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zhlxl\Desktop\EPS\eps-hubei-smart-trans\InputData\trans\AVLo\"/>
    </mc:Choice>
  </mc:AlternateContent>
  <xr:revisionPtr revIDLastSave="0" documentId="13_ncr:1_{9CD13457-3404-4BE4-891A-47B6FBC81E56}" xr6:coauthVersionLast="47" xr6:coauthVersionMax="47" xr10:uidLastSave="{00000000-0000-0000-0000-000000000000}"/>
  <bookViews>
    <workbookView xWindow="-109" yWindow="-109" windowWidth="26301" windowHeight="14169" tabRatio="796" xr2:uid="{A3AFFB9E-5131-42EC-AB63-A992445A9A19}"/>
  </bookViews>
  <sheets>
    <sheet name="About" sheetId="37" r:id="rId1"/>
    <sheet name="HermitePrediction" sheetId="5" r:id="rId2"/>
    <sheet name="NBS Data" sheetId="1" r:id="rId3"/>
    <sheet name="Urban Data" sheetId="22" r:id="rId4"/>
    <sheet name="Additional Data" sheetId="2" r:id="rId5"/>
    <sheet name="jiaokeyuan2022" sheetId="3" r:id="rId6"/>
    <sheet name="Compare Regression and Actual" sheetId="6" r:id="rId7"/>
    <sheet name="EPS Input" sheetId="7" r:id="rId8"/>
    <sheet name="Compare EPS" sheetId="8" r:id="rId9"/>
    <sheet name="Fuel Balance Sheet" sheetId="15" r:id="rId10"/>
    <sheet name="SmartTrans_Bus" sheetId="16" r:id="rId11"/>
    <sheet name="SmartTrans_PV" sheetId="17" r:id="rId12"/>
    <sheet name="CityTransportData" sheetId="20" r:id="rId13"/>
    <sheet name="2023calc." sheetId="21" r:id="rId14"/>
    <sheet name="ForecastValue" sheetId="4" r:id="rId15"/>
    <sheet name="Intracity Transport" sheetId="18" r:id="rId16"/>
    <sheet name="Intracity-Covid Adj." sheetId="19" r:id="rId17"/>
    <sheet name="Vehicle VKT" sheetId="32" r:id="rId18"/>
    <sheet name="Flight Load" sheetId="33" r:id="rId19"/>
    <sheet name="Itnl Psgr Flight" sheetId="23" r:id="rId20"/>
    <sheet name="Itnl Frgt Flight" sheetId="27" r:id="rId21"/>
    <sheet name="Ship Frgt" sheetId="26" r:id="rId22"/>
    <sheet name="Motorbike" sheetId="24" r:id="rId23"/>
    <sheet name="Cargo Distance Prediction" sheetId="11" r:id="rId24"/>
    <sheet name="Calculation" sheetId="31" r:id="rId25"/>
    <sheet name="Output-&gt;" sheetId="34" r:id="rId26"/>
    <sheet name="AVLo-passengers" sheetId="35" r:id="rId27"/>
    <sheet name="AVLo-freight" sheetId="36" r:id="rId28"/>
    <sheet name="BCDTRtSY-psgr" sheetId="28" r:id="rId29"/>
    <sheet name="BCDTRtSY-frgt" sheetId="29" r:id="rId30"/>
  </sheets>
  <externalReferences>
    <externalReference r:id="rId31"/>
    <externalReference r:id="rId32"/>
  </externalReferences>
  <definedNames>
    <definedName name="_xlnm._FilterDatabase" localSheetId="24" hidden="1">Calculation!$A$17:$E$17</definedName>
    <definedName name="_xlnm._FilterDatabase" localSheetId="7" hidden="1">'EPS Input'!$A$1:$AR$1</definedName>
    <definedName name="_xlnm._FilterDatabase" localSheetId="2" hidden="1">'NBS Data'!$A$2:$AG$48</definedName>
    <definedName name="_xlnm._FilterDatabase" localSheetId="10" hidden="1">SmartTrans_Bus!$A$1:$AT$1</definedName>
    <definedName name="_xlnm._FilterDatabase" localSheetId="11" hidden="1">SmartTrans_PV!$A$1:$AT$1</definedName>
    <definedName name="_Toc93782300" localSheetId="0">About!$B$10</definedName>
    <definedName name="_Toc93782301" localSheetId="0">About!#REF!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pivotCaches>
    <pivotCache cacheId="53" r:id="rId3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36" l="1"/>
  <c r="B3" i="36"/>
  <c r="B4" i="36"/>
  <c r="B5" i="36"/>
  <c r="B6" i="36"/>
  <c r="B7" i="36"/>
  <c r="C2" i="36"/>
  <c r="D2" i="36"/>
  <c r="C3" i="36"/>
  <c r="D3" i="36"/>
  <c r="C4" i="36"/>
  <c r="D4" i="36"/>
  <c r="C5" i="36"/>
  <c r="D5" i="36"/>
  <c r="C6" i="36"/>
  <c r="D6" i="36"/>
  <c r="C7" i="36"/>
  <c r="D7" i="36"/>
  <c r="C2" i="35"/>
  <c r="C3" i="35"/>
  <c r="C4" i="35"/>
  <c r="C5" i="35"/>
  <c r="C6" i="35"/>
  <c r="C7" i="35"/>
  <c r="B2" i="35"/>
  <c r="D2" i="35"/>
  <c r="B3" i="35"/>
  <c r="D3" i="35"/>
  <c r="B4" i="35"/>
  <c r="D4" i="35"/>
  <c r="B5" i="35"/>
  <c r="D5" i="35"/>
  <c r="B6" i="35"/>
  <c r="D6" i="35"/>
  <c r="B7" i="35"/>
  <c r="D7" i="35"/>
  <c r="C78" i="18"/>
  <c r="AR34" i="19"/>
  <c r="AQ34" i="19"/>
  <c r="AP34" i="19"/>
  <c r="AO34" i="19"/>
  <c r="AN34" i="19"/>
  <c r="AM34" i="19"/>
  <c r="AL34" i="19"/>
  <c r="AK34" i="19"/>
  <c r="AJ34" i="19"/>
  <c r="AI34" i="19"/>
  <c r="AH34" i="19"/>
  <c r="AG34" i="19"/>
  <c r="AF34" i="19"/>
  <c r="AE34" i="19"/>
  <c r="AD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C34" i="19"/>
  <c r="E34" i="19" s="1"/>
  <c r="AR33" i="19"/>
  <c r="AQ33" i="19"/>
  <c r="AP33" i="19"/>
  <c r="AO33" i="19"/>
  <c r="AN33" i="19"/>
  <c r="AM33" i="19"/>
  <c r="AL33" i="19"/>
  <c r="AK33" i="19"/>
  <c r="AJ33" i="19"/>
  <c r="AI33" i="19"/>
  <c r="AH33" i="19"/>
  <c r="AG33" i="19"/>
  <c r="AF33" i="19"/>
  <c r="AE33" i="19"/>
  <c r="AD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C33" i="19"/>
  <c r="E33" i="19" s="1"/>
  <c r="AR32" i="19"/>
  <c r="AQ32" i="19"/>
  <c r="AP32" i="19"/>
  <c r="AO32" i="19"/>
  <c r="AN32" i="19"/>
  <c r="AM32" i="19"/>
  <c r="AL32" i="19"/>
  <c r="AK32" i="19"/>
  <c r="AJ32" i="19"/>
  <c r="AI32" i="19"/>
  <c r="AH32" i="19"/>
  <c r="AG32" i="19"/>
  <c r="AF32" i="19"/>
  <c r="AE32" i="19"/>
  <c r="AD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E32" i="19"/>
  <c r="C32" i="19"/>
  <c r="D32" i="19" s="1"/>
  <c r="AR31" i="19"/>
  <c r="AQ31" i="19"/>
  <c r="AP31" i="19"/>
  <c r="AO31" i="19"/>
  <c r="AN31" i="19"/>
  <c r="AM31" i="19"/>
  <c r="AL31" i="19"/>
  <c r="AK31" i="19"/>
  <c r="AJ31" i="19"/>
  <c r="AI31" i="19"/>
  <c r="AH31" i="19"/>
  <c r="AG31" i="19"/>
  <c r="AF31" i="19"/>
  <c r="AE31" i="19"/>
  <c r="AD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C31" i="19"/>
  <c r="E31" i="19" s="1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C30" i="19"/>
  <c r="E30" i="19" s="1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E29" i="19"/>
  <c r="D29" i="19"/>
  <c r="C29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E28" i="19"/>
  <c r="C28" i="19"/>
  <c r="D28" i="19" s="1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C27" i="19"/>
  <c r="E27" i="19" s="1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C26" i="19"/>
  <c r="E26" i="19" s="1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E25" i="19"/>
  <c r="D25" i="19"/>
  <c r="C25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E24" i="19"/>
  <c r="C24" i="19"/>
  <c r="D24" i="19" s="1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C23" i="19"/>
  <c r="E23" i="19" s="1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C22" i="19"/>
  <c r="E22" i="19" s="1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E21" i="19"/>
  <c r="D21" i="19"/>
  <c r="C21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C20" i="19"/>
  <c r="E20" i="19" s="1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C19" i="19"/>
  <c r="E19" i="19" s="1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C18" i="19"/>
  <c r="E18" i="19" s="1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E17" i="19"/>
  <c r="D17" i="19"/>
  <c r="C17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E16" i="19"/>
  <c r="C16" i="19"/>
  <c r="D16" i="19" s="1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C15" i="19"/>
  <c r="E15" i="19" s="1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C14" i="19"/>
  <c r="E14" i="19" s="1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E13" i="19"/>
  <c r="D13" i="19"/>
  <c r="C13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C12" i="19"/>
  <c r="E12" i="19" s="1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C11" i="19"/>
  <c r="E11" i="19" s="1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C10" i="19"/>
  <c r="E10" i="19" s="1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E9" i="19"/>
  <c r="D9" i="19"/>
  <c r="C9" i="19"/>
  <c r="AR8" i="19"/>
  <c r="AQ8" i="19"/>
  <c r="AP8" i="19"/>
  <c r="AO8" i="19"/>
  <c r="AN8" i="19"/>
  <c r="AM8" i="19"/>
  <c r="AL8" i="19"/>
  <c r="AK8" i="19"/>
  <c r="AJ8" i="19"/>
  <c r="AI8" i="19"/>
  <c r="AH8" i="19"/>
  <c r="AG8" i="19"/>
  <c r="AF8" i="19"/>
  <c r="AE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M8" i="19"/>
  <c r="L8" i="19"/>
  <c r="K8" i="19"/>
  <c r="J8" i="19"/>
  <c r="E8" i="19"/>
  <c r="C8" i="19"/>
  <c r="D8" i="19" s="1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C7" i="19"/>
  <c r="E7" i="19" s="1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C6" i="19"/>
  <c r="E6" i="19" s="1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E5" i="19"/>
  <c r="D5" i="19"/>
  <c r="C5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C4" i="19"/>
  <c r="E4" i="19" s="1"/>
  <c r="AR32" i="18"/>
  <c r="AQ32" i="18"/>
  <c r="AP32" i="18"/>
  <c r="AO32" i="18"/>
  <c r="AN32" i="18"/>
  <c r="AM32" i="18"/>
  <c r="AL32" i="18"/>
  <c r="AK32" i="18"/>
  <c r="AJ32" i="18"/>
  <c r="AI32" i="18"/>
  <c r="AH32" i="18"/>
  <c r="AG32" i="18"/>
  <c r="AF32" i="18"/>
  <c r="AE32" i="18"/>
  <c r="AD32" i="18"/>
  <c r="AC32" i="18"/>
  <c r="AB32" i="18"/>
  <c r="AA32" i="18"/>
  <c r="Z32" i="18"/>
  <c r="Y32" i="18"/>
  <c r="X32" i="18"/>
  <c r="W32" i="18"/>
  <c r="V32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D32" i="18"/>
  <c r="C32" i="18"/>
  <c r="AR31" i="18"/>
  <c r="AQ31" i="18"/>
  <c r="AP31" i="18"/>
  <c r="AO31" i="18"/>
  <c r="AN31" i="18"/>
  <c r="AM31" i="18"/>
  <c r="AL31" i="18"/>
  <c r="AK31" i="18"/>
  <c r="AJ31" i="18"/>
  <c r="AI31" i="18"/>
  <c r="AH31" i="18"/>
  <c r="AG31" i="18"/>
  <c r="AF31" i="18"/>
  <c r="AE31" i="18"/>
  <c r="AD31" i="18"/>
  <c r="AC31" i="18"/>
  <c r="AB31" i="18"/>
  <c r="AA31" i="18"/>
  <c r="Z31" i="18"/>
  <c r="Y31" i="18"/>
  <c r="X31" i="18"/>
  <c r="W31" i="18"/>
  <c r="V31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D31" i="18"/>
  <c r="C31" i="18"/>
  <c r="AR30" i="18"/>
  <c r="AQ30" i="18"/>
  <c r="AP30" i="18"/>
  <c r="AO30" i="18"/>
  <c r="AN30" i="18"/>
  <c r="AM30" i="18"/>
  <c r="AL30" i="18"/>
  <c r="AK30" i="18"/>
  <c r="AJ30" i="18"/>
  <c r="AI30" i="18"/>
  <c r="AH30" i="18"/>
  <c r="AG30" i="18"/>
  <c r="AF30" i="18"/>
  <c r="AE30" i="18"/>
  <c r="AD30" i="18"/>
  <c r="AC30" i="18"/>
  <c r="AB30" i="18"/>
  <c r="AA30" i="18"/>
  <c r="Z30" i="18"/>
  <c r="Y30" i="18"/>
  <c r="X30" i="18"/>
  <c r="W30" i="18"/>
  <c r="V30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D30" i="18"/>
  <c r="C30" i="18"/>
  <c r="AR29" i="18"/>
  <c r="AQ29" i="18"/>
  <c r="AP29" i="18"/>
  <c r="AO29" i="18"/>
  <c r="AN29" i="18"/>
  <c r="AM29" i="18"/>
  <c r="AL29" i="18"/>
  <c r="AK29" i="18"/>
  <c r="AJ29" i="18"/>
  <c r="AI29" i="18"/>
  <c r="AH29" i="18"/>
  <c r="AG29" i="18"/>
  <c r="AF29" i="18"/>
  <c r="AE29" i="18"/>
  <c r="AD29" i="18"/>
  <c r="AC29" i="18"/>
  <c r="AB29" i="18"/>
  <c r="AA29" i="18"/>
  <c r="Z29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AR28" i="18"/>
  <c r="AQ28" i="18"/>
  <c r="AP28" i="18"/>
  <c r="AO28" i="18"/>
  <c r="AN28" i="18"/>
  <c r="AM28" i="18"/>
  <c r="AL28" i="18"/>
  <c r="AK28" i="18"/>
  <c r="AJ28" i="18"/>
  <c r="AI28" i="18"/>
  <c r="AH28" i="18"/>
  <c r="AG28" i="18"/>
  <c r="AF28" i="18"/>
  <c r="AE28" i="18"/>
  <c r="AD28" i="18"/>
  <c r="AC28" i="18"/>
  <c r="AB28" i="18"/>
  <c r="AA28" i="18"/>
  <c r="Z28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AR27" i="18"/>
  <c r="AQ27" i="18"/>
  <c r="AP27" i="18"/>
  <c r="AO27" i="18"/>
  <c r="AN27" i="18"/>
  <c r="AM27" i="18"/>
  <c r="AL27" i="18"/>
  <c r="AK27" i="18"/>
  <c r="AJ27" i="18"/>
  <c r="AI27" i="18"/>
  <c r="AH27" i="18"/>
  <c r="AG27" i="18"/>
  <c r="AF27" i="18"/>
  <c r="AE27" i="18"/>
  <c r="AD27" i="18"/>
  <c r="AC27" i="18"/>
  <c r="AB27" i="18"/>
  <c r="AA27" i="18"/>
  <c r="Z27" i="18"/>
  <c r="Y27" i="18"/>
  <c r="X27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D27" i="18"/>
  <c r="C27" i="18"/>
  <c r="AR26" i="18"/>
  <c r="AQ26" i="18"/>
  <c r="AP26" i="18"/>
  <c r="AO26" i="18"/>
  <c r="AN26" i="18"/>
  <c r="AM26" i="18"/>
  <c r="AL26" i="18"/>
  <c r="AK26" i="18"/>
  <c r="AJ26" i="18"/>
  <c r="AI26" i="18"/>
  <c r="AH26" i="18"/>
  <c r="AG26" i="18"/>
  <c r="AF26" i="18"/>
  <c r="AE26" i="18"/>
  <c r="AD26" i="18"/>
  <c r="AC26" i="18"/>
  <c r="AB26" i="18"/>
  <c r="AA26" i="18"/>
  <c r="Z26" i="18"/>
  <c r="Y26" i="18"/>
  <c r="X26" i="18"/>
  <c r="W26" i="18"/>
  <c r="V26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D26" i="18"/>
  <c r="C26" i="18"/>
  <c r="AR25" i="18"/>
  <c r="AQ25" i="18"/>
  <c r="AP25" i="18"/>
  <c r="AO25" i="18"/>
  <c r="AN25" i="18"/>
  <c r="AM25" i="18"/>
  <c r="AL25" i="18"/>
  <c r="AK25" i="18"/>
  <c r="AJ25" i="18"/>
  <c r="AI25" i="18"/>
  <c r="AH25" i="18"/>
  <c r="AG25" i="18"/>
  <c r="AF25" i="18"/>
  <c r="AE25" i="18"/>
  <c r="AD25" i="18"/>
  <c r="AC25" i="18"/>
  <c r="AB25" i="18"/>
  <c r="AA25" i="18"/>
  <c r="Z25" i="18"/>
  <c r="Y25" i="18"/>
  <c r="X25" i="18"/>
  <c r="W25" i="18"/>
  <c r="V25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D25" i="18"/>
  <c r="C25" i="18"/>
  <c r="AR24" i="18"/>
  <c r="AQ24" i="18"/>
  <c r="AP24" i="18"/>
  <c r="AO24" i="18"/>
  <c r="AN24" i="18"/>
  <c r="AM24" i="18"/>
  <c r="AL24" i="18"/>
  <c r="AK24" i="18"/>
  <c r="AJ24" i="18"/>
  <c r="AI24" i="18"/>
  <c r="AH24" i="18"/>
  <c r="AG24" i="18"/>
  <c r="AF24" i="18"/>
  <c r="AE24" i="18"/>
  <c r="AD24" i="18"/>
  <c r="AC24" i="18"/>
  <c r="AB24" i="18"/>
  <c r="AA24" i="18"/>
  <c r="Z24" i="18"/>
  <c r="Y24" i="18"/>
  <c r="X2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B23" i="18"/>
  <c r="AA23" i="18"/>
  <c r="Z23" i="18"/>
  <c r="Y23" i="18"/>
  <c r="X23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AR22" i="18"/>
  <c r="AQ22" i="18"/>
  <c r="AP22" i="18"/>
  <c r="AO22" i="18"/>
  <c r="AN22" i="18"/>
  <c r="AM22" i="18"/>
  <c r="AL22" i="18"/>
  <c r="AK22" i="18"/>
  <c r="AJ22" i="18"/>
  <c r="AI22" i="18"/>
  <c r="AH22" i="18"/>
  <c r="AG22" i="18"/>
  <c r="AF22" i="18"/>
  <c r="AE22" i="18"/>
  <c r="AD22" i="18"/>
  <c r="AC22" i="18"/>
  <c r="AB22" i="18"/>
  <c r="AA22" i="18"/>
  <c r="Z22" i="18"/>
  <c r="Y22" i="18"/>
  <c r="X22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AR21" i="18"/>
  <c r="AQ21" i="18"/>
  <c r="AP21" i="18"/>
  <c r="AO21" i="18"/>
  <c r="AN21" i="18"/>
  <c r="AM21" i="18"/>
  <c r="AL21" i="18"/>
  <c r="AK21" i="18"/>
  <c r="AJ21" i="18"/>
  <c r="AI21" i="18"/>
  <c r="AH21" i="18"/>
  <c r="AG21" i="18"/>
  <c r="AF21" i="18"/>
  <c r="AE21" i="18"/>
  <c r="AD21" i="18"/>
  <c r="AC21" i="18"/>
  <c r="AB21" i="18"/>
  <c r="AA21" i="18"/>
  <c r="Z21" i="18"/>
  <c r="Y21" i="18"/>
  <c r="X21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AR20" i="18"/>
  <c r="AQ20" i="18"/>
  <c r="AP20" i="18"/>
  <c r="AO20" i="18"/>
  <c r="AN20" i="18"/>
  <c r="AM20" i="18"/>
  <c r="AL20" i="18"/>
  <c r="AK20" i="18"/>
  <c r="AJ20" i="18"/>
  <c r="AI20" i="18"/>
  <c r="AH20" i="18"/>
  <c r="AG20" i="18"/>
  <c r="AF20" i="18"/>
  <c r="AE20" i="18"/>
  <c r="AD20" i="18"/>
  <c r="AC20" i="18"/>
  <c r="AB20" i="18"/>
  <c r="AA20" i="18"/>
  <c r="Z20" i="18"/>
  <c r="Y20" i="18"/>
  <c r="X20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AR19" i="18"/>
  <c r="AQ19" i="18"/>
  <c r="AP19" i="18"/>
  <c r="AO19" i="18"/>
  <c r="AN19" i="18"/>
  <c r="AM19" i="18"/>
  <c r="AL19" i="18"/>
  <c r="AK19" i="18"/>
  <c r="AJ19" i="18"/>
  <c r="AI19" i="18"/>
  <c r="AH19" i="18"/>
  <c r="AG19" i="18"/>
  <c r="AF19" i="18"/>
  <c r="AE19" i="18"/>
  <c r="AD19" i="18"/>
  <c r="AC19" i="18"/>
  <c r="AB19" i="18"/>
  <c r="AA19" i="18"/>
  <c r="Z19" i="18"/>
  <c r="Y19" i="18"/>
  <c r="X19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AR18" i="18"/>
  <c r="AQ18" i="18"/>
  <c r="AP18" i="18"/>
  <c r="AO18" i="18"/>
  <c r="AN18" i="18"/>
  <c r="AM18" i="18"/>
  <c r="AL18" i="18"/>
  <c r="AK18" i="18"/>
  <c r="AJ18" i="18"/>
  <c r="AI18" i="18"/>
  <c r="AH18" i="18"/>
  <c r="AG18" i="18"/>
  <c r="AF18" i="18"/>
  <c r="AE18" i="18"/>
  <c r="AD18" i="18"/>
  <c r="AC18" i="18"/>
  <c r="AB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AR17" i="18"/>
  <c r="AQ17" i="18"/>
  <c r="AP17" i="18"/>
  <c r="AO17" i="18"/>
  <c r="AN17" i="18"/>
  <c r="AM17" i="18"/>
  <c r="AL17" i="18"/>
  <c r="AK17" i="18"/>
  <c r="AJ17" i="18"/>
  <c r="AI17" i="18"/>
  <c r="AH17" i="18"/>
  <c r="AG17" i="18"/>
  <c r="AF17" i="18"/>
  <c r="AE17" i="18"/>
  <c r="AD17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AR16" i="18"/>
  <c r="AQ16" i="18"/>
  <c r="AP16" i="18"/>
  <c r="AO16" i="18"/>
  <c r="AN16" i="18"/>
  <c r="AM16" i="18"/>
  <c r="AL16" i="18"/>
  <c r="AK16" i="18"/>
  <c r="AJ16" i="18"/>
  <c r="AI16" i="18"/>
  <c r="AH16" i="18"/>
  <c r="AG16" i="18"/>
  <c r="AF16" i="18"/>
  <c r="AE16" i="18"/>
  <c r="AD16" i="18"/>
  <c r="AC16" i="18"/>
  <c r="AB16" i="18"/>
  <c r="AA16" i="18"/>
  <c r="Z16" i="18"/>
  <c r="Y16" i="18"/>
  <c r="X16" i="18"/>
  <c r="W16" i="18"/>
  <c r="V16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D16" i="18"/>
  <c r="C16" i="18"/>
  <c r="AR15" i="18"/>
  <c r="AQ15" i="18"/>
  <c r="AP15" i="18"/>
  <c r="AO15" i="18"/>
  <c r="AN15" i="18"/>
  <c r="AM15" i="18"/>
  <c r="AL15" i="18"/>
  <c r="AK15" i="18"/>
  <c r="AJ15" i="18"/>
  <c r="AI15" i="18"/>
  <c r="AH15" i="18"/>
  <c r="AG15" i="18"/>
  <c r="AF15" i="18"/>
  <c r="AE15" i="18"/>
  <c r="AD15" i="18"/>
  <c r="AC15" i="18"/>
  <c r="AB15" i="18"/>
  <c r="AA15" i="18"/>
  <c r="Z15" i="18"/>
  <c r="Y15" i="18"/>
  <c r="X15" i="18"/>
  <c r="W15" i="18"/>
  <c r="V15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D15" i="18"/>
  <c r="C15" i="18"/>
  <c r="AR14" i="18"/>
  <c r="AQ14" i="18"/>
  <c r="AP14" i="18"/>
  <c r="AO14" i="18"/>
  <c r="AN14" i="18"/>
  <c r="AM14" i="18"/>
  <c r="AL14" i="18"/>
  <c r="AK14" i="18"/>
  <c r="AJ14" i="18"/>
  <c r="AI14" i="18"/>
  <c r="AH14" i="18"/>
  <c r="AG14" i="18"/>
  <c r="AF14" i="18"/>
  <c r="AE14" i="18"/>
  <c r="AD14" i="18"/>
  <c r="AC14" i="18"/>
  <c r="AB14" i="18"/>
  <c r="AA14" i="18"/>
  <c r="Z14" i="18"/>
  <c r="Y14" i="18"/>
  <c r="X14" i="18"/>
  <c r="W14" i="18"/>
  <c r="V14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D14" i="18"/>
  <c r="C14" i="18"/>
  <c r="AR13" i="18"/>
  <c r="AQ13" i="18"/>
  <c r="AP13" i="18"/>
  <c r="AO13" i="18"/>
  <c r="AN13" i="18"/>
  <c r="AM13" i="18"/>
  <c r="AL13" i="18"/>
  <c r="AK13" i="18"/>
  <c r="AJ13" i="18"/>
  <c r="AI13" i="18"/>
  <c r="AH13" i="18"/>
  <c r="AG13" i="18"/>
  <c r="AF13" i="18"/>
  <c r="AE13" i="18"/>
  <c r="AD13" i="18"/>
  <c r="AC13" i="18"/>
  <c r="AB13" i="18"/>
  <c r="AA13" i="18"/>
  <c r="Z13" i="18"/>
  <c r="Y13" i="18"/>
  <c r="X13" i="18"/>
  <c r="W13" i="18"/>
  <c r="V13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C13" i="18"/>
  <c r="AR12" i="18"/>
  <c r="AQ12" i="18"/>
  <c r="AP12" i="18"/>
  <c r="AO12" i="18"/>
  <c r="AN12" i="18"/>
  <c r="AM12" i="18"/>
  <c r="AL12" i="18"/>
  <c r="AK12" i="18"/>
  <c r="AJ12" i="18"/>
  <c r="AI12" i="18"/>
  <c r="AH12" i="18"/>
  <c r="AG12" i="18"/>
  <c r="AF12" i="18"/>
  <c r="AE12" i="18"/>
  <c r="AD12" i="18"/>
  <c r="AC12" i="18"/>
  <c r="AB12" i="18"/>
  <c r="AA12" i="18"/>
  <c r="Z12" i="18"/>
  <c r="Y12" i="18"/>
  <c r="X12" i="18"/>
  <c r="W12" i="18"/>
  <c r="V12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D12" i="18"/>
  <c r="C12" i="18"/>
  <c r="AR11" i="18"/>
  <c r="AQ11" i="18"/>
  <c r="AP11" i="18"/>
  <c r="AO11" i="18"/>
  <c r="AN11" i="18"/>
  <c r="AM11" i="18"/>
  <c r="AL11" i="18"/>
  <c r="AK11" i="18"/>
  <c r="AJ11" i="18"/>
  <c r="AI11" i="18"/>
  <c r="AH11" i="18"/>
  <c r="AG11" i="18"/>
  <c r="AF11" i="18"/>
  <c r="AE11" i="18"/>
  <c r="AD11" i="18"/>
  <c r="AC11" i="18"/>
  <c r="AB11" i="18"/>
  <c r="AA11" i="18"/>
  <c r="Z11" i="18"/>
  <c r="Y11" i="18"/>
  <c r="X11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C11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C10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AR8" i="18"/>
  <c r="AQ8" i="18"/>
  <c r="AP8" i="18"/>
  <c r="AO8" i="18"/>
  <c r="AN8" i="18"/>
  <c r="AM8" i="18"/>
  <c r="AL8" i="18"/>
  <c r="AK8" i="18"/>
  <c r="AJ8" i="18"/>
  <c r="AI8" i="18"/>
  <c r="AH8" i="18"/>
  <c r="AG8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C8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AA4" i="35"/>
  <c r="AB4" i="35"/>
  <c r="AD4" i="35"/>
  <c r="AG6" i="35"/>
  <c r="F4" i="35"/>
  <c r="E5" i="36"/>
  <c r="K5" i="36" s="1"/>
  <c r="E6" i="36"/>
  <c r="U6" i="36" s="1"/>
  <c r="E7" i="36"/>
  <c r="Q7" i="36" s="1"/>
  <c r="E4" i="35"/>
  <c r="I4" i="35" s="1"/>
  <c r="E5" i="35"/>
  <c r="T5" i="35" s="1"/>
  <c r="E6" i="35"/>
  <c r="M6" i="35" s="1"/>
  <c r="E7" i="35"/>
  <c r="H7" i="35" s="1"/>
  <c r="L5" i="33"/>
  <c r="U5" i="36" l="1"/>
  <c r="S5" i="36"/>
  <c r="T5" i="36"/>
  <c r="F6" i="36"/>
  <c r="F5" i="36"/>
  <c r="L7" i="36"/>
  <c r="AF6" i="36"/>
  <c r="AK5" i="36"/>
  <c r="AI5" i="36"/>
  <c r="V5" i="36"/>
  <c r="I7" i="36"/>
  <c r="AG6" i="36"/>
  <c r="J5" i="36"/>
  <c r="AQ7" i="36"/>
  <c r="Q6" i="36"/>
  <c r="J7" i="36"/>
  <c r="AE6" i="36"/>
  <c r="AP7" i="36"/>
  <c r="P6" i="36"/>
  <c r="AO7" i="36"/>
  <c r="O6" i="36"/>
  <c r="AF7" i="36"/>
  <c r="AP5" i="36"/>
  <c r="AB7" i="36"/>
  <c r="AL5" i="36"/>
  <c r="AA7" i="36"/>
  <c r="Z7" i="36"/>
  <c r="AJ5" i="36"/>
  <c r="Y7" i="36"/>
  <c r="P7" i="36"/>
  <c r="Z5" i="36"/>
  <c r="K7" i="36"/>
  <c r="AK6" i="36"/>
  <c r="T6" i="36"/>
  <c r="I5" i="36"/>
  <c r="AE7" i="36"/>
  <c r="O7" i="36"/>
  <c r="AJ6" i="36"/>
  <c r="AO5" i="36"/>
  <c r="Y5" i="36"/>
  <c r="F7" i="36"/>
  <c r="AD7" i="36"/>
  <c r="N7" i="36"/>
  <c r="AI6" i="36"/>
  <c r="S6" i="36"/>
  <c r="AN5" i="36"/>
  <c r="X5" i="36"/>
  <c r="H5" i="36"/>
  <c r="AC7" i="36"/>
  <c r="M7" i="36"/>
  <c r="AH6" i="36"/>
  <c r="R6" i="36"/>
  <c r="AM5" i="36"/>
  <c r="W5" i="36"/>
  <c r="G5" i="36"/>
  <c r="AN7" i="36"/>
  <c r="X7" i="36"/>
  <c r="H7" i="36"/>
  <c r="AC6" i="36"/>
  <c r="M6" i="36"/>
  <c r="AH5" i="36"/>
  <c r="R5" i="36"/>
  <c r="W7" i="36"/>
  <c r="L6" i="36"/>
  <c r="AG5" i="36"/>
  <c r="Q5" i="36"/>
  <c r="AD6" i="36"/>
  <c r="AB6" i="36"/>
  <c r="AL7" i="36"/>
  <c r="V7" i="36"/>
  <c r="AQ6" i="36"/>
  <c r="AA6" i="36"/>
  <c r="K6" i="36"/>
  <c r="AF5" i="36"/>
  <c r="P5" i="36"/>
  <c r="N6" i="36"/>
  <c r="AM7" i="36"/>
  <c r="G7" i="36"/>
  <c r="AK7" i="36"/>
  <c r="U7" i="36"/>
  <c r="AP6" i="36"/>
  <c r="Z6" i="36"/>
  <c r="J6" i="36"/>
  <c r="AE5" i="36"/>
  <c r="O5" i="36"/>
  <c r="T7" i="36"/>
  <c r="Y6" i="36"/>
  <c r="I6" i="36"/>
  <c r="N5" i="36"/>
  <c r="AO6" i="36"/>
  <c r="AD5" i="36"/>
  <c r="AI7" i="36"/>
  <c r="S7" i="36"/>
  <c r="AN6" i="36"/>
  <c r="X6" i="36"/>
  <c r="H6" i="36"/>
  <c r="AC5" i="36"/>
  <c r="M5" i="36"/>
  <c r="AJ7" i="36"/>
  <c r="AH7" i="36"/>
  <c r="R7" i="36"/>
  <c r="AM6" i="36"/>
  <c r="W6" i="36"/>
  <c r="G6" i="36"/>
  <c r="AB5" i="36"/>
  <c r="L5" i="36"/>
  <c r="AG7" i="36"/>
  <c r="AL6" i="36"/>
  <c r="V6" i="36"/>
  <c r="AQ5" i="36"/>
  <c r="AA5" i="36"/>
  <c r="AM5" i="35"/>
  <c r="X4" i="35"/>
  <c r="Z4" i="35"/>
  <c r="AL5" i="35"/>
  <c r="AI5" i="35"/>
  <c r="W4" i="35"/>
  <c r="V4" i="35"/>
  <c r="Q6" i="35"/>
  <c r="N6" i="35"/>
  <c r="AH5" i="35"/>
  <c r="AG5" i="35"/>
  <c r="U4" i="35"/>
  <c r="W5" i="35"/>
  <c r="K4" i="35"/>
  <c r="F5" i="35"/>
  <c r="V5" i="35"/>
  <c r="G4" i="35"/>
  <c r="R5" i="35"/>
  <c r="AO7" i="35"/>
  <c r="AB7" i="35"/>
  <c r="AM4" i="35"/>
  <c r="AC7" i="35"/>
  <c r="Y7" i="35"/>
  <c r="AL4" i="35"/>
  <c r="S5" i="35"/>
  <c r="AQ4" i="35"/>
  <c r="W7" i="35"/>
  <c r="AK4" i="35"/>
  <c r="M7" i="35"/>
  <c r="I7" i="35"/>
  <c r="Q5" i="35"/>
  <c r="N4" i="35"/>
  <c r="L7" i="35"/>
  <c r="AH6" i="35"/>
  <c r="G5" i="35"/>
  <c r="L4" i="35"/>
  <c r="AD6" i="35"/>
  <c r="AP4" i="35"/>
  <c r="J4" i="35"/>
  <c r="R6" i="35"/>
  <c r="AN4" i="35"/>
  <c r="H4" i="35"/>
  <c r="AM7" i="35"/>
  <c r="G7" i="35"/>
  <c r="AB6" i="35"/>
  <c r="L6" i="35"/>
  <c r="AL7" i="35"/>
  <c r="V7" i="35"/>
  <c r="AQ6" i="35"/>
  <c r="AA6" i="35"/>
  <c r="K6" i="35"/>
  <c r="AF5" i="35"/>
  <c r="P5" i="35"/>
  <c r="AK7" i="35"/>
  <c r="U7" i="35"/>
  <c r="AP6" i="35"/>
  <c r="Z6" i="35"/>
  <c r="J6" i="35"/>
  <c r="AE5" i="35"/>
  <c r="O5" i="35"/>
  <c r="AJ4" i="35"/>
  <c r="T4" i="35"/>
  <c r="AJ7" i="35"/>
  <c r="T7" i="35"/>
  <c r="AO6" i="35"/>
  <c r="Y6" i="35"/>
  <c r="I6" i="35"/>
  <c r="AD5" i="35"/>
  <c r="N5" i="35"/>
  <c r="AI4" i="35"/>
  <c r="S4" i="35"/>
  <c r="AI7" i="35"/>
  <c r="S7" i="35"/>
  <c r="AN6" i="35"/>
  <c r="X6" i="35"/>
  <c r="H6" i="35"/>
  <c r="AC5" i="35"/>
  <c r="M5" i="35"/>
  <c r="AH4" i="35"/>
  <c r="R4" i="35"/>
  <c r="AH7" i="35"/>
  <c r="R7" i="35"/>
  <c r="AM6" i="35"/>
  <c r="W6" i="35"/>
  <c r="G6" i="35"/>
  <c r="AB5" i="35"/>
  <c r="L5" i="35"/>
  <c r="AG4" i="35"/>
  <c r="Q4" i="35"/>
  <c r="AG7" i="35"/>
  <c r="Q7" i="35"/>
  <c r="AL6" i="35"/>
  <c r="V6" i="35"/>
  <c r="AQ5" i="35"/>
  <c r="AA5" i="35"/>
  <c r="K5" i="35"/>
  <c r="AF4" i="35"/>
  <c r="P4" i="35"/>
  <c r="AF7" i="35"/>
  <c r="P7" i="35"/>
  <c r="AK6" i="35"/>
  <c r="U6" i="35"/>
  <c r="AP5" i="35"/>
  <c r="Z5" i="35"/>
  <c r="J5" i="35"/>
  <c r="AE4" i="35"/>
  <c r="O4" i="35"/>
  <c r="F7" i="35"/>
  <c r="AE7" i="35"/>
  <c r="O7" i="35"/>
  <c r="AJ6" i="35"/>
  <c r="T6" i="35"/>
  <c r="AO5" i="35"/>
  <c r="Y5" i="35"/>
  <c r="I5" i="35"/>
  <c r="F6" i="35"/>
  <c r="AD7" i="35"/>
  <c r="N7" i="35"/>
  <c r="AI6" i="35"/>
  <c r="S6" i="35"/>
  <c r="AN5" i="35"/>
  <c r="X5" i="35"/>
  <c r="H5" i="35"/>
  <c r="AC4" i="35"/>
  <c r="M4" i="35"/>
  <c r="AQ7" i="35"/>
  <c r="AA7" i="35"/>
  <c r="K7" i="35"/>
  <c r="AF6" i="35"/>
  <c r="P6" i="35"/>
  <c r="AK5" i="35"/>
  <c r="U5" i="35"/>
  <c r="AP7" i="35"/>
  <c r="Z7" i="35"/>
  <c r="J7" i="35"/>
  <c r="AE6" i="35"/>
  <c r="O6" i="35"/>
  <c r="AJ5" i="35"/>
  <c r="AO4" i="35"/>
  <c r="Y4" i="35"/>
  <c r="AN7" i="35"/>
  <c r="X7" i="35"/>
  <c r="AC6" i="35"/>
  <c r="D11" i="19"/>
  <c r="D19" i="19"/>
  <c r="D27" i="19"/>
  <c r="D6" i="19"/>
  <c r="D14" i="19"/>
  <c r="D22" i="19"/>
  <c r="D30" i="19"/>
  <c r="D33" i="19"/>
  <c r="D4" i="19"/>
  <c r="D12" i="19"/>
  <c r="D20" i="19"/>
  <c r="D7" i="19"/>
  <c r="D69" i="19" s="1"/>
  <c r="D15" i="19"/>
  <c r="D23" i="19"/>
  <c r="D31" i="19"/>
  <c r="D10" i="19"/>
  <c r="D18" i="19"/>
  <c r="D26" i="19"/>
  <c r="D34" i="19"/>
  <c r="E69" i="19"/>
  <c r="J69" i="19"/>
  <c r="K69" i="19"/>
  <c r="L69" i="19"/>
  <c r="M69" i="19"/>
  <c r="N69" i="19"/>
  <c r="O69" i="19"/>
  <c r="P69" i="19"/>
  <c r="Q69" i="19"/>
  <c r="R69" i="19"/>
  <c r="S69" i="19"/>
  <c r="T69" i="19"/>
  <c r="U69" i="19"/>
  <c r="V69" i="19"/>
  <c r="W69" i="19"/>
  <c r="X69" i="19"/>
  <c r="Y69" i="19"/>
  <c r="Z69" i="19"/>
  <c r="AA69" i="19"/>
  <c r="AB69" i="19"/>
  <c r="AC69" i="19"/>
  <c r="AD69" i="19"/>
  <c r="AE69" i="19"/>
  <c r="AF69" i="19"/>
  <c r="AG69" i="19"/>
  <c r="AH69" i="19"/>
  <c r="AI69" i="19"/>
  <c r="AJ69" i="19"/>
  <c r="AK69" i="19"/>
  <c r="AL69" i="19"/>
  <c r="AM69" i="19"/>
  <c r="AN69" i="19"/>
  <c r="AO69" i="19"/>
  <c r="AP69" i="19"/>
  <c r="AQ69" i="19"/>
  <c r="AR69" i="19"/>
  <c r="C69" i="19"/>
  <c r="D67" i="18"/>
  <c r="E67" i="18"/>
  <c r="F67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AG67" i="18"/>
  <c r="AH67" i="18"/>
  <c r="AI67" i="18"/>
  <c r="AJ67" i="18"/>
  <c r="AK67" i="18"/>
  <c r="AL67" i="18"/>
  <c r="AM67" i="18"/>
  <c r="AN67" i="18"/>
  <c r="AO67" i="18"/>
  <c r="AP67" i="18"/>
  <c r="AQ67" i="18"/>
  <c r="AR67" i="18"/>
  <c r="C67" i="18"/>
  <c r="M63" i="11"/>
  <c r="N63" i="11"/>
  <c r="O63" i="11"/>
  <c r="M64" i="11"/>
  <c r="N64" i="11"/>
  <c r="O64" i="11"/>
  <c r="M65" i="11"/>
  <c r="N65" i="11"/>
  <c r="O65" i="11"/>
  <c r="M66" i="11"/>
  <c r="N66" i="11"/>
  <c r="O66" i="11"/>
  <c r="M67" i="11"/>
  <c r="N67" i="11"/>
  <c r="O67" i="11"/>
  <c r="M68" i="11"/>
  <c r="N68" i="11"/>
  <c r="O68" i="11"/>
  <c r="M69" i="11"/>
  <c r="N69" i="11"/>
  <c r="O69" i="11"/>
  <c r="M70" i="11"/>
  <c r="N70" i="11"/>
  <c r="O70" i="11"/>
  <c r="M71" i="11"/>
  <c r="N71" i="11"/>
  <c r="O71" i="11"/>
  <c r="M72" i="11"/>
  <c r="N72" i="11"/>
  <c r="O72" i="11"/>
  <c r="M73" i="11"/>
  <c r="N73" i="11"/>
  <c r="O73" i="11"/>
  <c r="M74" i="11"/>
  <c r="N74" i="11"/>
  <c r="O74" i="11"/>
  <c r="M75" i="11"/>
  <c r="N75" i="11"/>
  <c r="O75" i="11"/>
  <c r="M76" i="11"/>
  <c r="N76" i="11"/>
  <c r="O76" i="11"/>
  <c r="M77" i="11"/>
  <c r="N77" i="11"/>
  <c r="O77" i="11"/>
  <c r="M78" i="11"/>
  <c r="N78" i="11"/>
  <c r="O78" i="11"/>
  <c r="M79" i="11"/>
  <c r="N79" i="11"/>
  <c r="O79" i="11"/>
  <c r="M80" i="11"/>
  <c r="N80" i="11"/>
  <c r="O80" i="11"/>
  <c r="M81" i="11"/>
  <c r="N81" i="11"/>
  <c r="O81" i="11"/>
  <c r="M82" i="11"/>
  <c r="N82" i="11"/>
  <c r="O82" i="11"/>
  <c r="M83" i="11"/>
  <c r="N83" i="11"/>
  <c r="O83" i="11"/>
  <c r="M84" i="11"/>
  <c r="N84" i="11"/>
  <c r="O84" i="11"/>
  <c r="M85" i="11"/>
  <c r="N85" i="11"/>
  <c r="O85" i="11"/>
  <c r="M86" i="11"/>
  <c r="N86" i="11"/>
  <c r="O86" i="11"/>
  <c r="M87" i="11"/>
  <c r="N87" i="11"/>
  <c r="O87" i="11"/>
  <c r="M88" i="11"/>
  <c r="N88" i="11"/>
  <c r="O88" i="11"/>
  <c r="M89" i="11"/>
  <c r="N89" i="11"/>
  <c r="O89" i="11"/>
  <c r="M90" i="11"/>
  <c r="N90" i="11"/>
  <c r="O90" i="11"/>
  <c r="M91" i="11"/>
  <c r="N91" i="11"/>
  <c r="O91" i="11"/>
  <c r="M92" i="11"/>
  <c r="N92" i="11"/>
  <c r="O92" i="11"/>
  <c r="M93" i="11"/>
  <c r="N93" i="11"/>
  <c r="O93" i="11"/>
  <c r="M94" i="11"/>
  <c r="N94" i="11"/>
  <c r="O94" i="11"/>
  <c r="M95" i="11"/>
  <c r="N95" i="11"/>
  <c r="O95" i="11"/>
  <c r="M96" i="11"/>
  <c r="N96" i="11"/>
  <c r="O96" i="11"/>
  <c r="M97" i="11"/>
  <c r="N97" i="11"/>
  <c r="O97" i="11"/>
  <c r="M98" i="11"/>
  <c r="N98" i="11"/>
  <c r="O98" i="11"/>
  <c r="M99" i="11"/>
  <c r="N99" i="11"/>
  <c r="O99" i="11"/>
  <c r="M100" i="11"/>
  <c r="N100" i="11"/>
  <c r="O100" i="11"/>
  <c r="M101" i="11"/>
  <c r="N101" i="11"/>
  <c r="O101" i="11"/>
  <c r="M102" i="11"/>
  <c r="N102" i="11"/>
  <c r="O102" i="11"/>
  <c r="M103" i="11"/>
  <c r="N103" i="11"/>
  <c r="O103" i="11"/>
  <c r="M104" i="11"/>
  <c r="N104" i="11"/>
  <c r="O104" i="11"/>
  <c r="U1" i="3"/>
  <c r="U6" i="3"/>
  <c r="U5" i="3" s="1"/>
  <c r="U4" i="3" s="1"/>
  <c r="U3" i="3" s="1"/>
  <c r="U2" i="3" s="1"/>
  <c r="U7" i="3"/>
  <c r="S2" i="3"/>
  <c r="R15" i="3"/>
  <c r="R16" i="3"/>
  <c r="R3" i="3"/>
  <c r="U38" i="3"/>
  <c r="U39" i="3" s="1"/>
  <c r="U40" i="3" s="1"/>
  <c r="U41" i="3" s="1"/>
  <c r="U33" i="3"/>
  <c r="U34" i="3" s="1"/>
  <c r="U35" i="3" s="1"/>
  <c r="U36" i="3" s="1"/>
  <c r="U28" i="3"/>
  <c r="U29" i="3" s="1"/>
  <c r="U30" i="3" s="1"/>
  <c r="U31" i="3" s="1"/>
  <c r="U23" i="3"/>
  <c r="U24" i="3" s="1"/>
  <c r="U25" i="3" s="1"/>
  <c r="U26" i="3" s="1"/>
  <c r="U18" i="3"/>
  <c r="U19" i="3" s="1"/>
  <c r="U20" i="3" s="1"/>
  <c r="U21" i="3" s="1"/>
  <c r="U13" i="3"/>
  <c r="U14" i="3" s="1"/>
  <c r="U15" i="3" s="1"/>
  <c r="U16" i="3" s="1"/>
  <c r="U8" i="3"/>
  <c r="U9" i="3" s="1"/>
  <c r="U10" i="3" s="1"/>
  <c r="U11" i="3" s="1"/>
  <c r="S4" i="3"/>
  <c r="S5" i="3"/>
  <c r="S6" i="3"/>
  <c r="S7" i="3"/>
  <c r="S8" i="3"/>
  <c r="S9" i="3"/>
  <c r="S3" i="3"/>
  <c r="R4" i="3"/>
  <c r="R5" i="3"/>
  <c r="U17" i="3" s="1"/>
  <c r="R6" i="3"/>
  <c r="U22" i="3" s="1"/>
  <c r="R7" i="3"/>
  <c r="U27" i="3" s="1"/>
  <c r="R8" i="3"/>
  <c r="U32" i="3" s="1"/>
  <c r="R9" i="3"/>
  <c r="U37" i="3" s="1"/>
  <c r="R10" i="3"/>
  <c r="U12" i="3"/>
  <c r="U42" i="3"/>
  <c r="AH84" i="11"/>
  <c r="AH89" i="11"/>
  <c r="AH94" i="11"/>
  <c r="AH99" i="11"/>
  <c r="AH104" i="11"/>
  <c r="AH106" i="11"/>
  <c r="AH109" i="11"/>
  <c r="AH112" i="11"/>
  <c r="AH115" i="11"/>
  <c r="AH120" i="11"/>
  <c r="AH125" i="11"/>
  <c r="AH130" i="11"/>
  <c r="AH135" i="11"/>
  <c r="AH140" i="11"/>
  <c r="AH145" i="11"/>
  <c r="AH150" i="11"/>
  <c r="AH79" i="11"/>
  <c r="M32" i="24"/>
  <c r="M29" i="24"/>
  <c r="M30" i="24" s="1"/>
  <c r="J29" i="24"/>
  <c r="J26" i="24"/>
  <c r="J27" i="24"/>
  <c r="J28" i="24"/>
  <c r="J25" i="24"/>
  <c r="I19" i="31"/>
  <c r="I21" i="31"/>
  <c r="I24" i="31"/>
  <c r="I25" i="31"/>
  <c r="I26" i="31"/>
  <c r="K19" i="31"/>
  <c r="K21" i="31"/>
  <c r="K24" i="31"/>
  <c r="K25" i="31"/>
  <c r="K26" i="31"/>
  <c r="L19" i="31"/>
  <c r="L21" i="31"/>
  <c r="L24" i="31"/>
  <c r="L25" i="31"/>
  <c r="L26" i="31"/>
  <c r="L18" i="31"/>
  <c r="J19" i="31"/>
  <c r="J21" i="31"/>
  <c r="J24" i="31"/>
  <c r="J25" i="31"/>
  <c r="J26" i="31"/>
  <c r="M31" i="24" l="1"/>
  <c r="D26" i="31"/>
  <c r="C21" i="31"/>
  <c r="D21" i="31"/>
  <c r="C20" i="31"/>
  <c r="J3" i="33"/>
  <c r="K3" i="33"/>
  <c r="K5" i="33" s="1"/>
  <c r="L3" i="33"/>
  <c r="M3" i="33"/>
  <c r="N3" i="33"/>
  <c r="O3" i="33"/>
  <c r="P3" i="33"/>
  <c r="F11" i="24" l="1"/>
  <c r="E26" i="31"/>
  <c r="E25" i="31"/>
  <c r="E8" i="31"/>
  <c r="C22" i="31"/>
  <c r="C7" i="31"/>
  <c r="D19" i="31" l="1"/>
  <c r="E19" i="31"/>
  <c r="E18" i="31"/>
  <c r="I3" i="32"/>
  <c r="H3" i="32"/>
  <c r="H6" i="32"/>
  <c r="I6" i="32"/>
  <c r="E7" i="32"/>
  <c r="H9" i="32"/>
  <c r="I9" i="32"/>
  <c r="I11" i="32" l="1"/>
  <c r="H11" i="32"/>
  <c r="E3" i="32"/>
  <c r="C70" i="18"/>
  <c r="I70" i="18"/>
  <c r="H70" i="18"/>
  <c r="G70" i="18"/>
  <c r="F70" i="18"/>
  <c r="E70" i="18"/>
  <c r="D70" i="18"/>
  <c r="G75" i="18"/>
  <c r="Q4" i="31"/>
  <c r="Q5" i="31"/>
  <c r="Q6" i="31"/>
  <c r="Q7" i="31"/>
  <c r="E22" i="31" s="1"/>
  <c r="Q10" i="31"/>
  <c r="Q11" i="31"/>
  <c r="Q12" i="31"/>
  <c r="Q13" i="31"/>
  <c r="Q14" i="31"/>
  <c r="P5" i="31"/>
  <c r="P6" i="31"/>
  <c r="P7" i="31"/>
  <c r="P10" i="31"/>
  <c r="P11" i="31"/>
  <c r="P12" i="31"/>
  <c r="P13" i="31"/>
  <c r="P14" i="31"/>
  <c r="O5" i="31"/>
  <c r="D20" i="31" s="1"/>
  <c r="O6" i="31"/>
  <c r="C6" i="31" s="1"/>
  <c r="O7" i="31"/>
  <c r="O10" i="31"/>
  <c r="C25" i="31" s="1"/>
  <c r="O11" i="31"/>
  <c r="O12" i="31"/>
  <c r="O13" i="31"/>
  <c r="D28" i="31" s="1"/>
  <c r="O14" i="31"/>
  <c r="N4" i="31"/>
  <c r="N5" i="31"/>
  <c r="N6" i="31"/>
  <c r="N7" i="31"/>
  <c r="N8" i="31"/>
  <c r="N9" i="31"/>
  <c r="N10" i="31"/>
  <c r="N11" i="31"/>
  <c r="N12" i="31"/>
  <c r="N13" i="31"/>
  <c r="N14" i="31"/>
  <c r="C29" i="31"/>
  <c r="C28" i="31"/>
  <c r="C27" i="31"/>
  <c r="K14" i="31"/>
  <c r="J14" i="31"/>
  <c r="I14" i="31"/>
  <c r="H14" i="31"/>
  <c r="G14" i="31"/>
  <c r="F14" i="31"/>
  <c r="E14" i="31"/>
  <c r="K8" i="31"/>
  <c r="J8" i="31"/>
  <c r="I8" i="31"/>
  <c r="H8" i="31"/>
  <c r="G8" i="31"/>
  <c r="F8" i="31"/>
  <c r="K13" i="31"/>
  <c r="J13" i="31"/>
  <c r="I13" i="31"/>
  <c r="H13" i="31"/>
  <c r="G13" i="31"/>
  <c r="F13" i="31"/>
  <c r="E13" i="31"/>
  <c r="K7" i="31"/>
  <c r="J7" i="31"/>
  <c r="I7" i="31"/>
  <c r="H7" i="31"/>
  <c r="G7" i="31"/>
  <c r="F7" i="31"/>
  <c r="E7" i="31"/>
  <c r="K12" i="31"/>
  <c r="J12" i="31"/>
  <c r="I12" i="31"/>
  <c r="G12" i="31"/>
  <c r="F12" i="31"/>
  <c r="K6" i="31"/>
  <c r="J6" i="31"/>
  <c r="I6" i="31"/>
  <c r="G6" i="31"/>
  <c r="F6" i="31"/>
  <c r="K11" i="31"/>
  <c r="J11" i="31"/>
  <c r="I11" i="31"/>
  <c r="H11" i="31"/>
  <c r="G11" i="31"/>
  <c r="F11" i="31"/>
  <c r="E11" i="31"/>
  <c r="K5" i="31"/>
  <c r="J5" i="31"/>
  <c r="I5" i="31"/>
  <c r="H5" i="31"/>
  <c r="G5" i="31"/>
  <c r="F5" i="31"/>
  <c r="E5" i="31"/>
  <c r="K10" i="31"/>
  <c r="J10" i="31"/>
  <c r="I10" i="31"/>
  <c r="H10" i="31"/>
  <c r="G10" i="31"/>
  <c r="F10" i="31"/>
  <c r="E10" i="31"/>
  <c r="K4" i="31"/>
  <c r="J4" i="31"/>
  <c r="I4" i="31"/>
  <c r="H4" i="31"/>
  <c r="G4" i="31"/>
  <c r="F4" i="31"/>
  <c r="E4" i="31"/>
  <c r="K9" i="31"/>
  <c r="J9" i="31"/>
  <c r="I9" i="31"/>
  <c r="H9" i="31"/>
  <c r="G9" i="31"/>
  <c r="F9" i="31"/>
  <c r="E9" i="31"/>
  <c r="K3" i="31"/>
  <c r="J3" i="31"/>
  <c r="I3" i="31"/>
  <c r="H3" i="31"/>
  <c r="G3" i="31"/>
  <c r="F3" i="31"/>
  <c r="E3" i="31"/>
  <c r="Y14" i="11"/>
  <c r="J70" i="19"/>
  <c r="K70" i="19"/>
  <c r="L70" i="19"/>
  <c r="M70" i="19"/>
  <c r="N70" i="19"/>
  <c r="O70" i="19"/>
  <c r="P70" i="19"/>
  <c r="Q70" i="19"/>
  <c r="R70" i="19"/>
  <c r="S70" i="19"/>
  <c r="T70" i="19"/>
  <c r="U70" i="19"/>
  <c r="V70" i="19"/>
  <c r="W70" i="19"/>
  <c r="X70" i="19"/>
  <c r="Y70" i="19"/>
  <c r="Z70" i="19"/>
  <c r="AA70" i="19"/>
  <c r="AB70" i="19"/>
  <c r="AC70" i="19"/>
  <c r="AD70" i="19"/>
  <c r="AE70" i="19"/>
  <c r="AF70" i="19"/>
  <c r="AG70" i="19"/>
  <c r="AH70" i="19"/>
  <c r="AI70" i="19"/>
  <c r="AJ70" i="19"/>
  <c r="AK70" i="19"/>
  <c r="AL70" i="19"/>
  <c r="AM70" i="19"/>
  <c r="AN70" i="19"/>
  <c r="AO70" i="19"/>
  <c r="AP70" i="19"/>
  <c r="AQ70" i="19"/>
  <c r="AR70" i="19"/>
  <c r="C70" i="19"/>
  <c r="C71" i="18"/>
  <c r="C72" i="18" s="1"/>
  <c r="D71" i="18"/>
  <c r="D72" i="18" s="1"/>
  <c r="E71" i="18"/>
  <c r="E72" i="18" s="1"/>
  <c r="B5" i="29"/>
  <c r="B7" i="29"/>
  <c r="B6" i="29"/>
  <c r="B4" i="29"/>
  <c r="B3" i="29"/>
  <c r="B2" i="29"/>
  <c r="B7" i="28"/>
  <c r="B6" i="28"/>
  <c r="B5" i="28"/>
  <c r="B4" i="28"/>
  <c r="B3" i="28"/>
  <c r="B2" i="28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53" i="11"/>
  <c r="AG110" i="11"/>
  <c r="AG111" i="11"/>
  <c r="AG112" i="11"/>
  <c r="AG113" i="11"/>
  <c r="AG114" i="11"/>
  <c r="AG115" i="11"/>
  <c r="AG116" i="11"/>
  <c r="AG117" i="11"/>
  <c r="AG118" i="11"/>
  <c r="AG119" i="11"/>
  <c r="AG120" i="11"/>
  <c r="AG121" i="11"/>
  <c r="AG122" i="11"/>
  <c r="AG123" i="11"/>
  <c r="AG124" i="11"/>
  <c r="AG125" i="11"/>
  <c r="AG126" i="11"/>
  <c r="AG127" i="11"/>
  <c r="AG128" i="11"/>
  <c r="AG129" i="11"/>
  <c r="AG130" i="11"/>
  <c r="AG131" i="11"/>
  <c r="AG132" i="11"/>
  <c r="AG133" i="11"/>
  <c r="AG134" i="11"/>
  <c r="AG135" i="11"/>
  <c r="AG136" i="11"/>
  <c r="AG137" i="11"/>
  <c r="AG138" i="11"/>
  <c r="AG139" i="11"/>
  <c r="AG140" i="11"/>
  <c r="AG141" i="11"/>
  <c r="AG142" i="11"/>
  <c r="AG143" i="11"/>
  <c r="AG144" i="11"/>
  <c r="AG145" i="11"/>
  <c r="AG146" i="11"/>
  <c r="AG147" i="11"/>
  <c r="AG148" i="11"/>
  <c r="AG149" i="11"/>
  <c r="AG150" i="11"/>
  <c r="AG109" i="11"/>
  <c r="AG108" i="1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B107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S10" i="31" l="1"/>
  <c r="T10" i="31" s="1"/>
  <c r="E3" i="36"/>
  <c r="C26" i="31"/>
  <c r="E4" i="36" s="1"/>
  <c r="L22" i="31"/>
  <c r="D22" i="31"/>
  <c r="E28" i="31"/>
  <c r="L28" i="31" s="1"/>
  <c r="J28" i="31"/>
  <c r="I28" i="31" s="1"/>
  <c r="S13" i="31"/>
  <c r="T13" i="31" s="1"/>
  <c r="E6" i="31"/>
  <c r="E12" i="31" s="1"/>
  <c r="H6" i="31"/>
  <c r="H12" i="31" s="1"/>
  <c r="S6" i="31"/>
  <c r="T6" i="31" s="1"/>
  <c r="J20" i="31"/>
  <c r="I20" i="31" s="1"/>
  <c r="E20" i="31"/>
  <c r="L20" i="31" s="1"/>
  <c r="S5" i="31"/>
  <c r="T5" i="31" s="1"/>
  <c r="C10" i="31"/>
  <c r="D10" i="31" s="1"/>
  <c r="V3" i="31"/>
  <c r="V7" i="31" s="1"/>
  <c r="C4" i="31"/>
  <c r="C8" i="31"/>
  <c r="C13" i="31"/>
  <c r="D13" i="31" s="1"/>
  <c r="C9" i="31"/>
  <c r="C11" i="31"/>
  <c r="D11" i="31" s="1"/>
  <c r="C3" i="31"/>
  <c r="D3" i="31" s="1"/>
  <c r="C5" i="31"/>
  <c r="D5" i="31" s="1"/>
  <c r="C14" i="31"/>
  <c r="W63" i="11"/>
  <c r="Y63" i="11"/>
  <c r="W64" i="11"/>
  <c r="Y64" i="11"/>
  <c r="W65" i="11"/>
  <c r="Y65" i="11"/>
  <c r="W66" i="11"/>
  <c r="AF20" i="11"/>
  <c r="AF69" i="11" s="1"/>
  <c r="AF21" i="11"/>
  <c r="AF70" i="11" s="1"/>
  <c r="AF22" i="11"/>
  <c r="AF71" i="11" s="1"/>
  <c r="AF23" i="11"/>
  <c r="AF72" i="11" s="1"/>
  <c r="AF24" i="11"/>
  <c r="AF73" i="11" s="1"/>
  <c r="AF25" i="11"/>
  <c r="AF74" i="11" s="1"/>
  <c r="AF26" i="11"/>
  <c r="AF75" i="11" s="1"/>
  <c r="AF27" i="11"/>
  <c r="AF76" i="11" s="1"/>
  <c r="AF28" i="11"/>
  <c r="AF77" i="11" s="1"/>
  <c r="AF29" i="11"/>
  <c r="AF78" i="11" s="1"/>
  <c r="AF30" i="11"/>
  <c r="AF79" i="11" s="1"/>
  <c r="AF31" i="11"/>
  <c r="AF80" i="11" s="1"/>
  <c r="AF32" i="11"/>
  <c r="AF81" i="11" s="1"/>
  <c r="AF33" i="11"/>
  <c r="AF82" i="11" s="1"/>
  <c r="AF34" i="11"/>
  <c r="AF83" i="11" s="1"/>
  <c r="AF35" i="11"/>
  <c r="AF84" i="11" s="1"/>
  <c r="AF36" i="11"/>
  <c r="AF85" i="11" s="1"/>
  <c r="AF37" i="11"/>
  <c r="AF86" i="11" s="1"/>
  <c r="AF38" i="11"/>
  <c r="AF87" i="11" s="1"/>
  <c r="AF39" i="11"/>
  <c r="AF88" i="11" s="1"/>
  <c r="AF40" i="11"/>
  <c r="AF89" i="11" s="1"/>
  <c r="AF41" i="11"/>
  <c r="AF90" i="11" s="1"/>
  <c r="AF42" i="11"/>
  <c r="AF91" i="11" s="1"/>
  <c r="AF43" i="11"/>
  <c r="AF92" i="11" s="1"/>
  <c r="AF44" i="11"/>
  <c r="AF93" i="11" s="1"/>
  <c r="AF45" i="11"/>
  <c r="AF94" i="11" s="1"/>
  <c r="AF46" i="11"/>
  <c r="AF95" i="11" s="1"/>
  <c r="AF47" i="11"/>
  <c r="AF96" i="11" s="1"/>
  <c r="AF48" i="11"/>
  <c r="AF97" i="11" s="1"/>
  <c r="AF49" i="11"/>
  <c r="AF98" i="11" s="1"/>
  <c r="AF50" i="11"/>
  <c r="AF99" i="11" s="1"/>
  <c r="AF51" i="11"/>
  <c r="AF100" i="11" s="1"/>
  <c r="AF52" i="11"/>
  <c r="AF101" i="11" s="1"/>
  <c r="AF53" i="11"/>
  <c r="AF102" i="11" s="1"/>
  <c r="AF54" i="11"/>
  <c r="AF103" i="11" s="1"/>
  <c r="AF55" i="11"/>
  <c r="AF104" i="11" s="1"/>
  <c r="AF56" i="11"/>
  <c r="AF57" i="11"/>
  <c r="AF58" i="11"/>
  <c r="AF59" i="11"/>
  <c r="AF60" i="11"/>
  <c r="AF19" i="11"/>
  <c r="AF68" i="11" s="1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11" i="27"/>
  <c r="O2" i="27"/>
  <c r="AE17" i="11"/>
  <c r="T10" i="6"/>
  <c r="AE8" i="11"/>
  <c r="AF8" i="11"/>
  <c r="I3" i="27" s="1"/>
  <c r="AE9" i="11"/>
  <c r="AF9" i="11"/>
  <c r="I4" i="27" s="1"/>
  <c r="AE10" i="11"/>
  <c r="AF10" i="11"/>
  <c r="I5" i="27" s="1"/>
  <c r="AE11" i="11"/>
  <c r="AE63" i="11" s="1"/>
  <c r="AF11" i="11"/>
  <c r="AF63" i="11" s="1"/>
  <c r="AE12" i="11"/>
  <c r="AF12" i="11"/>
  <c r="I7" i="27" s="1"/>
  <c r="AE13" i="11"/>
  <c r="AE65" i="11" s="1"/>
  <c r="AF13" i="11"/>
  <c r="AF65" i="11" s="1"/>
  <c r="AE14" i="11"/>
  <c r="AF14" i="11"/>
  <c r="I9" i="27" s="1"/>
  <c r="K9" i="27" s="1"/>
  <c r="AE15" i="11"/>
  <c r="AF15" i="11"/>
  <c r="AF18" i="11" s="1"/>
  <c r="AF67" i="11" s="1"/>
  <c r="AF7" i="11"/>
  <c r="I2" i="27" s="1"/>
  <c r="AE7" i="11"/>
  <c r="AM4" i="6"/>
  <c r="AM5" i="6"/>
  <c r="AM6" i="6"/>
  <c r="AM7" i="6"/>
  <c r="AM8" i="6"/>
  <c r="AM9" i="6"/>
  <c r="AM10" i="6"/>
  <c r="AM3" i="6"/>
  <c r="AM2" i="6"/>
  <c r="AA22" i="11"/>
  <c r="AA71" i="11" s="1"/>
  <c r="AA23" i="11"/>
  <c r="AA72" i="11" s="1"/>
  <c r="AA24" i="11"/>
  <c r="AA73" i="11" s="1"/>
  <c r="AA25" i="11"/>
  <c r="AA74" i="11" s="1"/>
  <c r="AA26" i="11"/>
  <c r="AA75" i="11" s="1"/>
  <c r="AA27" i="11"/>
  <c r="AA76" i="11" s="1"/>
  <c r="AA28" i="11"/>
  <c r="AA77" i="11" s="1"/>
  <c r="AA29" i="11"/>
  <c r="AA78" i="11" s="1"/>
  <c r="AA30" i="11"/>
  <c r="AA79" i="11" s="1"/>
  <c r="AA31" i="11"/>
  <c r="AA80" i="11" s="1"/>
  <c r="AA32" i="11"/>
  <c r="AA81" i="11" s="1"/>
  <c r="AA33" i="11"/>
  <c r="AA82" i="11" s="1"/>
  <c r="AA34" i="11"/>
  <c r="AA83" i="11" s="1"/>
  <c r="AA35" i="11"/>
  <c r="AA84" i="11" s="1"/>
  <c r="AA36" i="11"/>
  <c r="AA85" i="11" s="1"/>
  <c r="AA37" i="11"/>
  <c r="AA86" i="11" s="1"/>
  <c r="AA38" i="11"/>
  <c r="AA87" i="11" s="1"/>
  <c r="AA39" i="11"/>
  <c r="AA88" i="11" s="1"/>
  <c r="AA40" i="11"/>
  <c r="AA89" i="11" s="1"/>
  <c r="AA41" i="11"/>
  <c r="AA90" i="11" s="1"/>
  <c r="AA42" i="11"/>
  <c r="AA91" i="11" s="1"/>
  <c r="AA43" i="11"/>
  <c r="AA92" i="11" s="1"/>
  <c r="AA44" i="11"/>
  <c r="AA93" i="11" s="1"/>
  <c r="AA45" i="11"/>
  <c r="AA94" i="11" s="1"/>
  <c r="AA46" i="11"/>
  <c r="AA95" i="11" s="1"/>
  <c r="AA47" i="11"/>
  <c r="AA96" i="11" s="1"/>
  <c r="AA48" i="11"/>
  <c r="AA97" i="11" s="1"/>
  <c r="AA49" i="11"/>
  <c r="AA98" i="11" s="1"/>
  <c r="AA50" i="11"/>
  <c r="AA99" i="11" s="1"/>
  <c r="AA51" i="11"/>
  <c r="AA100" i="11" s="1"/>
  <c r="AA52" i="11"/>
  <c r="AA101" i="11" s="1"/>
  <c r="AA53" i="11"/>
  <c r="AA102" i="11" s="1"/>
  <c r="AA54" i="11"/>
  <c r="AA103" i="11" s="1"/>
  <c r="AA55" i="11"/>
  <c r="AA104" i="11" s="1"/>
  <c r="AA56" i="11"/>
  <c r="AA57" i="11"/>
  <c r="AA58" i="11"/>
  <c r="AA59" i="11"/>
  <c r="AA60" i="11"/>
  <c r="AA18" i="11"/>
  <c r="AA67" i="11" s="1"/>
  <c r="AA19" i="11"/>
  <c r="AA68" i="11" s="1"/>
  <c r="AA20" i="11"/>
  <c r="AA69" i="11" s="1"/>
  <c r="AA21" i="11"/>
  <c r="AA70" i="11" s="1"/>
  <c r="AA17" i="11"/>
  <c r="Y17" i="11"/>
  <c r="O9" i="31" s="1"/>
  <c r="C24" i="31" l="1"/>
  <c r="E2" i="36" s="1"/>
  <c r="O3" i="36"/>
  <c r="AE3" i="36"/>
  <c r="P3" i="36"/>
  <c r="AF3" i="36"/>
  <c r="F3" i="36"/>
  <c r="Q3" i="36"/>
  <c r="AG3" i="36"/>
  <c r="G3" i="36"/>
  <c r="AM3" i="36"/>
  <c r="R3" i="36"/>
  <c r="AH3" i="36"/>
  <c r="S3" i="36"/>
  <c r="AI3" i="36"/>
  <c r="W3" i="36"/>
  <c r="H3" i="36"/>
  <c r="AN3" i="36"/>
  <c r="T3" i="36"/>
  <c r="AJ3" i="36"/>
  <c r="U3" i="36"/>
  <c r="AK3" i="36"/>
  <c r="X3" i="36"/>
  <c r="V3" i="36"/>
  <c r="AL3" i="36"/>
  <c r="I3" i="36"/>
  <c r="Y3" i="36"/>
  <c r="AO3" i="36"/>
  <c r="N3" i="36"/>
  <c r="AD3" i="36"/>
  <c r="J3" i="36"/>
  <c r="Z3" i="36"/>
  <c r="AP3" i="36"/>
  <c r="M3" i="36"/>
  <c r="AC3" i="36"/>
  <c r="K3" i="36"/>
  <c r="AA3" i="36"/>
  <c r="AQ3" i="36"/>
  <c r="AB3" i="36"/>
  <c r="L3" i="36"/>
  <c r="S11" i="31"/>
  <c r="T11" i="31" s="1"/>
  <c r="J4" i="36"/>
  <c r="Z4" i="36"/>
  <c r="AP4" i="36"/>
  <c r="K4" i="36"/>
  <c r="AA4" i="36"/>
  <c r="AQ4" i="36"/>
  <c r="L4" i="36"/>
  <c r="AB4" i="36"/>
  <c r="F4" i="36"/>
  <c r="R4" i="36"/>
  <c r="AH4" i="36"/>
  <c r="M4" i="36"/>
  <c r="AC4" i="36"/>
  <c r="N4" i="36"/>
  <c r="AD4" i="36"/>
  <c r="AI4" i="36"/>
  <c r="O4" i="36"/>
  <c r="AE4" i="36"/>
  <c r="P4" i="36"/>
  <c r="AF4" i="36"/>
  <c r="AG4" i="36"/>
  <c r="Q4" i="36"/>
  <c r="S4" i="36"/>
  <c r="T4" i="36"/>
  <c r="AJ4" i="36"/>
  <c r="I4" i="36"/>
  <c r="Y4" i="36"/>
  <c r="U4" i="36"/>
  <c r="AK4" i="36"/>
  <c r="H4" i="36"/>
  <c r="X4" i="36"/>
  <c r="AN4" i="36"/>
  <c r="V4" i="36"/>
  <c r="AL4" i="36"/>
  <c r="W4" i="36"/>
  <c r="G4" i="36"/>
  <c r="AM4" i="36"/>
  <c r="AO4" i="36"/>
  <c r="C12" i="31"/>
  <c r="D27" i="31" s="1"/>
  <c r="K20" i="31"/>
  <c r="K28" i="31"/>
  <c r="D8" i="31"/>
  <c r="K22" i="31"/>
  <c r="J22" i="31"/>
  <c r="I22" i="31" s="1"/>
  <c r="S7" i="31"/>
  <c r="T7" i="31" s="1"/>
  <c r="D6" i="31"/>
  <c r="D4" i="31"/>
  <c r="D14" i="31"/>
  <c r="D9" i="31"/>
  <c r="D7" i="31"/>
  <c r="AE109" i="11"/>
  <c r="Y109" i="11"/>
  <c r="I6" i="27"/>
  <c r="AD9" i="11"/>
  <c r="AA123" i="11"/>
  <c r="AD7" i="11"/>
  <c r="AD11" i="11"/>
  <c r="AD63" i="11" s="1"/>
  <c r="AA143" i="11"/>
  <c r="AA115" i="11"/>
  <c r="AA125" i="11"/>
  <c r="AA113" i="11"/>
  <c r="AA138" i="11"/>
  <c r="AA137" i="11"/>
  <c r="AA121" i="11"/>
  <c r="AF128" i="11"/>
  <c r="AA128" i="11"/>
  <c r="AA127" i="11"/>
  <c r="AA136" i="11"/>
  <c r="AA120" i="11"/>
  <c r="AF143" i="11"/>
  <c r="AA144" i="11"/>
  <c r="AA142" i="11"/>
  <c r="AA140" i="11"/>
  <c r="AA119" i="11"/>
  <c r="AA150" i="11"/>
  <c r="AA134" i="11"/>
  <c r="AA118" i="11"/>
  <c r="I8" i="27"/>
  <c r="Y111" i="11"/>
  <c r="AA122" i="11"/>
  <c r="AA133" i="11"/>
  <c r="AA126" i="11"/>
  <c r="AA114" i="11"/>
  <c r="AA124" i="11"/>
  <c r="AA139" i="11"/>
  <c r="AA135" i="11"/>
  <c r="AA149" i="11"/>
  <c r="AA117" i="11"/>
  <c r="AA148" i="11"/>
  <c r="AA132" i="11"/>
  <c r="AE111" i="11"/>
  <c r="Y110" i="11"/>
  <c r="AA116" i="11"/>
  <c r="AA141" i="11"/>
  <c r="AA147" i="11"/>
  <c r="AA131" i="11"/>
  <c r="AF138" i="11"/>
  <c r="AA146" i="11"/>
  <c r="AA130" i="11"/>
  <c r="AA145" i="11"/>
  <c r="AA129" i="11"/>
  <c r="AD8" i="11"/>
  <c r="I10" i="27"/>
  <c r="K10" i="27" s="1"/>
  <c r="AD14" i="11"/>
  <c r="AD66" i="11" s="1"/>
  <c r="AD15" i="11"/>
  <c r="AD12" i="11"/>
  <c r="AD64" i="11" s="1"/>
  <c r="AD10" i="11"/>
  <c r="AF66" i="11"/>
  <c r="AE66" i="11"/>
  <c r="AE112" i="11" s="1"/>
  <c r="B29" i="27"/>
  <c r="J5" i="27" s="1"/>
  <c r="AF17" i="11"/>
  <c r="AD17" i="11" s="1"/>
  <c r="AE18" i="11"/>
  <c r="AF64" i="11"/>
  <c r="AF110" i="11" s="1"/>
  <c r="Y66" i="11"/>
  <c r="Y112" i="11" s="1"/>
  <c r="AE64" i="11"/>
  <c r="AE110" i="11" s="1"/>
  <c r="AD13" i="11"/>
  <c r="AD65" i="11" s="1"/>
  <c r="K14" i="27"/>
  <c r="K12" i="27"/>
  <c r="K15" i="27"/>
  <c r="K13" i="27"/>
  <c r="K16" i="27"/>
  <c r="K17" i="27"/>
  <c r="K18" i="27"/>
  <c r="K19" i="27"/>
  <c r="K23" i="27"/>
  <c r="K20" i="27"/>
  <c r="K22" i="27"/>
  <c r="K21" i="27"/>
  <c r="C29" i="27"/>
  <c r="J15" i="27" s="1"/>
  <c r="Q9" i="26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AC8" i="11"/>
  <c r="AC9" i="11"/>
  <c r="AC10" i="11"/>
  <c r="AC11" i="11"/>
  <c r="AC63" i="11" s="1"/>
  <c r="AC7" i="11"/>
  <c r="AJ8" i="6"/>
  <c r="AJ9" i="6"/>
  <c r="AJ10" i="6"/>
  <c r="AJ7" i="6"/>
  <c r="AN6" i="6"/>
  <c r="AN7" i="6" s="1"/>
  <c r="AN8" i="6" s="1"/>
  <c r="AN9" i="6" s="1"/>
  <c r="AN10" i="6" s="1"/>
  <c r="R7" i="6"/>
  <c r="R8" i="6"/>
  <c r="R9" i="6"/>
  <c r="R10" i="6"/>
  <c r="X17" i="11" s="1"/>
  <c r="X4" i="11"/>
  <c r="X5" i="11"/>
  <c r="X6" i="11"/>
  <c r="X7" i="11"/>
  <c r="X8" i="11"/>
  <c r="X9" i="11"/>
  <c r="X10" i="11"/>
  <c r="X11" i="11"/>
  <c r="X63" i="11" s="1"/>
  <c r="X12" i="11"/>
  <c r="X64" i="11" s="1"/>
  <c r="X13" i="11"/>
  <c r="X65" i="11" s="1"/>
  <c r="X14" i="11"/>
  <c r="X66" i="11" s="1"/>
  <c r="X15" i="11"/>
  <c r="X18" i="11" s="1"/>
  <c r="X19" i="11" s="1"/>
  <c r="X68" i="11" s="1"/>
  <c r="X114" i="11" s="1"/>
  <c r="V4" i="11"/>
  <c r="V5" i="11"/>
  <c r="V6" i="11"/>
  <c r="V7" i="11"/>
  <c r="V8" i="11"/>
  <c r="V9" i="11"/>
  <c r="V10" i="11"/>
  <c r="V11" i="11"/>
  <c r="V63" i="11" s="1"/>
  <c r="V12" i="11"/>
  <c r="V64" i="11" s="1"/>
  <c r="V13" i="11"/>
  <c r="V65" i="11" s="1"/>
  <c r="V14" i="11"/>
  <c r="V66" i="11" s="1"/>
  <c r="V15" i="11"/>
  <c r="V3" i="11"/>
  <c r="X3" i="11"/>
  <c r="F26" i="24"/>
  <c r="H28" i="24"/>
  <c r="T15" i="11" s="1"/>
  <c r="F27" i="24"/>
  <c r="H27" i="24" s="1"/>
  <c r="T14" i="11" s="1"/>
  <c r="T17" i="11" s="1"/>
  <c r="E18" i="24"/>
  <c r="U5" i="11" s="1"/>
  <c r="E19" i="24"/>
  <c r="U6" i="11" s="1"/>
  <c r="E22" i="24"/>
  <c r="U9" i="11" s="1"/>
  <c r="D16" i="24"/>
  <c r="D17" i="24"/>
  <c r="D18" i="24"/>
  <c r="D23" i="24"/>
  <c r="D24" i="24"/>
  <c r="D26" i="24"/>
  <c r="D27" i="24"/>
  <c r="D28" i="24"/>
  <c r="D25" i="24"/>
  <c r="G11" i="24"/>
  <c r="E12" i="24" s="1"/>
  <c r="F10" i="24"/>
  <c r="E21" i="24" s="1"/>
  <c r="U8" i="11" s="1"/>
  <c r="F9" i="24"/>
  <c r="B44" i="24" s="1"/>
  <c r="F4" i="24"/>
  <c r="F5" i="24"/>
  <c r="F6" i="24"/>
  <c r="F7" i="24"/>
  <c r="F8" i="24"/>
  <c r="F3" i="24"/>
  <c r="D63" i="11"/>
  <c r="E63" i="11"/>
  <c r="F63" i="11"/>
  <c r="D64" i="11"/>
  <c r="E64" i="11"/>
  <c r="F64" i="11"/>
  <c r="D65" i="11"/>
  <c r="E65" i="11"/>
  <c r="F65" i="11"/>
  <c r="D66" i="11"/>
  <c r="E66" i="11"/>
  <c r="F66" i="11"/>
  <c r="S62" i="11"/>
  <c r="S108" i="11" s="1"/>
  <c r="C62" i="11"/>
  <c r="C108" i="11" s="1"/>
  <c r="D62" i="11"/>
  <c r="D108" i="11" s="1"/>
  <c r="E62" i="11"/>
  <c r="E108" i="11" s="1"/>
  <c r="F62" i="11"/>
  <c r="F108" i="11" s="1"/>
  <c r="G62" i="11"/>
  <c r="G108" i="11" s="1"/>
  <c r="H62" i="11"/>
  <c r="H108" i="11" s="1"/>
  <c r="I62" i="11"/>
  <c r="I108" i="11" s="1"/>
  <c r="J62" i="11"/>
  <c r="J108" i="11" s="1"/>
  <c r="K62" i="11"/>
  <c r="K108" i="11" s="1"/>
  <c r="L62" i="11"/>
  <c r="L108" i="11" s="1"/>
  <c r="M62" i="11"/>
  <c r="M108" i="11" s="1"/>
  <c r="N62" i="11"/>
  <c r="N108" i="11" s="1"/>
  <c r="O62" i="11"/>
  <c r="O108" i="11" s="1"/>
  <c r="P62" i="11"/>
  <c r="P108" i="11" s="1"/>
  <c r="Q62" i="11"/>
  <c r="Q108" i="11" s="1"/>
  <c r="R62" i="11"/>
  <c r="R108" i="11" s="1"/>
  <c r="B62" i="11"/>
  <c r="B108" i="11" s="1"/>
  <c r="O19" i="11" a="1"/>
  <c r="AU45" i="23"/>
  <c r="AU44" i="23" s="1"/>
  <c r="AU46" i="23"/>
  <c r="AV46" i="23" s="1"/>
  <c r="AW46" i="23" s="1"/>
  <c r="AX46" i="23" s="1"/>
  <c r="AY46" i="23" s="1"/>
  <c r="AU47" i="23"/>
  <c r="AV47" i="23" s="1"/>
  <c r="AW47" i="23" s="1"/>
  <c r="AX47" i="23" s="1"/>
  <c r="AY47" i="23" s="1"/>
  <c r="AU48" i="23"/>
  <c r="AV48" i="23" s="1"/>
  <c r="AW48" i="23" s="1"/>
  <c r="AX48" i="23" s="1"/>
  <c r="AY48" i="23" s="1"/>
  <c r="AU49" i="23"/>
  <c r="AV49" i="23"/>
  <c r="AW49" i="23" s="1"/>
  <c r="AX49" i="23" s="1"/>
  <c r="AY49" i="23" s="1"/>
  <c r="AU50" i="23"/>
  <c r="AV50" i="23"/>
  <c r="AW50" i="23" s="1"/>
  <c r="AX50" i="23" s="1"/>
  <c r="AY50" i="23" s="1"/>
  <c r="AU55" i="23"/>
  <c r="AU54" i="23" s="1"/>
  <c r="AU56" i="23"/>
  <c r="AV56" i="23"/>
  <c r="AW56" i="23"/>
  <c r="AX56" i="23" s="1"/>
  <c r="AY56" i="23" s="1"/>
  <c r="AU57" i="23"/>
  <c r="AV57" i="23" s="1"/>
  <c r="AW57" i="23" s="1"/>
  <c r="AX57" i="23" s="1"/>
  <c r="AY57" i="23" s="1"/>
  <c r="AU58" i="23"/>
  <c r="AV58" i="23" s="1"/>
  <c r="AW58" i="23" s="1"/>
  <c r="AX58" i="23" s="1"/>
  <c r="AY58" i="23" s="1"/>
  <c r="AU59" i="23"/>
  <c r="AV59" i="23" s="1"/>
  <c r="AW59" i="23" s="1"/>
  <c r="AX59" i="23" s="1"/>
  <c r="AY59" i="23" s="1"/>
  <c r="AU60" i="23"/>
  <c r="AV60" i="23" s="1"/>
  <c r="AW60" i="23" s="1"/>
  <c r="AX60" i="23" s="1"/>
  <c r="AY60" i="23" s="1"/>
  <c r="O17" i="11"/>
  <c r="L2" i="23"/>
  <c r="M2" i="23"/>
  <c r="N2" i="23"/>
  <c r="O2" i="23"/>
  <c r="P2" i="23"/>
  <c r="Q2" i="23"/>
  <c r="R2" i="23"/>
  <c r="L5" i="23"/>
  <c r="M5" i="23"/>
  <c r="N5" i="23"/>
  <c r="O5" i="23"/>
  <c r="P5" i="23"/>
  <c r="Q5" i="23"/>
  <c r="R5" i="23"/>
  <c r="V9" i="23" s="1"/>
  <c r="L6" i="23"/>
  <c r="M6" i="23"/>
  <c r="N6" i="23"/>
  <c r="O6" i="23"/>
  <c r="P6" i="23"/>
  <c r="Q6" i="23"/>
  <c r="R6" i="23"/>
  <c r="L7" i="23"/>
  <c r="M7" i="23"/>
  <c r="N7" i="23"/>
  <c r="O7" i="23"/>
  <c r="P7" i="23"/>
  <c r="Q7" i="23"/>
  <c r="R7" i="23"/>
  <c r="R9" i="23"/>
  <c r="C11" i="23"/>
  <c r="D11" i="23"/>
  <c r="E11" i="23"/>
  <c r="F11" i="23"/>
  <c r="G11" i="23"/>
  <c r="H11" i="23"/>
  <c r="I11" i="23"/>
  <c r="J11" i="23"/>
  <c r="R13" i="23"/>
  <c r="R14" i="23"/>
  <c r="S14" i="23"/>
  <c r="U14" i="23" s="1"/>
  <c r="R15" i="23"/>
  <c r="S15" i="23" s="1"/>
  <c r="R16" i="23"/>
  <c r="S16" i="23"/>
  <c r="U16" i="23" s="1"/>
  <c r="R17" i="23"/>
  <c r="R18" i="23"/>
  <c r="S18" i="23" s="1"/>
  <c r="R19" i="23"/>
  <c r="S19" i="23" s="1"/>
  <c r="R20" i="23"/>
  <c r="S20" i="23"/>
  <c r="U20" i="23"/>
  <c r="D26" i="23"/>
  <c r="E26" i="23"/>
  <c r="F26" i="23"/>
  <c r="G26" i="23"/>
  <c r="H26" i="23"/>
  <c r="I26" i="23"/>
  <c r="J26" i="23"/>
  <c r="D29" i="23"/>
  <c r="E29" i="23"/>
  <c r="F29" i="23"/>
  <c r="G29" i="23"/>
  <c r="H29" i="23"/>
  <c r="I29" i="23"/>
  <c r="J29" i="23"/>
  <c r="D32" i="23"/>
  <c r="E32" i="23"/>
  <c r="F32" i="23"/>
  <c r="G32" i="23"/>
  <c r="H32" i="23"/>
  <c r="I32" i="23"/>
  <c r="J32" i="23"/>
  <c r="D35" i="23"/>
  <c r="E35" i="23"/>
  <c r="F35" i="23"/>
  <c r="G35" i="23"/>
  <c r="H35" i="23"/>
  <c r="I35" i="23"/>
  <c r="J35" i="23"/>
  <c r="D38" i="23"/>
  <c r="E38" i="23"/>
  <c r="F38" i="23"/>
  <c r="G38" i="23"/>
  <c r="H38" i="23"/>
  <c r="I38" i="23"/>
  <c r="J38" i="23"/>
  <c r="I39" i="23"/>
  <c r="Q8" i="23" s="1"/>
  <c r="J39" i="23"/>
  <c r="R8" i="23" s="1"/>
  <c r="E53" i="23"/>
  <c r="AI44" i="1"/>
  <c r="N8" i="11"/>
  <c r="N9" i="11"/>
  <c r="N10" i="11"/>
  <c r="N11" i="11"/>
  <c r="N12" i="11"/>
  <c r="N13" i="11"/>
  <c r="N14" i="11"/>
  <c r="N15" i="11"/>
  <c r="F41" i="8"/>
  <c r="I10" i="6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R48" i="1"/>
  <c r="R47" i="1"/>
  <c r="R46" i="1"/>
  <c r="R45" i="1"/>
  <c r="R44" i="1"/>
  <c r="R43" i="1"/>
  <c r="R42" i="1"/>
  <c r="R41" i="1"/>
  <c r="Z48" i="1"/>
  <c r="Z50" i="1" s="1"/>
  <c r="Z47" i="1"/>
  <c r="Z46" i="1"/>
  <c r="Z45" i="1"/>
  <c r="Z44" i="1"/>
  <c r="Z43" i="1"/>
  <c r="Z42" i="1"/>
  <c r="Z41" i="1"/>
  <c r="Z40" i="1"/>
  <c r="Z39" i="1"/>
  <c r="Z38" i="1"/>
  <c r="Z37" i="1"/>
  <c r="Z36" i="1"/>
  <c r="AG41" i="1"/>
  <c r="O8" i="11" s="1"/>
  <c r="AG42" i="1"/>
  <c r="O9" i="11" s="1"/>
  <c r="AG43" i="1"/>
  <c r="O10" i="11" s="1"/>
  <c r="AG44" i="1"/>
  <c r="O11" i="11" s="1"/>
  <c r="AG45" i="1"/>
  <c r="O12" i="11" s="1"/>
  <c r="AG46" i="1"/>
  <c r="O13" i="11" s="1"/>
  <c r="AG47" i="1"/>
  <c r="O14" i="11" s="1"/>
  <c r="AG48" i="1"/>
  <c r="AG50" i="1" s="1"/>
  <c r="M4" i="11"/>
  <c r="M5" i="11"/>
  <c r="M6" i="11"/>
  <c r="M7" i="11"/>
  <c r="M8" i="11"/>
  <c r="M9" i="11"/>
  <c r="M10" i="11"/>
  <c r="M11" i="11"/>
  <c r="M12" i="11"/>
  <c r="M13" i="11"/>
  <c r="M14" i="11"/>
  <c r="M15" i="11"/>
  <c r="M3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20" i="11"/>
  <c r="L3" i="11" a="1"/>
  <c r="L3" i="11" s="1"/>
  <c r="D26" i="22"/>
  <c r="E26" i="22"/>
  <c r="F26" i="22"/>
  <c r="G26" i="22"/>
  <c r="H26" i="22"/>
  <c r="I26" i="22"/>
  <c r="J26" i="22"/>
  <c r="K26" i="22"/>
  <c r="L26" i="22"/>
  <c r="M26" i="22"/>
  <c r="N26" i="22"/>
  <c r="O26" i="22"/>
  <c r="P26" i="22"/>
  <c r="C26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K21" i="11"/>
  <c r="K70" i="11" s="1"/>
  <c r="K22" i="11"/>
  <c r="K71" i="11" s="1"/>
  <c r="K23" i="11"/>
  <c r="K72" i="11" s="1"/>
  <c r="K24" i="11"/>
  <c r="K73" i="11" s="1"/>
  <c r="K25" i="11"/>
  <c r="K74" i="11" s="1"/>
  <c r="K26" i="11"/>
  <c r="K75" i="11" s="1"/>
  <c r="K27" i="11"/>
  <c r="K76" i="11" s="1"/>
  <c r="K28" i="11"/>
  <c r="K77" i="11" s="1"/>
  <c r="K29" i="11"/>
  <c r="K78" i="11" s="1"/>
  <c r="K30" i="11"/>
  <c r="K79" i="11" s="1"/>
  <c r="K31" i="11"/>
  <c r="K80" i="11" s="1"/>
  <c r="K32" i="11"/>
  <c r="K81" i="11" s="1"/>
  <c r="K33" i="11"/>
  <c r="K82" i="11" s="1"/>
  <c r="K34" i="11"/>
  <c r="K83" i="11" s="1"/>
  <c r="K35" i="11"/>
  <c r="K84" i="11" s="1"/>
  <c r="K36" i="11"/>
  <c r="K85" i="11" s="1"/>
  <c r="K37" i="11"/>
  <c r="K86" i="11" s="1"/>
  <c r="K38" i="11"/>
  <c r="K87" i="11" s="1"/>
  <c r="K39" i="11"/>
  <c r="K88" i="11" s="1"/>
  <c r="K40" i="11"/>
  <c r="K89" i="11" s="1"/>
  <c r="K41" i="11"/>
  <c r="K90" i="11" s="1"/>
  <c r="K42" i="11"/>
  <c r="K91" i="11" s="1"/>
  <c r="K43" i="11"/>
  <c r="K92" i="11" s="1"/>
  <c r="K44" i="11"/>
  <c r="K93" i="11" s="1"/>
  <c r="K45" i="11"/>
  <c r="K94" i="11" s="1"/>
  <c r="K46" i="11"/>
  <c r="K95" i="11" s="1"/>
  <c r="K47" i="11"/>
  <c r="K96" i="11" s="1"/>
  <c r="K48" i="11"/>
  <c r="K97" i="11" s="1"/>
  <c r="K49" i="11"/>
  <c r="K98" i="11" s="1"/>
  <c r="K50" i="11"/>
  <c r="K99" i="11" s="1"/>
  <c r="K51" i="11"/>
  <c r="K100" i="11" s="1"/>
  <c r="K52" i="11"/>
  <c r="K101" i="11" s="1"/>
  <c r="K53" i="11"/>
  <c r="K102" i="11" s="1"/>
  <c r="K54" i="11"/>
  <c r="K103" i="11" s="1"/>
  <c r="K55" i="11"/>
  <c r="K104" i="11" s="1"/>
  <c r="K56" i="11"/>
  <c r="K57" i="11"/>
  <c r="K58" i="11"/>
  <c r="K59" i="11"/>
  <c r="K60" i="11"/>
  <c r="K20" i="11"/>
  <c r="K69" i="11" s="1"/>
  <c r="K4" i="11"/>
  <c r="K5" i="11"/>
  <c r="K6" i="11"/>
  <c r="K7" i="11"/>
  <c r="K8" i="11"/>
  <c r="K9" i="11"/>
  <c r="K10" i="11"/>
  <c r="K11" i="11"/>
  <c r="K63" i="11" s="1"/>
  <c r="K12" i="11"/>
  <c r="K64" i="11" s="1"/>
  <c r="K13" i="11"/>
  <c r="K65" i="11" s="1"/>
  <c r="K14" i="11"/>
  <c r="K15" i="11"/>
  <c r="K3" i="11"/>
  <c r="D75" i="18"/>
  <c r="E75" i="18"/>
  <c r="F75" i="18"/>
  <c r="C75" i="18"/>
  <c r="I11" i="11"/>
  <c r="I13" i="11" s="1"/>
  <c r="I65" i="11" s="1"/>
  <c r="B81" i="21"/>
  <c r="C81" i="21"/>
  <c r="E81" i="21"/>
  <c r="F81" i="21"/>
  <c r="H81" i="21"/>
  <c r="I81" i="21"/>
  <c r="K81" i="21"/>
  <c r="L81" i="21"/>
  <c r="N81" i="21"/>
  <c r="O81" i="21"/>
  <c r="Q81" i="21"/>
  <c r="R81" i="21"/>
  <c r="T81" i="21"/>
  <c r="U81" i="21"/>
  <c r="W81" i="21"/>
  <c r="X81" i="21"/>
  <c r="B82" i="21"/>
  <c r="B80" i="21" s="1"/>
  <c r="C82" i="21"/>
  <c r="C80" i="21" s="1"/>
  <c r="E82" i="21"/>
  <c r="E80" i="21" s="1"/>
  <c r="F82" i="21"/>
  <c r="G82" i="21"/>
  <c r="H82" i="21"/>
  <c r="H80" i="21" s="1"/>
  <c r="I82" i="21"/>
  <c r="J82" i="21" s="1"/>
  <c r="K82" i="21"/>
  <c r="L82" i="21"/>
  <c r="L80" i="21" s="1"/>
  <c r="M82" i="21"/>
  <c r="N82" i="21"/>
  <c r="N80" i="21" s="1"/>
  <c r="O82" i="21"/>
  <c r="P82" i="21" s="1"/>
  <c r="Q82" i="21"/>
  <c r="R82" i="21"/>
  <c r="R80" i="21" s="1"/>
  <c r="S82" i="21"/>
  <c r="S80" i="21" s="1"/>
  <c r="T82" i="21"/>
  <c r="T80" i="21" s="1"/>
  <c r="U82" i="21"/>
  <c r="U80" i="21" s="1"/>
  <c r="W82" i="21"/>
  <c r="W80" i="21" s="1"/>
  <c r="X82" i="21"/>
  <c r="X80" i="21" s="1"/>
  <c r="Y82" i="21"/>
  <c r="B83" i="21"/>
  <c r="C83" i="21"/>
  <c r="D83" i="21" s="1"/>
  <c r="B117" i="21" s="1"/>
  <c r="E83" i="21"/>
  <c r="F83" i="21"/>
  <c r="F80" i="21" s="1"/>
  <c r="H83" i="21"/>
  <c r="I83" i="21"/>
  <c r="J83" i="21" s="1"/>
  <c r="D117" i="21" s="1"/>
  <c r="K83" i="21"/>
  <c r="K80" i="21" s="1"/>
  <c r="L83" i="21"/>
  <c r="M83" i="21"/>
  <c r="N83" i="21"/>
  <c r="O83" i="21"/>
  <c r="O80" i="21" s="1"/>
  <c r="P83" i="21"/>
  <c r="F117" i="21" s="1"/>
  <c r="Q83" i="21"/>
  <c r="R83" i="21"/>
  <c r="S83" i="21" s="1"/>
  <c r="T83" i="21"/>
  <c r="U83" i="21"/>
  <c r="V83" i="21"/>
  <c r="W83" i="21"/>
  <c r="X83" i="21"/>
  <c r="Y83" i="21"/>
  <c r="B84" i="21"/>
  <c r="C84" i="21"/>
  <c r="D84" i="21" s="1"/>
  <c r="B118" i="21" s="1"/>
  <c r="E84" i="21"/>
  <c r="F84" i="21"/>
  <c r="G84" i="21"/>
  <c r="H84" i="21"/>
  <c r="I84" i="21"/>
  <c r="J84" i="21" s="1"/>
  <c r="K84" i="21"/>
  <c r="L84" i="21"/>
  <c r="M84" i="21"/>
  <c r="N84" i="21"/>
  <c r="O84" i="21"/>
  <c r="P84" i="21" s="1"/>
  <c r="F118" i="21" s="1"/>
  <c r="Q84" i="21"/>
  <c r="R84" i="21"/>
  <c r="S84" i="21"/>
  <c r="T84" i="21"/>
  <c r="U84" i="21"/>
  <c r="V84" i="21" s="1"/>
  <c r="H118" i="21" s="1"/>
  <c r="W84" i="21"/>
  <c r="X84" i="21"/>
  <c r="Y84" i="21"/>
  <c r="B85" i="21"/>
  <c r="C85" i="21"/>
  <c r="D85" i="21" s="1"/>
  <c r="B119" i="21" s="1"/>
  <c r="E85" i="21"/>
  <c r="F85" i="21"/>
  <c r="G85" i="21" s="1"/>
  <c r="C119" i="21" s="1"/>
  <c r="H85" i="21"/>
  <c r="I85" i="21"/>
  <c r="J85" i="21" s="1"/>
  <c r="D119" i="21" s="1"/>
  <c r="K85" i="21"/>
  <c r="L85" i="21"/>
  <c r="M85" i="21"/>
  <c r="N85" i="21"/>
  <c r="O85" i="21"/>
  <c r="P85" i="21"/>
  <c r="F119" i="21" s="1"/>
  <c r="Q85" i="21"/>
  <c r="G119" i="21" s="1"/>
  <c r="R85" i="21"/>
  <c r="S85" i="21" s="1"/>
  <c r="T85" i="21"/>
  <c r="U85" i="21"/>
  <c r="V85" i="21"/>
  <c r="W85" i="21"/>
  <c r="X85" i="21"/>
  <c r="Y85" i="21"/>
  <c r="B86" i="21"/>
  <c r="C86" i="21"/>
  <c r="D86" i="21" s="1"/>
  <c r="B120" i="21" s="1"/>
  <c r="E86" i="21"/>
  <c r="F86" i="21"/>
  <c r="G86" i="21"/>
  <c r="H86" i="21"/>
  <c r="D120" i="21" s="1"/>
  <c r="I86" i="21"/>
  <c r="J86" i="21" s="1"/>
  <c r="K86" i="21"/>
  <c r="L86" i="21"/>
  <c r="M86" i="21"/>
  <c r="N86" i="21"/>
  <c r="O86" i="21"/>
  <c r="P86" i="21" s="1"/>
  <c r="F120" i="21" s="1"/>
  <c r="Q86" i="21"/>
  <c r="R86" i="21"/>
  <c r="S86" i="21"/>
  <c r="T86" i="21"/>
  <c r="U86" i="21"/>
  <c r="V86" i="21" s="1"/>
  <c r="H120" i="21" s="1"/>
  <c r="W86" i="21"/>
  <c r="X86" i="21"/>
  <c r="Y86" i="21"/>
  <c r="B87" i="21"/>
  <c r="C87" i="21"/>
  <c r="D87" i="21" s="1"/>
  <c r="B121" i="21" s="1"/>
  <c r="E87" i="21"/>
  <c r="F87" i="21"/>
  <c r="G87" i="21" s="1"/>
  <c r="C121" i="21" s="1"/>
  <c r="H87" i="21"/>
  <c r="I87" i="21"/>
  <c r="J87" i="21" s="1"/>
  <c r="D121" i="21" s="1"/>
  <c r="K87" i="21"/>
  <c r="L87" i="21"/>
  <c r="M87" i="21"/>
  <c r="N87" i="21"/>
  <c r="O87" i="21"/>
  <c r="P87" i="21"/>
  <c r="F121" i="21" s="1"/>
  <c r="Q87" i="21"/>
  <c r="R87" i="21"/>
  <c r="S87" i="21" s="1"/>
  <c r="T87" i="21"/>
  <c r="U87" i="21"/>
  <c r="V87" i="21"/>
  <c r="W87" i="21"/>
  <c r="X87" i="21"/>
  <c r="Y87" i="21"/>
  <c r="B88" i="21"/>
  <c r="C88" i="21"/>
  <c r="D88" i="21" s="1"/>
  <c r="B122" i="21" s="1"/>
  <c r="E88" i="21"/>
  <c r="F88" i="21"/>
  <c r="G88" i="21"/>
  <c r="H88" i="21"/>
  <c r="I88" i="21"/>
  <c r="J88" i="21" s="1"/>
  <c r="K88" i="21"/>
  <c r="L88" i="21"/>
  <c r="M88" i="21"/>
  <c r="N88" i="21"/>
  <c r="O88" i="21"/>
  <c r="P88" i="21" s="1"/>
  <c r="F122" i="21" s="1"/>
  <c r="Q88" i="21"/>
  <c r="R88" i="21"/>
  <c r="S88" i="21"/>
  <c r="T88" i="21"/>
  <c r="U88" i="21"/>
  <c r="V88" i="21" s="1"/>
  <c r="H122" i="21" s="1"/>
  <c r="W88" i="21"/>
  <c r="X88" i="21"/>
  <c r="Y88" i="21"/>
  <c r="B89" i="21"/>
  <c r="C89" i="21"/>
  <c r="D89" i="21"/>
  <c r="E89" i="21"/>
  <c r="F89" i="21"/>
  <c r="G89" i="21" s="1"/>
  <c r="C123" i="21" s="1"/>
  <c r="H89" i="21"/>
  <c r="I89" i="21"/>
  <c r="J89" i="21" s="1"/>
  <c r="D123" i="21" s="1"/>
  <c r="K89" i="21"/>
  <c r="L89" i="21"/>
  <c r="M89" i="21"/>
  <c r="N89" i="21"/>
  <c r="O89" i="21"/>
  <c r="P89" i="21"/>
  <c r="F123" i="21" s="1"/>
  <c r="Q89" i="21"/>
  <c r="R89" i="21"/>
  <c r="S89" i="21" s="1"/>
  <c r="T89" i="21"/>
  <c r="U89" i="21"/>
  <c r="V89" i="21"/>
  <c r="W89" i="21"/>
  <c r="X89" i="21"/>
  <c r="Y89" i="21"/>
  <c r="B90" i="21"/>
  <c r="C90" i="21"/>
  <c r="D90" i="21" s="1"/>
  <c r="B124" i="21" s="1"/>
  <c r="E90" i="21"/>
  <c r="F90" i="21"/>
  <c r="G90" i="21"/>
  <c r="H90" i="21"/>
  <c r="I90" i="21"/>
  <c r="J90" i="21" s="1"/>
  <c r="K90" i="21"/>
  <c r="L90" i="21"/>
  <c r="M90" i="21"/>
  <c r="N90" i="21"/>
  <c r="O90" i="21"/>
  <c r="P90" i="21" s="1"/>
  <c r="F124" i="21" s="1"/>
  <c r="Q90" i="21"/>
  <c r="R90" i="21"/>
  <c r="S90" i="21"/>
  <c r="T90" i="21"/>
  <c r="U90" i="21"/>
  <c r="V90" i="21" s="1"/>
  <c r="H124" i="21" s="1"/>
  <c r="W90" i="21"/>
  <c r="X90" i="21"/>
  <c r="Y90" i="21"/>
  <c r="B91" i="21"/>
  <c r="C91" i="21"/>
  <c r="D91" i="21"/>
  <c r="E91" i="21"/>
  <c r="F91" i="21"/>
  <c r="G91" i="21" s="1"/>
  <c r="C125" i="21" s="1"/>
  <c r="H91" i="21"/>
  <c r="I91" i="21"/>
  <c r="J91" i="21" s="1"/>
  <c r="D125" i="21" s="1"/>
  <c r="K91" i="21"/>
  <c r="L91" i="21"/>
  <c r="M91" i="21"/>
  <c r="N91" i="21"/>
  <c r="O91" i="21"/>
  <c r="P91" i="21"/>
  <c r="F125" i="21" s="1"/>
  <c r="Q91" i="21"/>
  <c r="G125" i="21" s="1"/>
  <c r="R91" i="21"/>
  <c r="S91" i="21" s="1"/>
  <c r="T91" i="21"/>
  <c r="U91" i="21"/>
  <c r="V91" i="21"/>
  <c r="W91" i="21"/>
  <c r="X91" i="21"/>
  <c r="Y91" i="21"/>
  <c r="B92" i="21"/>
  <c r="C92" i="21"/>
  <c r="D92" i="21" s="1"/>
  <c r="B126" i="21" s="1"/>
  <c r="E92" i="21"/>
  <c r="F92" i="21"/>
  <c r="G92" i="21"/>
  <c r="H92" i="21"/>
  <c r="D126" i="21" s="1"/>
  <c r="I92" i="21"/>
  <c r="J92" i="21" s="1"/>
  <c r="K92" i="21"/>
  <c r="L92" i="21"/>
  <c r="M92" i="21"/>
  <c r="N92" i="21"/>
  <c r="O92" i="21"/>
  <c r="P92" i="21" s="1"/>
  <c r="F126" i="21" s="1"/>
  <c r="Q92" i="21"/>
  <c r="R92" i="21"/>
  <c r="S92" i="21"/>
  <c r="T92" i="21"/>
  <c r="U92" i="21"/>
  <c r="V92" i="21" s="1"/>
  <c r="H126" i="21" s="1"/>
  <c r="W92" i="21"/>
  <c r="X92" i="21"/>
  <c r="Y92" i="21"/>
  <c r="B93" i="21"/>
  <c r="C93" i="21"/>
  <c r="D93" i="21"/>
  <c r="E93" i="21"/>
  <c r="F93" i="21"/>
  <c r="G93" i="21" s="1"/>
  <c r="C127" i="21" s="1"/>
  <c r="H93" i="21"/>
  <c r="I93" i="21"/>
  <c r="J93" i="21" s="1"/>
  <c r="D127" i="21" s="1"/>
  <c r="K93" i="21"/>
  <c r="L93" i="21"/>
  <c r="M93" i="21"/>
  <c r="N93" i="21"/>
  <c r="O93" i="21"/>
  <c r="P93" i="21"/>
  <c r="F127" i="21" s="1"/>
  <c r="Q93" i="21"/>
  <c r="G127" i="21" s="1"/>
  <c r="R93" i="21"/>
  <c r="S93" i="21" s="1"/>
  <c r="T93" i="21"/>
  <c r="U93" i="21"/>
  <c r="V93" i="21"/>
  <c r="W93" i="21"/>
  <c r="X93" i="21"/>
  <c r="Y93" i="21"/>
  <c r="B94" i="21"/>
  <c r="C94" i="21"/>
  <c r="D94" i="21" s="1"/>
  <c r="B128" i="21" s="1"/>
  <c r="E94" i="21"/>
  <c r="F94" i="21"/>
  <c r="G94" i="21"/>
  <c r="H94" i="21"/>
  <c r="D128" i="21" s="1"/>
  <c r="I94" i="21"/>
  <c r="J94" i="21" s="1"/>
  <c r="K94" i="21"/>
  <c r="L94" i="21"/>
  <c r="M94" i="21"/>
  <c r="N94" i="21"/>
  <c r="O94" i="21"/>
  <c r="P94" i="21" s="1"/>
  <c r="F128" i="21" s="1"/>
  <c r="Q94" i="21"/>
  <c r="R94" i="21"/>
  <c r="S94" i="21"/>
  <c r="T94" i="21"/>
  <c r="U94" i="21"/>
  <c r="V94" i="21" s="1"/>
  <c r="H128" i="21" s="1"/>
  <c r="W94" i="21"/>
  <c r="X94" i="21"/>
  <c r="Y94" i="21"/>
  <c r="B95" i="21"/>
  <c r="C95" i="21"/>
  <c r="D95" i="21"/>
  <c r="E95" i="21"/>
  <c r="F95" i="21"/>
  <c r="G95" i="21" s="1"/>
  <c r="C129" i="21" s="1"/>
  <c r="H95" i="21"/>
  <c r="I95" i="21"/>
  <c r="J95" i="21" s="1"/>
  <c r="D129" i="21" s="1"/>
  <c r="K95" i="21"/>
  <c r="L95" i="21"/>
  <c r="M95" i="21"/>
  <c r="N95" i="21"/>
  <c r="O95" i="21"/>
  <c r="P95" i="21"/>
  <c r="F129" i="21" s="1"/>
  <c r="Q95" i="21"/>
  <c r="G129" i="21" s="1"/>
  <c r="R95" i="21"/>
  <c r="S95" i="21"/>
  <c r="T95" i="21"/>
  <c r="U95" i="21"/>
  <c r="V95" i="21"/>
  <c r="W95" i="21"/>
  <c r="X95" i="21"/>
  <c r="Y95" i="21"/>
  <c r="B96" i="21"/>
  <c r="C96" i="21"/>
  <c r="D96" i="21" s="1"/>
  <c r="B130" i="21" s="1"/>
  <c r="E96" i="21"/>
  <c r="F96" i="21"/>
  <c r="G96" i="21"/>
  <c r="H96" i="21"/>
  <c r="D130" i="21" s="1"/>
  <c r="I96" i="21"/>
  <c r="J96" i="21" s="1"/>
  <c r="K96" i="21"/>
  <c r="L96" i="21"/>
  <c r="M96" i="21"/>
  <c r="N96" i="21"/>
  <c r="O96" i="21"/>
  <c r="P96" i="21" s="1"/>
  <c r="F130" i="21" s="1"/>
  <c r="Q96" i="21"/>
  <c r="R96" i="21"/>
  <c r="S96" i="21"/>
  <c r="T96" i="21"/>
  <c r="U96" i="21"/>
  <c r="V96" i="21" s="1"/>
  <c r="H130" i="21" s="1"/>
  <c r="W96" i="21"/>
  <c r="X96" i="21"/>
  <c r="Y96" i="21"/>
  <c r="B97" i="21"/>
  <c r="C97" i="21"/>
  <c r="D97" i="21" s="1"/>
  <c r="B131" i="21" s="1"/>
  <c r="E97" i="21"/>
  <c r="F97" i="21"/>
  <c r="G97" i="21" s="1"/>
  <c r="C131" i="21" s="1"/>
  <c r="H97" i="21"/>
  <c r="I97" i="21"/>
  <c r="J97" i="21" s="1"/>
  <c r="D131" i="21" s="1"/>
  <c r="K97" i="21"/>
  <c r="L97" i="21"/>
  <c r="M97" i="21"/>
  <c r="N97" i="21"/>
  <c r="O97" i="21"/>
  <c r="P97" i="21"/>
  <c r="F131" i="21" s="1"/>
  <c r="Q97" i="21"/>
  <c r="G131" i="21" s="1"/>
  <c r="R97" i="21"/>
  <c r="S97" i="21"/>
  <c r="T97" i="21"/>
  <c r="U97" i="21"/>
  <c r="V97" i="21"/>
  <c r="W97" i="21"/>
  <c r="X97" i="21"/>
  <c r="Y97" i="21"/>
  <c r="B98" i="21"/>
  <c r="C98" i="21"/>
  <c r="D98" i="21" s="1"/>
  <c r="B132" i="21" s="1"/>
  <c r="E98" i="21"/>
  <c r="F98" i="21"/>
  <c r="G98" i="21"/>
  <c r="H98" i="21"/>
  <c r="D132" i="21" s="1"/>
  <c r="I98" i="21"/>
  <c r="J98" i="21" s="1"/>
  <c r="K98" i="21"/>
  <c r="L98" i="21"/>
  <c r="M98" i="21"/>
  <c r="N98" i="21"/>
  <c r="O98" i="21"/>
  <c r="P98" i="21" s="1"/>
  <c r="F132" i="21" s="1"/>
  <c r="Q98" i="21"/>
  <c r="R98" i="21"/>
  <c r="S98" i="21"/>
  <c r="T98" i="21"/>
  <c r="U98" i="21"/>
  <c r="V98" i="21" s="1"/>
  <c r="H132" i="21" s="1"/>
  <c r="W98" i="21"/>
  <c r="X98" i="21"/>
  <c r="Y98" i="21"/>
  <c r="B99" i="21"/>
  <c r="C99" i="21"/>
  <c r="D99" i="21" s="1"/>
  <c r="B133" i="21" s="1"/>
  <c r="E99" i="21"/>
  <c r="F99" i="21"/>
  <c r="G99" i="21" s="1"/>
  <c r="C133" i="21" s="1"/>
  <c r="H99" i="21"/>
  <c r="I99" i="21"/>
  <c r="J99" i="21" s="1"/>
  <c r="D133" i="21" s="1"/>
  <c r="K99" i="21"/>
  <c r="L99" i="21"/>
  <c r="M99" i="21"/>
  <c r="N99" i="21"/>
  <c r="O99" i="21"/>
  <c r="P99" i="21"/>
  <c r="F133" i="21" s="1"/>
  <c r="Q99" i="21"/>
  <c r="G133" i="21" s="1"/>
  <c r="R99" i="21"/>
  <c r="S99" i="21"/>
  <c r="T99" i="21"/>
  <c r="U99" i="21"/>
  <c r="V99" i="21"/>
  <c r="W99" i="21"/>
  <c r="X99" i="21"/>
  <c r="Y99" i="21"/>
  <c r="B100" i="21"/>
  <c r="C100" i="21"/>
  <c r="D100" i="21" s="1"/>
  <c r="B134" i="21" s="1"/>
  <c r="E100" i="21"/>
  <c r="F100" i="21"/>
  <c r="G100" i="21"/>
  <c r="H100" i="21"/>
  <c r="I100" i="21"/>
  <c r="J100" i="21" s="1"/>
  <c r="K100" i="21"/>
  <c r="L100" i="21"/>
  <c r="M100" i="21"/>
  <c r="N100" i="21"/>
  <c r="O100" i="21"/>
  <c r="P100" i="21" s="1"/>
  <c r="F134" i="21" s="1"/>
  <c r="Q100" i="21"/>
  <c r="R100" i="21"/>
  <c r="S100" i="21"/>
  <c r="T100" i="21"/>
  <c r="U100" i="21"/>
  <c r="V100" i="21" s="1"/>
  <c r="H134" i="21" s="1"/>
  <c r="W100" i="21"/>
  <c r="X100" i="21"/>
  <c r="Y100" i="21"/>
  <c r="B101" i="21"/>
  <c r="C101" i="21"/>
  <c r="D101" i="21" s="1"/>
  <c r="B135" i="21" s="1"/>
  <c r="E101" i="21"/>
  <c r="F101" i="21"/>
  <c r="G101" i="21" s="1"/>
  <c r="C135" i="21" s="1"/>
  <c r="H101" i="21"/>
  <c r="I101" i="21"/>
  <c r="J101" i="21" s="1"/>
  <c r="D135" i="21" s="1"/>
  <c r="K101" i="21"/>
  <c r="L101" i="21"/>
  <c r="M101" i="21"/>
  <c r="N101" i="21"/>
  <c r="O101" i="21"/>
  <c r="P101" i="21"/>
  <c r="F135" i="21" s="1"/>
  <c r="Q101" i="21"/>
  <c r="G135" i="21" s="1"/>
  <c r="R101" i="21"/>
  <c r="S101" i="21"/>
  <c r="T101" i="21"/>
  <c r="U101" i="21"/>
  <c r="V101" i="21"/>
  <c r="W101" i="21"/>
  <c r="X101" i="21"/>
  <c r="Y101" i="21"/>
  <c r="B102" i="21"/>
  <c r="C102" i="21"/>
  <c r="D102" i="21" s="1"/>
  <c r="B136" i="21" s="1"/>
  <c r="E102" i="21"/>
  <c r="F102" i="21"/>
  <c r="G102" i="21"/>
  <c r="H102" i="21"/>
  <c r="I102" i="21"/>
  <c r="J102" i="21" s="1"/>
  <c r="K102" i="21"/>
  <c r="L102" i="21"/>
  <c r="M102" i="21"/>
  <c r="N102" i="21"/>
  <c r="O102" i="21"/>
  <c r="P102" i="21" s="1"/>
  <c r="F136" i="21" s="1"/>
  <c r="Q102" i="21"/>
  <c r="R102" i="21"/>
  <c r="S102" i="21"/>
  <c r="T102" i="21"/>
  <c r="U102" i="21"/>
  <c r="V102" i="21" s="1"/>
  <c r="H136" i="21" s="1"/>
  <c r="W102" i="21"/>
  <c r="X102" i="21"/>
  <c r="Y102" i="21"/>
  <c r="B103" i="21"/>
  <c r="C103" i="21"/>
  <c r="D103" i="21" s="1"/>
  <c r="B137" i="21" s="1"/>
  <c r="E103" i="21"/>
  <c r="F103" i="21"/>
  <c r="G103" i="21" s="1"/>
  <c r="C137" i="21" s="1"/>
  <c r="H103" i="21"/>
  <c r="I103" i="21"/>
  <c r="J103" i="21" s="1"/>
  <c r="D137" i="21" s="1"/>
  <c r="K103" i="21"/>
  <c r="L103" i="21"/>
  <c r="M103" i="21"/>
  <c r="N103" i="21"/>
  <c r="O103" i="21"/>
  <c r="P103" i="21"/>
  <c r="F137" i="21" s="1"/>
  <c r="Q103" i="21"/>
  <c r="G137" i="21" s="1"/>
  <c r="R103" i="21"/>
  <c r="S103" i="21"/>
  <c r="T103" i="21"/>
  <c r="U103" i="21"/>
  <c r="V103" i="21"/>
  <c r="W103" i="21"/>
  <c r="X103" i="21"/>
  <c r="Y103" i="21"/>
  <c r="B104" i="21"/>
  <c r="C104" i="21"/>
  <c r="D104" i="21" s="1"/>
  <c r="B138" i="21" s="1"/>
  <c r="E104" i="21"/>
  <c r="F104" i="21"/>
  <c r="G104" i="21"/>
  <c r="H104" i="21"/>
  <c r="D138" i="21" s="1"/>
  <c r="I104" i="21"/>
  <c r="J104" i="21" s="1"/>
  <c r="K104" i="21"/>
  <c r="L104" i="21"/>
  <c r="M104" i="21"/>
  <c r="N104" i="21"/>
  <c r="F138" i="21" s="1"/>
  <c r="O104" i="21"/>
  <c r="P104" i="21" s="1"/>
  <c r="Q104" i="21"/>
  <c r="R104" i="21"/>
  <c r="S104" i="21"/>
  <c r="T104" i="21"/>
  <c r="U104" i="21"/>
  <c r="V104" i="21" s="1"/>
  <c r="H138" i="21" s="1"/>
  <c r="W104" i="21"/>
  <c r="X104" i="21"/>
  <c r="Y104" i="21"/>
  <c r="B105" i="21"/>
  <c r="C105" i="21"/>
  <c r="D105" i="21" s="1"/>
  <c r="B139" i="21" s="1"/>
  <c r="E105" i="21"/>
  <c r="F105" i="21"/>
  <c r="G105" i="21" s="1"/>
  <c r="C139" i="21" s="1"/>
  <c r="H105" i="21"/>
  <c r="I105" i="21"/>
  <c r="J105" i="21" s="1"/>
  <c r="D139" i="21" s="1"/>
  <c r="K105" i="21"/>
  <c r="L105" i="21"/>
  <c r="M105" i="21"/>
  <c r="N105" i="21"/>
  <c r="O105" i="21"/>
  <c r="P105" i="21"/>
  <c r="F139" i="21" s="1"/>
  <c r="Q105" i="21"/>
  <c r="G139" i="21" s="1"/>
  <c r="R105" i="21"/>
  <c r="S105" i="21"/>
  <c r="T105" i="21"/>
  <c r="U105" i="21"/>
  <c r="V105" i="21"/>
  <c r="W105" i="21"/>
  <c r="X105" i="21"/>
  <c r="Y105" i="21"/>
  <c r="B106" i="21"/>
  <c r="C106" i="21"/>
  <c r="D106" i="21" s="1"/>
  <c r="B140" i="21" s="1"/>
  <c r="E106" i="21"/>
  <c r="F106" i="21"/>
  <c r="G106" i="21"/>
  <c r="H106" i="21"/>
  <c r="D140" i="21" s="1"/>
  <c r="I106" i="21"/>
  <c r="J106" i="21" s="1"/>
  <c r="K106" i="21"/>
  <c r="L106" i="21"/>
  <c r="M106" i="21" s="1"/>
  <c r="E140" i="21" s="1"/>
  <c r="N106" i="21"/>
  <c r="F140" i="21" s="1"/>
  <c r="O106" i="21"/>
  <c r="P106" i="21" s="1"/>
  <c r="Q106" i="21"/>
  <c r="R106" i="21"/>
  <c r="S106" i="21"/>
  <c r="T106" i="21"/>
  <c r="U106" i="21"/>
  <c r="V106" i="21" s="1"/>
  <c r="H140" i="21" s="1"/>
  <c r="W106" i="21"/>
  <c r="X106" i="21"/>
  <c r="Y106" i="21"/>
  <c r="B107" i="21"/>
  <c r="C107" i="21"/>
  <c r="D107" i="21" s="1"/>
  <c r="B141" i="21" s="1"/>
  <c r="E107" i="21"/>
  <c r="F107" i="21"/>
  <c r="G107" i="21" s="1"/>
  <c r="C141" i="21" s="1"/>
  <c r="H107" i="21"/>
  <c r="I107" i="21"/>
  <c r="J107" i="21" s="1"/>
  <c r="D141" i="21" s="1"/>
  <c r="K107" i="21"/>
  <c r="L107" i="21"/>
  <c r="M107" i="21"/>
  <c r="E141" i="21" s="1"/>
  <c r="N107" i="21"/>
  <c r="O107" i="21"/>
  <c r="P107" i="21"/>
  <c r="F141" i="21" s="1"/>
  <c r="Q107" i="21"/>
  <c r="G141" i="21" s="1"/>
  <c r="R107" i="21"/>
  <c r="S107" i="21"/>
  <c r="T107" i="21"/>
  <c r="U107" i="21"/>
  <c r="V107" i="21"/>
  <c r="W107" i="21"/>
  <c r="X107" i="21"/>
  <c r="Y107" i="21"/>
  <c r="B108" i="21"/>
  <c r="C108" i="21"/>
  <c r="D108" i="21" s="1"/>
  <c r="B142" i="21" s="1"/>
  <c r="E108" i="21"/>
  <c r="F108" i="21"/>
  <c r="G108" i="21"/>
  <c r="H108" i="21"/>
  <c r="I108" i="21"/>
  <c r="J108" i="21" s="1"/>
  <c r="K108" i="21"/>
  <c r="L108" i="21"/>
  <c r="M108" i="21" s="1"/>
  <c r="E142" i="21" s="1"/>
  <c r="N108" i="21"/>
  <c r="F142" i="21" s="1"/>
  <c r="O108" i="21"/>
  <c r="P108" i="21"/>
  <c r="Q108" i="21"/>
  <c r="R108" i="21"/>
  <c r="S108" i="21"/>
  <c r="T108" i="21"/>
  <c r="U108" i="21"/>
  <c r="V108" i="21" s="1"/>
  <c r="H142" i="21" s="1"/>
  <c r="W108" i="21"/>
  <c r="X108" i="21"/>
  <c r="Y108" i="21"/>
  <c r="B109" i="21"/>
  <c r="C109" i="21"/>
  <c r="D109" i="21" s="1"/>
  <c r="B143" i="21" s="1"/>
  <c r="E109" i="21"/>
  <c r="F109" i="21"/>
  <c r="G109" i="21" s="1"/>
  <c r="C143" i="21" s="1"/>
  <c r="H109" i="21"/>
  <c r="I109" i="21"/>
  <c r="J109" i="21" s="1"/>
  <c r="D143" i="21" s="1"/>
  <c r="K109" i="21"/>
  <c r="E143" i="21" s="1"/>
  <c r="L109" i="21"/>
  <c r="M109" i="21"/>
  <c r="N109" i="21"/>
  <c r="O109" i="21"/>
  <c r="P109" i="21"/>
  <c r="F143" i="21" s="1"/>
  <c r="Q109" i="21"/>
  <c r="G143" i="21" s="1"/>
  <c r="R109" i="21"/>
  <c r="S109" i="21"/>
  <c r="T109" i="21"/>
  <c r="U109" i="21"/>
  <c r="V109" i="21"/>
  <c r="H143" i="21" s="1"/>
  <c r="W109" i="21"/>
  <c r="X109" i="21"/>
  <c r="Y109" i="21" s="1"/>
  <c r="I143" i="21" s="1"/>
  <c r="B110" i="21"/>
  <c r="C110" i="21"/>
  <c r="D110" i="21" s="1"/>
  <c r="B144" i="21" s="1"/>
  <c r="E110" i="21"/>
  <c r="F110" i="21"/>
  <c r="G110" i="21"/>
  <c r="H110" i="21"/>
  <c r="D144" i="21" s="1"/>
  <c r="I110" i="21"/>
  <c r="J110" i="21" s="1"/>
  <c r="K110" i="21"/>
  <c r="L110" i="21"/>
  <c r="M110" i="21" s="1"/>
  <c r="E144" i="21" s="1"/>
  <c r="N110" i="21"/>
  <c r="F144" i="21" s="1"/>
  <c r="O110" i="21"/>
  <c r="P110" i="21"/>
  <c r="Q110" i="21"/>
  <c r="R110" i="21"/>
  <c r="S110" i="21"/>
  <c r="G144" i="21" s="1"/>
  <c r="T110" i="21"/>
  <c r="U110" i="21"/>
  <c r="V110" i="21" s="1"/>
  <c r="H144" i="21" s="1"/>
  <c r="W110" i="21"/>
  <c r="X110" i="21"/>
  <c r="Y110" i="21"/>
  <c r="B111" i="21"/>
  <c r="C111" i="21"/>
  <c r="D111" i="21" s="1"/>
  <c r="B145" i="21" s="1"/>
  <c r="E111" i="21"/>
  <c r="F111" i="21"/>
  <c r="G111" i="21" s="1"/>
  <c r="C145" i="21" s="1"/>
  <c r="H111" i="21"/>
  <c r="I111" i="21"/>
  <c r="J111" i="21" s="1"/>
  <c r="D145" i="21" s="1"/>
  <c r="K111" i="21"/>
  <c r="E145" i="21" s="1"/>
  <c r="L111" i="21"/>
  <c r="M111" i="21"/>
  <c r="N111" i="21"/>
  <c r="O111" i="21"/>
  <c r="P111" i="21"/>
  <c r="F145" i="21" s="1"/>
  <c r="Q111" i="21"/>
  <c r="G145" i="21" s="1"/>
  <c r="R111" i="21"/>
  <c r="S111" i="21"/>
  <c r="T111" i="21"/>
  <c r="U111" i="21"/>
  <c r="V111" i="21"/>
  <c r="H145" i="21" s="1"/>
  <c r="W111" i="21"/>
  <c r="X111" i="21"/>
  <c r="Y111" i="21" s="1"/>
  <c r="I145" i="21" s="1"/>
  <c r="B112" i="21"/>
  <c r="C112" i="21"/>
  <c r="D112" i="21" s="1"/>
  <c r="B146" i="21" s="1"/>
  <c r="E112" i="21"/>
  <c r="F112" i="21"/>
  <c r="G112" i="21"/>
  <c r="H112" i="21"/>
  <c r="I112" i="21"/>
  <c r="J112" i="21" s="1"/>
  <c r="K112" i="21"/>
  <c r="L112" i="21"/>
  <c r="M112" i="21" s="1"/>
  <c r="E146" i="21" s="1"/>
  <c r="N112" i="21"/>
  <c r="F146" i="21" s="1"/>
  <c r="O112" i="21"/>
  <c r="P112" i="21"/>
  <c r="Q112" i="21"/>
  <c r="R112" i="21"/>
  <c r="S112" i="21"/>
  <c r="G146" i="21" s="1"/>
  <c r="T112" i="21"/>
  <c r="U112" i="21"/>
  <c r="V112" i="21" s="1"/>
  <c r="H146" i="21" s="1"/>
  <c r="W112" i="21"/>
  <c r="X112" i="21"/>
  <c r="Y112" i="21"/>
  <c r="C116" i="21"/>
  <c r="E116" i="21"/>
  <c r="G116" i="21"/>
  <c r="I116" i="21"/>
  <c r="E117" i="21"/>
  <c r="H117" i="21"/>
  <c r="I117" i="21"/>
  <c r="C118" i="21"/>
  <c r="E118" i="21"/>
  <c r="G118" i="21"/>
  <c r="I118" i="21"/>
  <c r="E119" i="21"/>
  <c r="H119" i="21"/>
  <c r="I119" i="21"/>
  <c r="C120" i="21"/>
  <c r="E120" i="21"/>
  <c r="G120" i="21"/>
  <c r="I120" i="21"/>
  <c r="E121" i="21"/>
  <c r="H121" i="21"/>
  <c r="I121" i="21"/>
  <c r="C122" i="21"/>
  <c r="E122" i="21"/>
  <c r="G122" i="21"/>
  <c r="I122" i="21"/>
  <c r="B123" i="21"/>
  <c r="E123" i="21"/>
  <c r="H123" i="21"/>
  <c r="I123" i="21"/>
  <c r="C124" i="21"/>
  <c r="E124" i="21"/>
  <c r="G124" i="21"/>
  <c r="I124" i="21"/>
  <c r="B125" i="21"/>
  <c r="E125" i="21"/>
  <c r="H125" i="21"/>
  <c r="I125" i="21"/>
  <c r="C126" i="21"/>
  <c r="E126" i="21"/>
  <c r="G126" i="21"/>
  <c r="I126" i="21"/>
  <c r="B127" i="21"/>
  <c r="E127" i="21"/>
  <c r="H127" i="21"/>
  <c r="I127" i="21"/>
  <c r="C128" i="21"/>
  <c r="E128" i="21"/>
  <c r="G128" i="21"/>
  <c r="I128" i="21"/>
  <c r="B129" i="21"/>
  <c r="E129" i="21"/>
  <c r="H129" i="21"/>
  <c r="I129" i="21"/>
  <c r="C130" i="21"/>
  <c r="E130" i="21"/>
  <c r="G130" i="21"/>
  <c r="I130" i="21"/>
  <c r="E131" i="21"/>
  <c r="H131" i="21"/>
  <c r="I131" i="21"/>
  <c r="C132" i="21"/>
  <c r="E132" i="21"/>
  <c r="G132" i="21"/>
  <c r="I132" i="21"/>
  <c r="E133" i="21"/>
  <c r="H133" i="21"/>
  <c r="I133" i="21"/>
  <c r="C134" i="21"/>
  <c r="E134" i="21"/>
  <c r="G134" i="21"/>
  <c r="I134" i="21"/>
  <c r="E135" i="21"/>
  <c r="H135" i="21"/>
  <c r="I135" i="21"/>
  <c r="C136" i="21"/>
  <c r="E136" i="21"/>
  <c r="G136" i="21"/>
  <c r="I136" i="21"/>
  <c r="E137" i="21"/>
  <c r="H137" i="21"/>
  <c r="I137" i="21"/>
  <c r="C138" i="21"/>
  <c r="E138" i="21"/>
  <c r="G138" i="21"/>
  <c r="I138" i="21"/>
  <c r="E139" i="21"/>
  <c r="H139" i="21"/>
  <c r="I139" i="21"/>
  <c r="C140" i="21"/>
  <c r="G140" i="21"/>
  <c r="I140" i="21"/>
  <c r="H141" i="21"/>
  <c r="I141" i="21"/>
  <c r="C142" i="21"/>
  <c r="G142" i="21"/>
  <c r="I142" i="21"/>
  <c r="C144" i="21"/>
  <c r="I144" i="21"/>
  <c r="C146" i="21"/>
  <c r="I146" i="21"/>
  <c r="P2" i="20"/>
  <c r="P3" i="20"/>
  <c r="P5" i="20"/>
  <c r="P7" i="20"/>
  <c r="P8" i="20"/>
  <c r="C37" i="19"/>
  <c r="J37" i="19"/>
  <c r="K37" i="19"/>
  <c r="L37" i="19"/>
  <c r="M37" i="19"/>
  <c r="N37" i="19"/>
  <c r="O37" i="19"/>
  <c r="P37" i="19"/>
  <c r="Q37" i="19"/>
  <c r="R37" i="19"/>
  <c r="S37" i="19"/>
  <c r="T37" i="19"/>
  <c r="U37" i="19"/>
  <c r="V37" i="19"/>
  <c r="W37" i="19"/>
  <c r="X37" i="19"/>
  <c r="Y37" i="19"/>
  <c r="Z37" i="19"/>
  <c r="AA37" i="19"/>
  <c r="AB37" i="19"/>
  <c r="AC37" i="19"/>
  <c r="AD37" i="19"/>
  <c r="AE37" i="19"/>
  <c r="AF37" i="19"/>
  <c r="AG37" i="19"/>
  <c r="AH37" i="19"/>
  <c r="AI37" i="19"/>
  <c r="AJ37" i="19"/>
  <c r="AK37" i="19"/>
  <c r="AL37" i="19"/>
  <c r="AM37" i="19"/>
  <c r="AN37" i="19"/>
  <c r="AO37" i="19"/>
  <c r="AP37" i="19"/>
  <c r="AQ37" i="19"/>
  <c r="AR37" i="19"/>
  <c r="C38" i="19"/>
  <c r="J38" i="19"/>
  <c r="K38" i="19"/>
  <c r="L38" i="19"/>
  <c r="M38" i="19"/>
  <c r="N38" i="19"/>
  <c r="O38" i="19"/>
  <c r="P38" i="19"/>
  <c r="Q38" i="19"/>
  <c r="R38" i="19"/>
  <c r="S38" i="19"/>
  <c r="T38" i="19"/>
  <c r="U38" i="19"/>
  <c r="V38" i="19"/>
  <c r="W38" i="19"/>
  <c r="X38" i="19"/>
  <c r="Y38" i="19"/>
  <c r="Z38" i="19"/>
  <c r="AA38" i="19"/>
  <c r="AB38" i="19"/>
  <c r="AC38" i="19"/>
  <c r="AD38" i="19"/>
  <c r="AE38" i="19"/>
  <c r="AF38" i="19"/>
  <c r="AG38" i="19"/>
  <c r="AH38" i="19"/>
  <c r="AI38" i="19"/>
  <c r="AJ38" i="19"/>
  <c r="AK38" i="19"/>
  <c r="AL38" i="19"/>
  <c r="AM38" i="19"/>
  <c r="AN38" i="19"/>
  <c r="AO38" i="19"/>
  <c r="AP38" i="19"/>
  <c r="AQ38" i="19"/>
  <c r="AR38" i="19"/>
  <c r="C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X39" i="19"/>
  <c r="Y39" i="19"/>
  <c r="Z39" i="19"/>
  <c r="AA39" i="19"/>
  <c r="AB39" i="19"/>
  <c r="AC39" i="19"/>
  <c r="AD39" i="19"/>
  <c r="AE39" i="19"/>
  <c r="AF39" i="19"/>
  <c r="AG39" i="19"/>
  <c r="AH39" i="19"/>
  <c r="AI39" i="19"/>
  <c r="AJ39" i="19"/>
  <c r="AK39" i="19"/>
  <c r="AL39" i="19"/>
  <c r="AM39" i="19"/>
  <c r="AN39" i="19"/>
  <c r="AO39" i="19"/>
  <c r="AP39" i="19"/>
  <c r="AQ39" i="19"/>
  <c r="AR39" i="19"/>
  <c r="C40" i="19"/>
  <c r="J40" i="19"/>
  <c r="K40" i="19"/>
  <c r="L40" i="19"/>
  <c r="M40" i="19"/>
  <c r="N40" i="19"/>
  <c r="O40" i="19"/>
  <c r="P40" i="19"/>
  <c r="Q40" i="19"/>
  <c r="R40" i="19"/>
  <c r="S40" i="19"/>
  <c r="T40" i="19"/>
  <c r="U40" i="19"/>
  <c r="V40" i="19"/>
  <c r="W40" i="19"/>
  <c r="X40" i="19"/>
  <c r="Y40" i="19"/>
  <c r="Z40" i="19"/>
  <c r="AA40" i="19"/>
  <c r="AB40" i="19"/>
  <c r="AC40" i="19"/>
  <c r="AD40" i="19"/>
  <c r="AE40" i="19"/>
  <c r="AF40" i="19"/>
  <c r="AG40" i="19"/>
  <c r="AH40" i="19"/>
  <c r="AI40" i="19"/>
  <c r="AJ40" i="19"/>
  <c r="AK40" i="19"/>
  <c r="AL40" i="19"/>
  <c r="AM40" i="19"/>
  <c r="AN40" i="19"/>
  <c r="AO40" i="19"/>
  <c r="AP40" i="19"/>
  <c r="AQ40" i="19"/>
  <c r="AR40" i="19"/>
  <c r="C41" i="19"/>
  <c r="J41" i="19"/>
  <c r="K41" i="19"/>
  <c r="L41" i="19"/>
  <c r="M41" i="19"/>
  <c r="N41" i="19"/>
  <c r="O41" i="19"/>
  <c r="P41" i="19"/>
  <c r="Q41" i="19"/>
  <c r="R41" i="19"/>
  <c r="S41" i="19"/>
  <c r="T41" i="19"/>
  <c r="U41" i="19"/>
  <c r="V41" i="19"/>
  <c r="W41" i="19"/>
  <c r="X41" i="19"/>
  <c r="Y41" i="19"/>
  <c r="Z41" i="19"/>
  <c r="AA41" i="19"/>
  <c r="AB41" i="19"/>
  <c r="AC41" i="19"/>
  <c r="AD41" i="19"/>
  <c r="AE41" i="19"/>
  <c r="AF41" i="19"/>
  <c r="AG41" i="19"/>
  <c r="AH41" i="19"/>
  <c r="AI41" i="19"/>
  <c r="AJ41" i="19"/>
  <c r="AK41" i="19"/>
  <c r="AL41" i="19"/>
  <c r="AM41" i="19"/>
  <c r="AN41" i="19"/>
  <c r="AO41" i="19"/>
  <c r="AP41" i="19"/>
  <c r="AQ41" i="19"/>
  <c r="AR41" i="19"/>
  <c r="C42" i="19"/>
  <c r="J42" i="19"/>
  <c r="K42" i="19"/>
  <c r="L42" i="19"/>
  <c r="M42" i="19"/>
  <c r="N42" i="19"/>
  <c r="O42" i="19"/>
  <c r="P42" i="19"/>
  <c r="Q42" i="19"/>
  <c r="R42" i="19"/>
  <c r="S42" i="19"/>
  <c r="T42" i="19"/>
  <c r="U42" i="19"/>
  <c r="V42" i="19"/>
  <c r="W42" i="19"/>
  <c r="X42" i="19"/>
  <c r="Y42" i="19"/>
  <c r="Z42" i="19"/>
  <c r="AA42" i="19"/>
  <c r="AB42" i="19"/>
  <c r="AC42" i="19"/>
  <c r="AD42" i="19"/>
  <c r="AE42" i="19"/>
  <c r="AF42" i="19"/>
  <c r="AG42" i="19"/>
  <c r="AH42" i="19"/>
  <c r="AI42" i="19"/>
  <c r="AJ42" i="19"/>
  <c r="AK42" i="19"/>
  <c r="AL42" i="19"/>
  <c r="AM42" i="19"/>
  <c r="AN42" i="19"/>
  <c r="AO42" i="19"/>
  <c r="AP42" i="19"/>
  <c r="AQ42" i="19"/>
  <c r="AR42" i="19"/>
  <c r="C43" i="19"/>
  <c r="J43" i="19"/>
  <c r="K43" i="19"/>
  <c r="L43" i="19"/>
  <c r="M43" i="19"/>
  <c r="N43" i="19"/>
  <c r="O43" i="19"/>
  <c r="P43" i="19"/>
  <c r="Q43" i="19"/>
  <c r="R43" i="19"/>
  <c r="S43" i="19"/>
  <c r="T43" i="19"/>
  <c r="U43" i="19"/>
  <c r="V43" i="19"/>
  <c r="W43" i="19"/>
  <c r="X43" i="19"/>
  <c r="Y43" i="19"/>
  <c r="Z43" i="19"/>
  <c r="AA43" i="19"/>
  <c r="AB43" i="19"/>
  <c r="AC43" i="19"/>
  <c r="AD43" i="19"/>
  <c r="AE43" i="19"/>
  <c r="AF43" i="19"/>
  <c r="AG43" i="19"/>
  <c r="AH43" i="19"/>
  <c r="AI43" i="19"/>
  <c r="AJ43" i="19"/>
  <c r="AK43" i="19"/>
  <c r="AL43" i="19"/>
  <c r="AM43" i="19"/>
  <c r="AN43" i="19"/>
  <c r="AO43" i="19"/>
  <c r="AP43" i="19"/>
  <c r="AQ43" i="19"/>
  <c r="AR43" i="19"/>
  <c r="C44" i="19"/>
  <c r="J44" i="19"/>
  <c r="K44" i="19"/>
  <c r="L44" i="19"/>
  <c r="M44" i="19"/>
  <c r="N44" i="19"/>
  <c r="O44" i="19"/>
  <c r="P44" i="19"/>
  <c r="Q44" i="19"/>
  <c r="R44" i="19"/>
  <c r="S44" i="19"/>
  <c r="T44" i="19"/>
  <c r="U44" i="19"/>
  <c r="V44" i="19"/>
  <c r="W44" i="19"/>
  <c r="X44" i="19"/>
  <c r="Y44" i="19"/>
  <c r="Z44" i="19"/>
  <c r="AA44" i="19"/>
  <c r="AB44" i="19"/>
  <c r="AC44" i="19"/>
  <c r="AD44" i="19"/>
  <c r="AE44" i="19"/>
  <c r="AF44" i="19"/>
  <c r="AG44" i="19"/>
  <c r="AH44" i="19"/>
  <c r="AI44" i="19"/>
  <c r="AJ44" i="19"/>
  <c r="AK44" i="19"/>
  <c r="AL44" i="19"/>
  <c r="AM44" i="19"/>
  <c r="AN44" i="19"/>
  <c r="AO44" i="19"/>
  <c r="AP44" i="19"/>
  <c r="AQ44" i="19"/>
  <c r="AR44" i="19"/>
  <c r="C45" i="19"/>
  <c r="J45" i="19"/>
  <c r="K45" i="19"/>
  <c r="L45" i="19"/>
  <c r="M45" i="19"/>
  <c r="N45" i="19"/>
  <c r="O45" i="19"/>
  <c r="P45" i="19"/>
  <c r="Q45" i="19"/>
  <c r="R45" i="19"/>
  <c r="S45" i="19"/>
  <c r="T45" i="19"/>
  <c r="U45" i="19"/>
  <c r="V45" i="19"/>
  <c r="W45" i="19"/>
  <c r="X45" i="19"/>
  <c r="Y45" i="19"/>
  <c r="Z45" i="19"/>
  <c r="AA45" i="19"/>
  <c r="AB45" i="19"/>
  <c r="AC45" i="19"/>
  <c r="AD45" i="19"/>
  <c r="AE45" i="19"/>
  <c r="AF45" i="19"/>
  <c r="AG45" i="19"/>
  <c r="AH45" i="19"/>
  <c r="AI45" i="19"/>
  <c r="AJ45" i="19"/>
  <c r="AK45" i="19"/>
  <c r="AL45" i="19"/>
  <c r="AM45" i="19"/>
  <c r="AN45" i="19"/>
  <c r="AO45" i="19"/>
  <c r="AP45" i="19"/>
  <c r="AQ45" i="19"/>
  <c r="AR45" i="19"/>
  <c r="C46" i="19"/>
  <c r="J46" i="19"/>
  <c r="K46" i="19"/>
  <c r="L46" i="19"/>
  <c r="M46" i="19"/>
  <c r="N46" i="19"/>
  <c r="O46" i="19"/>
  <c r="P46" i="19"/>
  <c r="Q46" i="19"/>
  <c r="R46" i="19"/>
  <c r="S46" i="19"/>
  <c r="T46" i="19"/>
  <c r="U46" i="19"/>
  <c r="V46" i="19"/>
  <c r="W46" i="19"/>
  <c r="X46" i="19"/>
  <c r="Y46" i="19"/>
  <c r="Z46" i="19"/>
  <c r="AA46" i="19"/>
  <c r="AB46" i="19"/>
  <c r="AC46" i="19"/>
  <c r="AD46" i="19"/>
  <c r="AE46" i="19"/>
  <c r="AF46" i="19"/>
  <c r="AG46" i="19"/>
  <c r="AH46" i="19"/>
  <c r="AI46" i="19"/>
  <c r="AJ46" i="19"/>
  <c r="AK46" i="19"/>
  <c r="AL46" i="19"/>
  <c r="AM46" i="19"/>
  <c r="AN46" i="19"/>
  <c r="AO46" i="19"/>
  <c r="AP46" i="19"/>
  <c r="AQ46" i="19"/>
  <c r="AR46" i="19"/>
  <c r="C47" i="19"/>
  <c r="J47" i="19"/>
  <c r="K47" i="19"/>
  <c r="L47" i="19"/>
  <c r="M47" i="19"/>
  <c r="N47" i="19"/>
  <c r="O47" i="19"/>
  <c r="P47" i="19"/>
  <c r="Q47" i="19"/>
  <c r="R47" i="19"/>
  <c r="S47" i="19"/>
  <c r="T47" i="19"/>
  <c r="U47" i="19"/>
  <c r="V47" i="19"/>
  <c r="W47" i="19"/>
  <c r="X47" i="19"/>
  <c r="Y47" i="19"/>
  <c r="Z47" i="19"/>
  <c r="AA47" i="19"/>
  <c r="AB47" i="19"/>
  <c r="AC47" i="19"/>
  <c r="AD47" i="19"/>
  <c r="AE47" i="19"/>
  <c r="AF47" i="19"/>
  <c r="AG47" i="19"/>
  <c r="AH47" i="19"/>
  <c r="AI47" i="19"/>
  <c r="AJ47" i="19"/>
  <c r="AK47" i="19"/>
  <c r="AL47" i="19"/>
  <c r="AM47" i="19"/>
  <c r="AN47" i="19"/>
  <c r="AO47" i="19"/>
  <c r="AP47" i="19"/>
  <c r="AQ47" i="19"/>
  <c r="AR47" i="19"/>
  <c r="C48" i="19"/>
  <c r="J48" i="19"/>
  <c r="K48" i="19"/>
  <c r="L48" i="19"/>
  <c r="M48" i="19"/>
  <c r="N48" i="19"/>
  <c r="O48" i="19"/>
  <c r="P48" i="19"/>
  <c r="Q48" i="19"/>
  <c r="R48" i="19"/>
  <c r="S48" i="19"/>
  <c r="T48" i="19"/>
  <c r="U48" i="19"/>
  <c r="V48" i="19"/>
  <c r="W48" i="19"/>
  <c r="X48" i="19"/>
  <c r="Y48" i="19"/>
  <c r="Z48" i="19"/>
  <c r="AA48" i="19"/>
  <c r="AB48" i="19"/>
  <c r="AC48" i="19"/>
  <c r="AD48" i="19"/>
  <c r="AE48" i="19"/>
  <c r="AF48" i="19"/>
  <c r="AG48" i="19"/>
  <c r="AH48" i="19"/>
  <c r="AI48" i="19"/>
  <c r="AJ48" i="19"/>
  <c r="AK48" i="19"/>
  <c r="AL48" i="19"/>
  <c r="AM48" i="19"/>
  <c r="AN48" i="19"/>
  <c r="AO48" i="19"/>
  <c r="AP48" i="19"/>
  <c r="AQ48" i="19"/>
  <c r="AR48" i="19"/>
  <c r="C49" i="19"/>
  <c r="J49" i="19"/>
  <c r="K49" i="19"/>
  <c r="L49" i="19"/>
  <c r="M49" i="19"/>
  <c r="N49" i="19"/>
  <c r="O49" i="19"/>
  <c r="P49" i="19"/>
  <c r="Q49" i="19"/>
  <c r="R49" i="19"/>
  <c r="S49" i="19"/>
  <c r="T49" i="19"/>
  <c r="U49" i="19"/>
  <c r="V49" i="19"/>
  <c r="W49" i="19"/>
  <c r="X49" i="19"/>
  <c r="Y49" i="19"/>
  <c r="Z49" i="19"/>
  <c r="AA49" i="19"/>
  <c r="AB49" i="19"/>
  <c r="AC49" i="19"/>
  <c r="AD49" i="19"/>
  <c r="AE49" i="19"/>
  <c r="AF49" i="19"/>
  <c r="AG49" i="19"/>
  <c r="AH49" i="19"/>
  <c r="AI49" i="19"/>
  <c r="AJ49" i="19"/>
  <c r="AK49" i="19"/>
  <c r="AL49" i="19"/>
  <c r="AM49" i="19"/>
  <c r="AN49" i="19"/>
  <c r="AO49" i="19"/>
  <c r="AP49" i="19"/>
  <c r="AQ49" i="19"/>
  <c r="AR49" i="19"/>
  <c r="C50" i="19"/>
  <c r="J50" i="19"/>
  <c r="K50" i="19"/>
  <c r="L50" i="19"/>
  <c r="M50" i="19"/>
  <c r="N50" i="19"/>
  <c r="O50" i="19"/>
  <c r="P50" i="19"/>
  <c r="Q50" i="19"/>
  <c r="R50" i="19"/>
  <c r="S50" i="19"/>
  <c r="T50" i="19"/>
  <c r="U50" i="19"/>
  <c r="V50" i="19"/>
  <c r="W50" i="19"/>
  <c r="X50" i="19"/>
  <c r="Y50" i="19"/>
  <c r="Z50" i="19"/>
  <c r="AA50" i="19"/>
  <c r="AB50" i="19"/>
  <c r="AC50" i="19"/>
  <c r="AD50" i="19"/>
  <c r="AE50" i="19"/>
  <c r="AF50" i="19"/>
  <c r="AG50" i="19"/>
  <c r="AH50" i="19"/>
  <c r="AI50" i="19"/>
  <c r="AJ50" i="19"/>
  <c r="AK50" i="19"/>
  <c r="AL50" i="19"/>
  <c r="AM50" i="19"/>
  <c r="AN50" i="19"/>
  <c r="AO50" i="19"/>
  <c r="AP50" i="19"/>
  <c r="AQ50" i="19"/>
  <c r="AR50" i="19"/>
  <c r="C51" i="19"/>
  <c r="J51" i="19"/>
  <c r="K51" i="19"/>
  <c r="L51" i="19"/>
  <c r="M51" i="19"/>
  <c r="N51" i="19"/>
  <c r="O51" i="19"/>
  <c r="P51" i="19"/>
  <c r="Q51" i="19"/>
  <c r="R51" i="19"/>
  <c r="S51" i="19"/>
  <c r="T51" i="19"/>
  <c r="U51" i="19"/>
  <c r="V51" i="19"/>
  <c r="W51" i="19"/>
  <c r="X51" i="19"/>
  <c r="Y51" i="19"/>
  <c r="Z51" i="19"/>
  <c r="AA51" i="19"/>
  <c r="AB51" i="19"/>
  <c r="AC51" i="19"/>
  <c r="AD51" i="19"/>
  <c r="AE51" i="19"/>
  <c r="AF51" i="19"/>
  <c r="AG51" i="19"/>
  <c r="AH51" i="19"/>
  <c r="AI51" i="19"/>
  <c r="AJ51" i="19"/>
  <c r="AK51" i="19"/>
  <c r="AL51" i="19"/>
  <c r="AM51" i="19"/>
  <c r="AN51" i="19"/>
  <c r="AO51" i="19"/>
  <c r="AP51" i="19"/>
  <c r="AQ51" i="19"/>
  <c r="AR51" i="19"/>
  <c r="C52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X52" i="19"/>
  <c r="Y52" i="19"/>
  <c r="Z52" i="19"/>
  <c r="AA52" i="19"/>
  <c r="AB52" i="19"/>
  <c r="AC52" i="19"/>
  <c r="AD52" i="19"/>
  <c r="AE52" i="19"/>
  <c r="AF52" i="19"/>
  <c r="AG52" i="19"/>
  <c r="AH52" i="19"/>
  <c r="AI52" i="19"/>
  <c r="AJ52" i="19"/>
  <c r="AK52" i="19"/>
  <c r="AL52" i="19"/>
  <c r="AM52" i="19"/>
  <c r="AN52" i="19"/>
  <c r="AO52" i="19"/>
  <c r="AP52" i="19"/>
  <c r="AQ52" i="19"/>
  <c r="AR52" i="19"/>
  <c r="C53" i="19"/>
  <c r="J53" i="19"/>
  <c r="K53" i="19"/>
  <c r="L53" i="19"/>
  <c r="M53" i="19"/>
  <c r="N53" i="19"/>
  <c r="O53" i="19"/>
  <c r="P53" i="19"/>
  <c r="Q53" i="19"/>
  <c r="R53" i="19"/>
  <c r="S53" i="19"/>
  <c r="T53" i="19"/>
  <c r="U53" i="19"/>
  <c r="V53" i="19"/>
  <c r="W53" i="19"/>
  <c r="X53" i="19"/>
  <c r="Y53" i="19"/>
  <c r="Z53" i="19"/>
  <c r="AA53" i="19"/>
  <c r="AB53" i="19"/>
  <c r="AC53" i="19"/>
  <c r="AD53" i="19"/>
  <c r="AE53" i="19"/>
  <c r="AF53" i="19"/>
  <c r="AG53" i="19"/>
  <c r="AH53" i="19"/>
  <c r="AI53" i="19"/>
  <c r="AJ53" i="19"/>
  <c r="AK53" i="19"/>
  <c r="AL53" i="19"/>
  <c r="AM53" i="19"/>
  <c r="AN53" i="19"/>
  <c r="AO53" i="19"/>
  <c r="AP53" i="19"/>
  <c r="AQ53" i="19"/>
  <c r="AR53" i="19"/>
  <c r="C54" i="19"/>
  <c r="J54" i="19"/>
  <c r="K54" i="19"/>
  <c r="L54" i="19"/>
  <c r="M54" i="19"/>
  <c r="N54" i="19"/>
  <c r="O54" i="19"/>
  <c r="P54" i="19"/>
  <c r="Q54" i="19"/>
  <c r="R54" i="19"/>
  <c r="S54" i="19"/>
  <c r="T54" i="19"/>
  <c r="U54" i="19"/>
  <c r="V54" i="19"/>
  <c r="W54" i="19"/>
  <c r="X54" i="19"/>
  <c r="Y54" i="19"/>
  <c r="Z54" i="19"/>
  <c r="AA54" i="19"/>
  <c r="AB54" i="19"/>
  <c r="AC54" i="19"/>
  <c r="AD54" i="19"/>
  <c r="AE54" i="19"/>
  <c r="AF54" i="19"/>
  <c r="AG54" i="19"/>
  <c r="AH54" i="19"/>
  <c r="AI54" i="19"/>
  <c r="AJ54" i="19"/>
  <c r="AK54" i="19"/>
  <c r="AL54" i="19"/>
  <c r="AM54" i="19"/>
  <c r="AN54" i="19"/>
  <c r="AO54" i="19"/>
  <c r="AP54" i="19"/>
  <c r="AQ54" i="19"/>
  <c r="AR54" i="19"/>
  <c r="C55" i="19"/>
  <c r="J55" i="19"/>
  <c r="K55" i="19"/>
  <c r="L55" i="19"/>
  <c r="M55" i="19"/>
  <c r="N55" i="19"/>
  <c r="O55" i="19"/>
  <c r="P55" i="19"/>
  <c r="Q55" i="19"/>
  <c r="R55" i="19"/>
  <c r="S55" i="19"/>
  <c r="T55" i="19"/>
  <c r="U55" i="19"/>
  <c r="V55" i="19"/>
  <c r="W55" i="19"/>
  <c r="X55" i="19"/>
  <c r="Y55" i="19"/>
  <c r="Z55" i="19"/>
  <c r="AA55" i="19"/>
  <c r="AB55" i="19"/>
  <c r="AC55" i="19"/>
  <c r="AD55" i="19"/>
  <c r="AE55" i="19"/>
  <c r="AF55" i="19"/>
  <c r="AG55" i="19"/>
  <c r="AH55" i="19"/>
  <c r="AI55" i="19"/>
  <c r="AJ55" i="19"/>
  <c r="AK55" i="19"/>
  <c r="AL55" i="19"/>
  <c r="AM55" i="19"/>
  <c r="AN55" i="19"/>
  <c r="AO55" i="19"/>
  <c r="AP55" i="19"/>
  <c r="AQ55" i="19"/>
  <c r="AR55" i="19"/>
  <c r="C56" i="19"/>
  <c r="J56" i="19"/>
  <c r="K56" i="19"/>
  <c r="L56" i="19"/>
  <c r="M56" i="19"/>
  <c r="N56" i="19"/>
  <c r="O56" i="19"/>
  <c r="P56" i="19"/>
  <c r="Q56" i="19"/>
  <c r="R56" i="19"/>
  <c r="S56" i="19"/>
  <c r="T56" i="19"/>
  <c r="U56" i="19"/>
  <c r="V56" i="19"/>
  <c r="W56" i="19"/>
  <c r="X56" i="19"/>
  <c r="Y56" i="19"/>
  <c r="Z56" i="19"/>
  <c r="AA56" i="19"/>
  <c r="AB56" i="19"/>
  <c r="AC56" i="19"/>
  <c r="AD56" i="19"/>
  <c r="AE56" i="19"/>
  <c r="AF56" i="19"/>
  <c r="AG56" i="19"/>
  <c r="AH56" i="19"/>
  <c r="AI56" i="19"/>
  <c r="AJ56" i="19"/>
  <c r="AK56" i="19"/>
  <c r="AL56" i="19"/>
  <c r="AM56" i="19"/>
  <c r="AN56" i="19"/>
  <c r="AO56" i="19"/>
  <c r="AP56" i="19"/>
  <c r="AQ56" i="19"/>
  <c r="AR56" i="19"/>
  <c r="C57" i="19"/>
  <c r="J57" i="19"/>
  <c r="K57" i="19"/>
  <c r="L57" i="19"/>
  <c r="M57" i="19"/>
  <c r="N57" i="19"/>
  <c r="O57" i="19"/>
  <c r="P57" i="19"/>
  <c r="Q57" i="19"/>
  <c r="R57" i="19"/>
  <c r="S57" i="19"/>
  <c r="T57" i="19"/>
  <c r="U57" i="19"/>
  <c r="V57" i="19"/>
  <c r="W57" i="19"/>
  <c r="X57" i="19"/>
  <c r="Y57" i="19"/>
  <c r="Z57" i="19"/>
  <c r="AA57" i="19"/>
  <c r="AB57" i="19"/>
  <c r="AC57" i="19"/>
  <c r="AD57" i="19"/>
  <c r="AE57" i="19"/>
  <c r="AF57" i="19"/>
  <c r="AG57" i="19"/>
  <c r="AH57" i="19"/>
  <c r="AI57" i="19"/>
  <c r="AJ57" i="19"/>
  <c r="AK57" i="19"/>
  <c r="AL57" i="19"/>
  <c r="AM57" i="19"/>
  <c r="AN57" i="19"/>
  <c r="AO57" i="19"/>
  <c r="AP57" i="19"/>
  <c r="AQ57" i="19"/>
  <c r="AR57" i="19"/>
  <c r="C58" i="19"/>
  <c r="J58" i="19"/>
  <c r="K58" i="19"/>
  <c r="L58" i="19"/>
  <c r="M58" i="19"/>
  <c r="N58" i="19"/>
  <c r="O58" i="19"/>
  <c r="P58" i="19"/>
  <c r="Q58" i="19"/>
  <c r="R58" i="19"/>
  <c r="S58" i="19"/>
  <c r="T58" i="19"/>
  <c r="U58" i="19"/>
  <c r="V58" i="19"/>
  <c r="W58" i="19"/>
  <c r="X58" i="19"/>
  <c r="Y58" i="19"/>
  <c r="Z58" i="19"/>
  <c r="AA58" i="19"/>
  <c r="AB58" i="19"/>
  <c r="AC58" i="19"/>
  <c r="AD58" i="19"/>
  <c r="AE58" i="19"/>
  <c r="AF58" i="19"/>
  <c r="AG58" i="19"/>
  <c r="AH58" i="19"/>
  <c r="AI58" i="19"/>
  <c r="AJ58" i="19"/>
  <c r="AK58" i="19"/>
  <c r="AL58" i="19"/>
  <c r="AM58" i="19"/>
  <c r="AN58" i="19"/>
  <c r="AO58" i="19"/>
  <c r="AP58" i="19"/>
  <c r="AQ58" i="19"/>
  <c r="AR58" i="19"/>
  <c r="C59" i="19"/>
  <c r="J59" i="19"/>
  <c r="K59" i="19"/>
  <c r="L59" i="19"/>
  <c r="M59" i="19"/>
  <c r="N59" i="19"/>
  <c r="O59" i="19"/>
  <c r="P59" i="19"/>
  <c r="Q59" i="19"/>
  <c r="R59" i="19"/>
  <c r="S59" i="19"/>
  <c r="T59" i="19"/>
  <c r="U59" i="19"/>
  <c r="V59" i="19"/>
  <c r="W59" i="19"/>
  <c r="X59" i="19"/>
  <c r="Y59" i="19"/>
  <c r="Z59" i="19"/>
  <c r="AA59" i="19"/>
  <c r="AB59" i="19"/>
  <c r="AC59" i="19"/>
  <c r="AD59" i="19"/>
  <c r="AE59" i="19"/>
  <c r="AF59" i="19"/>
  <c r="AG59" i="19"/>
  <c r="AH59" i="19"/>
  <c r="AI59" i="19"/>
  <c r="AJ59" i="19"/>
  <c r="AK59" i="19"/>
  <c r="AL59" i="19"/>
  <c r="AM59" i="19"/>
  <c r="AN59" i="19"/>
  <c r="AO59" i="19"/>
  <c r="AP59" i="19"/>
  <c r="AQ59" i="19"/>
  <c r="AR59" i="19"/>
  <c r="C60" i="19"/>
  <c r="J60" i="19"/>
  <c r="K60" i="19"/>
  <c r="L60" i="19"/>
  <c r="M60" i="19"/>
  <c r="N60" i="19"/>
  <c r="O60" i="19"/>
  <c r="P60" i="19"/>
  <c r="Q60" i="19"/>
  <c r="R60" i="19"/>
  <c r="S60" i="19"/>
  <c r="T60" i="19"/>
  <c r="U60" i="19"/>
  <c r="V60" i="19"/>
  <c r="W60" i="19"/>
  <c r="X60" i="19"/>
  <c r="Y60" i="19"/>
  <c r="Z60" i="19"/>
  <c r="AA60" i="19"/>
  <c r="AB60" i="19"/>
  <c r="AC60" i="19"/>
  <c r="AD60" i="19"/>
  <c r="AE60" i="19"/>
  <c r="AF60" i="19"/>
  <c r="AG60" i="19"/>
  <c r="AH60" i="19"/>
  <c r="AI60" i="19"/>
  <c r="AJ60" i="19"/>
  <c r="AK60" i="19"/>
  <c r="AL60" i="19"/>
  <c r="AM60" i="19"/>
  <c r="AN60" i="19"/>
  <c r="AO60" i="19"/>
  <c r="AP60" i="19"/>
  <c r="AQ60" i="19"/>
  <c r="AR60" i="19"/>
  <c r="C61" i="19"/>
  <c r="J61" i="19"/>
  <c r="K61" i="19"/>
  <c r="L61" i="19"/>
  <c r="M61" i="19"/>
  <c r="N61" i="19"/>
  <c r="O61" i="19"/>
  <c r="P61" i="19"/>
  <c r="Q61" i="19"/>
  <c r="R61" i="19"/>
  <c r="S61" i="19"/>
  <c r="T61" i="19"/>
  <c r="U61" i="19"/>
  <c r="V61" i="19"/>
  <c r="W61" i="19"/>
  <c r="X61" i="19"/>
  <c r="Y61" i="19"/>
  <c r="Z61" i="19"/>
  <c r="AA61" i="19"/>
  <c r="AB61" i="19"/>
  <c r="AC61" i="19"/>
  <c r="AD61" i="19"/>
  <c r="AE61" i="19"/>
  <c r="AF61" i="19"/>
  <c r="AG61" i="19"/>
  <c r="AH61" i="19"/>
  <c r="AI61" i="19"/>
  <c r="AJ61" i="19"/>
  <c r="AK61" i="19"/>
  <c r="AL61" i="19"/>
  <c r="AM61" i="19"/>
  <c r="AN61" i="19"/>
  <c r="AO61" i="19"/>
  <c r="AP61" i="19"/>
  <c r="AQ61" i="19"/>
  <c r="AR61" i="19"/>
  <c r="C62" i="19"/>
  <c r="J62" i="19"/>
  <c r="K62" i="19"/>
  <c r="L62" i="19"/>
  <c r="M62" i="19"/>
  <c r="N62" i="19"/>
  <c r="O62" i="19"/>
  <c r="P62" i="19"/>
  <c r="Q62" i="19"/>
  <c r="R62" i="19"/>
  <c r="S62" i="19"/>
  <c r="T62" i="19"/>
  <c r="U62" i="19"/>
  <c r="V62" i="19"/>
  <c r="W62" i="19"/>
  <c r="X62" i="19"/>
  <c r="Y62" i="19"/>
  <c r="Z62" i="19"/>
  <c r="AA62" i="19"/>
  <c r="AB62" i="19"/>
  <c r="AC62" i="19"/>
  <c r="AD62" i="19"/>
  <c r="AE62" i="19"/>
  <c r="AF62" i="19"/>
  <c r="AG62" i="19"/>
  <c r="AH62" i="19"/>
  <c r="AI62" i="19"/>
  <c r="AJ62" i="19"/>
  <c r="AK62" i="19"/>
  <c r="AL62" i="19"/>
  <c r="AM62" i="19"/>
  <c r="AN62" i="19"/>
  <c r="AO62" i="19"/>
  <c r="AP62" i="19"/>
  <c r="AQ62" i="19"/>
  <c r="AR62" i="19"/>
  <c r="C63" i="19"/>
  <c r="J63" i="19"/>
  <c r="K63" i="19"/>
  <c r="L63" i="19"/>
  <c r="M63" i="19"/>
  <c r="N63" i="19"/>
  <c r="O63" i="19"/>
  <c r="P63" i="19"/>
  <c r="Q63" i="19"/>
  <c r="R63" i="19"/>
  <c r="S63" i="19"/>
  <c r="T63" i="19"/>
  <c r="U63" i="19"/>
  <c r="V63" i="19"/>
  <c r="W63" i="19"/>
  <c r="X63" i="19"/>
  <c r="Y63" i="19"/>
  <c r="Z63" i="19"/>
  <c r="AA63" i="19"/>
  <c r="AB63" i="19"/>
  <c r="AC63" i="19"/>
  <c r="AD63" i="19"/>
  <c r="AE63" i="19"/>
  <c r="AF63" i="19"/>
  <c r="AG63" i="19"/>
  <c r="AH63" i="19"/>
  <c r="AI63" i="19"/>
  <c r="AJ63" i="19"/>
  <c r="AK63" i="19"/>
  <c r="AL63" i="19"/>
  <c r="AM63" i="19"/>
  <c r="AN63" i="19"/>
  <c r="AO63" i="19"/>
  <c r="AP63" i="19"/>
  <c r="AQ63" i="19"/>
  <c r="AR63" i="19"/>
  <c r="C64" i="19"/>
  <c r="J64" i="19"/>
  <c r="K64" i="19"/>
  <c r="L64" i="19"/>
  <c r="M64" i="19"/>
  <c r="N64" i="19"/>
  <c r="O64" i="19"/>
  <c r="P64" i="19"/>
  <c r="Q64" i="19"/>
  <c r="R64" i="19"/>
  <c r="S64" i="19"/>
  <c r="T64" i="19"/>
  <c r="U64" i="19"/>
  <c r="V64" i="19"/>
  <c r="W64" i="19"/>
  <c r="X64" i="19"/>
  <c r="Y64" i="19"/>
  <c r="Z64" i="19"/>
  <c r="AA64" i="19"/>
  <c r="AB64" i="19"/>
  <c r="AC64" i="19"/>
  <c r="AD64" i="19"/>
  <c r="AE64" i="19"/>
  <c r="AF64" i="19"/>
  <c r="AG64" i="19"/>
  <c r="AH64" i="19"/>
  <c r="AI64" i="19"/>
  <c r="AJ64" i="19"/>
  <c r="AK64" i="19"/>
  <c r="AL64" i="19"/>
  <c r="AM64" i="19"/>
  <c r="AN64" i="19"/>
  <c r="AO64" i="19"/>
  <c r="AP64" i="19"/>
  <c r="AQ64" i="19"/>
  <c r="AR64" i="19"/>
  <c r="C65" i="19"/>
  <c r="J65" i="19"/>
  <c r="K65" i="19"/>
  <c r="L65" i="19"/>
  <c r="M65" i="19"/>
  <c r="N65" i="19"/>
  <c r="O65" i="19"/>
  <c r="P65" i="19"/>
  <c r="Q65" i="19"/>
  <c r="R65" i="19"/>
  <c r="S65" i="19"/>
  <c r="T65" i="19"/>
  <c r="U65" i="19"/>
  <c r="V65" i="19"/>
  <c r="W65" i="19"/>
  <c r="X65" i="19"/>
  <c r="Y65" i="19"/>
  <c r="Z65" i="19"/>
  <c r="AA65" i="19"/>
  <c r="AB65" i="19"/>
  <c r="AC65" i="19"/>
  <c r="AD65" i="19"/>
  <c r="AE65" i="19"/>
  <c r="AF65" i="19"/>
  <c r="AG65" i="19"/>
  <c r="AH65" i="19"/>
  <c r="AI65" i="19"/>
  <c r="AJ65" i="19"/>
  <c r="AK65" i="19"/>
  <c r="AL65" i="19"/>
  <c r="AM65" i="19"/>
  <c r="AN65" i="19"/>
  <c r="AO65" i="19"/>
  <c r="AP65" i="19"/>
  <c r="AQ65" i="19"/>
  <c r="AR65" i="19"/>
  <c r="C66" i="19"/>
  <c r="J66" i="19"/>
  <c r="K66" i="19"/>
  <c r="L66" i="19"/>
  <c r="M66" i="19"/>
  <c r="N66" i="19"/>
  <c r="O66" i="19"/>
  <c r="P66" i="19"/>
  <c r="Q66" i="19"/>
  <c r="R66" i="19"/>
  <c r="S66" i="19"/>
  <c r="T66" i="19"/>
  <c r="U66" i="19"/>
  <c r="V66" i="19"/>
  <c r="W66" i="19"/>
  <c r="X66" i="19"/>
  <c r="Y66" i="19"/>
  <c r="Z66" i="19"/>
  <c r="AA66" i="19"/>
  <c r="AB66" i="19"/>
  <c r="AC66" i="19"/>
  <c r="AD66" i="19"/>
  <c r="AE66" i="19"/>
  <c r="AF66" i="19"/>
  <c r="AG66" i="19"/>
  <c r="AH66" i="19"/>
  <c r="AI66" i="19"/>
  <c r="AJ66" i="19"/>
  <c r="AK66" i="19"/>
  <c r="AL66" i="19"/>
  <c r="AM66" i="19"/>
  <c r="AN66" i="19"/>
  <c r="AO66" i="19"/>
  <c r="AP66" i="19"/>
  <c r="AQ66" i="19"/>
  <c r="AR66" i="19"/>
  <c r="C67" i="19"/>
  <c r="J67" i="19"/>
  <c r="K67" i="19"/>
  <c r="L67" i="19"/>
  <c r="M67" i="19"/>
  <c r="N67" i="19"/>
  <c r="O67" i="19"/>
  <c r="P67" i="19"/>
  <c r="Q67" i="19"/>
  <c r="R67" i="19"/>
  <c r="S67" i="19"/>
  <c r="T67" i="19"/>
  <c r="U67" i="19"/>
  <c r="V67" i="19"/>
  <c r="W67" i="19"/>
  <c r="X67" i="19"/>
  <c r="Y67" i="19"/>
  <c r="Z67" i="19"/>
  <c r="AA67" i="19"/>
  <c r="AB67" i="19"/>
  <c r="AC67" i="19"/>
  <c r="AD67" i="19"/>
  <c r="AE67" i="19"/>
  <c r="AF67" i="19"/>
  <c r="AG67" i="19"/>
  <c r="AH67" i="19"/>
  <c r="AI67" i="19"/>
  <c r="AJ67" i="19"/>
  <c r="AK67" i="19"/>
  <c r="AL67" i="19"/>
  <c r="AM67" i="19"/>
  <c r="AN67" i="19"/>
  <c r="AO67" i="19"/>
  <c r="AP67" i="19"/>
  <c r="AQ67" i="19"/>
  <c r="AR67" i="19"/>
  <c r="F10" i="19"/>
  <c r="C35" i="18"/>
  <c r="D35" i="18"/>
  <c r="E48" i="19" s="1"/>
  <c r="E35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AH35" i="18"/>
  <c r="AI35" i="18"/>
  <c r="AJ35" i="18"/>
  <c r="AK35" i="18"/>
  <c r="AL35" i="18"/>
  <c r="AM35" i="18"/>
  <c r="AN35" i="18"/>
  <c r="AO35" i="18"/>
  <c r="AP35" i="18"/>
  <c r="AQ35" i="18"/>
  <c r="AR35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AH36" i="18"/>
  <c r="AI36" i="18"/>
  <c r="AJ36" i="18"/>
  <c r="AK36" i="18"/>
  <c r="AL36" i="18"/>
  <c r="AM36" i="18"/>
  <c r="AN36" i="18"/>
  <c r="AO36" i="18"/>
  <c r="AP36" i="18"/>
  <c r="AQ36" i="18"/>
  <c r="AR36" i="18"/>
  <c r="C37" i="18"/>
  <c r="D37" i="18"/>
  <c r="E37" i="18"/>
  <c r="F3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AH37" i="18"/>
  <c r="AI37" i="18"/>
  <c r="AJ37" i="18"/>
  <c r="AK37" i="18"/>
  <c r="AL37" i="18"/>
  <c r="AM37" i="18"/>
  <c r="AN37" i="18"/>
  <c r="AO37" i="18"/>
  <c r="AP37" i="18"/>
  <c r="AQ37" i="18"/>
  <c r="AR37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AH38" i="18"/>
  <c r="AI38" i="18"/>
  <c r="AJ38" i="18"/>
  <c r="AK38" i="18"/>
  <c r="AL38" i="18"/>
  <c r="AM38" i="18"/>
  <c r="AN38" i="18"/>
  <c r="AO38" i="18"/>
  <c r="AP38" i="18"/>
  <c r="AQ38" i="18"/>
  <c r="AR38" i="18"/>
  <c r="C39" i="18"/>
  <c r="D39" i="18"/>
  <c r="E39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AG39" i="18"/>
  <c r="AH39" i="18"/>
  <c r="AI39" i="18"/>
  <c r="AJ39" i="18"/>
  <c r="AK39" i="18"/>
  <c r="AL39" i="18"/>
  <c r="AM39" i="18"/>
  <c r="AN39" i="18"/>
  <c r="AO39" i="18"/>
  <c r="AP39" i="18"/>
  <c r="AQ39" i="18"/>
  <c r="AR39" i="18"/>
  <c r="C40" i="18"/>
  <c r="D40" i="18"/>
  <c r="E40" i="18"/>
  <c r="F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AG40" i="18"/>
  <c r="AH40" i="18"/>
  <c r="AI40" i="18"/>
  <c r="AJ40" i="18"/>
  <c r="AK40" i="18"/>
  <c r="AL40" i="18"/>
  <c r="AM40" i="18"/>
  <c r="AN40" i="18"/>
  <c r="AO40" i="18"/>
  <c r="AP40" i="18"/>
  <c r="AQ40" i="18"/>
  <c r="AR40" i="18"/>
  <c r="C41" i="18"/>
  <c r="D41" i="18"/>
  <c r="E41" i="18"/>
  <c r="F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AH41" i="18"/>
  <c r="AI41" i="18"/>
  <c r="AJ41" i="18"/>
  <c r="AK41" i="18"/>
  <c r="AL41" i="18"/>
  <c r="AM41" i="18"/>
  <c r="AN41" i="18"/>
  <c r="AO41" i="18"/>
  <c r="AP41" i="18"/>
  <c r="AQ41" i="18"/>
  <c r="AR41" i="18"/>
  <c r="C42" i="18"/>
  <c r="D42" i="18"/>
  <c r="E42" i="18"/>
  <c r="F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AG42" i="18"/>
  <c r="AH42" i="18"/>
  <c r="AI42" i="18"/>
  <c r="AJ42" i="18"/>
  <c r="AK42" i="18"/>
  <c r="AL42" i="18"/>
  <c r="AM42" i="18"/>
  <c r="AN42" i="18"/>
  <c r="AO42" i="18"/>
  <c r="AP42" i="18"/>
  <c r="AQ42" i="18"/>
  <c r="AR42" i="18"/>
  <c r="C43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AG43" i="18"/>
  <c r="AH43" i="18"/>
  <c r="AI43" i="18"/>
  <c r="AJ43" i="18"/>
  <c r="AK43" i="18"/>
  <c r="AL43" i="18"/>
  <c r="AM43" i="18"/>
  <c r="AN43" i="18"/>
  <c r="AO43" i="18"/>
  <c r="AP43" i="18"/>
  <c r="AQ43" i="18"/>
  <c r="AR43" i="18"/>
  <c r="C44" i="18"/>
  <c r="D44" i="18"/>
  <c r="E44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AG44" i="18"/>
  <c r="AH44" i="18"/>
  <c r="AI44" i="18"/>
  <c r="AJ44" i="18"/>
  <c r="AK44" i="18"/>
  <c r="AL44" i="18"/>
  <c r="AM44" i="18"/>
  <c r="AN44" i="18"/>
  <c r="AO44" i="18"/>
  <c r="AP44" i="18"/>
  <c r="AQ44" i="18"/>
  <c r="AR44" i="18"/>
  <c r="C45" i="18"/>
  <c r="D45" i="18"/>
  <c r="E45" i="18"/>
  <c r="F45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AG45" i="18"/>
  <c r="AH45" i="18"/>
  <c r="AI45" i="18"/>
  <c r="AJ45" i="18"/>
  <c r="AK45" i="18"/>
  <c r="AL45" i="18"/>
  <c r="AM45" i="18"/>
  <c r="AN45" i="18"/>
  <c r="AO45" i="18"/>
  <c r="AP45" i="18"/>
  <c r="AQ45" i="18"/>
  <c r="AR45" i="18"/>
  <c r="C46" i="18"/>
  <c r="D46" i="18"/>
  <c r="E46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AF46" i="18"/>
  <c r="AG46" i="18"/>
  <c r="AH46" i="18"/>
  <c r="AI46" i="18"/>
  <c r="AJ46" i="18"/>
  <c r="AK46" i="18"/>
  <c r="AL46" i="18"/>
  <c r="AM46" i="18"/>
  <c r="AN46" i="18"/>
  <c r="AO46" i="18"/>
  <c r="AP46" i="18"/>
  <c r="AQ46" i="18"/>
  <c r="AR46" i="18"/>
  <c r="C47" i="18"/>
  <c r="D47" i="18"/>
  <c r="E47" i="18"/>
  <c r="F47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AG47" i="18"/>
  <c r="AH47" i="18"/>
  <c r="AI47" i="18"/>
  <c r="AJ47" i="18"/>
  <c r="AK47" i="18"/>
  <c r="AL47" i="18"/>
  <c r="AM47" i="18"/>
  <c r="AN47" i="18"/>
  <c r="AO47" i="18"/>
  <c r="AP47" i="18"/>
  <c r="AQ47" i="18"/>
  <c r="AR47" i="18"/>
  <c r="C48" i="18"/>
  <c r="D48" i="18"/>
  <c r="E48" i="18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AG48" i="18"/>
  <c r="AH48" i="18"/>
  <c r="AI48" i="18"/>
  <c r="AJ48" i="18"/>
  <c r="AK48" i="18"/>
  <c r="AL48" i="18"/>
  <c r="AM48" i="18"/>
  <c r="AN48" i="18"/>
  <c r="AO48" i="18"/>
  <c r="AP48" i="18"/>
  <c r="AQ48" i="18"/>
  <c r="AR48" i="18"/>
  <c r="C49" i="18"/>
  <c r="D49" i="18"/>
  <c r="E49" i="18"/>
  <c r="F49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E49" i="18"/>
  <c r="AF49" i="18"/>
  <c r="AG49" i="18"/>
  <c r="AH49" i="18"/>
  <c r="AI49" i="18"/>
  <c r="AJ49" i="18"/>
  <c r="AK49" i="18"/>
  <c r="AL49" i="18"/>
  <c r="AM49" i="18"/>
  <c r="AN49" i="18"/>
  <c r="AO49" i="18"/>
  <c r="AP49" i="18"/>
  <c r="AQ49" i="18"/>
  <c r="AR49" i="18"/>
  <c r="C50" i="18"/>
  <c r="D50" i="18"/>
  <c r="E50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AG50" i="18"/>
  <c r="AH50" i="18"/>
  <c r="AI50" i="18"/>
  <c r="AJ50" i="18"/>
  <c r="AK50" i="18"/>
  <c r="AL50" i="18"/>
  <c r="AM50" i="18"/>
  <c r="AN50" i="18"/>
  <c r="AO50" i="18"/>
  <c r="AP50" i="18"/>
  <c r="AQ50" i="18"/>
  <c r="AR50" i="18"/>
  <c r="C51" i="18"/>
  <c r="D51" i="18"/>
  <c r="E51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AG51" i="18"/>
  <c r="AH51" i="18"/>
  <c r="AI51" i="18"/>
  <c r="AJ51" i="18"/>
  <c r="AK51" i="18"/>
  <c r="AL51" i="18"/>
  <c r="AM51" i="18"/>
  <c r="AN51" i="18"/>
  <c r="AO51" i="18"/>
  <c r="AP51" i="18"/>
  <c r="AQ51" i="18"/>
  <c r="AR51" i="18"/>
  <c r="C52" i="18"/>
  <c r="D52" i="18"/>
  <c r="E52" i="18"/>
  <c r="F52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AG52" i="18"/>
  <c r="AH52" i="18"/>
  <c r="AI52" i="18"/>
  <c r="AJ52" i="18"/>
  <c r="AK52" i="18"/>
  <c r="AL52" i="18"/>
  <c r="AM52" i="18"/>
  <c r="AN52" i="18"/>
  <c r="AO52" i="18"/>
  <c r="AP52" i="18"/>
  <c r="AQ52" i="18"/>
  <c r="AR52" i="18"/>
  <c r="C53" i="18"/>
  <c r="D53" i="18"/>
  <c r="E53" i="18"/>
  <c r="F53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AG53" i="18"/>
  <c r="AH53" i="18"/>
  <c r="AI53" i="18"/>
  <c r="AJ53" i="18"/>
  <c r="AK53" i="18"/>
  <c r="AL53" i="18"/>
  <c r="AM53" i="18"/>
  <c r="AN53" i="18"/>
  <c r="AO53" i="18"/>
  <c r="AP53" i="18"/>
  <c r="AQ53" i="18"/>
  <c r="AR53" i="18"/>
  <c r="C54" i="18"/>
  <c r="D54" i="18"/>
  <c r="E54" i="18"/>
  <c r="F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AG54" i="18"/>
  <c r="AH54" i="18"/>
  <c r="AI54" i="18"/>
  <c r="AJ54" i="18"/>
  <c r="AK54" i="18"/>
  <c r="AL54" i="18"/>
  <c r="AM54" i="18"/>
  <c r="AN54" i="18"/>
  <c r="AO54" i="18"/>
  <c r="AP54" i="18"/>
  <c r="AQ54" i="18"/>
  <c r="AR54" i="18"/>
  <c r="C55" i="18"/>
  <c r="D55" i="18"/>
  <c r="E55" i="18"/>
  <c r="F55" i="18"/>
  <c r="G55" i="18"/>
  <c r="H55" i="18"/>
  <c r="I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E55" i="18"/>
  <c r="AF55" i="18"/>
  <c r="AG55" i="18"/>
  <c r="AH55" i="18"/>
  <c r="AI55" i="18"/>
  <c r="AJ55" i="18"/>
  <c r="AK55" i="18"/>
  <c r="AL55" i="18"/>
  <c r="AM55" i="18"/>
  <c r="AN55" i="18"/>
  <c r="AO55" i="18"/>
  <c r="AP55" i="18"/>
  <c r="AQ55" i="18"/>
  <c r="AR55" i="18"/>
  <c r="C56" i="18"/>
  <c r="D56" i="18"/>
  <c r="E56" i="18"/>
  <c r="F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E56" i="18"/>
  <c r="AF56" i="18"/>
  <c r="AG56" i="18"/>
  <c r="AH56" i="18"/>
  <c r="AI56" i="18"/>
  <c r="AJ56" i="18"/>
  <c r="AK56" i="18"/>
  <c r="AL56" i="18"/>
  <c r="AM56" i="18"/>
  <c r="AN56" i="18"/>
  <c r="AO56" i="18"/>
  <c r="AP56" i="18"/>
  <c r="AQ56" i="18"/>
  <c r="AR56" i="18"/>
  <c r="C57" i="18"/>
  <c r="D57" i="18"/>
  <c r="E57" i="18"/>
  <c r="F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AF57" i="18"/>
  <c r="AG57" i="18"/>
  <c r="AH57" i="18"/>
  <c r="AI57" i="18"/>
  <c r="AJ57" i="18"/>
  <c r="AK57" i="18"/>
  <c r="AL57" i="18"/>
  <c r="AM57" i="18"/>
  <c r="AN57" i="18"/>
  <c r="AO57" i="18"/>
  <c r="AP57" i="18"/>
  <c r="AQ57" i="18"/>
  <c r="AR57" i="18"/>
  <c r="C58" i="18"/>
  <c r="D58" i="18"/>
  <c r="E58" i="18"/>
  <c r="F58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AG58" i="18"/>
  <c r="AH58" i="18"/>
  <c r="AI58" i="18"/>
  <c r="AJ58" i="18"/>
  <c r="AK58" i="18"/>
  <c r="AL58" i="18"/>
  <c r="AM58" i="18"/>
  <c r="AN58" i="18"/>
  <c r="AO58" i="18"/>
  <c r="AP58" i="18"/>
  <c r="AQ58" i="18"/>
  <c r="AR58" i="18"/>
  <c r="C59" i="18"/>
  <c r="D59" i="18"/>
  <c r="E59" i="18"/>
  <c r="F59" i="18"/>
  <c r="G59" i="18"/>
  <c r="H59" i="18"/>
  <c r="I59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AG59" i="18"/>
  <c r="AH59" i="18"/>
  <c r="AI59" i="18"/>
  <c r="AJ59" i="18"/>
  <c r="AK59" i="18"/>
  <c r="AL59" i="18"/>
  <c r="AM59" i="18"/>
  <c r="AN59" i="18"/>
  <c r="AO59" i="18"/>
  <c r="AP59" i="18"/>
  <c r="AQ59" i="18"/>
  <c r="AR59" i="18"/>
  <c r="C60" i="18"/>
  <c r="D60" i="18"/>
  <c r="E60" i="18"/>
  <c r="F60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AG60" i="18"/>
  <c r="AH60" i="18"/>
  <c r="AI60" i="18"/>
  <c r="AJ60" i="18"/>
  <c r="AK60" i="18"/>
  <c r="AL60" i="18"/>
  <c r="AM60" i="18"/>
  <c r="AN60" i="18"/>
  <c r="AO60" i="18"/>
  <c r="AP60" i="18"/>
  <c r="AQ60" i="18"/>
  <c r="AR60" i="18"/>
  <c r="C61" i="18"/>
  <c r="D61" i="18"/>
  <c r="E61" i="18"/>
  <c r="F61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AG61" i="18"/>
  <c r="AH61" i="18"/>
  <c r="AI61" i="18"/>
  <c r="AJ61" i="18"/>
  <c r="AK61" i="18"/>
  <c r="AL61" i="18"/>
  <c r="AM61" i="18"/>
  <c r="AN61" i="18"/>
  <c r="AO61" i="18"/>
  <c r="AP61" i="18"/>
  <c r="AQ61" i="18"/>
  <c r="AR61" i="18"/>
  <c r="C62" i="18"/>
  <c r="D62" i="18"/>
  <c r="E62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AG62" i="18"/>
  <c r="AH62" i="18"/>
  <c r="AI62" i="18"/>
  <c r="AJ62" i="18"/>
  <c r="AK62" i="18"/>
  <c r="AL62" i="18"/>
  <c r="AM62" i="18"/>
  <c r="AN62" i="18"/>
  <c r="AO62" i="18"/>
  <c r="AP62" i="18"/>
  <c r="AQ62" i="18"/>
  <c r="AR62" i="18"/>
  <c r="C63" i="18"/>
  <c r="D63" i="18"/>
  <c r="E63" i="18"/>
  <c r="F63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E63" i="18"/>
  <c r="AF63" i="18"/>
  <c r="AG63" i="18"/>
  <c r="AH63" i="18"/>
  <c r="AI63" i="18"/>
  <c r="AJ63" i="18"/>
  <c r="AK63" i="18"/>
  <c r="AL63" i="18"/>
  <c r="AM63" i="18"/>
  <c r="AN63" i="18"/>
  <c r="AO63" i="18"/>
  <c r="AP63" i="18"/>
  <c r="AQ63" i="18"/>
  <c r="AR63" i="18"/>
  <c r="C64" i="18"/>
  <c r="D64" i="18"/>
  <c r="E64" i="18"/>
  <c r="F64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AF64" i="18"/>
  <c r="AG64" i="18"/>
  <c r="AH64" i="18"/>
  <c r="AI64" i="18"/>
  <c r="AJ64" i="18"/>
  <c r="AK64" i="18"/>
  <c r="AL64" i="18"/>
  <c r="AM64" i="18"/>
  <c r="AN64" i="18"/>
  <c r="AO64" i="18"/>
  <c r="AP64" i="18"/>
  <c r="AQ64" i="18"/>
  <c r="AR64" i="18"/>
  <c r="C65" i="18"/>
  <c r="D65" i="18"/>
  <c r="E65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AG65" i="18"/>
  <c r="AH65" i="18"/>
  <c r="AI65" i="18"/>
  <c r="AJ65" i="18"/>
  <c r="AK65" i="18"/>
  <c r="AL65" i="18"/>
  <c r="AM65" i="18"/>
  <c r="AN65" i="18"/>
  <c r="AO65" i="18"/>
  <c r="AP65" i="18"/>
  <c r="AQ65" i="18"/>
  <c r="AR65" i="18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V72" i="15"/>
  <c r="Y72" i="15" s="1"/>
  <c r="W72" i="15"/>
  <c r="Z72" i="15" s="1"/>
  <c r="X72" i="15"/>
  <c r="AA72" i="15" s="1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V73" i="15"/>
  <c r="W73" i="15"/>
  <c r="X73" i="15"/>
  <c r="Y73" i="15"/>
  <c r="Z73" i="15"/>
  <c r="AA73" i="15"/>
  <c r="H74" i="15"/>
  <c r="I74" i="15"/>
  <c r="J74" i="15"/>
  <c r="K74" i="15"/>
  <c r="L74" i="15"/>
  <c r="M74" i="15"/>
  <c r="N74" i="15"/>
  <c r="O74" i="15"/>
  <c r="P74" i="15"/>
  <c r="Q74" i="15"/>
  <c r="R74" i="15"/>
  <c r="S74" i="15"/>
  <c r="T74" i="15"/>
  <c r="U74" i="15"/>
  <c r="V74" i="15"/>
  <c r="W74" i="15"/>
  <c r="Z74" i="15" s="1"/>
  <c r="X74" i="15"/>
  <c r="AA74" i="15" s="1"/>
  <c r="Y74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V75" i="15"/>
  <c r="W75" i="15"/>
  <c r="X75" i="15"/>
  <c r="Y75" i="15"/>
  <c r="Z75" i="15"/>
  <c r="AA75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V76" i="15"/>
  <c r="Y76" i="15" s="1"/>
  <c r="W76" i="15"/>
  <c r="Z76" i="15" s="1"/>
  <c r="X76" i="15"/>
  <c r="AA76" i="15" s="1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W77" i="15"/>
  <c r="X77" i="15"/>
  <c r="Y77" i="15"/>
  <c r="Z77" i="15"/>
  <c r="AA77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W78" i="15"/>
  <c r="Z78" i="15" s="1"/>
  <c r="X78" i="15"/>
  <c r="AA78" i="15" s="1"/>
  <c r="Y78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AA79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V80" i="15"/>
  <c r="Y80" i="15" s="1"/>
  <c r="W80" i="15"/>
  <c r="Z80" i="15" s="1"/>
  <c r="X80" i="15"/>
  <c r="AA80" i="15" s="1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V81" i="15"/>
  <c r="W81" i="15"/>
  <c r="X81" i="15"/>
  <c r="Y81" i="15"/>
  <c r="Z81" i="15"/>
  <c r="AA81" i="15"/>
  <c r="H82" i="15"/>
  <c r="I82" i="15"/>
  <c r="J82" i="15"/>
  <c r="K82" i="15"/>
  <c r="L82" i="15"/>
  <c r="M82" i="15"/>
  <c r="N82" i="15"/>
  <c r="O82" i="15"/>
  <c r="P82" i="15"/>
  <c r="Q82" i="15"/>
  <c r="R82" i="15"/>
  <c r="S82" i="15"/>
  <c r="T82" i="15"/>
  <c r="U82" i="15"/>
  <c r="V82" i="15"/>
  <c r="W82" i="15"/>
  <c r="Z82" i="15" s="1"/>
  <c r="X82" i="15"/>
  <c r="AA82" i="15" s="1"/>
  <c r="Y82" i="15"/>
  <c r="H83" i="15"/>
  <c r="I83" i="15"/>
  <c r="J83" i="15"/>
  <c r="K83" i="15"/>
  <c r="L83" i="15"/>
  <c r="M83" i="15"/>
  <c r="N83" i="15"/>
  <c r="O83" i="15"/>
  <c r="P83" i="15"/>
  <c r="Q83" i="15"/>
  <c r="R83" i="15"/>
  <c r="S83" i="15"/>
  <c r="T83" i="15"/>
  <c r="U83" i="15"/>
  <c r="V83" i="15"/>
  <c r="W83" i="15"/>
  <c r="X83" i="15"/>
  <c r="Y83" i="15"/>
  <c r="Z83" i="15"/>
  <c r="AA83" i="15"/>
  <c r="H84" i="15"/>
  <c r="I84" i="15"/>
  <c r="J84" i="15"/>
  <c r="K84" i="15"/>
  <c r="L84" i="15"/>
  <c r="M84" i="15"/>
  <c r="N84" i="15"/>
  <c r="O84" i="15"/>
  <c r="P84" i="15"/>
  <c r="Q84" i="15"/>
  <c r="R84" i="15"/>
  <c r="S84" i="15"/>
  <c r="T84" i="15"/>
  <c r="U84" i="15"/>
  <c r="V84" i="15"/>
  <c r="Y84" i="15" s="1"/>
  <c r="W84" i="15"/>
  <c r="Z84" i="15" s="1"/>
  <c r="X84" i="15"/>
  <c r="AA84" i="15" s="1"/>
  <c r="H85" i="15"/>
  <c r="I85" i="15"/>
  <c r="J85" i="15"/>
  <c r="K85" i="15"/>
  <c r="L85" i="15"/>
  <c r="M85" i="15"/>
  <c r="N85" i="15"/>
  <c r="O85" i="15"/>
  <c r="P85" i="15"/>
  <c r="Q85" i="15"/>
  <c r="R85" i="15"/>
  <c r="S85" i="15"/>
  <c r="T85" i="15"/>
  <c r="U85" i="15"/>
  <c r="V85" i="15"/>
  <c r="W85" i="15"/>
  <c r="X85" i="15"/>
  <c r="Y85" i="15"/>
  <c r="Z85" i="15"/>
  <c r="AA85" i="15"/>
  <c r="H86" i="15"/>
  <c r="I86" i="15"/>
  <c r="J86" i="15"/>
  <c r="K86" i="15"/>
  <c r="L86" i="15"/>
  <c r="M86" i="15"/>
  <c r="N86" i="15"/>
  <c r="O86" i="15"/>
  <c r="P86" i="15"/>
  <c r="Q86" i="15"/>
  <c r="R86" i="15"/>
  <c r="S86" i="15"/>
  <c r="T86" i="15"/>
  <c r="U86" i="15"/>
  <c r="V86" i="15"/>
  <c r="W86" i="15"/>
  <c r="Z86" i="15" s="1"/>
  <c r="X86" i="15"/>
  <c r="AA86" i="15" s="1"/>
  <c r="Y86" i="15"/>
  <c r="H87" i="15"/>
  <c r="I87" i="15"/>
  <c r="J87" i="15"/>
  <c r="K87" i="15"/>
  <c r="L87" i="15"/>
  <c r="M87" i="15"/>
  <c r="N87" i="15"/>
  <c r="O87" i="15"/>
  <c r="P87" i="15"/>
  <c r="Q87" i="15"/>
  <c r="R87" i="15"/>
  <c r="S87" i="15"/>
  <c r="T87" i="15"/>
  <c r="U87" i="15"/>
  <c r="V87" i="15"/>
  <c r="W87" i="15"/>
  <c r="X87" i="15"/>
  <c r="Y87" i="15"/>
  <c r="Z87" i="15"/>
  <c r="AA87" i="15"/>
  <c r="H88" i="15"/>
  <c r="I88" i="15"/>
  <c r="J88" i="15"/>
  <c r="K88" i="15"/>
  <c r="L88" i="15"/>
  <c r="M88" i="15"/>
  <c r="N88" i="15"/>
  <c r="O88" i="15"/>
  <c r="P88" i="15"/>
  <c r="Q88" i="15"/>
  <c r="R88" i="15"/>
  <c r="S88" i="15"/>
  <c r="T88" i="15"/>
  <c r="U88" i="15"/>
  <c r="V88" i="15"/>
  <c r="Y88" i="15" s="1"/>
  <c r="W88" i="15"/>
  <c r="Z88" i="15" s="1"/>
  <c r="X88" i="15"/>
  <c r="AA88" i="15" s="1"/>
  <c r="H89" i="15"/>
  <c r="I89" i="15"/>
  <c r="J89" i="15"/>
  <c r="K89" i="15"/>
  <c r="L89" i="15"/>
  <c r="M89" i="15"/>
  <c r="N89" i="15"/>
  <c r="O89" i="15"/>
  <c r="P89" i="15"/>
  <c r="Q89" i="15"/>
  <c r="R89" i="15"/>
  <c r="S89" i="15"/>
  <c r="T89" i="15"/>
  <c r="U89" i="15"/>
  <c r="V89" i="15"/>
  <c r="W89" i="15"/>
  <c r="X89" i="15"/>
  <c r="Y89" i="15"/>
  <c r="Z89" i="15"/>
  <c r="AA89" i="15"/>
  <c r="H90" i="15"/>
  <c r="I90" i="15"/>
  <c r="J90" i="15"/>
  <c r="K90" i="15"/>
  <c r="L90" i="15"/>
  <c r="M90" i="15"/>
  <c r="N90" i="15"/>
  <c r="O90" i="15"/>
  <c r="P90" i="15"/>
  <c r="Q90" i="15"/>
  <c r="R90" i="15"/>
  <c r="S90" i="15"/>
  <c r="T90" i="15"/>
  <c r="U90" i="15"/>
  <c r="V90" i="15"/>
  <c r="W90" i="15"/>
  <c r="Z90" i="15" s="1"/>
  <c r="X90" i="15"/>
  <c r="AA90" i="15" s="1"/>
  <c r="Y90" i="15"/>
  <c r="H91" i="15"/>
  <c r="I91" i="15"/>
  <c r="J91" i="15"/>
  <c r="K91" i="15"/>
  <c r="L91" i="15"/>
  <c r="M91" i="15"/>
  <c r="N91" i="15"/>
  <c r="O91" i="15"/>
  <c r="P91" i="15"/>
  <c r="Q91" i="15"/>
  <c r="R91" i="15"/>
  <c r="S91" i="15"/>
  <c r="T91" i="15"/>
  <c r="U91" i="15"/>
  <c r="V91" i="15"/>
  <c r="W91" i="15"/>
  <c r="X91" i="15"/>
  <c r="Y91" i="15"/>
  <c r="Z91" i="15"/>
  <c r="AA91" i="15"/>
  <c r="H92" i="15"/>
  <c r="I92" i="15"/>
  <c r="J92" i="15"/>
  <c r="K92" i="15"/>
  <c r="L92" i="15"/>
  <c r="M92" i="15"/>
  <c r="N92" i="15"/>
  <c r="O92" i="15"/>
  <c r="P92" i="15"/>
  <c r="Q92" i="15"/>
  <c r="R92" i="15"/>
  <c r="S92" i="15"/>
  <c r="T92" i="15"/>
  <c r="U92" i="15"/>
  <c r="V92" i="15"/>
  <c r="Y92" i="15" s="1"/>
  <c r="W92" i="15"/>
  <c r="Z92" i="15" s="1"/>
  <c r="X92" i="15"/>
  <c r="AA92" i="15" s="1"/>
  <c r="H93" i="15"/>
  <c r="I93" i="15"/>
  <c r="J93" i="15"/>
  <c r="K93" i="15"/>
  <c r="L93" i="15"/>
  <c r="M93" i="15"/>
  <c r="N93" i="15"/>
  <c r="O93" i="15"/>
  <c r="P93" i="15"/>
  <c r="Q93" i="15"/>
  <c r="R93" i="15"/>
  <c r="S93" i="15"/>
  <c r="T93" i="15"/>
  <c r="U93" i="15"/>
  <c r="V93" i="15"/>
  <c r="W93" i="15"/>
  <c r="X93" i="15"/>
  <c r="Y93" i="15"/>
  <c r="Z93" i="15"/>
  <c r="AA93" i="15"/>
  <c r="H94" i="15"/>
  <c r="I94" i="15"/>
  <c r="J94" i="15"/>
  <c r="K94" i="15"/>
  <c r="L94" i="15"/>
  <c r="M94" i="15"/>
  <c r="N94" i="15"/>
  <c r="O94" i="15"/>
  <c r="P94" i="15"/>
  <c r="Q94" i="15"/>
  <c r="R94" i="15"/>
  <c r="S94" i="15"/>
  <c r="T94" i="15"/>
  <c r="U94" i="15"/>
  <c r="V94" i="15"/>
  <c r="W94" i="15"/>
  <c r="Z94" i="15" s="1"/>
  <c r="X94" i="15"/>
  <c r="AA94" i="15" s="1"/>
  <c r="Y94" i="15"/>
  <c r="H95" i="15"/>
  <c r="I95" i="15"/>
  <c r="J95" i="15"/>
  <c r="K95" i="15"/>
  <c r="L95" i="15"/>
  <c r="M95" i="15"/>
  <c r="N95" i="15"/>
  <c r="O95" i="15"/>
  <c r="P95" i="15"/>
  <c r="Q95" i="15"/>
  <c r="R95" i="15"/>
  <c r="S95" i="15"/>
  <c r="T95" i="15"/>
  <c r="U95" i="15"/>
  <c r="V95" i="15"/>
  <c r="W95" i="15"/>
  <c r="X95" i="15"/>
  <c r="Y95" i="15"/>
  <c r="Z95" i="15"/>
  <c r="AA95" i="15"/>
  <c r="H96" i="15"/>
  <c r="I96" i="15"/>
  <c r="J96" i="15"/>
  <c r="K96" i="15"/>
  <c r="L96" i="15"/>
  <c r="M96" i="15"/>
  <c r="N96" i="15"/>
  <c r="O96" i="15"/>
  <c r="P96" i="15"/>
  <c r="Q96" i="15"/>
  <c r="R96" i="15"/>
  <c r="S96" i="15"/>
  <c r="T96" i="15"/>
  <c r="U96" i="15"/>
  <c r="V96" i="15"/>
  <c r="Y96" i="15" s="1"/>
  <c r="W96" i="15"/>
  <c r="Z96" i="15" s="1"/>
  <c r="X96" i="15"/>
  <c r="AA96" i="15" s="1"/>
  <c r="H97" i="15"/>
  <c r="I97" i="15"/>
  <c r="J97" i="15"/>
  <c r="K97" i="15"/>
  <c r="L97" i="15"/>
  <c r="M97" i="15"/>
  <c r="N97" i="15"/>
  <c r="O97" i="15"/>
  <c r="P97" i="15"/>
  <c r="Q97" i="15"/>
  <c r="R97" i="15"/>
  <c r="S97" i="15"/>
  <c r="T97" i="15"/>
  <c r="U97" i="15"/>
  <c r="V97" i="15"/>
  <c r="W97" i="15"/>
  <c r="X97" i="15"/>
  <c r="Y97" i="15"/>
  <c r="Z97" i="15"/>
  <c r="AA97" i="15"/>
  <c r="H98" i="15"/>
  <c r="I98" i="15"/>
  <c r="J98" i="15"/>
  <c r="K98" i="15"/>
  <c r="L98" i="15"/>
  <c r="M98" i="15"/>
  <c r="N98" i="15"/>
  <c r="O98" i="15"/>
  <c r="P98" i="15"/>
  <c r="Q98" i="15"/>
  <c r="R98" i="15"/>
  <c r="S98" i="15"/>
  <c r="T98" i="15"/>
  <c r="U98" i="15"/>
  <c r="V98" i="15"/>
  <c r="W98" i="15"/>
  <c r="Z98" i="15" s="1"/>
  <c r="X98" i="15"/>
  <c r="AA98" i="15" s="1"/>
  <c r="Y98" i="15"/>
  <c r="H99" i="15"/>
  <c r="I99" i="15"/>
  <c r="J99" i="15"/>
  <c r="K99" i="15"/>
  <c r="L99" i="15"/>
  <c r="M99" i="15"/>
  <c r="N99" i="15"/>
  <c r="O99" i="15"/>
  <c r="P99" i="15"/>
  <c r="Q99" i="15"/>
  <c r="R99" i="15"/>
  <c r="S99" i="15"/>
  <c r="T99" i="15"/>
  <c r="U99" i="15"/>
  <c r="V99" i="15"/>
  <c r="W99" i="15"/>
  <c r="X99" i="15"/>
  <c r="Y99" i="15"/>
  <c r="Z99" i="15"/>
  <c r="AA99" i="15"/>
  <c r="H100" i="15"/>
  <c r="I100" i="15"/>
  <c r="J100" i="15"/>
  <c r="K100" i="15"/>
  <c r="L100" i="15"/>
  <c r="M100" i="15"/>
  <c r="N100" i="15"/>
  <c r="O100" i="15"/>
  <c r="P100" i="15"/>
  <c r="Q100" i="15"/>
  <c r="R100" i="15"/>
  <c r="S100" i="15"/>
  <c r="T100" i="15"/>
  <c r="U100" i="15"/>
  <c r="V100" i="15"/>
  <c r="Y100" i="15" s="1"/>
  <c r="W100" i="15"/>
  <c r="Z100" i="15" s="1"/>
  <c r="X100" i="15"/>
  <c r="AA100" i="15" s="1"/>
  <c r="H101" i="15"/>
  <c r="I101" i="15"/>
  <c r="J101" i="15"/>
  <c r="K101" i="15"/>
  <c r="L101" i="15"/>
  <c r="M101" i="15"/>
  <c r="N101" i="15"/>
  <c r="O101" i="15"/>
  <c r="P101" i="15"/>
  <c r="Q101" i="15"/>
  <c r="R101" i="15"/>
  <c r="S101" i="15"/>
  <c r="T101" i="15"/>
  <c r="U101" i="15"/>
  <c r="V101" i="15"/>
  <c r="W101" i="15"/>
  <c r="X101" i="15"/>
  <c r="Y101" i="15"/>
  <c r="Z101" i="15"/>
  <c r="AA101" i="15"/>
  <c r="H102" i="15"/>
  <c r="I102" i="15"/>
  <c r="J102" i="15"/>
  <c r="K102" i="15"/>
  <c r="L102" i="15"/>
  <c r="M102" i="15"/>
  <c r="N102" i="15"/>
  <c r="O102" i="15"/>
  <c r="P102" i="15"/>
  <c r="Q102" i="15"/>
  <c r="R102" i="15"/>
  <c r="S102" i="15"/>
  <c r="T102" i="15"/>
  <c r="U102" i="15"/>
  <c r="V102" i="15"/>
  <c r="W102" i="15"/>
  <c r="Z102" i="15" s="1"/>
  <c r="X102" i="15"/>
  <c r="AA102" i="15" s="1"/>
  <c r="Y102" i="15"/>
  <c r="H21" i="11"/>
  <c r="H70" i="11" s="1"/>
  <c r="H22" i="11"/>
  <c r="H71" i="11" s="1"/>
  <c r="H23" i="11"/>
  <c r="H72" i="11" s="1"/>
  <c r="H24" i="11"/>
  <c r="H73" i="11" s="1"/>
  <c r="H25" i="11"/>
  <c r="H74" i="11" s="1"/>
  <c r="H26" i="11"/>
  <c r="H75" i="11" s="1"/>
  <c r="H27" i="11"/>
  <c r="H76" i="11" s="1"/>
  <c r="H28" i="11"/>
  <c r="H77" i="11" s="1"/>
  <c r="H29" i="11"/>
  <c r="H78" i="11" s="1"/>
  <c r="H30" i="11"/>
  <c r="H79" i="11" s="1"/>
  <c r="H31" i="11"/>
  <c r="H80" i="11" s="1"/>
  <c r="H32" i="11"/>
  <c r="H81" i="11" s="1"/>
  <c r="H33" i="11"/>
  <c r="H82" i="11" s="1"/>
  <c r="H34" i="11"/>
  <c r="H83" i="11" s="1"/>
  <c r="H35" i="11"/>
  <c r="H84" i="11" s="1"/>
  <c r="H36" i="11"/>
  <c r="H85" i="11" s="1"/>
  <c r="H37" i="11"/>
  <c r="H86" i="11" s="1"/>
  <c r="H38" i="11"/>
  <c r="H87" i="11" s="1"/>
  <c r="H39" i="11"/>
  <c r="H88" i="11" s="1"/>
  <c r="H40" i="11"/>
  <c r="H89" i="11" s="1"/>
  <c r="H41" i="11"/>
  <c r="H90" i="11" s="1"/>
  <c r="H42" i="11"/>
  <c r="H91" i="11" s="1"/>
  <c r="H43" i="11"/>
  <c r="H92" i="11" s="1"/>
  <c r="H44" i="11"/>
  <c r="H93" i="11" s="1"/>
  <c r="H45" i="11"/>
  <c r="H94" i="11" s="1"/>
  <c r="H46" i="11"/>
  <c r="H95" i="11" s="1"/>
  <c r="H47" i="11"/>
  <c r="H96" i="11" s="1"/>
  <c r="H48" i="11"/>
  <c r="H97" i="11" s="1"/>
  <c r="H49" i="11"/>
  <c r="H98" i="11" s="1"/>
  <c r="H50" i="11"/>
  <c r="H99" i="11" s="1"/>
  <c r="H51" i="11"/>
  <c r="H100" i="11" s="1"/>
  <c r="H52" i="11"/>
  <c r="H101" i="11" s="1"/>
  <c r="H53" i="11"/>
  <c r="H102" i="11" s="1"/>
  <c r="H54" i="11"/>
  <c r="H103" i="11" s="1"/>
  <c r="H55" i="11"/>
  <c r="H104" i="11" s="1"/>
  <c r="H56" i="11"/>
  <c r="H57" i="11"/>
  <c r="H58" i="11"/>
  <c r="H59" i="11"/>
  <c r="H60" i="11"/>
  <c r="H20" i="11"/>
  <c r="H69" i="11" s="1"/>
  <c r="H4" i="11"/>
  <c r="H5" i="11"/>
  <c r="H6" i="11"/>
  <c r="H7" i="11"/>
  <c r="H8" i="11"/>
  <c r="H9" i="11"/>
  <c r="H10" i="11"/>
  <c r="H11" i="11"/>
  <c r="H63" i="11" s="1"/>
  <c r="H12" i="11"/>
  <c r="H64" i="11" s="1"/>
  <c r="H13" i="11"/>
  <c r="G13" i="11" s="1"/>
  <c r="G65" i="11" s="1"/>
  <c r="H14" i="11"/>
  <c r="H66" i="11" s="1"/>
  <c r="H15" i="11"/>
  <c r="H3" i="11"/>
  <c r="S9" i="31" l="1"/>
  <c r="T9" i="31" s="1"/>
  <c r="T2" i="36"/>
  <c r="AJ2" i="36"/>
  <c r="AL2" i="36"/>
  <c r="U2" i="36"/>
  <c r="AK2" i="36"/>
  <c r="V2" i="36"/>
  <c r="M2" i="36"/>
  <c r="G2" i="36"/>
  <c r="W2" i="36"/>
  <c r="AM2" i="36"/>
  <c r="AB2" i="36"/>
  <c r="H2" i="36"/>
  <c r="X2" i="36"/>
  <c r="AN2" i="36"/>
  <c r="I2" i="36"/>
  <c r="Y2" i="36"/>
  <c r="AO2" i="36"/>
  <c r="AC2" i="36"/>
  <c r="J2" i="36"/>
  <c r="Z2" i="36"/>
  <c r="AP2" i="36"/>
  <c r="F2" i="36"/>
  <c r="AQ2" i="36"/>
  <c r="L2" i="36"/>
  <c r="K2" i="36"/>
  <c r="AA2" i="36"/>
  <c r="N2" i="36"/>
  <c r="AD2" i="36"/>
  <c r="S2" i="36"/>
  <c r="O2" i="36"/>
  <c r="AE2" i="36"/>
  <c r="R2" i="36"/>
  <c r="AH2" i="36"/>
  <c r="P2" i="36"/>
  <c r="AF2" i="36"/>
  <c r="AG2" i="36"/>
  <c r="Q2" i="36"/>
  <c r="AI2" i="36"/>
  <c r="D12" i="31"/>
  <c r="E17" i="24"/>
  <c r="U4" i="11" s="1"/>
  <c r="E20" i="24"/>
  <c r="U7" i="11" s="1"/>
  <c r="E15" i="24"/>
  <c r="E16" i="24"/>
  <c r="U3" i="11" s="1"/>
  <c r="E28" i="24"/>
  <c r="U15" i="11" s="1"/>
  <c r="U18" i="11" s="1"/>
  <c r="U67" i="11" s="1"/>
  <c r="E26" i="24"/>
  <c r="U13" i="11" s="1"/>
  <c r="U65" i="11" s="1"/>
  <c r="E25" i="24"/>
  <c r="U12" i="11" s="1"/>
  <c r="U64" i="11" s="1"/>
  <c r="E24" i="24"/>
  <c r="U11" i="11" s="1"/>
  <c r="U63" i="11" s="1"/>
  <c r="E23" i="24"/>
  <c r="U10" i="11" s="1"/>
  <c r="E27" i="24"/>
  <c r="U14" i="11" s="1"/>
  <c r="U17" i="11" s="1"/>
  <c r="U111" i="11" s="1"/>
  <c r="J27" i="31"/>
  <c r="I27" i="31" s="1"/>
  <c r="E27" i="31"/>
  <c r="L27" i="31" s="1"/>
  <c r="S12" i="31"/>
  <c r="T12" i="31" s="1"/>
  <c r="AG68" i="18"/>
  <c r="Q68" i="18"/>
  <c r="AF68" i="18"/>
  <c r="P68" i="18"/>
  <c r="AI68" i="18"/>
  <c r="AE68" i="18"/>
  <c r="O68" i="18"/>
  <c r="R68" i="18"/>
  <c r="AD68" i="18"/>
  <c r="N68" i="18"/>
  <c r="AH68" i="18"/>
  <c r="AC68" i="18"/>
  <c r="M68" i="18"/>
  <c r="E64" i="19"/>
  <c r="AR68" i="18"/>
  <c r="AB68" i="18"/>
  <c r="L68" i="18"/>
  <c r="E56" i="19"/>
  <c r="S68" i="18"/>
  <c r="AQ68" i="18"/>
  <c r="AA68" i="18"/>
  <c r="K68" i="18"/>
  <c r="AP68" i="18"/>
  <c r="Z68" i="18"/>
  <c r="J68" i="18"/>
  <c r="F29" i="19"/>
  <c r="G29" i="19" s="1"/>
  <c r="H29" i="19" s="1"/>
  <c r="I29" i="19" s="1"/>
  <c r="D39" i="19"/>
  <c r="C68" i="18"/>
  <c r="C74" i="18" s="1"/>
  <c r="C76" i="18" s="1"/>
  <c r="AO68" i="18"/>
  <c r="Y68" i="18"/>
  <c r="I68" i="18"/>
  <c r="AN68" i="18"/>
  <c r="X68" i="18"/>
  <c r="H68" i="18"/>
  <c r="AM68" i="18"/>
  <c r="W68" i="18"/>
  <c r="G68" i="18"/>
  <c r="E40" i="19"/>
  <c r="AL68" i="18"/>
  <c r="V68" i="18"/>
  <c r="F68" i="18"/>
  <c r="AK68" i="18"/>
  <c r="U68" i="18"/>
  <c r="F42" i="19"/>
  <c r="G42" i="19" s="1"/>
  <c r="H42" i="19" s="1"/>
  <c r="I42" i="19" s="1"/>
  <c r="E68" i="18"/>
  <c r="AJ68" i="18"/>
  <c r="T68" i="18"/>
  <c r="E39" i="19"/>
  <c r="D68" i="18"/>
  <c r="D74" i="18" s="1"/>
  <c r="D76" i="18" s="1"/>
  <c r="F6" i="19"/>
  <c r="G6" i="19" s="1"/>
  <c r="H6" i="19" s="1"/>
  <c r="I6" i="19" s="1"/>
  <c r="AF122" i="11"/>
  <c r="O112" i="11"/>
  <c r="AF112" i="11"/>
  <c r="AF124" i="11"/>
  <c r="O111" i="11"/>
  <c r="AF115" i="11"/>
  <c r="AF140" i="11"/>
  <c r="AF142" i="11"/>
  <c r="O110" i="11"/>
  <c r="AD110" i="11"/>
  <c r="AF147" i="11"/>
  <c r="O109" i="11"/>
  <c r="AF117" i="11"/>
  <c r="AD112" i="11"/>
  <c r="AF133" i="11"/>
  <c r="AF119" i="11"/>
  <c r="AF139" i="11"/>
  <c r="AF135" i="11"/>
  <c r="AF127" i="11"/>
  <c r="AF120" i="11"/>
  <c r="AF125" i="11"/>
  <c r="AF148" i="11"/>
  <c r="AD111" i="11"/>
  <c r="AF109" i="11"/>
  <c r="AF141" i="11"/>
  <c r="X112" i="11"/>
  <c r="AD109" i="11"/>
  <c r="T110" i="11"/>
  <c r="T111" i="11"/>
  <c r="T109" i="11"/>
  <c r="X111" i="11"/>
  <c r="AF130" i="11"/>
  <c r="X110" i="11"/>
  <c r="AF145" i="11"/>
  <c r="AF146" i="11"/>
  <c r="X109" i="11"/>
  <c r="AF116" i="11"/>
  <c r="AF136" i="11"/>
  <c r="AF114" i="11"/>
  <c r="AF129" i="11"/>
  <c r="AF123" i="11"/>
  <c r="AF111" i="11"/>
  <c r="AF144" i="11"/>
  <c r="AF149" i="11"/>
  <c r="AF121" i="11"/>
  <c r="AF131" i="11"/>
  <c r="AF113" i="11"/>
  <c r="AF134" i="11"/>
  <c r="AF137" i="11"/>
  <c r="AF132" i="11"/>
  <c r="AF126" i="11"/>
  <c r="AF150" i="11"/>
  <c r="AF118" i="11"/>
  <c r="O19" i="11"/>
  <c r="O114" i="11" s="1"/>
  <c r="E29" i="27"/>
  <c r="J35" i="27" s="1"/>
  <c r="D29" i="27"/>
  <c r="J25" i="27" s="1"/>
  <c r="F29" i="27"/>
  <c r="J37" i="27" s="1"/>
  <c r="X31" i="11"/>
  <c r="X80" i="11" s="1"/>
  <c r="X126" i="11" s="1"/>
  <c r="X67" i="11"/>
  <c r="X113" i="11" s="1"/>
  <c r="AD18" i="11"/>
  <c r="AD67" i="11" s="1"/>
  <c r="AD113" i="11" s="1"/>
  <c r="AE31" i="11"/>
  <c r="AE47" i="11"/>
  <c r="AE32" i="11"/>
  <c r="AE48" i="11"/>
  <c r="AE33" i="11"/>
  <c r="AE49" i="11"/>
  <c r="AE34" i="11"/>
  <c r="AE50" i="11"/>
  <c r="AE35" i="11"/>
  <c r="AE51" i="11"/>
  <c r="AE20" i="11"/>
  <c r="AE36" i="11"/>
  <c r="AE52" i="11"/>
  <c r="AE21" i="11"/>
  <c r="AE37" i="11"/>
  <c r="AE53" i="11"/>
  <c r="AE46" i="11"/>
  <c r="AE67" i="11"/>
  <c r="AE113" i="11" s="1"/>
  <c r="AE22" i="11"/>
  <c r="AE38" i="11"/>
  <c r="AE54" i="11"/>
  <c r="AE23" i="11"/>
  <c r="AE39" i="11"/>
  <c r="AE55" i="11"/>
  <c r="AE24" i="11"/>
  <c r="AE40" i="11"/>
  <c r="AE56" i="11"/>
  <c r="AE25" i="11"/>
  <c r="AE41" i="11"/>
  <c r="AE57" i="11"/>
  <c r="AE26" i="11"/>
  <c r="AE42" i="11"/>
  <c r="AE58" i="11"/>
  <c r="AE27" i="11"/>
  <c r="AE43" i="11"/>
  <c r="AE59" i="11"/>
  <c r="AE28" i="11"/>
  <c r="AE44" i="11"/>
  <c r="AE60" i="11"/>
  <c r="AD60" i="11" s="1"/>
  <c r="AE30" i="11"/>
  <c r="AE29" i="11"/>
  <c r="AE45" i="11"/>
  <c r="AE19" i="11"/>
  <c r="X44" i="11"/>
  <c r="X93" i="11" s="1"/>
  <c r="X139" i="11" s="1"/>
  <c r="Y18" i="11"/>
  <c r="W17" i="1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X43" i="11"/>
  <c r="X92" i="11" s="1"/>
  <c r="X138" i="11" s="1"/>
  <c r="X42" i="11"/>
  <c r="X91" i="11" s="1"/>
  <c r="X137" i="11" s="1"/>
  <c r="X40" i="11"/>
  <c r="X89" i="11" s="1"/>
  <c r="X135" i="11" s="1"/>
  <c r="X36" i="11"/>
  <c r="X85" i="11" s="1"/>
  <c r="X131" i="11" s="1"/>
  <c r="X35" i="11"/>
  <c r="X84" i="11" s="1"/>
  <c r="X130" i="11" s="1"/>
  <c r="X32" i="11"/>
  <c r="X81" i="11" s="1"/>
  <c r="X127" i="11" s="1"/>
  <c r="X60" i="11"/>
  <c r="X30" i="11"/>
  <c r="X79" i="11" s="1"/>
  <c r="X125" i="11" s="1"/>
  <c r="X59" i="11"/>
  <c r="X28" i="11"/>
  <c r="X77" i="11" s="1"/>
  <c r="X123" i="11" s="1"/>
  <c r="X58" i="11"/>
  <c r="X27" i="11"/>
  <c r="X76" i="11" s="1"/>
  <c r="X122" i="11" s="1"/>
  <c r="X56" i="11"/>
  <c r="X24" i="11"/>
  <c r="X73" i="11" s="1"/>
  <c r="X119" i="11" s="1"/>
  <c r="X52" i="11"/>
  <c r="X101" i="11" s="1"/>
  <c r="X147" i="11" s="1"/>
  <c r="X20" i="11"/>
  <c r="X69" i="11" s="1"/>
  <c r="X115" i="11" s="1"/>
  <c r="AJ44" i="1"/>
  <c r="AJ35" i="1" s="1"/>
  <c r="X51" i="11"/>
  <c r="X100" i="11" s="1"/>
  <c r="X146" i="11" s="1"/>
  <c r="X48" i="11"/>
  <c r="X97" i="11" s="1"/>
  <c r="X143" i="11" s="1"/>
  <c r="X46" i="11"/>
  <c r="X95" i="11" s="1"/>
  <c r="X141" i="11" s="1"/>
  <c r="X45" i="11"/>
  <c r="X94" i="11" s="1"/>
  <c r="X140" i="11" s="1"/>
  <c r="X29" i="11"/>
  <c r="X78" i="11" s="1"/>
  <c r="X124" i="11" s="1"/>
  <c r="X26" i="11"/>
  <c r="X75" i="11" s="1"/>
  <c r="X121" i="11" s="1"/>
  <c r="X57" i="11"/>
  <c r="X41" i="11"/>
  <c r="X90" i="11" s="1"/>
  <c r="X136" i="11" s="1"/>
  <c r="X25" i="11"/>
  <c r="X74" i="11" s="1"/>
  <c r="X120" i="11" s="1"/>
  <c r="X55" i="11"/>
  <c r="X104" i="11" s="1"/>
  <c r="X150" i="11" s="1"/>
  <c r="X39" i="11"/>
  <c r="X88" i="11" s="1"/>
  <c r="X134" i="11" s="1"/>
  <c r="X23" i="11"/>
  <c r="X72" i="11" s="1"/>
  <c r="X118" i="11" s="1"/>
  <c r="X54" i="11"/>
  <c r="X103" i="11" s="1"/>
  <c r="X149" i="11" s="1"/>
  <c r="X38" i="11"/>
  <c r="X87" i="11" s="1"/>
  <c r="X133" i="11" s="1"/>
  <c r="X22" i="11"/>
  <c r="X71" i="11" s="1"/>
  <c r="X117" i="11" s="1"/>
  <c r="X53" i="11"/>
  <c r="X102" i="11" s="1"/>
  <c r="X148" i="11" s="1"/>
  <c r="X37" i="11"/>
  <c r="X86" i="11" s="1"/>
  <c r="X132" i="11" s="1"/>
  <c r="X21" i="11"/>
  <c r="X70" i="11" s="1"/>
  <c r="X116" i="11" s="1"/>
  <c r="X50" i="11"/>
  <c r="X99" i="11" s="1"/>
  <c r="X145" i="11" s="1"/>
  <c r="X34" i="11"/>
  <c r="X83" i="11" s="1"/>
  <c r="X129" i="11" s="1"/>
  <c r="X49" i="11"/>
  <c r="X98" i="11" s="1"/>
  <c r="X144" i="11" s="1"/>
  <c r="X33" i="11"/>
  <c r="X82" i="11" s="1"/>
  <c r="X128" i="11" s="1"/>
  <c r="X47" i="11"/>
  <c r="X96" i="11" s="1"/>
  <c r="X142" i="11" s="1"/>
  <c r="T18" i="11"/>
  <c r="T67" i="11" s="1"/>
  <c r="T113" i="11" s="1"/>
  <c r="T66" i="11"/>
  <c r="T112" i="11" s="1"/>
  <c r="J14" i="11"/>
  <c r="J66" i="11" s="1"/>
  <c r="D22" i="24"/>
  <c r="D21" i="24"/>
  <c r="D20" i="24"/>
  <c r="D19" i="24"/>
  <c r="D12" i="24"/>
  <c r="C12" i="24"/>
  <c r="B12" i="24"/>
  <c r="M24" i="11"/>
  <c r="M40" i="11"/>
  <c r="M56" i="11"/>
  <c r="O143" i="11"/>
  <c r="O128" i="11"/>
  <c r="O148" i="11"/>
  <c r="M52" i="11"/>
  <c r="M36" i="11"/>
  <c r="O144" i="11"/>
  <c r="O127" i="11"/>
  <c r="M49" i="11"/>
  <c r="O140" i="11"/>
  <c r="O142" i="11"/>
  <c r="O126" i="11"/>
  <c r="L66" i="11"/>
  <c r="O141" i="11"/>
  <c r="O125" i="11"/>
  <c r="K66" i="11"/>
  <c r="L65" i="11"/>
  <c r="O124" i="11"/>
  <c r="L64" i="11"/>
  <c r="L63" i="11"/>
  <c r="O139" i="11"/>
  <c r="O123" i="11"/>
  <c r="O138" i="11"/>
  <c r="O122" i="11"/>
  <c r="O137" i="11"/>
  <c r="O121" i="11"/>
  <c r="H65" i="11"/>
  <c r="I63" i="11"/>
  <c r="O136" i="11"/>
  <c r="O120" i="11"/>
  <c r="O135" i="11"/>
  <c r="O119" i="11"/>
  <c r="O150" i="11"/>
  <c r="O134" i="11"/>
  <c r="O118" i="11"/>
  <c r="O149" i="11"/>
  <c r="O133" i="11"/>
  <c r="O117" i="11"/>
  <c r="O132" i="11"/>
  <c r="O116" i="11"/>
  <c r="O115" i="11"/>
  <c r="O147" i="11"/>
  <c r="O131" i="11"/>
  <c r="O146" i="11"/>
  <c r="O130" i="11"/>
  <c r="O145" i="11"/>
  <c r="O129" i="11"/>
  <c r="G11" i="11"/>
  <c r="G63" i="11" s="1"/>
  <c r="M50" i="11"/>
  <c r="M34" i="11"/>
  <c r="J3" i="11"/>
  <c r="J15" i="11"/>
  <c r="M47" i="11"/>
  <c r="M31" i="11"/>
  <c r="M46" i="11"/>
  <c r="M30" i="11"/>
  <c r="M20" i="11"/>
  <c r="M45" i="11"/>
  <c r="M29" i="11"/>
  <c r="M60" i="11"/>
  <c r="M44" i="11"/>
  <c r="M28" i="11"/>
  <c r="M59" i="11"/>
  <c r="M43" i="11"/>
  <c r="M27" i="11"/>
  <c r="M58" i="11"/>
  <c r="M42" i="11"/>
  <c r="M26" i="11"/>
  <c r="J9" i="11"/>
  <c r="M57" i="11"/>
  <c r="M41" i="11"/>
  <c r="M25" i="11"/>
  <c r="J7" i="11"/>
  <c r="M55" i="11"/>
  <c r="M39" i="11"/>
  <c r="M23" i="11"/>
  <c r="M54" i="11"/>
  <c r="M38" i="11"/>
  <c r="M22" i="11"/>
  <c r="M53" i="11"/>
  <c r="M37" i="11"/>
  <c r="M21" i="11"/>
  <c r="M51" i="11"/>
  <c r="M35" i="11"/>
  <c r="M33" i="11"/>
  <c r="M48" i="11"/>
  <c r="M32" i="11"/>
  <c r="J13" i="11"/>
  <c r="J65" i="11" s="1"/>
  <c r="L18" i="11"/>
  <c r="L67" i="11" s="1"/>
  <c r="J12" i="11"/>
  <c r="J64" i="11" s="1"/>
  <c r="L20" i="11"/>
  <c r="L33" i="11" s="1"/>
  <c r="J11" i="11"/>
  <c r="J63" i="11" s="1"/>
  <c r="J10" i="11"/>
  <c r="I14" i="11"/>
  <c r="I66" i="11" s="1"/>
  <c r="J8" i="11"/>
  <c r="J6" i="11"/>
  <c r="J5" i="11"/>
  <c r="J4" i="11"/>
  <c r="AV55" i="23"/>
  <c r="AV45" i="23"/>
  <c r="J50" i="23"/>
  <c r="C50" i="23"/>
  <c r="D50" i="23"/>
  <c r="AJ50" i="23" s="1"/>
  <c r="E50" i="23"/>
  <c r="F50" i="23"/>
  <c r="G50" i="23"/>
  <c r="H50" i="23"/>
  <c r="I50" i="23"/>
  <c r="U18" i="23"/>
  <c r="X16" i="23" s="1"/>
  <c r="W16" i="23"/>
  <c r="V16" i="23"/>
  <c r="V14" i="23"/>
  <c r="W14" i="23"/>
  <c r="X14" i="23"/>
  <c r="V2" i="23"/>
  <c r="V8" i="23"/>
  <c r="U19" i="23"/>
  <c r="V7" i="23"/>
  <c r="V5" i="23"/>
  <c r="V6" i="23"/>
  <c r="U15" i="23"/>
  <c r="X20" i="23"/>
  <c r="W20" i="23"/>
  <c r="I15" i="11"/>
  <c r="G15" i="11" s="1"/>
  <c r="O15" i="11"/>
  <c r="O18" i="11" s="1"/>
  <c r="O113" i="11" s="1"/>
  <c r="I20" i="11"/>
  <c r="I69" i="11" s="1"/>
  <c r="I12" i="11"/>
  <c r="F31" i="19"/>
  <c r="G31" i="19" s="1"/>
  <c r="H31" i="19" s="1"/>
  <c r="I31" i="19" s="1"/>
  <c r="F23" i="19"/>
  <c r="G23" i="19" s="1"/>
  <c r="H23" i="19" s="1"/>
  <c r="I23" i="19" s="1"/>
  <c r="F15" i="19"/>
  <c r="G15" i="19" s="1"/>
  <c r="H15" i="19" s="1"/>
  <c r="I15" i="19" s="1"/>
  <c r="F7" i="19"/>
  <c r="G7" i="19" s="1"/>
  <c r="H7" i="19" s="1"/>
  <c r="I7" i="19" s="1"/>
  <c r="D136" i="21"/>
  <c r="D122" i="21"/>
  <c r="D118" i="21"/>
  <c r="G10" i="19"/>
  <c r="H10" i="19" s="1"/>
  <c r="I10" i="19" s="1"/>
  <c r="M80" i="21"/>
  <c r="F116" i="21"/>
  <c r="P80" i="21"/>
  <c r="E115" i="21"/>
  <c r="F115" i="21"/>
  <c r="F34" i="19"/>
  <c r="G34" i="19" s="1"/>
  <c r="H34" i="19" s="1"/>
  <c r="I34" i="19" s="1"/>
  <c r="F26" i="19"/>
  <c r="G26" i="19" s="1"/>
  <c r="H26" i="19" s="1"/>
  <c r="I26" i="19" s="1"/>
  <c r="F18" i="19"/>
  <c r="G18" i="19" s="1"/>
  <c r="H18" i="19" s="1"/>
  <c r="I18" i="19" s="1"/>
  <c r="F21" i="19"/>
  <c r="G21" i="19" s="1"/>
  <c r="H21" i="19" s="1"/>
  <c r="I21" i="19" s="1"/>
  <c r="F13" i="19"/>
  <c r="G13" i="19" s="1"/>
  <c r="H13" i="19" s="1"/>
  <c r="I13" i="19" s="1"/>
  <c r="G123" i="21"/>
  <c r="D146" i="21"/>
  <c r="D142" i="21"/>
  <c r="D124" i="21"/>
  <c r="J80" i="21"/>
  <c r="D115" i="21" s="1"/>
  <c r="F4" i="19"/>
  <c r="D134" i="21"/>
  <c r="Y80" i="21"/>
  <c r="F30" i="19"/>
  <c r="G30" i="19" s="1"/>
  <c r="H30" i="19" s="1"/>
  <c r="I30" i="19" s="1"/>
  <c r="F22" i="19"/>
  <c r="G22" i="19" s="1"/>
  <c r="H22" i="19" s="1"/>
  <c r="I22" i="19" s="1"/>
  <c r="F14" i="19"/>
  <c r="G14" i="19" s="1"/>
  <c r="H14" i="19" s="1"/>
  <c r="I14" i="19" s="1"/>
  <c r="I115" i="21"/>
  <c r="F33" i="19"/>
  <c r="G33" i="19" s="1"/>
  <c r="H33" i="19" s="1"/>
  <c r="I33" i="19" s="1"/>
  <c r="F25" i="19"/>
  <c r="G25" i="19" s="1"/>
  <c r="H25" i="19" s="1"/>
  <c r="I25" i="19" s="1"/>
  <c r="F17" i="19"/>
  <c r="G17" i="19" s="1"/>
  <c r="H17" i="19" s="1"/>
  <c r="I17" i="19" s="1"/>
  <c r="F9" i="19"/>
  <c r="G9" i="19" s="1"/>
  <c r="H9" i="19" s="1"/>
  <c r="I9" i="19" s="1"/>
  <c r="G121" i="21"/>
  <c r="G117" i="21"/>
  <c r="E66" i="19"/>
  <c r="E58" i="19"/>
  <c r="E50" i="19"/>
  <c r="E42" i="19"/>
  <c r="F32" i="19"/>
  <c r="G32" i="19" s="1"/>
  <c r="H32" i="19" s="1"/>
  <c r="I32" i="19" s="1"/>
  <c r="F24" i="19"/>
  <c r="G24" i="19" s="1"/>
  <c r="H24" i="19" s="1"/>
  <c r="I24" i="19" s="1"/>
  <c r="F16" i="19"/>
  <c r="G16" i="19" s="1"/>
  <c r="H16" i="19" s="1"/>
  <c r="I16" i="19" s="1"/>
  <c r="F8" i="19"/>
  <c r="G8" i="19" s="1"/>
  <c r="H8" i="19" s="1"/>
  <c r="I8" i="19" s="1"/>
  <c r="Q80" i="21"/>
  <c r="G115" i="21" s="1"/>
  <c r="D66" i="19"/>
  <c r="F61" i="19"/>
  <c r="G61" i="19" s="1"/>
  <c r="H61" i="19" s="1"/>
  <c r="I61" i="19" s="1"/>
  <c r="D58" i="19"/>
  <c r="F53" i="19"/>
  <c r="G53" i="19" s="1"/>
  <c r="H53" i="19" s="1"/>
  <c r="I53" i="19" s="1"/>
  <c r="D50" i="19"/>
  <c r="F45" i="19"/>
  <c r="G45" i="19" s="1"/>
  <c r="H45" i="19" s="1"/>
  <c r="I45" i="19" s="1"/>
  <c r="D42" i="19"/>
  <c r="F37" i="19"/>
  <c r="E61" i="19"/>
  <c r="E53" i="19"/>
  <c r="E45" i="19"/>
  <c r="E37" i="19"/>
  <c r="F27" i="19"/>
  <c r="G27" i="19" s="1"/>
  <c r="H27" i="19" s="1"/>
  <c r="I27" i="19" s="1"/>
  <c r="F19" i="19"/>
  <c r="G19" i="19" s="1"/>
  <c r="H19" i="19" s="1"/>
  <c r="I19" i="19" s="1"/>
  <c r="F11" i="19"/>
  <c r="G11" i="19" s="1"/>
  <c r="H11" i="19" s="1"/>
  <c r="I11" i="19" s="1"/>
  <c r="F64" i="19"/>
  <c r="G64" i="19" s="1"/>
  <c r="H64" i="19" s="1"/>
  <c r="I64" i="19" s="1"/>
  <c r="D61" i="19"/>
  <c r="F56" i="19"/>
  <c r="G56" i="19" s="1"/>
  <c r="H56" i="19" s="1"/>
  <c r="I56" i="19" s="1"/>
  <c r="D53" i="19"/>
  <c r="F48" i="19"/>
  <c r="G48" i="19" s="1"/>
  <c r="H48" i="19" s="1"/>
  <c r="I48" i="19" s="1"/>
  <c r="D45" i="19"/>
  <c r="F40" i="19"/>
  <c r="G40" i="19" s="1"/>
  <c r="H40" i="19" s="1"/>
  <c r="I40" i="19" s="1"/>
  <c r="D37" i="19"/>
  <c r="V82" i="21"/>
  <c r="F67" i="19"/>
  <c r="G67" i="19" s="1"/>
  <c r="H67" i="19" s="1"/>
  <c r="I67" i="19" s="1"/>
  <c r="D64" i="19"/>
  <c r="F59" i="19"/>
  <c r="G59" i="19" s="1"/>
  <c r="H59" i="19" s="1"/>
  <c r="I59" i="19" s="1"/>
  <c r="D56" i="19"/>
  <c r="F51" i="19"/>
  <c r="G51" i="19" s="1"/>
  <c r="H51" i="19" s="1"/>
  <c r="I51" i="19" s="1"/>
  <c r="D48" i="19"/>
  <c r="F43" i="19"/>
  <c r="G43" i="19" s="1"/>
  <c r="H43" i="19" s="1"/>
  <c r="I43" i="19" s="1"/>
  <c r="D40" i="19"/>
  <c r="D116" i="21"/>
  <c r="D82" i="21"/>
  <c r="E67" i="19"/>
  <c r="E59" i="19"/>
  <c r="E51" i="19"/>
  <c r="E43" i="19"/>
  <c r="D67" i="19"/>
  <c r="F62" i="19"/>
  <c r="G62" i="19" s="1"/>
  <c r="H62" i="19" s="1"/>
  <c r="I62" i="19" s="1"/>
  <c r="D59" i="19"/>
  <c r="F54" i="19"/>
  <c r="G54" i="19" s="1"/>
  <c r="H54" i="19" s="1"/>
  <c r="I54" i="19" s="1"/>
  <c r="D51" i="19"/>
  <c r="F46" i="19"/>
  <c r="G46" i="19" s="1"/>
  <c r="H46" i="19" s="1"/>
  <c r="I46" i="19" s="1"/>
  <c r="D43" i="19"/>
  <c r="F38" i="19"/>
  <c r="G38" i="19" s="1"/>
  <c r="H38" i="19" s="1"/>
  <c r="I38" i="19" s="1"/>
  <c r="E62" i="19"/>
  <c r="E54" i="19"/>
  <c r="E46" i="19"/>
  <c r="E38" i="19"/>
  <c r="F28" i="19"/>
  <c r="G28" i="19" s="1"/>
  <c r="H28" i="19" s="1"/>
  <c r="I28" i="19" s="1"/>
  <c r="F20" i="19"/>
  <c r="G20" i="19" s="1"/>
  <c r="H20" i="19" s="1"/>
  <c r="I20" i="19" s="1"/>
  <c r="F12" i="19"/>
  <c r="G12" i="19" s="1"/>
  <c r="H12" i="19" s="1"/>
  <c r="I12" i="19" s="1"/>
  <c r="I80" i="21"/>
  <c r="F65" i="19"/>
  <c r="G65" i="19" s="1"/>
  <c r="H65" i="19" s="1"/>
  <c r="I65" i="19" s="1"/>
  <c r="D62" i="19"/>
  <c r="F57" i="19"/>
  <c r="G57" i="19" s="1"/>
  <c r="H57" i="19" s="1"/>
  <c r="I57" i="19" s="1"/>
  <c r="D54" i="19"/>
  <c r="F49" i="19"/>
  <c r="G49" i="19" s="1"/>
  <c r="H49" i="19" s="1"/>
  <c r="I49" i="19" s="1"/>
  <c r="D46" i="19"/>
  <c r="F41" i="19"/>
  <c r="G41" i="19" s="1"/>
  <c r="H41" i="19" s="1"/>
  <c r="I41" i="19" s="1"/>
  <c r="D38" i="19"/>
  <c r="E65" i="19"/>
  <c r="E57" i="19"/>
  <c r="E49" i="19"/>
  <c r="E41" i="19"/>
  <c r="G83" i="21"/>
  <c r="C117" i="21" s="1"/>
  <c r="D65" i="19"/>
  <c r="F60" i="19"/>
  <c r="G60" i="19" s="1"/>
  <c r="H60" i="19" s="1"/>
  <c r="I60" i="19" s="1"/>
  <c r="D57" i="19"/>
  <c r="F52" i="19"/>
  <c r="G52" i="19" s="1"/>
  <c r="H52" i="19" s="1"/>
  <c r="I52" i="19" s="1"/>
  <c r="D49" i="19"/>
  <c r="F44" i="19"/>
  <c r="G44" i="19" s="1"/>
  <c r="H44" i="19" s="1"/>
  <c r="I44" i="19" s="1"/>
  <c r="D41" i="19"/>
  <c r="E60" i="19"/>
  <c r="E52" i="19"/>
  <c r="E44" i="19"/>
  <c r="F63" i="19"/>
  <c r="G63" i="19" s="1"/>
  <c r="H63" i="19" s="1"/>
  <c r="I63" i="19" s="1"/>
  <c r="D60" i="19"/>
  <c r="F55" i="19"/>
  <c r="G55" i="19" s="1"/>
  <c r="H55" i="19" s="1"/>
  <c r="I55" i="19" s="1"/>
  <c r="D52" i="19"/>
  <c r="F47" i="19"/>
  <c r="G47" i="19" s="1"/>
  <c r="H47" i="19" s="1"/>
  <c r="I47" i="19" s="1"/>
  <c r="D44" i="19"/>
  <c r="F39" i="19"/>
  <c r="G39" i="19" s="1"/>
  <c r="H39" i="19" s="1"/>
  <c r="I39" i="19" s="1"/>
  <c r="E63" i="19"/>
  <c r="E55" i="19"/>
  <c r="E47" i="19"/>
  <c r="F5" i="19"/>
  <c r="G5" i="19" s="1"/>
  <c r="H5" i="19" s="1"/>
  <c r="I5" i="19" s="1"/>
  <c r="F66" i="19"/>
  <c r="G66" i="19" s="1"/>
  <c r="H66" i="19" s="1"/>
  <c r="I66" i="19" s="1"/>
  <c r="D63" i="19"/>
  <c r="F58" i="19"/>
  <c r="G58" i="19" s="1"/>
  <c r="H58" i="19" s="1"/>
  <c r="I58" i="19" s="1"/>
  <c r="D55" i="19"/>
  <c r="F50" i="19"/>
  <c r="G50" i="19" s="1"/>
  <c r="H50" i="19" s="1"/>
  <c r="I50" i="19" s="1"/>
  <c r="D47" i="19"/>
  <c r="F69" i="19" l="1"/>
  <c r="F71" i="18" s="1"/>
  <c r="F72" i="18" s="1"/>
  <c r="U113" i="11"/>
  <c r="U109" i="11"/>
  <c r="S15" i="11"/>
  <c r="S18" i="11" s="1"/>
  <c r="U110" i="11"/>
  <c r="U66" i="11"/>
  <c r="U112" i="11" s="1"/>
  <c r="S14" i="11"/>
  <c r="S66" i="11" s="1"/>
  <c r="K27" i="31"/>
  <c r="S67" i="11"/>
  <c r="P8" i="31"/>
  <c r="Y67" i="11"/>
  <c r="Y113" i="11" s="1"/>
  <c r="P9" i="31"/>
  <c r="E70" i="19"/>
  <c r="P20" i="11" a="1"/>
  <c r="D70" i="19"/>
  <c r="F74" i="18"/>
  <c r="F76" i="18" s="1"/>
  <c r="I74" i="18"/>
  <c r="G37" i="19"/>
  <c r="F70" i="19"/>
  <c r="G74" i="18"/>
  <c r="G76" i="18" s="1"/>
  <c r="G4" i="19"/>
  <c r="G69" i="19" s="1"/>
  <c r="E74" i="18"/>
  <c r="E76" i="18" s="1"/>
  <c r="H74" i="18"/>
  <c r="W112" i="11"/>
  <c r="W109" i="11"/>
  <c r="W111" i="11"/>
  <c r="W110" i="11"/>
  <c r="AD59" i="11"/>
  <c r="AD58" i="11"/>
  <c r="AD56" i="11"/>
  <c r="AD57" i="11"/>
  <c r="AE74" i="11"/>
  <c r="AE120" i="11" s="1"/>
  <c r="AD25" i="11"/>
  <c r="AD74" i="11" s="1"/>
  <c r="AD120" i="11" s="1"/>
  <c r="AD36" i="11"/>
  <c r="AD85" i="11" s="1"/>
  <c r="AD131" i="11" s="1"/>
  <c r="AE85" i="11"/>
  <c r="AE131" i="11" s="1"/>
  <c r="AD52" i="11"/>
  <c r="AD101" i="11" s="1"/>
  <c r="AD147" i="11" s="1"/>
  <c r="AE101" i="11"/>
  <c r="AE147" i="11" s="1"/>
  <c r="AD19" i="11"/>
  <c r="AD68" i="11" s="1"/>
  <c r="AD114" i="11" s="1"/>
  <c r="AE68" i="11"/>
  <c r="AE114" i="11" s="1"/>
  <c r="AD20" i="11"/>
  <c r="AD69" i="11" s="1"/>
  <c r="AD115" i="11" s="1"/>
  <c r="AE69" i="11"/>
  <c r="AE115" i="11" s="1"/>
  <c r="AE94" i="11"/>
  <c r="AE140" i="11" s="1"/>
  <c r="AD45" i="11"/>
  <c r="AD94" i="11" s="1"/>
  <c r="AD140" i="11" s="1"/>
  <c r="AD40" i="11"/>
  <c r="AD89" i="11" s="1"/>
  <c r="AD135" i="11" s="1"/>
  <c r="AE89" i="11"/>
  <c r="AE135" i="11" s="1"/>
  <c r="AD51" i="11"/>
  <c r="AD100" i="11" s="1"/>
  <c r="AD146" i="11" s="1"/>
  <c r="AE100" i="11"/>
  <c r="AE146" i="11" s="1"/>
  <c r="AE78" i="11"/>
  <c r="AE124" i="11" s="1"/>
  <c r="AD29" i="11"/>
  <c r="AD78" i="11" s="1"/>
  <c r="AD124" i="11" s="1"/>
  <c r="AD24" i="11"/>
  <c r="AD73" i="11" s="1"/>
  <c r="AD119" i="11" s="1"/>
  <c r="AE73" i="11"/>
  <c r="AE119" i="11" s="1"/>
  <c r="AD35" i="11"/>
  <c r="AD84" i="11" s="1"/>
  <c r="AD130" i="11" s="1"/>
  <c r="AE84" i="11"/>
  <c r="AE130" i="11" s="1"/>
  <c r="AE79" i="11"/>
  <c r="AE125" i="11" s="1"/>
  <c r="AD30" i="11"/>
  <c r="AD79" i="11" s="1"/>
  <c r="AD125" i="11" s="1"/>
  <c r="AD55" i="11"/>
  <c r="AD104" i="11" s="1"/>
  <c r="AD150" i="11" s="1"/>
  <c r="AE104" i="11"/>
  <c r="AE150" i="11" s="1"/>
  <c r="AD50" i="11"/>
  <c r="AD99" i="11" s="1"/>
  <c r="AD145" i="11" s="1"/>
  <c r="AE99" i="11"/>
  <c r="AE145" i="11" s="1"/>
  <c r="AD39" i="11"/>
  <c r="AD88" i="11" s="1"/>
  <c r="AD134" i="11" s="1"/>
  <c r="AE88" i="11"/>
  <c r="AE134" i="11" s="1"/>
  <c r="AD34" i="11"/>
  <c r="AD83" i="11" s="1"/>
  <c r="AD129" i="11" s="1"/>
  <c r="AE83" i="11"/>
  <c r="AE129" i="11" s="1"/>
  <c r="AE93" i="11"/>
  <c r="AE139" i="11" s="1"/>
  <c r="AD44" i="11"/>
  <c r="AD93" i="11" s="1"/>
  <c r="AD139" i="11" s="1"/>
  <c r="AD23" i="11"/>
  <c r="AD72" i="11" s="1"/>
  <c r="AD118" i="11" s="1"/>
  <c r="AE72" i="11"/>
  <c r="AE118" i="11" s="1"/>
  <c r="AE98" i="11"/>
  <c r="AE144" i="11" s="1"/>
  <c r="AD49" i="11"/>
  <c r="AD98" i="11" s="1"/>
  <c r="AD144" i="11" s="1"/>
  <c r="AE77" i="11"/>
  <c r="AE123" i="11" s="1"/>
  <c r="AD28" i="11"/>
  <c r="AD77" i="11" s="1"/>
  <c r="AD123" i="11" s="1"/>
  <c r="AE103" i="11"/>
  <c r="AE149" i="11" s="1"/>
  <c r="AD54" i="11"/>
  <c r="AD103" i="11" s="1"/>
  <c r="AD149" i="11" s="1"/>
  <c r="AE82" i="11"/>
  <c r="AE128" i="11" s="1"/>
  <c r="AD33" i="11"/>
  <c r="AD82" i="11" s="1"/>
  <c r="AD128" i="11" s="1"/>
  <c r="AE87" i="11"/>
  <c r="AE133" i="11" s="1"/>
  <c r="AD38" i="11"/>
  <c r="AD87" i="11" s="1"/>
  <c r="AD133" i="11" s="1"/>
  <c r="AE97" i="11"/>
  <c r="AE143" i="11" s="1"/>
  <c r="AD48" i="11"/>
  <c r="AD97" i="11" s="1"/>
  <c r="AD143" i="11" s="1"/>
  <c r="AE90" i="11"/>
  <c r="AE136" i="11" s="1"/>
  <c r="AD41" i="11"/>
  <c r="AD90" i="11" s="1"/>
  <c r="AD136" i="11" s="1"/>
  <c r="AD43" i="11"/>
  <c r="AD92" i="11" s="1"/>
  <c r="AD138" i="11" s="1"/>
  <c r="AE92" i="11"/>
  <c r="AE138" i="11" s="1"/>
  <c r="AE71" i="11"/>
  <c r="AE117" i="11" s="1"/>
  <c r="AD22" i="11"/>
  <c r="AD71" i="11" s="1"/>
  <c r="AD117" i="11" s="1"/>
  <c r="AE81" i="11"/>
  <c r="AE127" i="11" s="1"/>
  <c r="AD32" i="11"/>
  <c r="AD81" i="11" s="1"/>
  <c r="AD127" i="11" s="1"/>
  <c r="AD27" i="11"/>
  <c r="AD76" i="11" s="1"/>
  <c r="AD122" i="11" s="1"/>
  <c r="AE76" i="11"/>
  <c r="AE122" i="11" s="1"/>
  <c r="AE96" i="11"/>
  <c r="AE142" i="11" s="1"/>
  <c r="AD47" i="11"/>
  <c r="AD96" i="11" s="1"/>
  <c r="AD142" i="11" s="1"/>
  <c r="AE95" i="11"/>
  <c r="AE141" i="11" s="1"/>
  <c r="AD46" i="11"/>
  <c r="AD95" i="11" s="1"/>
  <c r="AD141" i="11" s="1"/>
  <c r="AE80" i="11"/>
  <c r="AE126" i="11" s="1"/>
  <c r="AD31" i="11"/>
  <c r="AD80" i="11" s="1"/>
  <c r="AD126" i="11" s="1"/>
  <c r="AD42" i="11"/>
  <c r="AD91" i="11" s="1"/>
  <c r="AD137" i="11" s="1"/>
  <c r="AE91" i="11"/>
  <c r="AE137" i="11" s="1"/>
  <c r="AD53" i="11"/>
  <c r="AD102" i="11" s="1"/>
  <c r="AD148" i="11" s="1"/>
  <c r="AE102" i="11"/>
  <c r="AE148" i="11" s="1"/>
  <c r="AD26" i="11"/>
  <c r="AD75" i="11" s="1"/>
  <c r="AD121" i="11" s="1"/>
  <c r="AE75" i="11"/>
  <c r="AE121" i="11" s="1"/>
  <c r="AD37" i="11"/>
  <c r="AD86" i="11" s="1"/>
  <c r="AD132" i="11" s="1"/>
  <c r="AE86" i="11"/>
  <c r="AE132" i="11" s="1"/>
  <c r="AD21" i="11"/>
  <c r="AD70" i="11" s="1"/>
  <c r="AD116" i="11" s="1"/>
  <c r="AE70" i="11"/>
  <c r="AE116" i="11" s="1"/>
  <c r="Y19" i="11"/>
  <c r="Y68" i="11" s="1"/>
  <c r="Y114" i="11" s="1"/>
  <c r="W18" i="11"/>
  <c r="W67" i="11" s="1"/>
  <c r="W113" i="11" s="1"/>
  <c r="S17" i="11"/>
  <c r="L53" i="11"/>
  <c r="J53" i="11" s="1"/>
  <c r="J102" i="11" s="1"/>
  <c r="L60" i="11"/>
  <c r="J60" i="11" s="1"/>
  <c r="G14" i="11"/>
  <c r="G66" i="11" s="1"/>
  <c r="J33" i="11"/>
  <c r="J82" i="11" s="1"/>
  <c r="L82" i="11"/>
  <c r="L51" i="11"/>
  <c r="G12" i="11"/>
  <c r="G64" i="11" s="1"/>
  <c r="I64" i="11"/>
  <c r="L39" i="11"/>
  <c r="L24" i="11"/>
  <c r="L69" i="11"/>
  <c r="L49" i="11"/>
  <c r="L43" i="11"/>
  <c r="L36" i="11"/>
  <c r="L59" i="11"/>
  <c r="L52" i="11"/>
  <c r="L40" i="11"/>
  <c r="L23" i="11"/>
  <c r="L56" i="11"/>
  <c r="L25" i="11"/>
  <c r="L55" i="11"/>
  <c r="L41" i="11"/>
  <c r="L57" i="11"/>
  <c r="L31" i="11"/>
  <c r="L26" i="11"/>
  <c r="L47" i="11"/>
  <c r="L32" i="11"/>
  <c r="L48" i="11"/>
  <c r="L21" i="11"/>
  <c r="L42" i="11"/>
  <c r="L44" i="11"/>
  <c r="L37" i="11"/>
  <c r="L58" i="11"/>
  <c r="L28" i="11"/>
  <c r="L34" i="11"/>
  <c r="L22" i="11"/>
  <c r="L35" i="11"/>
  <c r="L50" i="11"/>
  <c r="L38" i="11"/>
  <c r="L45" i="11"/>
  <c r="L54" i="11"/>
  <c r="L29" i="11"/>
  <c r="J20" i="11"/>
  <c r="J69" i="11" s="1"/>
  <c r="L17" i="11"/>
  <c r="L111" i="11" s="1"/>
  <c r="L19" i="11"/>
  <c r="L68" i="11" s="1"/>
  <c r="L114" i="11" s="1"/>
  <c r="L30" i="11"/>
  <c r="L27" i="11"/>
  <c r="L46" i="11"/>
  <c r="AV44" i="23"/>
  <c r="AW45" i="23"/>
  <c r="AV54" i="23"/>
  <c r="AW55" i="23"/>
  <c r="V18" i="23"/>
  <c r="W18" i="23"/>
  <c r="X18" i="23"/>
  <c r="V15" i="23"/>
  <c r="W15" i="23"/>
  <c r="X15" i="23"/>
  <c r="I57" i="23"/>
  <c r="J57" i="23"/>
  <c r="C57" i="23"/>
  <c r="D57" i="23"/>
  <c r="AJ57" i="23" s="1"/>
  <c r="E57" i="23"/>
  <c r="F57" i="23"/>
  <c r="G57" i="23"/>
  <c r="H57" i="23"/>
  <c r="C47" i="23"/>
  <c r="D47" i="23"/>
  <c r="AJ47" i="23" s="1"/>
  <c r="E47" i="23"/>
  <c r="F47" i="23"/>
  <c r="G47" i="23"/>
  <c r="H47" i="23"/>
  <c r="I47" i="23"/>
  <c r="J47" i="23"/>
  <c r="V20" i="23"/>
  <c r="J46" i="23"/>
  <c r="C46" i="23"/>
  <c r="D46" i="23"/>
  <c r="AJ46" i="23" s="1"/>
  <c r="E46" i="23"/>
  <c r="F46" i="23"/>
  <c r="G46" i="23"/>
  <c r="H46" i="23"/>
  <c r="I46" i="23"/>
  <c r="C48" i="23"/>
  <c r="D48" i="23"/>
  <c r="AJ48" i="23" s="1"/>
  <c r="E48" i="23"/>
  <c r="F48" i="23"/>
  <c r="G48" i="23"/>
  <c r="H48" i="23"/>
  <c r="I48" i="23"/>
  <c r="J48" i="23"/>
  <c r="K50" i="23"/>
  <c r="L50" i="23"/>
  <c r="M50" i="23"/>
  <c r="N50" i="23" s="1"/>
  <c r="O50" i="23" s="1"/>
  <c r="P50" i="23" s="1"/>
  <c r="Q50" i="23" s="1"/>
  <c r="R50" i="23" s="1"/>
  <c r="S50" i="23" s="1"/>
  <c r="T50" i="23" s="1"/>
  <c r="U50" i="23" s="1"/>
  <c r="V50" i="23" s="1"/>
  <c r="W50" i="23" s="1"/>
  <c r="X50" i="23" s="1"/>
  <c r="Y50" i="23" s="1"/>
  <c r="Z50" i="23" s="1"/>
  <c r="AA50" i="23" s="1"/>
  <c r="AB50" i="23" s="1"/>
  <c r="AC50" i="23" s="1"/>
  <c r="AD50" i="23" s="1"/>
  <c r="AE50" i="23" s="1"/>
  <c r="AF50" i="23" s="1"/>
  <c r="AG50" i="23" s="1"/>
  <c r="AH50" i="23" s="1"/>
  <c r="AI50" i="23" s="1"/>
  <c r="AK50" i="23"/>
  <c r="AL50" i="23"/>
  <c r="AM50" i="23" s="1"/>
  <c r="AN50" i="23" s="1"/>
  <c r="AO50" i="23" s="1"/>
  <c r="AP50" i="23" s="1"/>
  <c r="AQ50" i="23" s="1"/>
  <c r="AR50" i="23" s="1"/>
  <c r="AS50" i="23" s="1"/>
  <c r="AT50" i="23" s="1"/>
  <c r="V19" i="23"/>
  <c r="W19" i="23"/>
  <c r="X19" i="23"/>
  <c r="G45" i="23"/>
  <c r="H45" i="23"/>
  <c r="I45" i="23"/>
  <c r="J45" i="23"/>
  <c r="E45" i="23"/>
  <c r="F45" i="23"/>
  <c r="C45" i="23"/>
  <c r="D45" i="23"/>
  <c r="AJ45" i="23" s="1"/>
  <c r="C55" i="23"/>
  <c r="D55" i="23"/>
  <c r="AJ55" i="23" s="1"/>
  <c r="E55" i="23"/>
  <c r="F55" i="23"/>
  <c r="G55" i="23"/>
  <c r="H55" i="23"/>
  <c r="I55" i="23"/>
  <c r="J55" i="23"/>
  <c r="G49" i="23"/>
  <c r="H49" i="23"/>
  <c r="I49" i="23"/>
  <c r="J49" i="23"/>
  <c r="C49" i="23"/>
  <c r="F49" i="23"/>
  <c r="D49" i="23"/>
  <c r="AJ49" i="23" s="1"/>
  <c r="E49" i="23"/>
  <c r="G20" i="11"/>
  <c r="G69" i="11" s="1"/>
  <c r="I21" i="11"/>
  <c r="I70" i="11" s="1"/>
  <c r="G80" i="21"/>
  <c r="C115" i="21" s="1"/>
  <c r="V80" i="21"/>
  <c r="H115" i="21" s="1"/>
  <c r="H116" i="21"/>
  <c r="D80" i="21"/>
  <c r="B115" i="21" s="1"/>
  <c r="B116" i="21"/>
  <c r="Q26" i="11" l="1"/>
  <c r="Q75" i="11" s="1"/>
  <c r="Q34" i="11"/>
  <c r="Q83" i="11" s="1"/>
  <c r="Q42" i="11"/>
  <c r="Q91" i="11" s="1"/>
  <c r="Q50" i="11"/>
  <c r="Q99" i="11" s="1"/>
  <c r="R26" i="11"/>
  <c r="R75" i="11" s="1"/>
  <c r="R34" i="11"/>
  <c r="R83" i="11" s="1"/>
  <c r="R42" i="11"/>
  <c r="R91" i="11" s="1"/>
  <c r="R50" i="11"/>
  <c r="R99" i="11" s="1"/>
  <c r="Q27" i="11"/>
  <c r="Q76" i="11" s="1"/>
  <c r="Q35" i="11"/>
  <c r="Q84" i="11" s="1"/>
  <c r="Q43" i="11"/>
  <c r="Q92" i="11" s="1"/>
  <c r="Q51" i="11"/>
  <c r="Q100" i="11" s="1"/>
  <c r="R27" i="11"/>
  <c r="R76" i="11" s="1"/>
  <c r="R35" i="11"/>
  <c r="R84" i="11" s="1"/>
  <c r="R43" i="11"/>
  <c r="R92" i="11" s="1"/>
  <c r="R51" i="11"/>
  <c r="R100" i="11" s="1"/>
  <c r="Q28" i="11"/>
  <c r="Q77" i="11" s="1"/>
  <c r="Q36" i="11"/>
  <c r="Q85" i="11" s="1"/>
  <c r="Q44" i="11"/>
  <c r="Q93" i="11" s="1"/>
  <c r="Q52" i="11"/>
  <c r="Q101" i="11" s="1"/>
  <c r="R28" i="11"/>
  <c r="R77" i="11" s="1"/>
  <c r="R36" i="11"/>
  <c r="R85" i="11" s="1"/>
  <c r="R44" i="11"/>
  <c r="R93" i="11" s="1"/>
  <c r="R52" i="11"/>
  <c r="R101" i="11" s="1"/>
  <c r="Q21" i="11"/>
  <c r="Q70" i="11" s="1"/>
  <c r="Q29" i="11"/>
  <c r="Q78" i="11" s="1"/>
  <c r="Q37" i="11"/>
  <c r="Q86" i="11" s="1"/>
  <c r="Q45" i="11"/>
  <c r="Q94" i="11" s="1"/>
  <c r="Q53" i="11"/>
  <c r="Q102" i="11" s="1"/>
  <c r="Q22" i="11"/>
  <c r="Q71" i="11" s="1"/>
  <c r="Q30" i="11"/>
  <c r="Q79" i="11" s="1"/>
  <c r="Q38" i="11"/>
  <c r="Q87" i="11" s="1"/>
  <c r="Q46" i="11"/>
  <c r="Q95" i="11" s="1"/>
  <c r="Q54" i="11"/>
  <c r="Q103" i="11" s="1"/>
  <c r="R21" i="11"/>
  <c r="R70" i="11" s="1"/>
  <c r="R29" i="11"/>
  <c r="R78" i="11" s="1"/>
  <c r="R37" i="11"/>
  <c r="R86" i="11" s="1"/>
  <c r="R45" i="11"/>
  <c r="R94" i="11" s="1"/>
  <c r="R53" i="11"/>
  <c r="R102" i="11" s="1"/>
  <c r="R22" i="11"/>
  <c r="R71" i="11" s="1"/>
  <c r="R30" i="11"/>
  <c r="R79" i="11" s="1"/>
  <c r="R38" i="11"/>
  <c r="R87" i="11" s="1"/>
  <c r="R46" i="11"/>
  <c r="R95" i="11" s="1"/>
  <c r="R54" i="11"/>
  <c r="R103" i="11" s="1"/>
  <c r="R47" i="11"/>
  <c r="R96" i="11" s="1"/>
  <c r="R40" i="11"/>
  <c r="R89" i="11" s="1"/>
  <c r="Q23" i="11"/>
  <c r="Q72" i="11" s="1"/>
  <c r="Q31" i="11"/>
  <c r="Q80" i="11" s="1"/>
  <c r="Q39" i="11"/>
  <c r="Q88" i="11" s="1"/>
  <c r="Q47" i="11"/>
  <c r="Q96" i="11" s="1"/>
  <c r="Q55" i="11"/>
  <c r="Q104" i="11" s="1"/>
  <c r="R23" i="11"/>
  <c r="R72" i="11" s="1"/>
  <c r="R31" i="11"/>
  <c r="R80" i="11" s="1"/>
  <c r="R39" i="11"/>
  <c r="R88" i="11" s="1"/>
  <c r="R55" i="11"/>
  <c r="R104" i="11" s="1"/>
  <c r="R24" i="11"/>
  <c r="R73" i="11" s="1"/>
  <c r="R32" i="11"/>
  <c r="R81" i="11" s="1"/>
  <c r="R48" i="11"/>
  <c r="R97" i="11" s="1"/>
  <c r="Q24" i="11"/>
  <c r="Q73" i="11" s="1"/>
  <c r="Q32" i="11"/>
  <c r="Q81" i="11" s="1"/>
  <c r="Q40" i="11"/>
  <c r="Q89" i="11" s="1"/>
  <c r="Q48" i="11"/>
  <c r="Q97" i="11" s="1"/>
  <c r="R25" i="11"/>
  <c r="R74" i="11" s="1"/>
  <c r="R33" i="11"/>
  <c r="R82" i="11" s="1"/>
  <c r="R41" i="11"/>
  <c r="R90" i="11" s="1"/>
  <c r="R49" i="11"/>
  <c r="R98" i="11" s="1"/>
  <c r="Q25" i="11"/>
  <c r="Q74" i="11" s="1"/>
  <c r="Q33" i="11"/>
  <c r="Q82" i="11" s="1"/>
  <c r="Q41" i="11"/>
  <c r="Q90" i="11" s="1"/>
  <c r="Q49" i="11"/>
  <c r="Q98" i="11" s="1"/>
  <c r="S112" i="11"/>
  <c r="O8" i="31"/>
  <c r="E23" i="31" s="1"/>
  <c r="L23" i="31" s="1"/>
  <c r="I116" i="11"/>
  <c r="H4" i="19"/>
  <c r="H69" i="19" s="1"/>
  <c r="G71" i="18"/>
  <c r="G72" i="18" s="1"/>
  <c r="D18" i="31" s="1"/>
  <c r="P11" i="11" a="1"/>
  <c r="R3" i="31"/>
  <c r="I18" i="11"/>
  <c r="I17" i="11"/>
  <c r="I110" i="11" s="1"/>
  <c r="H37" i="19"/>
  <c r="G70" i="19"/>
  <c r="P20" i="11"/>
  <c r="P103" i="11"/>
  <c r="P71" i="11"/>
  <c r="P88" i="11"/>
  <c r="P102" i="11"/>
  <c r="P77" i="11"/>
  <c r="P100" i="11"/>
  <c r="P79" i="11"/>
  <c r="P96" i="11"/>
  <c r="P73" i="11"/>
  <c r="P97" i="11"/>
  <c r="P85" i="11"/>
  <c r="P86" i="11"/>
  <c r="P101" i="11"/>
  <c r="P70" i="11"/>
  <c r="P78" i="11"/>
  <c r="P91" i="11"/>
  <c r="P74" i="11"/>
  <c r="P87" i="11"/>
  <c r="P92" i="11"/>
  <c r="P104" i="11"/>
  <c r="P98" i="11"/>
  <c r="P75" i="11"/>
  <c r="P95" i="11"/>
  <c r="P94" i="11"/>
  <c r="P72" i="11"/>
  <c r="P93" i="11"/>
  <c r="P81" i="11"/>
  <c r="P83" i="11"/>
  <c r="P89" i="11"/>
  <c r="P80" i="11"/>
  <c r="P82" i="11"/>
  <c r="P76" i="11"/>
  <c r="P99" i="11"/>
  <c r="P84" i="11"/>
  <c r="P90" i="11"/>
  <c r="L112" i="11"/>
  <c r="L109" i="11"/>
  <c r="L115" i="11"/>
  <c r="L110" i="11"/>
  <c r="S110" i="11"/>
  <c r="S109" i="11"/>
  <c r="S111" i="11"/>
  <c r="S113" i="11"/>
  <c r="L113" i="11"/>
  <c r="L128" i="11"/>
  <c r="J59" i="11"/>
  <c r="Y20" i="11"/>
  <c r="W19" i="11"/>
  <c r="W68" i="11" s="1"/>
  <c r="W114" i="11" s="1"/>
  <c r="L102" i="11"/>
  <c r="L148" i="11" s="1"/>
  <c r="J56" i="11"/>
  <c r="J57" i="11"/>
  <c r="J58" i="11"/>
  <c r="J27" i="11"/>
  <c r="J76" i="11" s="1"/>
  <c r="L76" i="11"/>
  <c r="L122" i="11" s="1"/>
  <c r="J44" i="11"/>
  <c r="J93" i="11" s="1"/>
  <c r="L93" i="11"/>
  <c r="L139" i="11" s="1"/>
  <c r="J30" i="11"/>
  <c r="J79" i="11" s="1"/>
  <c r="L79" i="11"/>
  <c r="L125" i="11" s="1"/>
  <c r="J48" i="11"/>
  <c r="J97" i="11" s="1"/>
  <c r="L97" i="11"/>
  <c r="L143" i="11" s="1"/>
  <c r="J36" i="11"/>
  <c r="J85" i="11" s="1"/>
  <c r="L85" i="11"/>
  <c r="L131" i="11" s="1"/>
  <c r="J46" i="11"/>
  <c r="J95" i="11" s="1"/>
  <c r="L95" i="11"/>
  <c r="L141" i="11" s="1"/>
  <c r="J42" i="11"/>
  <c r="J91" i="11" s="1"/>
  <c r="L91" i="11"/>
  <c r="L137" i="11" s="1"/>
  <c r="J24" i="11"/>
  <c r="J73" i="11" s="1"/>
  <c r="L73" i="11"/>
  <c r="L119" i="11" s="1"/>
  <c r="J40" i="11"/>
  <c r="J89" i="11" s="1"/>
  <c r="L89" i="11"/>
  <c r="L135" i="11" s="1"/>
  <c r="J21" i="11"/>
  <c r="J70" i="11" s="1"/>
  <c r="L70" i="11"/>
  <c r="L116" i="11" s="1"/>
  <c r="J54" i="11"/>
  <c r="J103" i="11" s="1"/>
  <c r="L103" i="11"/>
  <c r="L149" i="11" s="1"/>
  <c r="J45" i="11"/>
  <c r="J94" i="11" s="1"/>
  <c r="L94" i="11"/>
  <c r="L140" i="11" s="1"/>
  <c r="J50" i="11"/>
  <c r="J99" i="11" s="1"/>
  <c r="L99" i="11"/>
  <c r="L145" i="11" s="1"/>
  <c r="J41" i="11"/>
  <c r="J90" i="11" s="1"/>
  <c r="L90" i="11"/>
  <c r="L136" i="11" s="1"/>
  <c r="J51" i="11"/>
  <c r="J100" i="11" s="1"/>
  <c r="L100" i="11"/>
  <c r="L146" i="11" s="1"/>
  <c r="J52" i="11"/>
  <c r="J101" i="11" s="1"/>
  <c r="L101" i="11"/>
  <c r="L147" i="11" s="1"/>
  <c r="J43" i="11"/>
  <c r="J92" i="11" s="1"/>
  <c r="L92" i="11"/>
  <c r="L138" i="11" s="1"/>
  <c r="J32" i="11"/>
  <c r="J81" i="11" s="1"/>
  <c r="L81" i="11"/>
  <c r="L127" i="11" s="1"/>
  <c r="J47" i="11"/>
  <c r="J96" i="11" s="1"/>
  <c r="L96" i="11"/>
  <c r="L142" i="11" s="1"/>
  <c r="J31" i="11"/>
  <c r="J80" i="11" s="1"/>
  <c r="L80" i="11"/>
  <c r="L126" i="11" s="1"/>
  <c r="J35" i="11"/>
  <c r="J84" i="11" s="1"/>
  <c r="L84" i="11"/>
  <c r="L130" i="11" s="1"/>
  <c r="J55" i="11"/>
  <c r="L104" i="11"/>
  <c r="L150" i="11" s="1"/>
  <c r="J49" i="11"/>
  <c r="J98" i="11" s="1"/>
  <c r="L98" i="11"/>
  <c r="L144" i="11" s="1"/>
  <c r="J29" i="11"/>
  <c r="J78" i="11" s="1"/>
  <c r="L78" i="11"/>
  <c r="L124" i="11" s="1"/>
  <c r="J22" i="11"/>
  <c r="J71" i="11" s="1"/>
  <c r="L71" i="11"/>
  <c r="L117" i="11" s="1"/>
  <c r="J25" i="11"/>
  <c r="J74" i="11" s="1"/>
  <c r="L74" i="11"/>
  <c r="L120" i="11" s="1"/>
  <c r="J26" i="11"/>
  <c r="J75" i="11" s="1"/>
  <c r="L75" i="11"/>
  <c r="L121" i="11" s="1"/>
  <c r="J34" i="11"/>
  <c r="J83" i="11" s="1"/>
  <c r="L83" i="11"/>
  <c r="L129" i="11" s="1"/>
  <c r="J37" i="11"/>
  <c r="J86" i="11" s="1"/>
  <c r="L86" i="11"/>
  <c r="L132" i="11" s="1"/>
  <c r="J39" i="11"/>
  <c r="J88" i="11" s="1"/>
  <c r="L88" i="11"/>
  <c r="L134" i="11" s="1"/>
  <c r="J38" i="11"/>
  <c r="J87" i="11" s="1"/>
  <c r="L87" i="11"/>
  <c r="L133" i="11" s="1"/>
  <c r="J28" i="11"/>
  <c r="J77" i="11" s="1"/>
  <c r="L77" i="11"/>
  <c r="L123" i="11" s="1"/>
  <c r="J23" i="11"/>
  <c r="J72" i="11" s="1"/>
  <c r="L72" i="11"/>
  <c r="L118" i="11" s="1"/>
  <c r="AW54" i="23"/>
  <c r="AX55" i="23"/>
  <c r="AW44" i="23"/>
  <c r="AX45" i="23"/>
  <c r="K46" i="23"/>
  <c r="L46" i="23" s="1"/>
  <c r="M46" i="23" s="1"/>
  <c r="N46" i="23" s="1"/>
  <c r="O46" i="23" s="1"/>
  <c r="P46" i="23" s="1"/>
  <c r="Q46" i="23" s="1"/>
  <c r="R46" i="23" s="1"/>
  <c r="S46" i="23" s="1"/>
  <c r="T46" i="23" s="1"/>
  <c r="U46" i="23" s="1"/>
  <c r="V46" i="23" s="1"/>
  <c r="W46" i="23" s="1"/>
  <c r="X46" i="23" s="1"/>
  <c r="Y46" i="23" s="1"/>
  <c r="Z46" i="23" s="1"/>
  <c r="AA46" i="23" s="1"/>
  <c r="AB46" i="23" s="1"/>
  <c r="AC46" i="23" s="1"/>
  <c r="AD46" i="23" s="1"/>
  <c r="AE46" i="23" s="1"/>
  <c r="AF46" i="23" s="1"/>
  <c r="AG46" i="23" s="1"/>
  <c r="AH46" i="23" s="1"/>
  <c r="AI46" i="23" s="1"/>
  <c r="AK46" i="23"/>
  <c r="AL46" i="23"/>
  <c r="AM46" i="23" s="1"/>
  <c r="AN46" i="23" s="1"/>
  <c r="AO46" i="23" s="1"/>
  <c r="AP46" i="23" s="1"/>
  <c r="AQ46" i="23" s="1"/>
  <c r="AR46" i="23" s="1"/>
  <c r="AS46" i="23" s="1"/>
  <c r="AT46" i="23" s="1"/>
  <c r="K57" i="23"/>
  <c r="L57" i="23"/>
  <c r="M57" i="23" s="1"/>
  <c r="N57" i="23" s="1"/>
  <c r="O57" i="23" s="1"/>
  <c r="P57" i="23" s="1"/>
  <c r="Q57" i="23" s="1"/>
  <c r="R57" i="23" s="1"/>
  <c r="S57" i="23" s="1"/>
  <c r="T57" i="23" s="1"/>
  <c r="U57" i="23" s="1"/>
  <c r="V57" i="23" s="1"/>
  <c r="W57" i="23" s="1"/>
  <c r="X57" i="23" s="1"/>
  <c r="Y57" i="23" s="1"/>
  <c r="Z57" i="23" s="1"/>
  <c r="AA57" i="23" s="1"/>
  <c r="AB57" i="23" s="1"/>
  <c r="AC57" i="23" s="1"/>
  <c r="AD57" i="23" s="1"/>
  <c r="AE57" i="23" s="1"/>
  <c r="AF57" i="23" s="1"/>
  <c r="AG57" i="23" s="1"/>
  <c r="AH57" i="23" s="1"/>
  <c r="AI57" i="23" s="1"/>
  <c r="AK57" i="23"/>
  <c r="AL57" i="23" s="1"/>
  <c r="AM57" i="23" s="1"/>
  <c r="AN57" i="23" s="1"/>
  <c r="AO57" i="23" s="1"/>
  <c r="AP57" i="23" s="1"/>
  <c r="AQ57" i="23" s="1"/>
  <c r="AR57" i="23" s="1"/>
  <c r="AS57" i="23" s="1"/>
  <c r="AT57" i="23" s="1"/>
  <c r="AK47" i="23"/>
  <c r="AL47" i="23" s="1"/>
  <c r="AM47" i="23" s="1"/>
  <c r="AN47" i="23" s="1"/>
  <c r="AO47" i="23" s="1"/>
  <c r="AP47" i="23" s="1"/>
  <c r="AQ47" i="23" s="1"/>
  <c r="AR47" i="23" s="1"/>
  <c r="AS47" i="23" s="1"/>
  <c r="AT47" i="23" s="1"/>
  <c r="M47" i="23"/>
  <c r="N47" i="23" s="1"/>
  <c r="O47" i="23" s="1"/>
  <c r="P47" i="23" s="1"/>
  <c r="Q47" i="23" s="1"/>
  <c r="R47" i="23" s="1"/>
  <c r="S47" i="23" s="1"/>
  <c r="T47" i="23" s="1"/>
  <c r="U47" i="23" s="1"/>
  <c r="V47" i="23" s="1"/>
  <c r="W47" i="23" s="1"/>
  <c r="X47" i="23" s="1"/>
  <c r="Y47" i="23" s="1"/>
  <c r="Z47" i="23" s="1"/>
  <c r="AA47" i="23" s="1"/>
  <c r="AB47" i="23" s="1"/>
  <c r="AC47" i="23" s="1"/>
  <c r="AD47" i="23" s="1"/>
  <c r="AE47" i="23" s="1"/>
  <c r="AF47" i="23" s="1"/>
  <c r="AG47" i="23" s="1"/>
  <c r="AH47" i="23" s="1"/>
  <c r="AI47" i="23" s="1"/>
  <c r="K47" i="23"/>
  <c r="L47" i="23"/>
  <c r="E60" i="23"/>
  <c r="F60" i="23"/>
  <c r="G60" i="23"/>
  <c r="D60" i="23"/>
  <c r="AJ60" i="23" s="1"/>
  <c r="H60" i="23"/>
  <c r="I60" i="23"/>
  <c r="J60" i="23"/>
  <c r="C60" i="23"/>
  <c r="AK55" i="23"/>
  <c r="AL55" i="23"/>
  <c r="AM55" i="23" s="1"/>
  <c r="K55" i="23"/>
  <c r="L55" i="23"/>
  <c r="M55" i="23"/>
  <c r="AJ44" i="23"/>
  <c r="AL45" i="23"/>
  <c r="K45" i="23"/>
  <c r="AK45" i="23"/>
  <c r="AL49" i="23"/>
  <c r="AM49" i="23" s="1"/>
  <c r="AN49" i="23" s="1"/>
  <c r="AO49" i="23" s="1"/>
  <c r="AP49" i="23" s="1"/>
  <c r="AQ49" i="23" s="1"/>
  <c r="AR49" i="23" s="1"/>
  <c r="AS49" i="23" s="1"/>
  <c r="AT49" i="23" s="1"/>
  <c r="K49" i="23"/>
  <c r="L49" i="23" s="1"/>
  <c r="M49" i="23" s="1"/>
  <c r="N49" i="23" s="1"/>
  <c r="O49" i="23" s="1"/>
  <c r="P49" i="23" s="1"/>
  <c r="Q49" i="23" s="1"/>
  <c r="R49" i="23" s="1"/>
  <c r="S49" i="23" s="1"/>
  <c r="T49" i="23" s="1"/>
  <c r="U49" i="23" s="1"/>
  <c r="V49" i="23" s="1"/>
  <c r="W49" i="23" s="1"/>
  <c r="X49" i="23" s="1"/>
  <c r="Y49" i="23" s="1"/>
  <c r="Z49" i="23" s="1"/>
  <c r="AA49" i="23" s="1"/>
  <c r="AB49" i="23" s="1"/>
  <c r="AC49" i="23" s="1"/>
  <c r="AD49" i="23" s="1"/>
  <c r="AE49" i="23" s="1"/>
  <c r="AF49" i="23" s="1"/>
  <c r="AG49" i="23" s="1"/>
  <c r="AH49" i="23" s="1"/>
  <c r="AI49" i="23" s="1"/>
  <c r="AK49" i="23"/>
  <c r="E56" i="23"/>
  <c r="F56" i="23"/>
  <c r="G56" i="23"/>
  <c r="H56" i="23"/>
  <c r="I56" i="23"/>
  <c r="J56" i="23"/>
  <c r="D56" i="23"/>
  <c r="AJ56" i="23" s="1"/>
  <c r="C56" i="23"/>
  <c r="C59" i="23"/>
  <c r="D59" i="23"/>
  <c r="AJ59" i="23" s="1"/>
  <c r="E59" i="23"/>
  <c r="F59" i="23"/>
  <c r="G59" i="23"/>
  <c r="H59" i="23"/>
  <c r="I59" i="23"/>
  <c r="J59" i="23"/>
  <c r="AK48" i="23"/>
  <c r="AL48" i="23" s="1"/>
  <c r="AM48" i="23" s="1"/>
  <c r="AN48" i="23" s="1"/>
  <c r="AO48" i="23" s="1"/>
  <c r="AP48" i="23" s="1"/>
  <c r="AQ48" i="23" s="1"/>
  <c r="AR48" i="23" s="1"/>
  <c r="AS48" i="23" s="1"/>
  <c r="AT48" i="23" s="1"/>
  <c r="K48" i="23"/>
  <c r="L48" i="23" s="1"/>
  <c r="M48" i="23" s="1"/>
  <c r="N48" i="23" s="1"/>
  <c r="O48" i="23" s="1"/>
  <c r="P48" i="23" s="1"/>
  <c r="Q48" i="23" s="1"/>
  <c r="R48" i="23" s="1"/>
  <c r="S48" i="23" s="1"/>
  <c r="T48" i="23" s="1"/>
  <c r="U48" i="23" s="1"/>
  <c r="V48" i="23" s="1"/>
  <c r="W48" i="23" s="1"/>
  <c r="X48" i="23" s="1"/>
  <c r="Y48" i="23" s="1"/>
  <c r="Z48" i="23" s="1"/>
  <c r="AA48" i="23" s="1"/>
  <c r="AB48" i="23" s="1"/>
  <c r="AC48" i="23" s="1"/>
  <c r="AD48" i="23" s="1"/>
  <c r="AE48" i="23" s="1"/>
  <c r="AF48" i="23" s="1"/>
  <c r="AG48" i="23" s="1"/>
  <c r="AH48" i="23" s="1"/>
  <c r="AI48" i="23" s="1"/>
  <c r="C58" i="23"/>
  <c r="D58" i="23"/>
  <c r="AJ58" i="23" s="1"/>
  <c r="E58" i="23"/>
  <c r="F58" i="23"/>
  <c r="G58" i="23"/>
  <c r="H58" i="23"/>
  <c r="I58" i="23"/>
  <c r="J58" i="23"/>
  <c r="I22" i="11"/>
  <c r="I71" i="11" s="1"/>
  <c r="I117" i="11" s="1"/>
  <c r="G21" i="11"/>
  <c r="G70" i="11" s="1"/>
  <c r="J18" i="31" l="1"/>
  <c r="I18" i="31" s="1"/>
  <c r="K18" i="31"/>
  <c r="Q20" i="11"/>
  <c r="Q69" i="11" s="1"/>
  <c r="R20" i="11"/>
  <c r="R69" i="11" s="1"/>
  <c r="Q12" i="11"/>
  <c r="Q64" i="11" s="1"/>
  <c r="Q13" i="11"/>
  <c r="Q65" i="11" s="1"/>
  <c r="R12" i="11"/>
  <c r="R64" i="11" s="1"/>
  <c r="R13" i="11"/>
  <c r="R65" i="11" s="1"/>
  <c r="Q15" i="11"/>
  <c r="Q14" i="11"/>
  <c r="Q66" i="11" s="1"/>
  <c r="R14" i="11"/>
  <c r="R66" i="11" s="1"/>
  <c r="R15" i="11"/>
  <c r="Y69" i="11"/>
  <c r="Y115" i="11" s="1"/>
  <c r="Q9" i="31"/>
  <c r="E29" i="31"/>
  <c r="L29" i="31" s="1"/>
  <c r="D23" i="31"/>
  <c r="P11" i="11"/>
  <c r="P66" i="11"/>
  <c r="P65" i="11"/>
  <c r="P18" i="11"/>
  <c r="T20" i="11" s="1"/>
  <c r="P64" i="11"/>
  <c r="I37" i="19"/>
  <c r="I70" i="19" s="1"/>
  <c r="H70" i="19"/>
  <c r="I4" i="19"/>
  <c r="I69" i="19" s="1"/>
  <c r="I111" i="11"/>
  <c r="I109" i="11"/>
  <c r="I115" i="11"/>
  <c r="I112" i="11"/>
  <c r="I67" i="11"/>
  <c r="I113" i="11" s="1"/>
  <c r="I19" i="11"/>
  <c r="I68" i="11" s="1"/>
  <c r="I114" i="11" s="1"/>
  <c r="P69" i="11"/>
  <c r="Q3" i="31"/>
  <c r="Y21" i="11"/>
  <c r="Y70" i="11" s="1"/>
  <c r="Y116" i="11" s="1"/>
  <c r="W20" i="11"/>
  <c r="W69" i="11" s="1"/>
  <c r="W115" i="11" s="1"/>
  <c r="J104" i="11"/>
  <c r="AX44" i="23"/>
  <c r="AY45" i="23"/>
  <c r="AY44" i="23" s="1"/>
  <c r="AX54" i="23"/>
  <c r="AY55" i="23"/>
  <c r="AY54" i="23" s="1"/>
  <c r="AN55" i="23"/>
  <c r="K44" i="23"/>
  <c r="AL44" i="23"/>
  <c r="AK60" i="23"/>
  <c r="AL60" i="23"/>
  <c r="AM60" i="23" s="1"/>
  <c r="AN60" i="23" s="1"/>
  <c r="AO60" i="23" s="1"/>
  <c r="AP60" i="23" s="1"/>
  <c r="AQ60" i="23" s="1"/>
  <c r="AR60" i="23" s="1"/>
  <c r="AS60" i="23" s="1"/>
  <c r="AT60" i="23" s="1"/>
  <c r="K60" i="23"/>
  <c r="L60" i="23"/>
  <c r="M60" i="23"/>
  <c r="N60" i="23"/>
  <c r="O60" i="23" s="1"/>
  <c r="P60" i="23" s="1"/>
  <c r="Q60" i="23" s="1"/>
  <c r="R60" i="23" s="1"/>
  <c r="S60" i="23" s="1"/>
  <c r="T60" i="23" s="1"/>
  <c r="U60" i="23" s="1"/>
  <c r="V60" i="23" s="1"/>
  <c r="W60" i="23" s="1"/>
  <c r="X60" i="23" s="1"/>
  <c r="Y60" i="23" s="1"/>
  <c r="Z60" i="23" s="1"/>
  <c r="AA60" i="23" s="1"/>
  <c r="AB60" i="23" s="1"/>
  <c r="AC60" i="23" s="1"/>
  <c r="AD60" i="23" s="1"/>
  <c r="AE60" i="23" s="1"/>
  <c r="AF60" i="23" s="1"/>
  <c r="AG60" i="23" s="1"/>
  <c r="AH60" i="23" s="1"/>
  <c r="AI60" i="23" s="1"/>
  <c r="AM45" i="23"/>
  <c r="AK59" i="23"/>
  <c r="AL59" i="23"/>
  <c r="AM59" i="23" s="1"/>
  <c r="AN59" i="23" s="1"/>
  <c r="AO59" i="23" s="1"/>
  <c r="AP59" i="23" s="1"/>
  <c r="AQ59" i="23" s="1"/>
  <c r="AR59" i="23" s="1"/>
  <c r="AS59" i="23" s="1"/>
  <c r="AT59" i="23" s="1"/>
  <c r="K59" i="23"/>
  <c r="L59" i="23" s="1"/>
  <c r="M59" i="23" s="1"/>
  <c r="N59" i="23" s="1"/>
  <c r="O59" i="23" s="1"/>
  <c r="P59" i="23" s="1"/>
  <c r="Q59" i="23" s="1"/>
  <c r="R59" i="23" s="1"/>
  <c r="S59" i="23" s="1"/>
  <c r="T59" i="23" s="1"/>
  <c r="U59" i="23" s="1"/>
  <c r="V59" i="23" s="1"/>
  <c r="W59" i="23" s="1"/>
  <c r="X59" i="23" s="1"/>
  <c r="Y59" i="23" s="1"/>
  <c r="Z59" i="23" s="1"/>
  <c r="AA59" i="23" s="1"/>
  <c r="AB59" i="23" s="1"/>
  <c r="AC59" i="23" s="1"/>
  <c r="AD59" i="23" s="1"/>
  <c r="AE59" i="23" s="1"/>
  <c r="AF59" i="23" s="1"/>
  <c r="AG59" i="23" s="1"/>
  <c r="AH59" i="23" s="1"/>
  <c r="AI59" i="23" s="1"/>
  <c r="L45" i="23"/>
  <c r="AK56" i="23"/>
  <c r="AK54" i="23" s="1"/>
  <c r="AL56" i="23"/>
  <c r="AM56" i="23"/>
  <c r="AN56" i="23"/>
  <c r="AO56" i="23" s="1"/>
  <c r="AP56" i="23" s="1"/>
  <c r="AQ56" i="23" s="1"/>
  <c r="AR56" i="23" s="1"/>
  <c r="AS56" i="23" s="1"/>
  <c r="AT56" i="23" s="1"/>
  <c r="K56" i="23"/>
  <c r="L56" i="23" s="1"/>
  <c r="AK44" i="23"/>
  <c r="L58" i="23"/>
  <c r="M58" i="23" s="1"/>
  <c r="N58" i="23" s="1"/>
  <c r="O58" i="23" s="1"/>
  <c r="P58" i="23" s="1"/>
  <c r="Q58" i="23" s="1"/>
  <c r="R58" i="23" s="1"/>
  <c r="S58" i="23" s="1"/>
  <c r="T58" i="23" s="1"/>
  <c r="U58" i="23" s="1"/>
  <c r="V58" i="23" s="1"/>
  <c r="W58" i="23" s="1"/>
  <c r="X58" i="23" s="1"/>
  <c r="Y58" i="23" s="1"/>
  <c r="Z58" i="23" s="1"/>
  <c r="AA58" i="23" s="1"/>
  <c r="AB58" i="23" s="1"/>
  <c r="AC58" i="23" s="1"/>
  <c r="AD58" i="23" s="1"/>
  <c r="AE58" i="23" s="1"/>
  <c r="AF58" i="23" s="1"/>
  <c r="AG58" i="23" s="1"/>
  <c r="AH58" i="23" s="1"/>
  <c r="AI58" i="23" s="1"/>
  <c r="AK58" i="23"/>
  <c r="AL58" i="23" s="1"/>
  <c r="K58" i="23"/>
  <c r="N55" i="23"/>
  <c r="AJ54" i="23"/>
  <c r="I23" i="11"/>
  <c r="I72" i="11" s="1"/>
  <c r="I118" i="11" s="1"/>
  <c r="G22" i="11"/>
  <c r="G71" i="11" s="1"/>
  <c r="U20" i="11" l="1"/>
  <c r="U69" i="11" s="1"/>
  <c r="U115" i="11" s="1"/>
  <c r="Q18" i="11"/>
  <c r="Q67" i="11" s="1"/>
  <c r="R18" i="11"/>
  <c r="R67" i="11" s="1"/>
  <c r="S20" i="11"/>
  <c r="S19" i="11" s="1"/>
  <c r="S68" i="11" s="1"/>
  <c r="S114" i="11" s="1"/>
  <c r="Q11" i="11"/>
  <c r="Q63" i="11" s="1"/>
  <c r="R11" i="11"/>
  <c r="R63" i="11" s="1"/>
  <c r="D29" i="31"/>
  <c r="K23" i="31"/>
  <c r="J23" i="31"/>
  <c r="I23" i="31" s="1"/>
  <c r="S8" i="31"/>
  <c r="T8" i="31" s="1"/>
  <c r="T19" i="11"/>
  <c r="T68" i="11" s="1"/>
  <c r="T114" i="11" s="1"/>
  <c r="T69" i="11"/>
  <c r="T115" i="11" s="1"/>
  <c r="P3" i="31"/>
  <c r="P67" i="11"/>
  <c r="P17" i="11"/>
  <c r="P115" i="11" s="1"/>
  <c r="P19" i="11"/>
  <c r="T49" i="11"/>
  <c r="T98" i="11" s="1"/>
  <c r="T144" i="11" s="1"/>
  <c r="S40" i="11"/>
  <c r="S89" i="11" s="1"/>
  <c r="S135" i="11" s="1"/>
  <c r="S41" i="11"/>
  <c r="S90" i="11" s="1"/>
  <c r="S136" i="11" s="1"/>
  <c r="T54" i="11"/>
  <c r="T103" i="11" s="1"/>
  <c r="T149" i="11" s="1"/>
  <c r="S26" i="11"/>
  <c r="S75" i="11" s="1"/>
  <c r="S121" i="11" s="1"/>
  <c r="S38" i="11"/>
  <c r="S87" i="11" s="1"/>
  <c r="S133" i="11" s="1"/>
  <c r="T48" i="11"/>
  <c r="T97" i="11" s="1"/>
  <c r="T143" i="11" s="1"/>
  <c r="T43" i="11"/>
  <c r="T92" i="11" s="1"/>
  <c r="T138" i="11" s="1"/>
  <c r="T39" i="11"/>
  <c r="T88" i="11" s="1"/>
  <c r="T134" i="11" s="1"/>
  <c r="U33" i="11"/>
  <c r="U82" i="11" s="1"/>
  <c r="U128" i="11" s="1"/>
  <c r="T22" i="11"/>
  <c r="T71" i="11" s="1"/>
  <c r="T117" i="11" s="1"/>
  <c r="S34" i="11"/>
  <c r="S83" i="11" s="1"/>
  <c r="S129" i="11" s="1"/>
  <c r="T24" i="11"/>
  <c r="T73" i="11" s="1"/>
  <c r="T119" i="11" s="1"/>
  <c r="U49" i="11"/>
  <c r="U98" i="11" s="1"/>
  <c r="U144" i="11" s="1"/>
  <c r="S32" i="11"/>
  <c r="S81" i="11" s="1"/>
  <c r="S127" i="11" s="1"/>
  <c r="U48" i="11"/>
  <c r="U97" i="11" s="1"/>
  <c r="U143" i="11" s="1"/>
  <c r="U54" i="11"/>
  <c r="U103" i="11" s="1"/>
  <c r="U149" i="11" s="1"/>
  <c r="T34" i="11"/>
  <c r="T83" i="11" s="1"/>
  <c r="T129" i="11" s="1"/>
  <c r="S27" i="11"/>
  <c r="S76" i="11" s="1"/>
  <c r="S122" i="11" s="1"/>
  <c r="S37" i="11"/>
  <c r="S86" i="11" s="1"/>
  <c r="S132" i="11" s="1"/>
  <c r="T21" i="11"/>
  <c r="T70" i="11" s="1"/>
  <c r="T116" i="11" s="1"/>
  <c r="U27" i="11"/>
  <c r="U76" i="11" s="1"/>
  <c r="U122" i="11" s="1"/>
  <c r="U34" i="11"/>
  <c r="U83" i="11" s="1"/>
  <c r="U129" i="11" s="1"/>
  <c r="S47" i="11"/>
  <c r="S96" i="11" s="1"/>
  <c r="S142" i="11" s="1"/>
  <c r="U29" i="11"/>
  <c r="U78" i="11" s="1"/>
  <c r="U124" i="11" s="1"/>
  <c r="S35" i="11"/>
  <c r="S84" i="11" s="1"/>
  <c r="S130" i="11" s="1"/>
  <c r="T41" i="11"/>
  <c r="T90" i="11" s="1"/>
  <c r="T136" i="11" s="1"/>
  <c r="U39" i="11"/>
  <c r="U88" i="11" s="1"/>
  <c r="U134" i="11" s="1"/>
  <c r="S30" i="11"/>
  <c r="S79" i="11" s="1"/>
  <c r="S125" i="11" s="1"/>
  <c r="S48" i="11"/>
  <c r="S97" i="11" s="1"/>
  <c r="S143" i="11" s="1"/>
  <c r="S25" i="11"/>
  <c r="S74" i="11" s="1"/>
  <c r="S120" i="11" s="1"/>
  <c r="S23" i="11"/>
  <c r="S72" i="11" s="1"/>
  <c r="S118" i="11" s="1"/>
  <c r="T45" i="11"/>
  <c r="T94" i="11" s="1"/>
  <c r="T140" i="11" s="1"/>
  <c r="S22" i="11"/>
  <c r="S71" i="11" s="1"/>
  <c r="S117" i="11" s="1"/>
  <c r="U44" i="11"/>
  <c r="U93" i="11" s="1"/>
  <c r="U139" i="11" s="1"/>
  <c r="U21" i="11"/>
  <c r="U70" i="11" s="1"/>
  <c r="U116" i="11" s="1"/>
  <c r="T52" i="11"/>
  <c r="T101" i="11" s="1"/>
  <c r="T147" i="11" s="1"/>
  <c r="T37" i="11"/>
  <c r="T86" i="11" s="1"/>
  <c r="T132" i="11" s="1"/>
  <c r="U42" i="11"/>
  <c r="U91" i="11" s="1"/>
  <c r="U137" i="11" s="1"/>
  <c r="U41" i="11"/>
  <c r="U90" i="11" s="1"/>
  <c r="U136" i="11" s="1"/>
  <c r="U43" i="11"/>
  <c r="U92" i="11" s="1"/>
  <c r="U138" i="11" s="1"/>
  <c r="U30" i="11"/>
  <c r="U79" i="11" s="1"/>
  <c r="U125" i="11" s="1"/>
  <c r="T33" i="11"/>
  <c r="T82" i="11" s="1"/>
  <c r="T128" i="11" s="1"/>
  <c r="U53" i="11"/>
  <c r="U102" i="11" s="1"/>
  <c r="U148" i="11" s="1"/>
  <c r="U31" i="11"/>
  <c r="U80" i="11" s="1"/>
  <c r="U126" i="11" s="1"/>
  <c r="U50" i="11"/>
  <c r="U99" i="11" s="1"/>
  <c r="U145" i="11" s="1"/>
  <c r="U35" i="11"/>
  <c r="U84" i="11" s="1"/>
  <c r="U130" i="11" s="1"/>
  <c r="S31" i="11"/>
  <c r="S80" i="11" s="1"/>
  <c r="S126" i="11" s="1"/>
  <c r="T30" i="11"/>
  <c r="T79" i="11" s="1"/>
  <c r="T125" i="11" s="1"/>
  <c r="T53" i="11"/>
  <c r="T102" i="11" s="1"/>
  <c r="T148" i="11" s="1"/>
  <c r="T51" i="11"/>
  <c r="T100" i="11" s="1"/>
  <c r="T146" i="11" s="1"/>
  <c r="S42" i="11"/>
  <c r="S91" i="11" s="1"/>
  <c r="S137" i="11" s="1"/>
  <c r="S21" i="11"/>
  <c r="S70" i="11" s="1"/>
  <c r="S116" i="11" s="1"/>
  <c r="S28" i="11"/>
  <c r="S77" i="11" s="1"/>
  <c r="S123" i="11" s="1"/>
  <c r="T27" i="11"/>
  <c r="T76" i="11" s="1"/>
  <c r="T122" i="11" s="1"/>
  <c r="T46" i="11"/>
  <c r="T95" i="11" s="1"/>
  <c r="T141" i="11" s="1"/>
  <c r="S45" i="11"/>
  <c r="S94" i="11" s="1"/>
  <c r="S140" i="11" s="1"/>
  <c r="U22" i="11"/>
  <c r="U71" i="11" s="1"/>
  <c r="U117" i="11" s="1"/>
  <c r="S36" i="11"/>
  <c r="S85" i="11" s="1"/>
  <c r="S131" i="11" s="1"/>
  <c r="T32" i="11"/>
  <c r="T81" i="11" s="1"/>
  <c r="T127" i="11" s="1"/>
  <c r="T35" i="11"/>
  <c r="T84" i="11" s="1"/>
  <c r="T130" i="11" s="1"/>
  <c r="S44" i="11"/>
  <c r="S93" i="11" s="1"/>
  <c r="S139" i="11" s="1"/>
  <c r="U26" i="11"/>
  <c r="U75" i="11" s="1"/>
  <c r="U121" i="11" s="1"/>
  <c r="T36" i="11"/>
  <c r="T85" i="11" s="1"/>
  <c r="T131" i="11" s="1"/>
  <c r="U55" i="11"/>
  <c r="U104" i="11" s="1"/>
  <c r="U150" i="11" s="1"/>
  <c r="S46" i="11"/>
  <c r="S95" i="11" s="1"/>
  <c r="S141" i="11" s="1"/>
  <c r="T50" i="11"/>
  <c r="T99" i="11" s="1"/>
  <c r="T145" i="11" s="1"/>
  <c r="U38" i="11"/>
  <c r="U87" i="11" s="1"/>
  <c r="U133" i="11" s="1"/>
  <c r="S54" i="11"/>
  <c r="S103" i="11" s="1"/>
  <c r="S149" i="11" s="1"/>
  <c r="T47" i="11"/>
  <c r="T96" i="11" s="1"/>
  <c r="T142" i="11" s="1"/>
  <c r="T40" i="11"/>
  <c r="T89" i="11" s="1"/>
  <c r="T135" i="11" s="1"/>
  <c r="T31" i="11"/>
  <c r="T80" i="11" s="1"/>
  <c r="T126" i="11" s="1"/>
  <c r="U23" i="11"/>
  <c r="U72" i="11" s="1"/>
  <c r="U118" i="11" s="1"/>
  <c r="T42" i="11"/>
  <c r="T91" i="11" s="1"/>
  <c r="T137" i="11" s="1"/>
  <c r="S53" i="11"/>
  <c r="S102" i="11" s="1"/>
  <c r="S148" i="11" s="1"/>
  <c r="U25" i="11"/>
  <c r="U74" i="11" s="1"/>
  <c r="U120" i="11" s="1"/>
  <c r="S50" i="11"/>
  <c r="S99" i="11" s="1"/>
  <c r="S145" i="11" s="1"/>
  <c r="T23" i="11"/>
  <c r="T72" i="11" s="1"/>
  <c r="T118" i="11" s="1"/>
  <c r="S29" i="11"/>
  <c r="S78" i="11" s="1"/>
  <c r="S124" i="11" s="1"/>
  <c r="U37" i="11"/>
  <c r="U86" i="11" s="1"/>
  <c r="U132" i="11" s="1"/>
  <c r="S52" i="11"/>
  <c r="S101" i="11" s="1"/>
  <c r="S147" i="11" s="1"/>
  <c r="S39" i="11"/>
  <c r="S88" i="11" s="1"/>
  <c r="S134" i="11" s="1"/>
  <c r="T38" i="11"/>
  <c r="T87" i="11" s="1"/>
  <c r="T133" i="11" s="1"/>
  <c r="U46" i="11"/>
  <c r="U95" i="11" s="1"/>
  <c r="U141" i="11" s="1"/>
  <c r="T25" i="11"/>
  <c r="T74" i="11" s="1"/>
  <c r="T120" i="11" s="1"/>
  <c r="T44" i="11"/>
  <c r="T93" i="11" s="1"/>
  <c r="T139" i="11" s="1"/>
  <c r="S43" i="11"/>
  <c r="S92" i="11" s="1"/>
  <c r="S138" i="11" s="1"/>
  <c r="T29" i="11"/>
  <c r="T78" i="11" s="1"/>
  <c r="T124" i="11" s="1"/>
  <c r="S24" i="11"/>
  <c r="S73" i="11" s="1"/>
  <c r="S119" i="11" s="1"/>
  <c r="U47" i="11"/>
  <c r="U96" i="11" s="1"/>
  <c r="U142" i="11" s="1"/>
  <c r="S33" i="11"/>
  <c r="S82" i="11" s="1"/>
  <c r="S128" i="11" s="1"/>
  <c r="U51" i="11"/>
  <c r="U100" i="11" s="1"/>
  <c r="U146" i="11" s="1"/>
  <c r="U28" i="11"/>
  <c r="U77" i="11" s="1"/>
  <c r="U123" i="11" s="1"/>
  <c r="U40" i="11"/>
  <c r="U89" i="11" s="1"/>
  <c r="U135" i="11" s="1"/>
  <c r="T26" i="11"/>
  <c r="T75" i="11" s="1"/>
  <c r="T121" i="11" s="1"/>
  <c r="U24" i="11"/>
  <c r="U73" i="11" s="1"/>
  <c r="U119" i="11" s="1"/>
  <c r="S51" i="11"/>
  <c r="S100" i="11" s="1"/>
  <c r="S146" i="11" s="1"/>
  <c r="U36" i="11"/>
  <c r="U85" i="11" s="1"/>
  <c r="U131" i="11" s="1"/>
  <c r="S49" i="11"/>
  <c r="S98" i="11" s="1"/>
  <c r="S144" i="11" s="1"/>
  <c r="S55" i="11"/>
  <c r="S104" i="11" s="1"/>
  <c r="S150" i="11" s="1"/>
  <c r="U45" i="11"/>
  <c r="U94" i="11" s="1"/>
  <c r="U140" i="11" s="1"/>
  <c r="T55" i="11"/>
  <c r="T104" i="11" s="1"/>
  <c r="T150" i="11" s="1"/>
  <c r="U52" i="11"/>
  <c r="U101" i="11" s="1"/>
  <c r="U147" i="11" s="1"/>
  <c r="U32" i="11"/>
  <c r="U81" i="11" s="1"/>
  <c r="U127" i="11" s="1"/>
  <c r="T28" i="11"/>
  <c r="T77" i="11" s="1"/>
  <c r="T123" i="11" s="1"/>
  <c r="P63" i="11"/>
  <c r="N3" i="31"/>
  <c r="Q8" i="31"/>
  <c r="S69" i="11"/>
  <c r="S115" i="11" s="1"/>
  <c r="Y22" i="11"/>
  <c r="Y71" i="11" s="1"/>
  <c r="Y117" i="11" s="1"/>
  <c r="W21" i="11"/>
  <c r="W70" i="11" s="1"/>
  <c r="W116" i="11" s="1"/>
  <c r="AM58" i="23"/>
  <c r="AL54" i="23"/>
  <c r="M56" i="23"/>
  <c r="L54" i="23"/>
  <c r="L44" i="23"/>
  <c r="M45" i="23"/>
  <c r="AM44" i="23"/>
  <c r="AN45" i="23"/>
  <c r="O55" i="23"/>
  <c r="K54" i="23"/>
  <c r="AO55" i="23"/>
  <c r="I24" i="11"/>
  <c r="I73" i="11" s="1"/>
  <c r="I119" i="11" s="1"/>
  <c r="G23" i="11"/>
  <c r="G72" i="11" s="1"/>
  <c r="U19" i="11" l="1"/>
  <c r="U68" i="11" s="1"/>
  <c r="U114" i="11" s="1"/>
  <c r="P112" i="11"/>
  <c r="P111" i="11"/>
  <c r="P109" i="11"/>
  <c r="P68" i="11"/>
  <c r="P114" i="11" s="1"/>
  <c r="Q19" i="11"/>
  <c r="Q68" i="11" s="1"/>
  <c r="R19" i="11"/>
  <c r="R68" i="11" s="1"/>
  <c r="Q17" i="11"/>
  <c r="Q113" i="11" s="1"/>
  <c r="R17" i="11"/>
  <c r="R113" i="11" s="1"/>
  <c r="P110" i="11"/>
  <c r="K29" i="31"/>
  <c r="J29" i="31"/>
  <c r="I29" i="31" s="1"/>
  <c r="S14" i="31"/>
  <c r="T14" i="31" s="1"/>
  <c r="P129" i="11"/>
  <c r="O3" i="31"/>
  <c r="C18" i="31" s="1"/>
  <c r="P148" i="11"/>
  <c r="P117" i="11"/>
  <c r="P139" i="11"/>
  <c r="P118" i="11"/>
  <c r="P146" i="11"/>
  <c r="P119" i="11"/>
  <c r="P138" i="11"/>
  <c r="P136" i="11"/>
  <c r="P126" i="11"/>
  <c r="P140" i="11"/>
  <c r="P125" i="11"/>
  <c r="P144" i="11"/>
  <c r="P143" i="11"/>
  <c r="P132" i="11"/>
  <c r="P150" i="11"/>
  <c r="P131" i="11"/>
  <c r="P134" i="11"/>
  <c r="P127" i="11"/>
  <c r="P121" i="11"/>
  <c r="P142" i="11"/>
  <c r="P130" i="11"/>
  <c r="P133" i="11"/>
  <c r="P145" i="11"/>
  <c r="P123" i="11"/>
  <c r="P141" i="11"/>
  <c r="P120" i="11"/>
  <c r="P149" i="11"/>
  <c r="P128" i="11"/>
  <c r="P124" i="11"/>
  <c r="P137" i="11"/>
  <c r="P147" i="11"/>
  <c r="P116" i="11"/>
  <c r="P135" i="11"/>
  <c r="P122" i="11"/>
  <c r="P113" i="11"/>
  <c r="Y23" i="11"/>
  <c r="Y72" i="11" s="1"/>
  <c r="Y118" i="11" s="1"/>
  <c r="W22" i="11"/>
  <c r="W71" i="11" s="1"/>
  <c r="W117" i="11" s="1"/>
  <c r="AP55" i="23"/>
  <c r="P55" i="23"/>
  <c r="AN44" i="23"/>
  <c r="AO45" i="23"/>
  <c r="M44" i="23"/>
  <c r="N45" i="23"/>
  <c r="N56" i="23"/>
  <c r="M54" i="23"/>
  <c r="AM54" i="23"/>
  <c r="AN58" i="23"/>
  <c r="I25" i="11"/>
  <c r="I74" i="11" s="1"/>
  <c r="I120" i="11" s="1"/>
  <c r="G24" i="11"/>
  <c r="G73" i="11" s="1"/>
  <c r="S3" i="31" l="1"/>
  <c r="T3" i="31" s="1"/>
  <c r="E2" i="35"/>
  <c r="Q109" i="11"/>
  <c r="R125" i="11"/>
  <c r="R124" i="11"/>
  <c r="R134" i="11"/>
  <c r="R143" i="11"/>
  <c r="R136" i="11"/>
  <c r="R138" i="11"/>
  <c r="R140" i="11"/>
  <c r="R126" i="11"/>
  <c r="R146" i="11"/>
  <c r="R131" i="11"/>
  <c r="R120" i="11"/>
  <c r="R135" i="11"/>
  <c r="R119" i="11"/>
  <c r="R129" i="11"/>
  <c r="R149" i="11"/>
  <c r="R117" i="11"/>
  <c r="R130" i="11"/>
  <c r="R147" i="11"/>
  <c r="R142" i="11"/>
  <c r="R132" i="11"/>
  <c r="R122" i="11"/>
  <c r="R145" i="11"/>
  <c r="R116" i="11"/>
  <c r="R128" i="11"/>
  <c r="R137" i="11"/>
  <c r="R133" i="11"/>
  <c r="R150" i="11"/>
  <c r="R123" i="11"/>
  <c r="R148" i="11"/>
  <c r="R121" i="11"/>
  <c r="R141" i="11"/>
  <c r="R139" i="11"/>
  <c r="R127" i="11"/>
  <c r="R118" i="11"/>
  <c r="R144" i="11"/>
  <c r="R112" i="11"/>
  <c r="R111" i="11"/>
  <c r="R115" i="11"/>
  <c r="R110" i="11"/>
  <c r="Q118" i="11"/>
  <c r="Q144" i="11"/>
  <c r="Q142" i="11"/>
  <c r="Q123" i="11"/>
  <c r="Q136" i="11"/>
  <c r="Q133" i="11"/>
  <c r="Q140" i="11"/>
  <c r="Q125" i="11"/>
  <c r="Q116" i="11"/>
  <c r="Q147" i="11"/>
  <c r="Q149" i="11"/>
  <c r="Q121" i="11"/>
  <c r="Q134" i="11"/>
  <c r="Q122" i="11"/>
  <c r="Q145" i="11"/>
  <c r="Q131" i="11"/>
  <c r="Q143" i="11"/>
  <c r="Q129" i="11"/>
  <c r="Q117" i="11"/>
  <c r="Q126" i="11"/>
  <c r="Q120" i="11"/>
  <c r="Q139" i="11"/>
  <c r="Q150" i="11"/>
  <c r="Q137" i="11"/>
  <c r="Q138" i="11"/>
  <c r="Q148" i="11"/>
  <c r="Q146" i="11"/>
  <c r="Q119" i="11"/>
  <c r="Q124" i="11"/>
  <c r="Q135" i="11"/>
  <c r="Q128" i="11"/>
  <c r="Q130" i="11"/>
  <c r="Q132" i="11"/>
  <c r="Q127" i="11"/>
  <c r="Q141" i="11"/>
  <c r="Q115" i="11"/>
  <c r="Q112" i="11"/>
  <c r="Q111" i="11"/>
  <c r="Q110" i="11"/>
  <c r="R114" i="11"/>
  <c r="Q114" i="11"/>
  <c r="R109" i="11"/>
  <c r="Y24" i="11"/>
  <c r="Y73" i="11" s="1"/>
  <c r="Y119" i="11" s="1"/>
  <c r="W23" i="11"/>
  <c r="W72" i="11" s="1"/>
  <c r="W118" i="11" s="1"/>
  <c r="AO58" i="23"/>
  <c r="AN54" i="23"/>
  <c r="O56" i="23"/>
  <c r="N54" i="23"/>
  <c r="F53" i="23"/>
  <c r="G53" i="23" s="1"/>
  <c r="H53" i="23" s="1"/>
  <c r="I53" i="23" s="1"/>
  <c r="AO44" i="23"/>
  <c r="AP45" i="23"/>
  <c r="AQ55" i="23"/>
  <c r="N44" i="23"/>
  <c r="O45" i="23"/>
  <c r="Q55" i="23"/>
  <c r="G25" i="11"/>
  <c r="G74" i="11" s="1"/>
  <c r="I26" i="11"/>
  <c r="I75" i="11" s="1"/>
  <c r="I121" i="11" s="1"/>
  <c r="V2" i="35" l="1"/>
  <c r="G2" i="35"/>
  <c r="H2" i="35"/>
  <c r="X2" i="35"/>
  <c r="AN2" i="35"/>
  <c r="AP2" i="35"/>
  <c r="AG2" i="35"/>
  <c r="I2" i="35"/>
  <c r="Y2" i="35"/>
  <c r="AO2" i="35"/>
  <c r="Z2" i="35"/>
  <c r="F2" i="35"/>
  <c r="J2" i="35"/>
  <c r="K2" i="35"/>
  <c r="AA2" i="35"/>
  <c r="AQ2" i="35"/>
  <c r="L2" i="35"/>
  <c r="AB2" i="35"/>
  <c r="M2" i="35"/>
  <c r="AC2" i="35"/>
  <c r="N2" i="35"/>
  <c r="AD2" i="35"/>
  <c r="AF2" i="35"/>
  <c r="O2" i="35"/>
  <c r="AE2" i="35"/>
  <c r="P2" i="35"/>
  <c r="Q2" i="35"/>
  <c r="R2" i="35"/>
  <c r="AH2" i="35"/>
  <c r="W2" i="35"/>
  <c r="AM2" i="35"/>
  <c r="S2" i="35"/>
  <c r="AI2" i="35"/>
  <c r="T2" i="35"/>
  <c r="AJ2" i="35"/>
  <c r="AL2" i="35"/>
  <c r="U2" i="35"/>
  <c r="AK2" i="35"/>
  <c r="Y25" i="11"/>
  <c r="Y74" i="11" s="1"/>
  <c r="Y120" i="11" s="1"/>
  <c r="W24" i="11"/>
  <c r="W73" i="11" s="1"/>
  <c r="W119" i="11" s="1"/>
  <c r="I52" i="23"/>
  <c r="J53" i="23"/>
  <c r="K53" i="23" s="1"/>
  <c r="L53" i="23" s="1"/>
  <c r="M53" i="23" s="1"/>
  <c r="AP44" i="23"/>
  <c r="AQ45" i="23"/>
  <c r="AR55" i="23"/>
  <c r="R55" i="23"/>
  <c r="P56" i="23"/>
  <c r="O54" i="23"/>
  <c r="O44" i="23"/>
  <c r="P45" i="23"/>
  <c r="AP58" i="23"/>
  <c r="AO54" i="23"/>
  <c r="G26" i="11"/>
  <c r="G75" i="11" s="1"/>
  <c r="I27" i="11"/>
  <c r="I76" i="11" s="1"/>
  <c r="I122" i="11" s="1"/>
  <c r="Y26" i="11" l="1"/>
  <c r="Y75" i="11" s="1"/>
  <c r="Y121" i="11" s="1"/>
  <c r="W25" i="11"/>
  <c r="W74" i="11" s="1"/>
  <c r="W120" i="11" s="1"/>
  <c r="AQ58" i="23"/>
  <c r="AP54" i="23"/>
  <c r="P44" i="23"/>
  <c r="Q45" i="23"/>
  <c r="Q56" i="23"/>
  <c r="P54" i="23"/>
  <c r="S55" i="23"/>
  <c r="AS55" i="23"/>
  <c r="AQ44" i="23"/>
  <c r="AR45" i="23"/>
  <c r="G27" i="11"/>
  <c r="G76" i="11" s="1"/>
  <c r="I28" i="11"/>
  <c r="I77" i="11" s="1"/>
  <c r="I123" i="11" s="1"/>
  <c r="Y27" i="11" l="1"/>
  <c r="Y76" i="11" s="1"/>
  <c r="Y122" i="11" s="1"/>
  <c r="W26" i="11"/>
  <c r="W75" i="11" s="1"/>
  <c r="W121" i="11" s="1"/>
  <c r="AR44" i="23"/>
  <c r="AS45" i="23"/>
  <c r="AT55" i="23"/>
  <c r="T55" i="23"/>
  <c r="R56" i="23"/>
  <c r="Q54" i="23"/>
  <c r="Q44" i="23"/>
  <c r="R45" i="23"/>
  <c r="AR58" i="23"/>
  <c r="AQ54" i="23"/>
  <c r="G28" i="11"/>
  <c r="G77" i="11" s="1"/>
  <c r="I29" i="11"/>
  <c r="I78" i="11" s="1"/>
  <c r="I124" i="11" s="1"/>
  <c r="Y28" i="11" l="1"/>
  <c r="Y77" i="11" s="1"/>
  <c r="Y123" i="11" s="1"/>
  <c r="W27" i="11"/>
  <c r="W76" i="11" s="1"/>
  <c r="W122" i="11" s="1"/>
  <c r="AS58" i="23"/>
  <c r="AR54" i="23"/>
  <c r="R44" i="23"/>
  <c r="S45" i="23"/>
  <c r="S56" i="23"/>
  <c r="R54" i="23"/>
  <c r="U55" i="23"/>
  <c r="AS44" i="23"/>
  <c r="AT45" i="23"/>
  <c r="AT44" i="23" s="1"/>
  <c r="I30" i="11"/>
  <c r="I79" i="11" s="1"/>
  <c r="I125" i="11" s="1"/>
  <c r="G29" i="11"/>
  <c r="G78" i="11" s="1"/>
  <c r="Y29" i="11" l="1"/>
  <c r="Y78" i="11" s="1"/>
  <c r="Y124" i="11" s="1"/>
  <c r="W28" i="11"/>
  <c r="W77" i="11" s="1"/>
  <c r="W123" i="11" s="1"/>
  <c r="V55" i="23"/>
  <c r="T56" i="23"/>
  <c r="S54" i="23"/>
  <c r="S44" i="23"/>
  <c r="T45" i="23"/>
  <c r="AT58" i="23"/>
  <c r="AT54" i="23" s="1"/>
  <c r="AS54" i="23"/>
  <c r="G30" i="11"/>
  <c r="G79" i="11" s="1"/>
  <c r="I31" i="11"/>
  <c r="I80" i="11" s="1"/>
  <c r="I126" i="11" s="1"/>
  <c r="Y30" i="11" l="1"/>
  <c r="Y79" i="11" s="1"/>
  <c r="Y125" i="11" s="1"/>
  <c r="W29" i="11"/>
  <c r="W78" i="11" s="1"/>
  <c r="W124" i="11" s="1"/>
  <c r="T44" i="23"/>
  <c r="U45" i="23"/>
  <c r="U56" i="23"/>
  <c r="T54" i="23"/>
  <c r="W55" i="23"/>
  <c r="G31" i="11"/>
  <c r="G80" i="11" s="1"/>
  <c r="I32" i="11"/>
  <c r="I81" i="11" s="1"/>
  <c r="I127" i="11" s="1"/>
  <c r="Y31" i="11" l="1"/>
  <c r="Y80" i="11" s="1"/>
  <c r="Y126" i="11" s="1"/>
  <c r="W30" i="11"/>
  <c r="W79" i="11" s="1"/>
  <c r="W125" i="11" s="1"/>
  <c r="X55" i="23"/>
  <c r="V56" i="23"/>
  <c r="U54" i="23"/>
  <c r="U44" i="23"/>
  <c r="V45" i="23"/>
  <c r="G32" i="11"/>
  <c r="G81" i="11" s="1"/>
  <c r="I33" i="11"/>
  <c r="I82" i="11" s="1"/>
  <c r="I128" i="11" s="1"/>
  <c r="Y32" i="11" l="1"/>
  <c r="Y81" i="11" s="1"/>
  <c r="Y127" i="11" s="1"/>
  <c r="W31" i="11"/>
  <c r="W80" i="11" s="1"/>
  <c r="W126" i="11" s="1"/>
  <c r="W56" i="23"/>
  <c r="V54" i="23"/>
  <c r="V44" i="23"/>
  <c r="W45" i="23"/>
  <c r="Y55" i="23"/>
  <c r="G33" i="11"/>
  <c r="G82" i="11" s="1"/>
  <c r="I34" i="11"/>
  <c r="I83" i="11" s="1"/>
  <c r="I129" i="11" s="1"/>
  <c r="Y33" i="11" l="1"/>
  <c r="Y82" i="11" s="1"/>
  <c r="Y128" i="11" s="1"/>
  <c r="W32" i="11"/>
  <c r="W81" i="11" s="1"/>
  <c r="W127" i="11" s="1"/>
  <c r="Z55" i="23"/>
  <c r="W44" i="23"/>
  <c r="X45" i="23"/>
  <c r="X56" i="23"/>
  <c r="W54" i="23"/>
  <c r="G34" i="11"/>
  <c r="G83" i="11" s="1"/>
  <c r="I35" i="11"/>
  <c r="I84" i="11" s="1"/>
  <c r="I130" i="11" s="1"/>
  <c r="Y34" i="11" l="1"/>
  <c r="Y83" i="11" s="1"/>
  <c r="Y129" i="11" s="1"/>
  <c r="W33" i="11"/>
  <c r="W82" i="11" s="1"/>
  <c r="W128" i="11" s="1"/>
  <c r="Y56" i="23"/>
  <c r="X54" i="23"/>
  <c r="X44" i="23"/>
  <c r="Y45" i="23"/>
  <c r="AA55" i="23"/>
  <c r="G35" i="11"/>
  <c r="G84" i="11" s="1"/>
  <c r="I36" i="11"/>
  <c r="I85" i="11" s="1"/>
  <c r="I131" i="11" s="1"/>
  <c r="Y35" i="11" l="1"/>
  <c r="Y84" i="11" s="1"/>
  <c r="Y130" i="11" s="1"/>
  <c r="W34" i="11"/>
  <c r="W83" i="11" s="1"/>
  <c r="W129" i="11" s="1"/>
  <c r="AB55" i="23"/>
  <c r="Y44" i="23"/>
  <c r="Z45" i="23"/>
  <c r="Z56" i="23"/>
  <c r="Y54" i="23"/>
  <c r="G36" i="11"/>
  <c r="G85" i="11" s="1"/>
  <c r="I37" i="11"/>
  <c r="I86" i="11" s="1"/>
  <c r="I132" i="11" s="1"/>
  <c r="Y36" i="11" l="1"/>
  <c r="Y85" i="11" s="1"/>
  <c r="Y131" i="11" s="1"/>
  <c r="W35" i="11"/>
  <c r="W84" i="11" s="1"/>
  <c r="W130" i="11" s="1"/>
  <c r="AA56" i="23"/>
  <c r="Z54" i="23"/>
  <c r="Z44" i="23"/>
  <c r="AA45" i="23"/>
  <c r="AC55" i="23"/>
  <c r="I38" i="11"/>
  <c r="I87" i="11" s="1"/>
  <c r="I133" i="11" s="1"/>
  <c r="G37" i="11"/>
  <c r="G86" i="11" s="1"/>
  <c r="Y37" i="11" l="1"/>
  <c r="Y86" i="11" s="1"/>
  <c r="Y132" i="11" s="1"/>
  <c r="W36" i="11"/>
  <c r="W85" i="11" s="1"/>
  <c r="W131" i="11" s="1"/>
  <c r="AD55" i="23"/>
  <c r="AA44" i="23"/>
  <c r="AB45" i="23"/>
  <c r="AB56" i="23"/>
  <c r="AA54" i="23"/>
  <c r="I39" i="11"/>
  <c r="I88" i="11" s="1"/>
  <c r="I134" i="11" s="1"/>
  <c r="G38" i="11"/>
  <c r="G87" i="11" s="1"/>
  <c r="F17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E60" i="11" s="1"/>
  <c r="D60" i="11" s="1"/>
  <c r="C20" i="11"/>
  <c r="F18" i="11" l="1"/>
  <c r="F109" i="11"/>
  <c r="F111" i="11"/>
  <c r="F110" i="11"/>
  <c r="F112" i="11"/>
  <c r="E59" i="11"/>
  <c r="Y38" i="11"/>
  <c r="Y87" i="11" s="1"/>
  <c r="Y133" i="11" s="1"/>
  <c r="W37" i="11"/>
  <c r="W86" i="11" s="1"/>
  <c r="W132" i="11" s="1"/>
  <c r="E56" i="11"/>
  <c r="E57" i="11"/>
  <c r="C72" i="11"/>
  <c r="F19" i="11"/>
  <c r="F67" i="11"/>
  <c r="F113" i="11" s="1"/>
  <c r="E58" i="11"/>
  <c r="C90" i="11"/>
  <c r="C88" i="11"/>
  <c r="C86" i="11"/>
  <c r="C70" i="11"/>
  <c r="C100" i="11"/>
  <c r="E51" i="11"/>
  <c r="C82" i="11"/>
  <c r="C81" i="11"/>
  <c r="C87" i="11"/>
  <c r="C83" i="11"/>
  <c r="C91" i="11"/>
  <c r="C75" i="11"/>
  <c r="C89" i="11"/>
  <c r="C71" i="11"/>
  <c r="C85" i="11"/>
  <c r="C96" i="11"/>
  <c r="E47" i="11"/>
  <c r="C80" i="11"/>
  <c r="C95" i="11"/>
  <c r="C79" i="11"/>
  <c r="C76" i="11"/>
  <c r="C74" i="11"/>
  <c r="C104" i="11"/>
  <c r="E55" i="11"/>
  <c r="C97" i="11"/>
  <c r="E48" i="11"/>
  <c r="C94" i="11"/>
  <c r="C78" i="11"/>
  <c r="C92" i="11"/>
  <c r="C73" i="11"/>
  <c r="C103" i="11"/>
  <c r="E54" i="11"/>
  <c r="C102" i="11"/>
  <c r="E53" i="11"/>
  <c r="C101" i="11"/>
  <c r="E52" i="11"/>
  <c r="C84" i="11"/>
  <c r="C99" i="11"/>
  <c r="E50" i="11"/>
  <c r="E99" i="11" s="1"/>
  <c r="C98" i="11"/>
  <c r="E49" i="11"/>
  <c r="C69" i="11"/>
  <c r="C93" i="11"/>
  <c r="C77" i="11"/>
  <c r="AC56" i="23"/>
  <c r="AB54" i="23"/>
  <c r="AB44" i="23"/>
  <c r="AC45" i="23"/>
  <c r="AE55" i="23"/>
  <c r="I40" i="11"/>
  <c r="I89" i="11" s="1"/>
  <c r="I135" i="11" s="1"/>
  <c r="G39" i="11"/>
  <c r="G88" i="11" s="1"/>
  <c r="C6" i="11"/>
  <c r="AI6" i="11" s="1"/>
  <c r="C7" i="11"/>
  <c r="AI7" i="11" s="1"/>
  <c r="C8" i="11"/>
  <c r="AI8" i="11" s="1"/>
  <c r="C9" i="11"/>
  <c r="AI9" i="11" s="1"/>
  <c r="C10" i="11"/>
  <c r="AI10" i="11" s="1"/>
  <c r="C11" i="11"/>
  <c r="C12" i="11"/>
  <c r="C13" i="11"/>
  <c r="C14" i="11"/>
  <c r="C15" i="11"/>
  <c r="C4" i="11"/>
  <c r="AI4" i="11" s="1"/>
  <c r="C5" i="11"/>
  <c r="AI5" i="11" s="1"/>
  <c r="C3" i="11"/>
  <c r="AI3" i="11" s="1"/>
  <c r="D59" i="11" l="1"/>
  <c r="Y39" i="11"/>
  <c r="Y88" i="11" s="1"/>
  <c r="Y134" i="11" s="1"/>
  <c r="W38" i="11"/>
  <c r="W87" i="11" s="1"/>
  <c r="W133" i="11" s="1"/>
  <c r="D58" i="11"/>
  <c r="D57" i="11"/>
  <c r="D56" i="11"/>
  <c r="B14" i="11"/>
  <c r="B66" i="11" s="1"/>
  <c r="C66" i="11"/>
  <c r="AI14" i="11"/>
  <c r="AI17" i="11" s="1"/>
  <c r="B12" i="11"/>
  <c r="B64" i="11" s="1"/>
  <c r="C64" i="11"/>
  <c r="AI12" i="11"/>
  <c r="D49" i="11"/>
  <c r="D98" i="11" s="1"/>
  <c r="E98" i="11"/>
  <c r="D54" i="11"/>
  <c r="D103" i="11" s="1"/>
  <c r="E103" i="11"/>
  <c r="D50" i="11"/>
  <c r="D99" i="11" s="1"/>
  <c r="D47" i="11"/>
  <c r="D96" i="11" s="1"/>
  <c r="E96" i="11"/>
  <c r="B13" i="11"/>
  <c r="B65" i="11" s="1"/>
  <c r="C65" i="11"/>
  <c r="AI13" i="11"/>
  <c r="D51" i="11"/>
  <c r="D100" i="11" s="1"/>
  <c r="E100" i="11"/>
  <c r="B11" i="11"/>
  <c r="B63" i="11" s="1"/>
  <c r="C63" i="11"/>
  <c r="AI11" i="11"/>
  <c r="D48" i="11"/>
  <c r="D97" i="11" s="1"/>
  <c r="E97" i="11"/>
  <c r="D52" i="11"/>
  <c r="D101" i="11" s="1"/>
  <c r="E101" i="11"/>
  <c r="D55" i="11"/>
  <c r="E104" i="11"/>
  <c r="F20" i="11"/>
  <c r="F68" i="11"/>
  <c r="F114" i="11" s="1"/>
  <c r="B15" i="11"/>
  <c r="AI15" i="11"/>
  <c r="D53" i="11"/>
  <c r="D102" i="11" s="1"/>
  <c r="E102" i="11"/>
  <c r="AC44" i="23"/>
  <c r="AD45" i="23"/>
  <c r="AF55" i="23"/>
  <c r="AD56" i="23"/>
  <c r="AC54" i="23"/>
  <c r="I41" i="11"/>
  <c r="I90" i="11" s="1"/>
  <c r="I136" i="11" s="1"/>
  <c r="G40" i="11"/>
  <c r="G89" i="11" s="1"/>
  <c r="P7" i="6"/>
  <c r="P8" i="6"/>
  <c r="Y40" i="11" l="1"/>
  <c r="Y89" i="11" s="1"/>
  <c r="Y135" i="11" s="1"/>
  <c r="W39" i="11"/>
  <c r="W88" i="11" s="1"/>
  <c r="W134" i="11" s="1"/>
  <c r="D104" i="11"/>
  <c r="AJ12" i="11"/>
  <c r="AI18" i="11"/>
  <c r="AI19" i="11" s="1"/>
  <c r="AI20" i="11" s="1"/>
  <c r="AJ13" i="11"/>
  <c r="AJ5" i="11"/>
  <c r="AJ14" i="11"/>
  <c r="AJ11" i="11"/>
  <c r="AJ6" i="11"/>
  <c r="AJ7" i="11"/>
  <c r="AJ8" i="11"/>
  <c r="AJ10" i="11"/>
  <c r="AJ9" i="11"/>
  <c r="F21" i="11"/>
  <c r="F69" i="11"/>
  <c r="F115" i="11" s="1"/>
  <c r="AE56" i="23"/>
  <c r="AD54" i="23"/>
  <c r="AD44" i="23"/>
  <c r="AE45" i="23"/>
  <c r="AG55" i="23"/>
  <c r="G41" i="11"/>
  <c r="G90" i="11" s="1"/>
  <c r="I42" i="11"/>
  <c r="I91" i="11" s="1"/>
  <c r="I137" i="11" s="1"/>
  <c r="B20" i="11"/>
  <c r="B69" i="11" s="1"/>
  <c r="G10" i="6"/>
  <c r="Y41" i="11" l="1"/>
  <c r="Y90" i="11" s="1"/>
  <c r="Y136" i="11" s="1"/>
  <c r="W40" i="11"/>
  <c r="W89" i="11" s="1"/>
  <c r="W135" i="11" s="1"/>
  <c r="F22" i="11"/>
  <c r="F70" i="11"/>
  <c r="F116" i="11" s="1"/>
  <c r="AI21" i="11"/>
  <c r="E20" i="11"/>
  <c r="AH55" i="23"/>
  <c r="AE44" i="23"/>
  <c r="AF45" i="23"/>
  <c r="AF56" i="23"/>
  <c r="AE54" i="23"/>
  <c r="I43" i="11"/>
  <c r="I92" i="11" s="1"/>
  <c r="I138" i="11" s="1"/>
  <c r="G42" i="11"/>
  <c r="G91" i="11" s="1"/>
  <c r="B21" i="11"/>
  <c r="B70" i="11" s="1"/>
  <c r="Y42" i="11" l="1"/>
  <c r="Y91" i="11" s="1"/>
  <c r="Y137" i="11" s="1"/>
  <c r="W41" i="11"/>
  <c r="W90" i="11" s="1"/>
  <c r="W136" i="11" s="1"/>
  <c r="AI22" i="11"/>
  <c r="E21" i="11"/>
  <c r="D20" i="11"/>
  <c r="D69" i="11" s="1"/>
  <c r="E69" i="11"/>
  <c r="F23" i="11"/>
  <c r="F71" i="11"/>
  <c r="F117" i="11" s="1"/>
  <c r="AF44" i="23"/>
  <c r="AG45" i="23"/>
  <c r="AG56" i="23"/>
  <c r="AF54" i="23"/>
  <c r="AI55" i="23"/>
  <c r="G43" i="11"/>
  <c r="G92" i="11" s="1"/>
  <c r="I44" i="11"/>
  <c r="I93" i="11" s="1"/>
  <c r="I139" i="11" s="1"/>
  <c r="B22" i="11"/>
  <c r="B71" i="11" s="1"/>
  <c r="Y43" i="11" l="1"/>
  <c r="Y92" i="11" s="1"/>
  <c r="Y138" i="11" s="1"/>
  <c r="W42" i="11"/>
  <c r="W91" i="11" s="1"/>
  <c r="W137" i="11" s="1"/>
  <c r="D21" i="11"/>
  <c r="D70" i="11" s="1"/>
  <c r="E70" i="11"/>
  <c r="F24" i="11"/>
  <c r="F72" i="11"/>
  <c r="F118" i="11" s="1"/>
  <c r="AI23" i="11"/>
  <c r="E22" i="11"/>
  <c r="AH56" i="23"/>
  <c r="AG54" i="23"/>
  <c r="AG44" i="23"/>
  <c r="AH45" i="23"/>
  <c r="I45" i="11"/>
  <c r="I94" i="11" s="1"/>
  <c r="I140" i="11" s="1"/>
  <c r="G44" i="11"/>
  <c r="G93" i="11" s="1"/>
  <c r="B23" i="11"/>
  <c r="B72" i="11" s="1"/>
  <c r="Y44" i="11" l="1"/>
  <c r="Y93" i="11" s="1"/>
  <c r="Y139" i="11" s="1"/>
  <c r="W43" i="11"/>
  <c r="W92" i="11" s="1"/>
  <c r="W138" i="11" s="1"/>
  <c r="D22" i="11"/>
  <c r="D71" i="11" s="1"/>
  <c r="E71" i="11"/>
  <c r="F25" i="11"/>
  <c r="F73" i="11"/>
  <c r="F119" i="11" s="1"/>
  <c r="AI24" i="11"/>
  <c r="E23" i="11"/>
  <c r="AH44" i="23"/>
  <c r="AI45" i="23"/>
  <c r="AI44" i="23" s="1"/>
  <c r="AI56" i="23"/>
  <c r="AI54" i="23" s="1"/>
  <c r="AH54" i="23"/>
  <c r="I41" i="8"/>
  <c r="I46" i="11"/>
  <c r="I95" i="11" s="1"/>
  <c r="I141" i="11" s="1"/>
  <c r="G45" i="11"/>
  <c r="G94" i="11" s="1"/>
  <c r="B24" i="11"/>
  <c r="B73" i="11" s="1"/>
  <c r="N3" i="8"/>
  <c r="N7" i="8" s="1"/>
  <c r="E22" i="8"/>
  <c r="D22" i="8"/>
  <c r="C22" i="8"/>
  <c r="C23" i="8"/>
  <c r="Y45" i="11" l="1"/>
  <c r="Y94" i="11" s="1"/>
  <c r="Y140" i="11" s="1"/>
  <c r="W44" i="11"/>
  <c r="W93" i="11" s="1"/>
  <c r="W139" i="11" s="1"/>
  <c r="AI25" i="11"/>
  <c r="E24" i="11"/>
  <c r="D23" i="11"/>
  <c r="D72" i="11" s="1"/>
  <c r="E72" i="11"/>
  <c r="F26" i="11"/>
  <c r="F74" i="11"/>
  <c r="F120" i="11" s="1"/>
  <c r="I47" i="11"/>
  <c r="I96" i="11" s="1"/>
  <c r="I142" i="11" s="1"/>
  <c r="G46" i="11"/>
  <c r="G95" i="11" s="1"/>
  <c r="B25" i="11"/>
  <c r="B74" i="11" s="1"/>
  <c r="N39" i="8"/>
  <c r="P9" i="6"/>
  <c r="P10" i="6"/>
  <c r="P11" i="6"/>
  <c r="P12" i="6"/>
  <c r="N42" i="8" s="1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N43" i="8" s="1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D23" i="8"/>
  <c r="E19" i="8"/>
  <c r="E20" i="8"/>
  <c r="E21" i="8"/>
  <c r="E23" i="8"/>
  <c r="E24" i="8"/>
  <c r="E25" i="8"/>
  <c r="E26" i="8"/>
  <c r="E27" i="8"/>
  <c r="E28" i="8"/>
  <c r="E29" i="8"/>
  <c r="E18" i="8"/>
  <c r="D18" i="8"/>
  <c r="D19" i="8"/>
  <c r="D20" i="8"/>
  <c r="D21" i="8"/>
  <c r="D24" i="8"/>
  <c r="D25" i="8"/>
  <c r="D26" i="8"/>
  <c r="D27" i="8"/>
  <c r="D28" i="8"/>
  <c r="D29" i="8"/>
  <c r="I43" i="8"/>
  <c r="J43" i="8"/>
  <c r="K43" i="8"/>
  <c r="L43" i="8"/>
  <c r="M43" i="8"/>
  <c r="H43" i="8"/>
  <c r="D43" i="8"/>
  <c r="E43" i="8"/>
  <c r="F43" i="8"/>
  <c r="C43" i="8"/>
  <c r="H19" i="8"/>
  <c r="H20" i="8"/>
  <c r="H21" i="8"/>
  <c r="H22" i="8"/>
  <c r="H23" i="8"/>
  <c r="H24" i="8"/>
  <c r="H25" i="8"/>
  <c r="H26" i="8"/>
  <c r="H27" i="8"/>
  <c r="H28" i="8"/>
  <c r="H29" i="8"/>
  <c r="H18" i="8"/>
  <c r="B31" i="8" a="1"/>
  <c r="B31" i="8" s="1"/>
  <c r="J42" i="8"/>
  <c r="I40" i="8"/>
  <c r="C39" i="8"/>
  <c r="D39" i="8"/>
  <c r="E39" i="8"/>
  <c r="F39" i="8"/>
  <c r="H39" i="8"/>
  <c r="I39" i="8"/>
  <c r="M39" i="8"/>
  <c r="M41" i="8"/>
  <c r="H41" i="8"/>
  <c r="V18" i="11" s="1"/>
  <c r="V67" i="11" s="1"/>
  <c r="D41" i="8"/>
  <c r="H18" i="11" s="1"/>
  <c r="H67" i="11" s="1"/>
  <c r="E41" i="8"/>
  <c r="K18" i="11" s="1"/>
  <c r="K67" i="11" s="1"/>
  <c r="N18" i="11"/>
  <c r="C41" i="8"/>
  <c r="C18" i="11" s="1"/>
  <c r="C67" i="11" s="1"/>
  <c r="C113" i="11" s="1"/>
  <c r="I42" i="8"/>
  <c r="K42" i="8"/>
  <c r="L42" i="8"/>
  <c r="M42" i="8"/>
  <c r="H42" i="8"/>
  <c r="D42" i="8"/>
  <c r="E42" i="8"/>
  <c r="F42" i="8"/>
  <c r="C42" i="8"/>
  <c r="F19" i="8"/>
  <c r="G19" i="8"/>
  <c r="F20" i="8"/>
  <c r="G20" i="8"/>
  <c r="F21" i="8"/>
  <c r="G21" i="8"/>
  <c r="F22" i="8"/>
  <c r="G22" i="8"/>
  <c r="F23" i="8"/>
  <c r="G23" i="8"/>
  <c r="F24" i="8"/>
  <c r="G24" i="8"/>
  <c r="F25" i="8"/>
  <c r="G25" i="8"/>
  <c r="F26" i="8"/>
  <c r="G26" i="8"/>
  <c r="F27" i="8"/>
  <c r="G27" i="8"/>
  <c r="F28" i="8"/>
  <c r="G28" i="8"/>
  <c r="F29" i="8"/>
  <c r="G29" i="8"/>
  <c r="G18" i="8"/>
  <c r="F18" i="8"/>
  <c r="C19" i="8"/>
  <c r="C20" i="8"/>
  <c r="C21" i="8"/>
  <c r="C24" i="8"/>
  <c r="C25" i="8"/>
  <c r="C26" i="8"/>
  <c r="C27" i="8"/>
  <c r="C28" i="8"/>
  <c r="C29" i="8"/>
  <c r="C18" i="8"/>
  <c r="F3" i="8"/>
  <c r="G3" i="8"/>
  <c r="H3" i="8"/>
  <c r="I3" i="8"/>
  <c r="J3" i="8"/>
  <c r="K3" i="8"/>
  <c r="F4" i="8"/>
  <c r="G4" i="8"/>
  <c r="H4" i="8"/>
  <c r="I4" i="8"/>
  <c r="J4" i="8"/>
  <c r="K4" i="8"/>
  <c r="F5" i="8"/>
  <c r="G5" i="8"/>
  <c r="H5" i="8"/>
  <c r="I5" i="8"/>
  <c r="J5" i="8"/>
  <c r="K5" i="8"/>
  <c r="F6" i="8"/>
  <c r="G6" i="8"/>
  <c r="H6" i="8"/>
  <c r="I6" i="8"/>
  <c r="J6" i="8"/>
  <c r="K6" i="8"/>
  <c r="F7" i="8"/>
  <c r="G7" i="8"/>
  <c r="H7" i="8"/>
  <c r="I7" i="8"/>
  <c r="J7" i="8"/>
  <c r="K7" i="8"/>
  <c r="F8" i="8"/>
  <c r="G8" i="8"/>
  <c r="H8" i="8"/>
  <c r="I8" i="8"/>
  <c r="J8" i="8"/>
  <c r="K8" i="8"/>
  <c r="F9" i="8"/>
  <c r="G9" i="8"/>
  <c r="H9" i="8"/>
  <c r="I9" i="8"/>
  <c r="J9" i="8"/>
  <c r="K9" i="8"/>
  <c r="F10" i="8"/>
  <c r="G10" i="8"/>
  <c r="H10" i="8"/>
  <c r="I10" i="8"/>
  <c r="J10" i="8"/>
  <c r="K10" i="8"/>
  <c r="F11" i="8"/>
  <c r="G11" i="8"/>
  <c r="H11" i="8"/>
  <c r="I11" i="8"/>
  <c r="J11" i="8"/>
  <c r="K11" i="8"/>
  <c r="F12" i="8"/>
  <c r="G12" i="8"/>
  <c r="H12" i="8"/>
  <c r="I12" i="8"/>
  <c r="J12" i="8"/>
  <c r="K12" i="8"/>
  <c r="F13" i="8"/>
  <c r="G13" i="8"/>
  <c r="H13" i="8"/>
  <c r="I13" i="8"/>
  <c r="J13" i="8"/>
  <c r="K13" i="8"/>
  <c r="F14" i="8"/>
  <c r="G14" i="8"/>
  <c r="H14" i="8"/>
  <c r="I14" i="8"/>
  <c r="J14" i="8"/>
  <c r="K14" i="8"/>
  <c r="E4" i="8"/>
  <c r="E5" i="8"/>
  <c r="E6" i="8"/>
  <c r="E7" i="8"/>
  <c r="C7" i="8" s="1"/>
  <c r="D7" i="8" s="1"/>
  <c r="E8" i="8"/>
  <c r="E9" i="8"/>
  <c r="E10" i="8"/>
  <c r="E11" i="8"/>
  <c r="E12" i="8"/>
  <c r="E13" i="8"/>
  <c r="E14" i="8"/>
  <c r="E3" i="8"/>
  <c r="T8" i="6"/>
  <c r="T9" i="6"/>
  <c r="M40" i="8"/>
  <c r="T7" i="6"/>
  <c r="Q8" i="6"/>
  <c r="Q9" i="6"/>
  <c r="Q10" i="6"/>
  <c r="H40" i="8" s="1"/>
  <c r="V17" i="11" s="1"/>
  <c r="Q7" i="6"/>
  <c r="F7" i="6"/>
  <c r="AG2" i="6"/>
  <c r="AB7" i="11" s="1"/>
  <c r="AG3" i="6"/>
  <c r="AB8" i="11" s="1"/>
  <c r="AG4" i="6"/>
  <c r="AB9" i="11" s="1"/>
  <c r="AG6" i="6"/>
  <c r="AB11" i="11" s="1"/>
  <c r="AB63" i="11" s="1"/>
  <c r="AG5" i="6"/>
  <c r="AB10" i="11" s="1"/>
  <c r="AG8" i="6"/>
  <c r="AG9" i="6"/>
  <c r="AG10" i="6"/>
  <c r="AG7" i="6"/>
  <c r="AI3" i="6"/>
  <c r="AA8" i="11" s="1"/>
  <c r="AI4" i="6"/>
  <c r="AA9" i="11" s="1"/>
  <c r="Z9" i="11" s="1"/>
  <c r="AI5" i="6"/>
  <c r="AA10" i="11" s="1"/>
  <c r="AI6" i="6"/>
  <c r="AA11" i="11" s="1"/>
  <c r="AA63" i="11" s="1"/>
  <c r="AA109" i="11" s="1"/>
  <c r="AI2" i="6"/>
  <c r="AA7" i="11" s="1"/>
  <c r="F8" i="6"/>
  <c r="G8" i="6"/>
  <c r="H8" i="6"/>
  <c r="I8" i="6"/>
  <c r="F9" i="6"/>
  <c r="G9" i="6"/>
  <c r="H9" i="6"/>
  <c r="I9" i="6"/>
  <c r="F10" i="6"/>
  <c r="C40" i="8" s="1"/>
  <c r="C17" i="11" s="1"/>
  <c r="D40" i="8"/>
  <c r="H17" i="11" s="1"/>
  <c r="H10" i="6"/>
  <c r="E40" i="8" s="1"/>
  <c r="F40" i="8"/>
  <c r="G7" i="6"/>
  <c r="H7" i="6"/>
  <c r="I7" i="6"/>
  <c r="J3" i="4"/>
  <c r="V113" i="11" l="1"/>
  <c r="H113" i="11"/>
  <c r="G17" i="11"/>
  <c r="O4" i="31" s="1"/>
  <c r="C19" i="31" s="1"/>
  <c r="H128" i="11"/>
  <c r="H143" i="11"/>
  <c r="H137" i="11"/>
  <c r="H127" i="11"/>
  <c r="H141" i="11"/>
  <c r="H121" i="11"/>
  <c r="H120" i="11"/>
  <c r="H125" i="11"/>
  <c r="H149" i="11"/>
  <c r="H117" i="11"/>
  <c r="H133" i="11"/>
  <c r="H145" i="11"/>
  <c r="H109" i="11"/>
  <c r="H147" i="11"/>
  <c r="H146" i="11"/>
  <c r="H126" i="11"/>
  <c r="H148" i="11"/>
  <c r="H131" i="11"/>
  <c r="H130" i="11"/>
  <c r="H139" i="11"/>
  <c r="H138" i="11"/>
  <c r="H110" i="11"/>
  <c r="H132" i="11"/>
  <c r="H136" i="11"/>
  <c r="H123" i="11"/>
  <c r="H122" i="11"/>
  <c r="H116" i="11"/>
  <c r="H144" i="11"/>
  <c r="H119" i="11"/>
  <c r="H129" i="11"/>
  <c r="H115" i="11"/>
  <c r="H140" i="11"/>
  <c r="H142" i="11"/>
  <c r="H150" i="11"/>
  <c r="H124" i="11"/>
  <c r="H112" i="11"/>
  <c r="H134" i="11"/>
  <c r="H135" i="11"/>
  <c r="H118" i="11"/>
  <c r="H111" i="11"/>
  <c r="C148" i="11"/>
  <c r="C139" i="11"/>
  <c r="C142" i="11"/>
  <c r="C118" i="11"/>
  <c r="C143" i="11"/>
  <c r="C119" i="11"/>
  <c r="C121" i="11"/>
  <c r="C130" i="11"/>
  <c r="C129" i="11"/>
  <c r="C116" i="11"/>
  <c r="C147" i="11"/>
  <c r="C137" i="11"/>
  <c r="C122" i="11"/>
  <c r="C150" i="11"/>
  <c r="C132" i="11"/>
  <c r="C131" i="11"/>
  <c r="C146" i="11"/>
  <c r="C126" i="11"/>
  <c r="C140" i="11"/>
  <c r="C136" i="11"/>
  <c r="C134" i="11"/>
  <c r="C124" i="11"/>
  <c r="C133" i="11"/>
  <c r="C117" i="11"/>
  <c r="C141" i="11"/>
  <c r="C144" i="11"/>
  <c r="C138" i="11"/>
  <c r="C127" i="11"/>
  <c r="C125" i="11"/>
  <c r="C123" i="11"/>
  <c r="C128" i="11"/>
  <c r="C149" i="11"/>
  <c r="C135" i="11"/>
  <c r="C115" i="11"/>
  <c r="C145" i="11"/>
  <c r="C120" i="11"/>
  <c r="C112" i="11"/>
  <c r="C110" i="11"/>
  <c r="C111" i="11"/>
  <c r="C109" i="11"/>
  <c r="V109" i="11"/>
  <c r="V110" i="11"/>
  <c r="V112" i="11"/>
  <c r="V111" i="11"/>
  <c r="Z11" i="11"/>
  <c r="Z63" i="11" s="1"/>
  <c r="AC12" i="11"/>
  <c r="AC64" i="11" s="1"/>
  <c r="N40" i="8"/>
  <c r="Z8" i="11"/>
  <c r="S7" i="6"/>
  <c r="AB12" i="11"/>
  <c r="AB64" i="11" s="1"/>
  <c r="Z7" i="11"/>
  <c r="N41" i="8"/>
  <c r="K41" i="8"/>
  <c r="AB15" i="11"/>
  <c r="AB18" i="11" s="1"/>
  <c r="AB67" i="11" s="1"/>
  <c r="Z10" i="11"/>
  <c r="S9" i="6"/>
  <c r="AB14" i="11"/>
  <c r="S8" i="6"/>
  <c r="AB13" i="11"/>
  <c r="AB65" i="11" s="1"/>
  <c r="Y46" i="11"/>
  <c r="Y95" i="11" s="1"/>
  <c r="Y141" i="11" s="1"/>
  <c r="W45" i="11"/>
  <c r="W94" i="11" s="1"/>
  <c r="W140" i="11" s="1"/>
  <c r="V56" i="11"/>
  <c r="V57" i="11"/>
  <c r="V58" i="11"/>
  <c r="V59" i="11"/>
  <c r="V60" i="11"/>
  <c r="V27" i="11"/>
  <c r="V76" i="11" s="1"/>
  <c r="V122" i="11" s="1"/>
  <c r="V34" i="11"/>
  <c r="V83" i="11" s="1"/>
  <c r="V129" i="11" s="1"/>
  <c r="V19" i="11"/>
  <c r="V68" i="11" s="1"/>
  <c r="V114" i="11" s="1"/>
  <c r="V20" i="11"/>
  <c r="V69" i="11" s="1"/>
  <c r="V115" i="11" s="1"/>
  <c r="V55" i="11"/>
  <c r="V104" i="11" s="1"/>
  <c r="V150" i="11" s="1"/>
  <c r="V33" i="11"/>
  <c r="V82" i="11" s="1"/>
  <c r="V128" i="11" s="1"/>
  <c r="V39" i="11"/>
  <c r="V88" i="11" s="1"/>
  <c r="V134" i="11" s="1"/>
  <c r="V48" i="11"/>
  <c r="V97" i="11" s="1"/>
  <c r="V143" i="11" s="1"/>
  <c r="V23" i="11"/>
  <c r="V72" i="11" s="1"/>
  <c r="V118" i="11" s="1"/>
  <c r="V22" i="11"/>
  <c r="V71" i="11" s="1"/>
  <c r="V117" i="11" s="1"/>
  <c r="V26" i="11"/>
  <c r="V75" i="11" s="1"/>
  <c r="V121" i="11" s="1"/>
  <c r="V32" i="11"/>
  <c r="V81" i="11" s="1"/>
  <c r="V127" i="11" s="1"/>
  <c r="V54" i="11"/>
  <c r="V103" i="11" s="1"/>
  <c r="V149" i="11" s="1"/>
  <c r="V47" i="11"/>
  <c r="V96" i="11" s="1"/>
  <c r="V142" i="11" s="1"/>
  <c r="V38" i="11"/>
  <c r="V87" i="11" s="1"/>
  <c r="V133" i="11" s="1"/>
  <c r="V52" i="11"/>
  <c r="V101" i="11" s="1"/>
  <c r="V147" i="11" s="1"/>
  <c r="V31" i="11"/>
  <c r="V80" i="11" s="1"/>
  <c r="V126" i="11" s="1"/>
  <c r="V24" i="11"/>
  <c r="V73" i="11" s="1"/>
  <c r="V119" i="11" s="1"/>
  <c r="V42" i="11"/>
  <c r="V91" i="11" s="1"/>
  <c r="V137" i="11" s="1"/>
  <c r="V46" i="11"/>
  <c r="V95" i="11" s="1"/>
  <c r="V141" i="11" s="1"/>
  <c r="V41" i="11"/>
  <c r="V90" i="11" s="1"/>
  <c r="V136" i="11" s="1"/>
  <c r="V37" i="11"/>
  <c r="V86" i="11" s="1"/>
  <c r="V132" i="11" s="1"/>
  <c r="V30" i="11"/>
  <c r="V79" i="11" s="1"/>
  <c r="V125" i="11" s="1"/>
  <c r="V35" i="11"/>
  <c r="V84" i="11" s="1"/>
  <c r="V130" i="11" s="1"/>
  <c r="V45" i="11"/>
  <c r="V94" i="11" s="1"/>
  <c r="V140" i="11" s="1"/>
  <c r="V29" i="11"/>
  <c r="V78" i="11" s="1"/>
  <c r="V124" i="11" s="1"/>
  <c r="V21" i="11"/>
  <c r="V70" i="11" s="1"/>
  <c r="V116" i="11" s="1"/>
  <c r="V53" i="11"/>
  <c r="V102" i="11" s="1"/>
  <c r="V148" i="11" s="1"/>
  <c r="V44" i="11"/>
  <c r="V93" i="11" s="1"/>
  <c r="V139" i="11" s="1"/>
  <c r="V50" i="11"/>
  <c r="V99" i="11" s="1"/>
  <c r="V145" i="11" s="1"/>
  <c r="V51" i="11"/>
  <c r="V100" i="11" s="1"/>
  <c r="V146" i="11" s="1"/>
  <c r="V28" i="11"/>
  <c r="V77" i="11" s="1"/>
  <c r="V123" i="11" s="1"/>
  <c r="V49" i="11"/>
  <c r="V98" i="11" s="1"/>
  <c r="V144" i="11" s="1"/>
  <c r="V25" i="11"/>
  <c r="V74" i="11" s="1"/>
  <c r="V120" i="11" s="1"/>
  <c r="V43" i="11"/>
  <c r="V92" i="11" s="1"/>
  <c r="V138" i="11" s="1"/>
  <c r="V40" i="11"/>
  <c r="V89" i="11" s="1"/>
  <c r="V135" i="11" s="1"/>
  <c r="V36" i="11"/>
  <c r="V85" i="11" s="1"/>
  <c r="V131" i="11" s="1"/>
  <c r="F27" i="11"/>
  <c r="F75" i="11"/>
  <c r="F121" i="11" s="1"/>
  <c r="D24" i="11"/>
  <c r="D73" i="11" s="1"/>
  <c r="E73" i="11"/>
  <c r="E119" i="11" s="1"/>
  <c r="AI26" i="11"/>
  <c r="E25" i="11"/>
  <c r="N19" i="11"/>
  <c r="M18" i="11"/>
  <c r="F55" i="8"/>
  <c r="F57" i="8" s="1"/>
  <c r="F56" i="8" s="1"/>
  <c r="N17" i="11"/>
  <c r="N113" i="11" s="1"/>
  <c r="E55" i="8"/>
  <c r="E57" i="8" s="1"/>
  <c r="E56" i="8" s="1"/>
  <c r="K17" i="11"/>
  <c r="K113" i="11" s="1"/>
  <c r="B17" i="11"/>
  <c r="E17" i="11"/>
  <c r="D17" i="11"/>
  <c r="D118" i="11" s="1"/>
  <c r="C19" i="11"/>
  <c r="D18" i="11"/>
  <c r="D67" i="11" s="1"/>
  <c r="E18" i="11"/>
  <c r="E67" i="11" s="1"/>
  <c r="E113" i="11" s="1"/>
  <c r="B18" i="11"/>
  <c r="B67" i="11" s="1"/>
  <c r="J18" i="11"/>
  <c r="J67" i="11" s="1"/>
  <c r="K19" i="11"/>
  <c r="H19" i="11"/>
  <c r="G18" i="11"/>
  <c r="G47" i="11"/>
  <c r="G96" i="11" s="1"/>
  <c r="G142" i="11" s="1"/>
  <c r="I48" i="11"/>
  <c r="I97" i="11" s="1"/>
  <c r="I143" i="11" s="1"/>
  <c r="B26" i="11"/>
  <c r="B75" i="11" s="1"/>
  <c r="S10" i="6"/>
  <c r="I22" i="8"/>
  <c r="L18" i="8"/>
  <c r="I27" i="8"/>
  <c r="N55" i="8"/>
  <c r="K39" i="8"/>
  <c r="L22" i="8"/>
  <c r="J18" i="8"/>
  <c r="K22" i="8"/>
  <c r="K18" i="8"/>
  <c r="J22" i="8"/>
  <c r="L29" i="8"/>
  <c r="L21" i="8"/>
  <c r="K29" i="8"/>
  <c r="J28" i="8"/>
  <c r="L27" i="8"/>
  <c r="L23" i="8"/>
  <c r="L19" i="8"/>
  <c r="J19" i="8"/>
  <c r="C12" i="8"/>
  <c r="D12" i="8" s="1"/>
  <c r="C4" i="8"/>
  <c r="D4" i="8" s="1"/>
  <c r="C14" i="8"/>
  <c r="J29" i="8" s="1"/>
  <c r="C11" i="8"/>
  <c r="L26" i="8" s="1"/>
  <c r="C6" i="8"/>
  <c r="K21" i="8" s="1"/>
  <c r="C10" i="8"/>
  <c r="D10" i="8" s="1"/>
  <c r="C8" i="8"/>
  <c r="D8" i="8" s="1"/>
  <c r="C5" i="8"/>
  <c r="I20" i="8" s="1"/>
  <c r="C9" i="8"/>
  <c r="D9" i="8" s="1"/>
  <c r="C13" i="8"/>
  <c r="I28" i="8" s="1"/>
  <c r="C3" i="8"/>
  <c r="D3" i="8" s="1"/>
  <c r="S4" i="31" l="1"/>
  <c r="T4" i="31" s="1"/>
  <c r="E3" i="35"/>
  <c r="G67" i="11"/>
  <c r="G113" i="11" s="1"/>
  <c r="P4" i="31"/>
  <c r="B113" i="11"/>
  <c r="D119" i="11"/>
  <c r="D113" i="11"/>
  <c r="G111" i="11"/>
  <c r="G109" i="11"/>
  <c r="G110" i="11"/>
  <c r="G112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E109" i="11"/>
  <c r="E111" i="11"/>
  <c r="E112" i="11"/>
  <c r="E110" i="11"/>
  <c r="E145" i="11"/>
  <c r="E147" i="11"/>
  <c r="E149" i="11"/>
  <c r="E146" i="11"/>
  <c r="E148" i="11"/>
  <c r="E143" i="11"/>
  <c r="E144" i="11"/>
  <c r="E142" i="11"/>
  <c r="E150" i="11"/>
  <c r="E115" i="11"/>
  <c r="E116" i="11"/>
  <c r="E117" i="11"/>
  <c r="E118" i="11"/>
  <c r="B109" i="11"/>
  <c r="B110" i="11"/>
  <c r="B112" i="11"/>
  <c r="B111" i="11"/>
  <c r="B115" i="11"/>
  <c r="B116" i="11"/>
  <c r="B117" i="11"/>
  <c r="B118" i="11"/>
  <c r="B119" i="11"/>
  <c r="J17" i="11"/>
  <c r="K142" i="11"/>
  <c r="K110" i="11"/>
  <c r="K148" i="11"/>
  <c r="K149" i="11"/>
  <c r="K132" i="11"/>
  <c r="K133" i="11"/>
  <c r="K116" i="11"/>
  <c r="K111" i="11"/>
  <c r="K117" i="11"/>
  <c r="K115" i="11"/>
  <c r="K141" i="11"/>
  <c r="K150" i="11"/>
  <c r="K140" i="11"/>
  <c r="K138" i="11"/>
  <c r="K126" i="11"/>
  <c r="K134" i="11"/>
  <c r="K124" i="11"/>
  <c r="K122" i="11"/>
  <c r="K118" i="11"/>
  <c r="K144" i="11"/>
  <c r="K143" i="11"/>
  <c r="K146" i="11"/>
  <c r="K128" i="11"/>
  <c r="K127" i="11"/>
  <c r="K147" i="11"/>
  <c r="K136" i="11"/>
  <c r="K135" i="11"/>
  <c r="K130" i="11"/>
  <c r="K145" i="11"/>
  <c r="K120" i="11"/>
  <c r="K119" i="11"/>
  <c r="K129" i="11"/>
  <c r="K131" i="11"/>
  <c r="K121" i="11"/>
  <c r="K109" i="11"/>
  <c r="K139" i="11"/>
  <c r="K123" i="11"/>
  <c r="K137" i="11"/>
  <c r="K125" i="11"/>
  <c r="K112" i="11"/>
  <c r="B121" i="11"/>
  <c r="M17" i="11"/>
  <c r="N127" i="11"/>
  <c r="N137" i="11"/>
  <c r="N121" i="11"/>
  <c r="N112" i="11"/>
  <c r="N132" i="11"/>
  <c r="N148" i="11"/>
  <c r="N138" i="11"/>
  <c r="N139" i="11"/>
  <c r="N122" i="11"/>
  <c r="N123" i="11"/>
  <c r="N116" i="11"/>
  <c r="N129" i="11"/>
  <c r="N146" i="11"/>
  <c r="N144" i="11"/>
  <c r="N115" i="11"/>
  <c r="N130" i="11"/>
  <c r="N128" i="11"/>
  <c r="N140" i="11"/>
  <c r="N150" i="11"/>
  <c r="N149" i="11"/>
  <c r="N124" i="11"/>
  <c r="N136" i="11"/>
  <c r="N134" i="11"/>
  <c r="N133" i="11"/>
  <c r="N142" i="11"/>
  <c r="N141" i="11"/>
  <c r="N120" i="11"/>
  <c r="N110" i="11"/>
  <c r="N118" i="11"/>
  <c r="N117" i="11"/>
  <c r="N126" i="11"/>
  <c r="N125" i="11"/>
  <c r="N111" i="11"/>
  <c r="N109" i="11"/>
  <c r="N145" i="11"/>
  <c r="N143" i="11"/>
  <c r="N147" i="11"/>
  <c r="N131" i="11"/>
  <c r="N135" i="11"/>
  <c r="N119" i="11"/>
  <c r="G141" i="11"/>
  <c r="D111" i="11"/>
  <c r="D112" i="11"/>
  <c r="D109" i="11"/>
  <c r="D110" i="11"/>
  <c r="D143" i="11"/>
  <c r="D147" i="11"/>
  <c r="D146" i="11"/>
  <c r="D144" i="11"/>
  <c r="D149" i="11"/>
  <c r="D145" i="11"/>
  <c r="D148" i="11"/>
  <c r="D142" i="11"/>
  <c r="D150" i="11"/>
  <c r="D115" i="11"/>
  <c r="D116" i="11"/>
  <c r="D117" i="11"/>
  <c r="B120" i="11"/>
  <c r="AB17" i="11"/>
  <c r="AB109" i="11" s="1"/>
  <c r="AB66" i="11"/>
  <c r="AB112" i="11" s="1"/>
  <c r="AB19" i="11"/>
  <c r="AB68" i="11" s="1"/>
  <c r="AB114" i="11" s="1"/>
  <c r="AB22" i="11"/>
  <c r="AB71" i="11" s="1"/>
  <c r="AB117" i="11" s="1"/>
  <c r="AB30" i="11"/>
  <c r="AB79" i="11" s="1"/>
  <c r="AB125" i="11" s="1"/>
  <c r="AB38" i="11"/>
  <c r="AB87" i="11" s="1"/>
  <c r="AB133" i="11" s="1"/>
  <c r="AB46" i="11"/>
  <c r="AB95" i="11" s="1"/>
  <c r="AB141" i="11" s="1"/>
  <c r="AB54" i="11"/>
  <c r="AB103" i="11" s="1"/>
  <c r="AB149" i="11" s="1"/>
  <c r="AB37" i="11"/>
  <c r="AB86" i="11" s="1"/>
  <c r="AB132" i="11" s="1"/>
  <c r="AB44" i="11"/>
  <c r="AB93" i="11" s="1"/>
  <c r="AB139" i="11" s="1"/>
  <c r="AB21" i="11"/>
  <c r="AB70" i="11" s="1"/>
  <c r="AB116" i="11" s="1"/>
  <c r="AB23" i="11"/>
  <c r="AB72" i="11" s="1"/>
  <c r="AB118" i="11" s="1"/>
  <c r="AB31" i="11"/>
  <c r="AB80" i="11" s="1"/>
  <c r="AB126" i="11" s="1"/>
  <c r="AB39" i="11"/>
  <c r="AB88" i="11" s="1"/>
  <c r="AB134" i="11" s="1"/>
  <c r="AB47" i="11"/>
  <c r="AB96" i="11" s="1"/>
  <c r="AB142" i="11" s="1"/>
  <c r="AB55" i="11"/>
  <c r="AB104" i="11" s="1"/>
  <c r="AB150" i="11" s="1"/>
  <c r="AB36" i="11"/>
  <c r="AB85" i="11" s="1"/>
  <c r="AB131" i="11" s="1"/>
  <c r="AB29" i="11"/>
  <c r="AB78" i="11" s="1"/>
  <c r="AB124" i="11" s="1"/>
  <c r="AB24" i="11"/>
  <c r="AB73" i="11" s="1"/>
  <c r="AB119" i="11" s="1"/>
  <c r="AB32" i="11"/>
  <c r="AB81" i="11" s="1"/>
  <c r="AB127" i="11" s="1"/>
  <c r="AB40" i="11"/>
  <c r="AB89" i="11" s="1"/>
  <c r="AB135" i="11" s="1"/>
  <c r="AB48" i="11"/>
  <c r="AB97" i="11" s="1"/>
  <c r="AB143" i="11" s="1"/>
  <c r="AB56" i="11"/>
  <c r="AB60" i="11"/>
  <c r="AB45" i="11"/>
  <c r="AB94" i="11" s="1"/>
  <c r="AB140" i="11" s="1"/>
  <c r="AB25" i="11"/>
  <c r="AB74" i="11" s="1"/>
  <c r="AB120" i="11" s="1"/>
  <c r="AB33" i="11"/>
  <c r="AB82" i="11" s="1"/>
  <c r="AB128" i="11" s="1"/>
  <c r="AB41" i="11"/>
  <c r="AB90" i="11" s="1"/>
  <c r="AB136" i="11" s="1"/>
  <c r="AB49" i="11"/>
  <c r="AB98" i="11" s="1"/>
  <c r="AB144" i="11" s="1"/>
  <c r="AB57" i="11"/>
  <c r="AB52" i="11"/>
  <c r="AB101" i="11" s="1"/>
  <c r="AB147" i="11" s="1"/>
  <c r="AB26" i="11"/>
  <c r="AB75" i="11" s="1"/>
  <c r="AB121" i="11" s="1"/>
  <c r="AB34" i="11"/>
  <c r="AB83" i="11" s="1"/>
  <c r="AB129" i="11" s="1"/>
  <c r="AB42" i="11"/>
  <c r="AB91" i="11" s="1"/>
  <c r="AB137" i="11" s="1"/>
  <c r="AB50" i="11"/>
  <c r="AB99" i="11" s="1"/>
  <c r="AB145" i="11" s="1"/>
  <c r="AB58" i="11"/>
  <c r="AB20" i="11"/>
  <c r="AB69" i="11" s="1"/>
  <c r="AB115" i="11" s="1"/>
  <c r="AB53" i="11"/>
  <c r="AB102" i="11" s="1"/>
  <c r="AB148" i="11" s="1"/>
  <c r="AB27" i="11"/>
  <c r="AB76" i="11" s="1"/>
  <c r="AB122" i="11" s="1"/>
  <c r="AB35" i="11"/>
  <c r="AB84" i="11" s="1"/>
  <c r="AB130" i="11" s="1"/>
  <c r="AB43" i="11"/>
  <c r="AB92" i="11" s="1"/>
  <c r="AB138" i="11" s="1"/>
  <c r="AB51" i="11"/>
  <c r="AB100" i="11" s="1"/>
  <c r="AB146" i="11" s="1"/>
  <c r="AB59" i="11"/>
  <c r="AB28" i="11"/>
  <c r="AB77" i="11" s="1"/>
  <c r="AB123" i="11" s="1"/>
  <c r="Y47" i="11"/>
  <c r="Y96" i="11" s="1"/>
  <c r="Y142" i="11" s="1"/>
  <c r="W46" i="11"/>
  <c r="W95" i="11" s="1"/>
  <c r="W141" i="11" s="1"/>
  <c r="AA12" i="11"/>
  <c r="AC13" i="11"/>
  <c r="AC65" i="11" s="1"/>
  <c r="AC111" i="11" s="1"/>
  <c r="K40" i="8"/>
  <c r="AC18" i="11"/>
  <c r="AC17" i="11"/>
  <c r="D25" i="11"/>
  <c r="D74" i="11" s="1"/>
  <c r="D120" i="11" s="1"/>
  <c r="E74" i="11"/>
  <c r="E120" i="11" s="1"/>
  <c r="AI27" i="11"/>
  <c r="E26" i="11"/>
  <c r="B19" i="11"/>
  <c r="B68" i="11" s="1"/>
  <c r="B114" i="11" s="1"/>
  <c r="E19" i="11"/>
  <c r="E68" i="11" s="1"/>
  <c r="E114" i="11" s="1"/>
  <c r="C68" i="11"/>
  <c r="C114" i="11" s="1"/>
  <c r="M19" i="11"/>
  <c r="M114" i="11" s="1"/>
  <c r="N114" i="11"/>
  <c r="J19" i="11"/>
  <c r="J68" i="11" s="1"/>
  <c r="J114" i="11" s="1"/>
  <c r="K68" i="11"/>
  <c r="K114" i="11" s="1"/>
  <c r="G19" i="11"/>
  <c r="G68" i="11" s="1"/>
  <c r="G114" i="11" s="1"/>
  <c r="H68" i="11"/>
  <c r="H114" i="11" s="1"/>
  <c r="F28" i="11"/>
  <c r="F76" i="11"/>
  <c r="F122" i="11" s="1"/>
  <c r="J40" i="8"/>
  <c r="J41" i="8"/>
  <c r="L41" i="8" s="1"/>
  <c r="L40" i="8"/>
  <c r="G48" i="11"/>
  <c r="G97" i="11" s="1"/>
  <c r="G143" i="11" s="1"/>
  <c r="I49" i="11"/>
  <c r="I98" i="11" s="1"/>
  <c r="I144" i="11" s="1"/>
  <c r="B27" i="11"/>
  <c r="B76" i="11" s="1"/>
  <c r="B122" i="11" s="1"/>
  <c r="N57" i="8"/>
  <c r="N56" i="8" s="1"/>
  <c r="K25" i="8"/>
  <c r="J20" i="8"/>
  <c r="L25" i="8"/>
  <c r="I29" i="8"/>
  <c r="K20" i="8"/>
  <c r="J26" i="8"/>
  <c r="K24" i="8"/>
  <c r="I19" i="8"/>
  <c r="K28" i="8"/>
  <c r="I26" i="8"/>
  <c r="J24" i="8"/>
  <c r="L20" i="8"/>
  <c r="K26" i="8"/>
  <c r="L24" i="8"/>
  <c r="I21" i="8"/>
  <c r="J23" i="8"/>
  <c r="L28" i="8"/>
  <c r="J27" i="8"/>
  <c r="J21" i="8"/>
  <c r="I24" i="8"/>
  <c r="K19" i="8"/>
  <c r="J25" i="8"/>
  <c r="I18" i="8"/>
  <c r="I25" i="8"/>
  <c r="K23" i="8"/>
  <c r="I23" i="8"/>
  <c r="K27" i="8"/>
  <c r="D6" i="8"/>
  <c r="D11" i="8"/>
  <c r="D14" i="8"/>
  <c r="D13" i="8"/>
  <c r="D5" i="8"/>
  <c r="S3" i="35" l="1"/>
  <c r="AI3" i="35"/>
  <c r="T3" i="35"/>
  <c r="AJ3" i="35"/>
  <c r="U3" i="35"/>
  <c r="AK3" i="35"/>
  <c r="L3" i="35"/>
  <c r="V3" i="35"/>
  <c r="AL3" i="35"/>
  <c r="K3" i="35"/>
  <c r="G3" i="35"/>
  <c r="W3" i="35"/>
  <c r="AM3" i="35"/>
  <c r="AQ3" i="35"/>
  <c r="H3" i="35"/>
  <c r="X3" i="35"/>
  <c r="AN3" i="35"/>
  <c r="AA3" i="35"/>
  <c r="I3" i="35"/>
  <c r="Y3" i="35"/>
  <c r="AO3" i="35"/>
  <c r="J3" i="35"/>
  <c r="Z3" i="35"/>
  <c r="AP3" i="35"/>
  <c r="AB3" i="35"/>
  <c r="M3" i="35"/>
  <c r="AC3" i="35"/>
  <c r="Q3" i="35"/>
  <c r="R3" i="35"/>
  <c r="AH3" i="35"/>
  <c r="N3" i="35"/>
  <c r="AD3" i="35"/>
  <c r="O3" i="35"/>
  <c r="AE3" i="35"/>
  <c r="P3" i="35"/>
  <c r="AF3" i="35"/>
  <c r="F3" i="35"/>
  <c r="AG3" i="35"/>
  <c r="J109" i="11"/>
  <c r="J112" i="11"/>
  <c r="J111" i="11"/>
  <c r="J110" i="11"/>
  <c r="J115" i="11"/>
  <c r="J128" i="11"/>
  <c r="J148" i="11"/>
  <c r="J117" i="11"/>
  <c r="J144" i="11"/>
  <c r="J120" i="11"/>
  <c r="J139" i="11"/>
  <c r="J143" i="11"/>
  <c r="J138" i="11"/>
  <c r="J146" i="11"/>
  <c r="J119" i="11"/>
  <c r="J137" i="11"/>
  <c r="J135" i="11"/>
  <c r="J125" i="11"/>
  <c r="J122" i="11"/>
  <c r="J134" i="11"/>
  <c r="J145" i="11"/>
  <c r="J136" i="11"/>
  <c r="J126" i="11"/>
  <c r="J121" i="11"/>
  <c r="J130" i="11"/>
  <c r="J132" i="11"/>
  <c r="J129" i="11"/>
  <c r="J116" i="11"/>
  <c r="J142" i="11"/>
  <c r="J131" i="11"/>
  <c r="J127" i="11"/>
  <c r="J149" i="11"/>
  <c r="J140" i="11"/>
  <c r="J123" i="11"/>
  <c r="J124" i="11"/>
  <c r="J141" i="11"/>
  <c r="J147" i="11"/>
  <c r="J133" i="11"/>
  <c r="J118" i="11"/>
  <c r="J150" i="11"/>
  <c r="M110" i="11"/>
  <c r="M112" i="11"/>
  <c r="M111" i="11"/>
  <c r="M109" i="11"/>
  <c r="A152" i="11" s="1" a="1"/>
  <c r="A152" i="11" s="1"/>
  <c r="M139" i="11"/>
  <c r="M119" i="11"/>
  <c r="M138" i="11"/>
  <c r="M128" i="11"/>
  <c r="M145" i="11"/>
  <c r="M140" i="11"/>
  <c r="M132" i="11"/>
  <c r="M127" i="11"/>
  <c r="M125" i="11"/>
  <c r="M122" i="11"/>
  <c r="M117" i="11"/>
  <c r="M136" i="11"/>
  <c r="M146" i="11"/>
  <c r="M134" i="11"/>
  <c r="M141" i="11"/>
  <c r="M142" i="11"/>
  <c r="M137" i="11"/>
  <c r="M130" i="11"/>
  <c r="M148" i="11"/>
  <c r="M115" i="11"/>
  <c r="M143" i="11"/>
  <c r="M149" i="11"/>
  <c r="M135" i="11"/>
  <c r="M131" i="11"/>
  <c r="M116" i="11"/>
  <c r="M147" i="11"/>
  <c r="M129" i="11"/>
  <c r="M118" i="11"/>
  <c r="M123" i="11"/>
  <c r="M121" i="11"/>
  <c r="M124" i="11"/>
  <c r="M120" i="11"/>
  <c r="M133" i="11"/>
  <c r="M126" i="11"/>
  <c r="M144" i="11"/>
  <c r="M150" i="11"/>
  <c r="Z17" i="11"/>
  <c r="Z109" i="11" s="1"/>
  <c r="AC109" i="11"/>
  <c r="M113" i="11"/>
  <c r="AB110" i="11"/>
  <c r="AB113" i="11"/>
  <c r="J113" i="11"/>
  <c r="AB111" i="11"/>
  <c r="AC110" i="11"/>
  <c r="Z12" i="11"/>
  <c r="Z64" i="11" s="1"/>
  <c r="Z110" i="11" s="1"/>
  <c r="AA64" i="11"/>
  <c r="AA110" i="11" s="1"/>
  <c r="AC67" i="11"/>
  <c r="AC113" i="11" s="1"/>
  <c r="AC19" i="11"/>
  <c r="AC68" i="11" s="1"/>
  <c r="AC114" i="11" s="1"/>
  <c r="Y48" i="11"/>
  <c r="Y97" i="11" s="1"/>
  <c r="Y143" i="11" s="1"/>
  <c r="W47" i="11"/>
  <c r="W96" i="11" s="1"/>
  <c r="W142" i="11" s="1"/>
  <c r="Z40" i="11"/>
  <c r="Z89" i="11" s="1"/>
  <c r="Z135" i="11" s="1"/>
  <c r="AA13" i="11"/>
  <c r="AC14" i="11"/>
  <c r="AC66" i="11" s="1"/>
  <c r="AC112" i="11" s="1"/>
  <c r="AC21" i="11"/>
  <c r="AC29" i="11"/>
  <c r="AC37" i="11"/>
  <c r="AC45" i="11"/>
  <c r="AC53" i="11"/>
  <c r="AC20" i="11"/>
  <c r="AC22" i="11"/>
  <c r="AC71" i="11" s="1"/>
  <c r="AC117" i="11" s="1"/>
  <c r="AC30" i="11"/>
  <c r="AC79" i="11" s="1"/>
  <c r="AC125" i="11" s="1"/>
  <c r="AC38" i="11"/>
  <c r="AC87" i="11" s="1"/>
  <c r="AC133" i="11" s="1"/>
  <c r="AC46" i="11"/>
  <c r="AC95" i="11" s="1"/>
  <c r="AC141" i="11" s="1"/>
  <c r="AC54" i="11"/>
  <c r="AC103" i="11" s="1"/>
  <c r="AC149" i="11" s="1"/>
  <c r="AC36" i="11"/>
  <c r="AC85" i="11" s="1"/>
  <c r="AC131" i="11" s="1"/>
  <c r="AC23" i="11"/>
  <c r="AC31" i="11"/>
  <c r="AC39" i="11"/>
  <c r="AC47" i="11"/>
  <c r="AC55" i="11"/>
  <c r="AC51" i="11"/>
  <c r="AC60" i="11"/>
  <c r="Z60" i="11" s="1"/>
  <c r="AC35" i="11"/>
  <c r="AC24" i="11"/>
  <c r="AC32" i="11"/>
  <c r="AC40" i="11"/>
  <c r="AC89" i="11" s="1"/>
  <c r="AC135" i="11" s="1"/>
  <c r="AC48" i="11"/>
  <c r="AC97" i="11" s="1"/>
  <c r="AC143" i="11" s="1"/>
  <c r="AC56" i="11"/>
  <c r="AC59" i="11"/>
  <c r="AC28" i="11"/>
  <c r="AC25" i="11"/>
  <c r="AC33" i="11"/>
  <c r="AC82" i="11" s="1"/>
  <c r="AC128" i="11" s="1"/>
  <c r="AC41" i="11"/>
  <c r="AC49" i="11"/>
  <c r="AC57" i="11"/>
  <c r="AC43" i="11"/>
  <c r="AC26" i="11"/>
  <c r="AC34" i="11"/>
  <c r="AC42" i="11"/>
  <c r="AC50" i="11"/>
  <c r="AC58" i="11"/>
  <c r="AC27" i="11"/>
  <c r="AC52" i="11"/>
  <c r="AC44" i="11"/>
  <c r="Z18" i="11"/>
  <c r="Z67" i="11" s="1"/>
  <c r="Z113" i="11" s="1"/>
  <c r="AI28" i="11"/>
  <c r="E27" i="11"/>
  <c r="D19" i="11"/>
  <c r="D68" i="11" s="1"/>
  <c r="D114" i="11" s="1"/>
  <c r="F29" i="11"/>
  <c r="F77" i="11"/>
  <c r="F123" i="11" s="1"/>
  <c r="E75" i="11"/>
  <c r="E121" i="11" s="1"/>
  <c r="D26" i="11"/>
  <c r="D75" i="11" s="1"/>
  <c r="D121" i="11" s="1"/>
  <c r="G49" i="11"/>
  <c r="G98" i="11" s="1"/>
  <c r="G144" i="11" s="1"/>
  <c r="I50" i="11"/>
  <c r="I99" i="11" s="1"/>
  <c r="I145" i="11" s="1"/>
  <c r="B28" i="11"/>
  <c r="B77" i="11" s="1"/>
  <c r="B123" i="11" s="1"/>
  <c r="A33" i="8" a="1"/>
  <c r="Z22" i="11" l="1"/>
  <c r="Z71" i="11" s="1"/>
  <c r="Z117" i="11" s="1"/>
  <c r="Z30" i="11"/>
  <c r="Z79" i="11" s="1"/>
  <c r="Z125" i="11" s="1"/>
  <c r="Z59" i="11"/>
  <c r="Z56" i="11"/>
  <c r="Z57" i="11"/>
  <c r="Z58" i="11"/>
  <c r="Z36" i="11"/>
  <c r="Z85" i="11" s="1"/>
  <c r="Z131" i="11" s="1"/>
  <c r="Z38" i="11"/>
  <c r="Z87" i="11" s="1"/>
  <c r="Z133" i="11" s="1"/>
  <c r="Z48" i="11"/>
  <c r="Z97" i="11" s="1"/>
  <c r="Z143" i="11" s="1"/>
  <c r="Z41" i="11"/>
  <c r="Z90" i="11" s="1"/>
  <c r="Z136" i="11" s="1"/>
  <c r="AC90" i="11"/>
  <c r="AC136" i="11" s="1"/>
  <c r="Z46" i="11"/>
  <c r="Z95" i="11" s="1"/>
  <c r="Z141" i="11" s="1"/>
  <c r="Z23" i="11"/>
  <c r="Z72" i="11" s="1"/>
  <c r="Z118" i="11" s="1"/>
  <c r="AC72" i="11"/>
  <c r="AC118" i="11" s="1"/>
  <c r="Z27" i="11"/>
  <c r="Z76" i="11" s="1"/>
  <c r="Z122" i="11" s="1"/>
  <c r="AC76" i="11"/>
  <c r="AC122" i="11" s="1"/>
  <c r="Z54" i="11"/>
  <c r="Z103" i="11" s="1"/>
  <c r="Z149" i="11" s="1"/>
  <c r="Z52" i="11"/>
  <c r="Z101" i="11" s="1"/>
  <c r="Z147" i="11" s="1"/>
  <c r="AC101" i="11"/>
  <c r="AC147" i="11" s="1"/>
  <c r="Z20" i="11"/>
  <c r="Z69" i="11" s="1"/>
  <c r="Z115" i="11" s="1"/>
  <c r="AC69" i="11"/>
  <c r="AC115" i="11" s="1"/>
  <c r="Z42" i="11"/>
  <c r="Z91" i="11" s="1"/>
  <c r="Z137" i="11" s="1"/>
  <c r="AC91" i="11"/>
  <c r="AC137" i="11" s="1"/>
  <c r="Z45" i="11"/>
  <c r="Z94" i="11" s="1"/>
  <c r="Z140" i="11" s="1"/>
  <c r="AC94" i="11"/>
  <c r="AC140" i="11" s="1"/>
  <c r="Z33" i="11"/>
  <c r="Z82" i="11" s="1"/>
  <c r="Z128" i="11" s="1"/>
  <c r="Z32" i="11"/>
  <c r="Z81" i="11" s="1"/>
  <c r="Z127" i="11" s="1"/>
  <c r="AC81" i="11"/>
  <c r="AC127" i="11" s="1"/>
  <c r="Z37" i="11"/>
  <c r="Z86" i="11" s="1"/>
  <c r="Z132" i="11" s="1"/>
  <c r="AC86" i="11"/>
  <c r="AC132" i="11" s="1"/>
  <c r="Z13" i="11"/>
  <c r="Z65" i="11" s="1"/>
  <c r="Z111" i="11" s="1"/>
  <c r="AA65" i="11"/>
  <c r="AA111" i="11" s="1"/>
  <c r="Z28" i="11"/>
  <c r="Z77" i="11" s="1"/>
  <c r="Z123" i="11" s="1"/>
  <c r="AC77" i="11"/>
  <c r="AC123" i="11" s="1"/>
  <c r="Z44" i="11"/>
  <c r="Z93" i="11" s="1"/>
  <c r="Z139" i="11" s="1"/>
  <c r="AC93" i="11"/>
  <c r="AC139" i="11" s="1"/>
  <c r="Z53" i="11"/>
  <c r="Z102" i="11" s="1"/>
  <c r="Z148" i="11" s="1"/>
  <c r="AC102" i="11"/>
  <c r="AC148" i="11" s="1"/>
  <c r="Z29" i="11"/>
  <c r="Z78" i="11" s="1"/>
  <c r="Z124" i="11" s="1"/>
  <c r="AC78" i="11"/>
  <c r="AC124" i="11" s="1"/>
  <c r="Z31" i="11"/>
  <c r="Z80" i="11" s="1"/>
  <c r="Z126" i="11" s="1"/>
  <c r="AC80" i="11"/>
  <c r="AC126" i="11" s="1"/>
  <c r="Z35" i="11"/>
  <c r="Z84" i="11" s="1"/>
  <c r="Z130" i="11" s="1"/>
  <c r="AC84" i="11"/>
  <c r="AC130" i="11" s="1"/>
  <c r="Z26" i="11"/>
  <c r="Z75" i="11" s="1"/>
  <c r="Z121" i="11" s="1"/>
  <c r="AC75" i="11"/>
  <c r="AC121" i="11" s="1"/>
  <c r="Z51" i="11"/>
  <c r="Z100" i="11" s="1"/>
  <c r="Z146" i="11" s="1"/>
  <c r="AC100" i="11"/>
  <c r="AC146" i="11" s="1"/>
  <c r="Z43" i="11"/>
  <c r="Z92" i="11" s="1"/>
  <c r="Z138" i="11" s="1"/>
  <c r="AC92" i="11"/>
  <c r="AC138" i="11" s="1"/>
  <c r="Z55" i="11"/>
  <c r="Z104" i="11" s="1"/>
  <c r="Z150" i="11" s="1"/>
  <c r="AC104" i="11"/>
  <c r="AC150" i="11" s="1"/>
  <c r="Z21" i="11"/>
  <c r="Z70" i="11" s="1"/>
  <c r="Z116" i="11" s="1"/>
  <c r="AC70" i="11"/>
  <c r="AC116" i="11" s="1"/>
  <c r="Z50" i="11"/>
  <c r="Z99" i="11" s="1"/>
  <c r="Z145" i="11" s="1"/>
  <c r="AC99" i="11"/>
  <c r="AC145" i="11" s="1"/>
  <c r="Z47" i="11"/>
  <c r="Z96" i="11" s="1"/>
  <c r="Z142" i="11" s="1"/>
  <c r="AC96" i="11"/>
  <c r="AC142" i="11" s="1"/>
  <c r="Z25" i="11"/>
  <c r="Z74" i="11" s="1"/>
  <c r="Z120" i="11" s="1"/>
  <c r="AC74" i="11"/>
  <c r="AC120" i="11" s="1"/>
  <c r="Z24" i="11"/>
  <c r="Z73" i="11" s="1"/>
  <c r="Z119" i="11" s="1"/>
  <c r="AC73" i="11"/>
  <c r="AC119" i="11" s="1"/>
  <c r="Z34" i="11"/>
  <c r="Z83" i="11" s="1"/>
  <c r="Z129" i="11" s="1"/>
  <c r="AC83" i="11"/>
  <c r="AC129" i="11" s="1"/>
  <c r="Z49" i="11"/>
  <c r="Z98" i="11" s="1"/>
  <c r="Z144" i="11" s="1"/>
  <c r="AC98" i="11"/>
  <c r="AC144" i="11" s="1"/>
  <c r="Z39" i="11"/>
  <c r="Z88" i="11" s="1"/>
  <c r="Z134" i="11" s="1"/>
  <c r="AC88" i="11"/>
  <c r="AC134" i="11" s="1"/>
  <c r="Z19" i="11"/>
  <c r="Z68" i="11" s="1"/>
  <c r="Z114" i="11" s="1"/>
  <c r="Y49" i="11"/>
  <c r="Y98" i="11" s="1"/>
  <c r="Y144" i="11" s="1"/>
  <c r="W48" i="11"/>
  <c r="W97" i="11" s="1"/>
  <c r="W143" i="11" s="1"/>
  <c r="AC15" i="11"/>
  <c r="AA15" i="11" s="1"/>
  <c r="Z15" i="11" s="1"/>
  <c r="AA14" i="11"/>
  <c r="F30" i="11"/>
  <c r="F78" i="11"/>
  <c r="F124" i="11" s="1"/>
  <c r="D27" i="11"/>
  <c r="D76" i="11" s="1"/>
  <c r="D122" i="11" s="1"/>
  <c r="E76" i="11"/>
  <c r="E122" i="11" s="1"/>
  <c r="AI29" i="11"/>
  <c r="E28" i="11"/>
  <c r="G50" i="11"/>
  <c r="G99" i="11" s="1"/>
  <c r="G145" i="11" s="1"/>
  <c r="I51" i="11"/>
  <c r="I100" i="11" s="1"/>
  <c r="I146" i="11" s="1"/>
  <c r="B29" i="11"/>
  <c r="B78" i="11" s="1"/>
  <c r="B124" i="11" s="1"/>
  <c r="J46" i="8"/>
  <c r="J51" i="8" s="1"/>
  <c r="F48" i="8"/>
  <c r="F53" i="8" s="1"/>
  <c r="J47" i="8"/>
  <c r="J52" i="8" s="1"/>
  <c r="F45" i="8"/>
  <c r="F50" i="8" s="1"/>
  <c r="J48" i="8"/>
  <c r="J53" i="8" s="1"/>
  <c r="E46" i="8"/>
  <c r="E51" i="8" s="1"/>
  <c r="H48" i="8"/>
  <c r="H53" i="8" s="1"/>
  <c r="J45" i="8"/>
  <c r="J50" i="8" s="1"/>
  <c r="E47" i="8"/>
  <c r="E52" i="8" s="1"/>
  <c r="M46" i="8"/>
  <c r="M51" i="8" s="1"/>
  <c r="E48" i="8"/>
  <c r="E53" i="8" s="1"/>
  <c r="H45" i="8"/>
  <c r="H50" i="8" s="1"/>
  <c r="M47" i="8"/>
  <c r="M52" i="8" s="1"/>
  <c r="E45" i="8"/>
  <c r="E50" i="8" s="1"/>
  <c r="D48" i="8"/>
  <c r="D53" i="8" s="1"/>
  <c r="D45" i="8"/>
  <c r="D50" i="8" s="1"/>
  <c r="M48" i="8"/>
  <c r="M53" i="8" s="1"/>
  <c r="D46" i="8"/>
  <c r="D51" i="8" s="1"/>
  <c r="M45" i="8"/>
  <c r="M50" i="8" s="1"/>
  <c r="F46" i="8"/>
  <c r="F51" i="8" s="1"/>
  <c r="I45" i="8"/>
  <c r="I50" i="8" s="1"/>
  <c r="D47" i="8"/>
  <c r="D52" i="8" s="1"/>
  <c r="I48" i="8"/>
  <c r="I53" i="8" s="1"/>
  <c r="I47" i="8"/>
  <c r="I52" i="8" s="1"/>
  <c r="I46" i="8"/>
  <c r="I51" i="8" s="1"/>
  <c r="C48" i="8"/>
  <c r="C53" i="8" s="1"/>
  <c r="F47" i="8"/>
  <c r="F52" i="8" s="1"/>
  <c r="A33" i="8"/>
  <c r="C47" i="8"/>
  <c r="C52" i="8" s="1"/>
  <c r="C45" i="8"/>
  <c r="C50" i="8" s="1"/>
  <c r="H47" i="8"/>
  <c r="H52" i="8" s="1"/>
  <c r="H46" i="8"/>
  <c r="H51" i="8" s="1"/>
  <c r="C46" i="8"/>
  <c r="C51" i="8" s="1"/>
  <c r="Z14" i="11" l="1"/>
  <c r="Z66" i="11" s="1"/>
  <c r="Z112" i="11" s="1"/>
  <c r="AA66" i="11"/>
  <c r="AA112" i="11" s="1"/>
  <c r="Y50" i="11"/>
  <c r="Y99" i="11" s="1"/>
  <c r="Y145" i="11" s="1"/>
  <c r="W49" i="11"/>
  <c r="W98" i="11" s="1"/>
  <c r="W144" i="11" s="1"/>
  <c r="D28" i="11"/>
  <c r="D77" i="11" s="1"/>
  <c r="D123" i="11" s="1"/>
  <c r="E77" i="11"/>
  <c r="E123" i="11" s="1"/>
  <c r="AI30" i="11"/>
  <c r="E29" i="11"/>
  <c r="F31" i="11"/>
  <c r="F79" i="11"/>
  <c r="F125" i="11" s="1"/>
  <c r="G51" i="11"/>
  <c r="G100" i="11" s="1"/>
  <c r="G146" i="11" s="1"/>
  <c r="I52" i="11"/>
  <c r="I101" i="11" s="1"/>
  <c r="I147" i="11" s="1"/>
  <c r="B30" i="11"/>
  <c r="B79" i="11" s="1"/>
  <c r="B125" i="11" s="1"/>
  <c r="Y51" i="11" l="1"/>
  <c r="Y100" i="11" s="1"/>
  <c r="Y146" i="11" s="1"/>
  <c r="W50" i="11"/>
  <c r="W99" i="11" s="1"/>
  <c r="W145" i="11" s="1"/>
  <c r="F32" i="11"/>
  <c r="F80" i="11"/>
  <c r="F126" i="11" s="1"/>
  <c r="D29" i="11"/>
  <c r="D78" i="11" s="1"/>
  <c r="D124" i="11" s="1"/>
  <c r="E78" i="11"/>
  <c r="E124" i="11" s="1"/>
  <c r="AI31" i="11"/>
  <c r="E30" i="11"/>
  <c r="G52" i="11"/>
  <c r="G101" i="11" s="1"/>
  <c r="G147" i="11" s="1"/>
  <c r="I53" i="11"/>
  <c r="I102" i="11" s="1"/>
  <c r="I148" i="11" s="1"/>
  <c r="B31" i="11"/>
  <c r="B80" i="11" s="1"/>
  <c r="B126" i="11" s="1"/>
  <c r="Y52" i="11" l="1"/>
  <c r="Y101" i="11" s="1"/>
  <c r="Y147" i="11" s="1"/>
  <c r="W51" i="11"/>
  <c r="W100" i="11" s="1"/>
  <c r="W146" i="11" s="1"/>
  <c r="D30" i="11"/>
  <c r="D79" i="11" s="1"/>
  <c r="D125" i="11" s="1"/>
  <c r="E79" i="11"/>
  <c r="E125" i="11" s="1"/>
  <c r="AI32" i="11"/>
  <c r="E31" i="11"/>
  <c r="F33" i="11"/>
  <c r="F81" i="11"/>
  <c r="F127" i="11" s="1"/>
  <c r="I54" i="11"/>
  <c r="I103" i="11" s="1"/>
  <c r="I149" i="11" s="1"/>
  <c r="G53" i="11"/>
  <c r="G102" i="11" s="1"/>
  <c r="G148" i="11" s="1"/>
  <c r="B32" i="11"/>
  <c r="B81" i="11" s="1"/>
  <c r="B127" i="11" s="1"/>
  <c r="Y53" i="11" l="1"/>
  <c r="Y102" i="11" s="1"/>
  <c r="Y148" i="11" s="1"/>
  <c r="W52" i="11"/>
  <c r="W101" i="11" s="1"/>
  <c r="W147" i="11" s="1"/>
  <c r="F34" i="11"/>
  <c r="F82" i="11"/>
  <c r="F128" i="11" s="1"/>
  <c r="D31" i="11"/>
  <c r="D80" i="11" s="1"/>
  <c r="D126" i="11" s="1"/>
  <c r="E80" i="11"/>
  <c r="E126" i="11" s="1"/>
  <c r="AI33" i="11"/>
  <c r="E32" i="11"/>
  <c r="I55" i="11"/>
  <c r="G54" i="11"/>
  <c r="G103" i="11" s="1"/>
  <c r="G149" i="11" s="1"/>
  <c r="B33" i="11"/>
  <c r="B82" i="11" s="1"/>
  <c r="B128" i="11" s="1"/>
  <c r="Y54" i="11" l="1"/>
  <c r="Y103" i="11" s="1"/>
  <c r="Y149" i="11" s="1"/>
  <c r="W53" i="11"/>
  <c r="W102" i="11" s="1"/>
  <c r="W148" i="11" s="1"/>
  <c r="I104" i="11"/>
  <c r="I150" i="11" s="1"/>
  <c r="D32" i="11"/>
  <c r="D81" i="11" s="1"/>
  <c r="D127" i="11" s="1"/>
  <c r="E81" i="11"/>
  <c r="E127" i="11" s="1"/>
  <c r="AI34" i="11"/>
  <c r="E33" i="11"/>
  <c r="F35" i="11"/>
  <c r="F83" i="11"/>
  <c r="F129" i="11" s="1"/>
  <c r="I56" i="11"/>
  <c r="G55" i="11"/>
  <c r="B34" i="11"/>
  <c r="B83" i="11" s="1"/>
  <c r="B129" i="11" s="1"/>
  <c r="Y55" i="11" l="1"/>
  <c r="Y104" i="11" s="1"/>
  <c r="Y150" i="11" s="1"/>
  <c r="W54" i="11"/>
  <c r="W103" i="11" s="1"/>
  <c r="W149" i="11" s="1"/>
  <c r="G104" i="11"/>
  <c r="G150" i="11" s="1"/>
  <c r="F36" i="11"/>
  <c r="F84" i="11"/>
  <c r="F130" i="11" s="1"/>
  <c r="D33" i="11"/>
  <c r="D82" i="11" s="1"/>
  <c r="D128" i="11" s="1"/>
  <c r="E82" i="11"/>
  <c r="E128" i="11" s="1"/>
  <c r="AI35" i="11"/>
  <c r="E34" i="11"/>
  <c r="I57" i="11"/>
  <c r="G56" i="11"/>
  <c r="B35" i="11"/>
  <c r="B84" i="11" s="1"/>
  <c r="B130" i="11" s="1"/>
  <c r="Y56" i="11" l="1"/>
  <c r="W55" i="11"/>
  <c r="W104" i="11" s="1"/>
  <c r="W150" i="11" s="1"/>
  <c r="H152" i="11" s="1" a="1"/>
  <c r="H152" i="11" s="1"/>
  <c r="E83" i="11"/>
  <c r="E129" i="11" s="1"/>
  <c r="D34" i="11"/>
  <c r="D83" i="11" s="1"/>
  <c r="D129" i="11" s="1"/>
  <c r="AI36" i="11"/>
  <c r="E35" i="11"/>
  <c r="F37" i="11"/>
  <c r="F85" i="11"/>
  <c r="F131" i="11" s="1"/>
  <c r="G57" i="11"/>
  <c r="I58" i="11"/>
  <c r="B36" i="11"/>
  <c r="B85" i="11" s="1"/>
  <c r="B131" i="11" s="1"/>
  <c r="AL3" i="28" l="1"/>
  <c r="J3" i="29"/>
  <c r="O4" i="29"/>
  <c r="AN2" i="29"/>
  <c r="U4" i="28"/>
  <c r="AC3" i="29"/>
  <c r="W2" i="28"/>
  <c r="AI5" i="28"/>
  <c r="AB2" i="28"/>
  <c r="U2" i="29"/>
  <c r="T3" i="29"/>
  <c r="L3" i="28"/>
  <c r="W6" i="29"/>
  <c r="E6" i="28"/>
  <c r="P7" i="28"/>
  <c r="O3" i="28"/>
  <c r="AA3" i="29"/>
  <c r="AN2" i="28"/>
  <c r="AB5" i="28"/>
  <c r="J2" i="29"/>
  <c r="AN3" i="29"/>
  <c r="F5" i="28"/>
  <c r="AB6" i="28"/>
  <c r="X7" i="29"/>
  <c r="AC7" i="28"/>
  <c r="AL6" i="29"/>
  <c r="Z3" i="28"/>
  <c r="R2" i="29"/>
  <c r="S5" i="29"/>
  <c r="AE2" i="28"/>
  <c r="K6" i="28"/>
  <c r="AI5" i="29"/>
  <c r="L4" i="29"/>
  <c r="AN4" i="28"/>
  <c r="AJ2" i="28"/>
  <c r="AF3" i="29"/>
  <c r="U6" i="29"/>
  <c r="I4" i="29"/>
  <c r="AD3" i="28"/>
  <c r="D2" i="28"/>
  <c r="AL2" i="29"/>
  <c r="AD4" i="29"/>
  <c r="AI6" i="29"/>
  <c r="AL3" i="29"/>
  <c r="M3" i="28"/>
  <c r="AK2" i="29"/>
  <c r="N6" i="28"/>
  <c r="N2" i="28"/>
  <c r="AA2" i="29"/>
  <c r="U2" i="28"/>
  <c r="K2" i="28"/>
  <c r="J4" i="28"/>
  <c r="AI2" i="28"/>
  <c r="I3" i="28"/>
  <c r="AK6" i="29"/>
  <c r="D5" i="28"/>
  <c r="AF6" i="29"/>
  <c r="D6" i="28"/>
  <c r="AA5" i="29"/>
  <c r="AB7" i="28"/>
  <c r="K4" i="29"/>
  <c r="E7" i="28"/>
  <c r="N2" i="29"/>
  <c r="I5" i="28"/>
  <c r="AI7" i="28"/>
  <c r="AN5" i="28"/>
  <c r="J6" i="28"/>
  <c r="S7" i="29"/>
  <c r="O4" i="28"/>
  <c r="M5" i="28"/>
  <c r="W7" i="28"/>
  <c r="X6" i="28"/>
  <c r="AC2" i="29"/>
  <c r="AD4" i="28"/>
  <c r="AD5" i="29"/>
  <c r="O7" i="28"/>
  <c r="AJ4" i="28"/>
  <c r="C2" i="28"/>
  <c r="AE6" i="28"/>
  <c r="T6" i="29"/>
  <c r="M2" i="29"/>
  <c r="I2" i="29"/>
  <c r="P6" i="29"/>
  <c r="T4" i="29"/>
  <c r="AE6" i="29"/>
  <c r="F2" i="28"/>
  <c r="AH3" i="29"/>
  <c r="R7" i="29"/>
  <c r="W4" i="28"/>
  <c r="L4" i="28"/>
  <c r="T5" i="29"/>
  <c r="Z6" i="28"/>
  <c r="F7" i="29"/>
  <c r="AF4" i="28"/>
  <c r="AE3" i="28"/>
  <c r="AM4" i="28"/>
  <c r="Y4" i="29"/>
  <c r="T6" i="28"/>
  <c r="R5" i="29"/>
  <c r="J5" i="29"/>
  <c r="G4" i="28"/>
  <c r="AE3" i="29"/>
  <c r="M4" i="29"/>
  <c r="Q4" i="28"/>
  <c r="AN7" i="28"/>
  <c r="AB3" i="28"/>
  <c r="H4" i="29"/>
  <c r="AG7" i="29"/>
  <c r="AE7" i="28"/>
  <c r="AJ3" i="29"/>
  <c r="Y6" i="29"/>
  <c r="T3" i="28"/>
  <c r="AL6" i="28"/>
  <c r="T5" i="28"/>
  <c r="J7" i="29"/>
  <c r="AJ6" i="28"/>
  <c r="AC5" i="29"/>
  <c r="AD7" i="28"/>
  <c r="V6" i="28"/>
  <c r="D5" i="29"/>
  <c r="AI2" i="29"/>
  <c r="V3" i="28"/>
  <c r="F6" i="29"/>
  <c r="S5" i="28"/>
  <c r="AF7" i="28"/>
  <c r="AI6" i="28"/>
  <c r="Z5" i="29"/>
  <c r="AL7" i="29"/>
  <c r="G5" i="28"/>
  <c r="Y5" i="29"/>
  <c r="W3" i="29"/>
  <c r="X5" i="28"/>
  <c r="X3" i="28"/>
  <c r="AH7" i="28"/>
  <c r="K3" i="29"/>
  <c r="AB2" i="29"/>
  <c r="AI3" i="28"/>
  <c r="V7" i="28"/>
  <c r="AN7" i="29"/>
  <c r="S4" i="28"/>
  <c r="R2" i="28"/>
  <c r="AJ2" i="29"/>
  <c r="AK5" i="29"/>
  <c r="AJ4" i="29"/>
  <c r="AC2" i="28"/>
  <c r="AA5" i="28"/>
  <c r="AH5" i="28"/>
  <c r="AD6" i="29"/>
  <c r="K7" i="29"/>
  <c r="O6" i="29"/>
  <c r="O6" i="28"/>
  <c r="P3" i="29"/>
  <c r="AM2" i="29"/>
  <c r="L2" i="29"/>
  <c r="L5" i="28"/>
  <c r="P4" i="28"/>
  <c r="P2" i="29"/>
  <c r="V4" i="29"/>
  <c r="AL4" i="28"/>
  <c r="M6" i="28"/>
  <c r="AM3" i="28"/>
  <c r="Q4" i="29"/>
  <c r="AA6" i="28"/>
  <c r="X2" i="29"/>
  <c r="E4" i="28"/>
  <c r="K5" i="28"/>
  <c r="S3" i="29"/>
  <c r="AI7" i="29"/>
  <c r="Y2" i="28"/>
  <c r="AJ5" i="29"/>
  <c r="G6" i="29"/>
  <c r="G3" i="28"/>
  <c r="Y7" i="29"/>
  <c r="L5" i="29"/>
  <c r="N7" i="28"/>
  <c r="R5" i="28"/>
  <c r="E7" i="29"/>
  <c r="C7" i="28"/>
  <c r="Q6" i="29"/>
  <c r="W3" i="28"/>
  <c r="C6" i="29"/>
  <c r="C5" i="29"/>
  <c r="S4" i="29"/>
  <c r="Q7" i="28"/>
  <c r="J5" i="28"/>
  <c r="E3" i="29"/>
  <c r="AB4" i="28"/>
  <c r="I4" i="28"/>
  <c r="AA2" i="28"/>
  <c r="AD2" i="28"/>
  <c r="AG2" i="28"/>
  <c r="C2" i="29"/>
  <c r="AJ7" i="29"/>
  <c r="L6" i="28"/>
  <c r="H7" i="29"/>
  <c r="R4" i="29"/>
  <c r="AK7" i="28"/>
  <c r="W7" i="29"/>
  <c r="AM6" i="28"/>
  <c r="N6" i="29"/>
  <c r="H4" i="28"/>
  <c r="C4" i="28"/>
  <c r="V5" i="29"/>
  <c r="AE2" i="29"/>
  <c r="AE4" i="28"/>
  <c r="AA4" i="28"/>
  <c r="AD5" i="28"/>
  <c r="AA3" i="28"/>
  <c r="Z2" i="29"/>
  <c r="U5" i="29"/>
  <c r="AG6" i="28"/>
  <c r="M6" i="29"/>
  <c r="Y5" i="28"/>
  <c r="K5" i="29"/>
  <c r="X7" i="28"/>
  <c r="M3" i="29"/>
  <c r="V6" i="29"/>
  <c r="E6" i="29"/>
  <c r="P4" i="29"/>
  <c r="W5" i="28"/>
  <c r="AL5" i="28"/>
  <c r="V3" i="29"/>
  <c r="AC4" i="28"/>
  <c r="W2" i="29"/>
  <c r="AB6" i="29"/>
  <c r="AN6" i="29"/>
  <c r="D7" i="28"/>
  <c r="V7" i="29"/>
  <c r="AL7" i="28"/>
  <c r="D7" i="29"/>
  <c r="AH6" i="28"/>
  <c r="H3" i="29"/>
  <c r="AE5" i="28"/>
  <c r="AM4" i="29"/>
  <c r="Z4" i="29"/>
  <c r="P5" i="29"/>
  <c r="C6" i="28"/>
  <c r="AK4" i="28"/>
  <c r="G4" i="29"/>
  <c r="F3" i="28"/>
  <c r="V2" i="28"/>
  <c r="K4" i="28"/>
  <c r="N5" i="28"/>
  <c r="F4" i="29"/>
  <c r="S2" i="28"/>
  <c r="E2" i="29"/>
  <c r="O5" i="29"/>
  <c r="Q3" i="28"/>
  <c r="R3" i="28"/>
  <c r="AL2" i="28"/>
  <c r="AB5" i="29"/>
  <c r="M2" i="28"/>
  <c r="P2" i="28"/>
  <c r="O7" i="29"/>
  <c r="AK6" i="28"/>
  <c r="AM5" i="29"/>
  <c r="U3" i="28"/>
  <c r="C3" i="29"/>
  <c r="U7" i="29"/>
  <c r="AB4" i="29"/>
  <c r="D4" i="28"/>
  <c r="AH2" i="29"/>
  <c r="AH6" i="29"/>
  <c r="F7" i="28"/>
  <c r="AM7" i="29"/>
  <c r="AL5" i="29"/>
  <c r="Q7" i="29"/>
  <c r="Z2" i="28"/>
  <c r="AG3" i="28"/>
  <c r="AG3" i="29"/>
  <c r="U3" i="29"/>
  <c r="X3" i="29"/>
  <c r="P5" i="28"/>
  <c r="AH5" i="29"/>
  <c r="W4" i="29"/>
  <c r="AN4" i="29"/>
  <c r="L7" i="29"/>
  <c r="AJ7" i="28"/>
  <c r="L6" i="29"/>
  <c r="Y6" i="28"/>
  <c r="AE4" i="29"/>
  <c r="P6" i="28"/>
  <c r="X5" i="29"/>
  <c r="G7" i="29"/>
  <c r="L7" i="28"/>
  <c r="AK3" i="29"/>
  <c r="V5" i="28"/>
  <c r="V2" i="29"/>
  <c r="I7" i="28"/>
  <c r="G7" i="28"/>
  <c r="N4" i="29"/>
  <c r="U7" i="28"/>
  <c r="U5" i="28"/>
  <c r="AJ3" i="28"/>
  <c r="U6" i="28"/>
  <c r="S7" i="28"/>
  <c r="AA6" i="29"/>
  <c r="AG7" i="28"/>
  <c r="AG5" i="29"/>
  <c r="AM5" i="28"/>
  <c r="AA4" i="29"/>
  <c r="AN6" i="28"/>
  <c r="AF5" i="29"/>
  <c r="G6" i="28"/>
  <c r="J2" i="28"/>
  <c r="Q5" i="28"/>
  <c r="H6" i="28"/>
  <c r="AL4" i="29"/>
  <c r="AK3" i="28"/>
  <c r="N3" i="28"/>
  <c r="AF7" i="29"/>
  <c r="AI4" i="28"/>
  <c r="AM6" i="29"/>
  <c r="AH2" i="28"/>
  <c r="N3" i="29"/>
  <c r="N4" i="28"/>
  <c r="D3" i="29"/>
  <c r="D4" i="29"/>
  <c r="Q6" i="28"/>
  <c r="AE7" i="29"/>
  <c r="U4" i="29"/>
  <c r="AC6" i="29"/>
  <c r="N7" i="29"/>
  <c r="D2" i="29"/>
  <c r="C4" i="29"/>
  <c r="Z5" i="28"/>
  <c r="H2" i="28"/>
  <c r="P7" i="29"/>
  <c r="AG6" i="29"/>
  <c r="J7" i="28"/>
  <c r="Q5" i="29"/>
  <c r="AF5" i="28"/>
  <c r="AN5" i="29"/>
  <c r="Z4" i="28"/>
  <c r="G5" i="29"/>
  <c r="T7" i="28"/>
  <c r="AG4" i="29"/>
  <c r="H5" i="29"/>
  <c r="AC3" i="28"/>
  <c r="O3" i="29"/>
  <c r="AD2" i="29"/>
  <c r="AG2" i="29"/>
  <c r="AI3" i="29"/>
  <c r="AB3" i="29"/>
  <c r="G2" i="28"/>
  <c r="C3" i="28"/>
  <c r="AD3" i="29"/>
  <c r="Y3" i="28"/>
  <c r="AJ6" i="29"/>
  <c r="AM3" i="29"/>
  <c r="AM7" i="28"/>
  <c r="D3" i="28"/>
  <c r="AA7" i="28"/>
  <c r="AK4" i="29"/>
  <c r="AK7" i="29"/>
  <c r="F2" i="29"/>
  <c r="S6" i="28"/>
  <c r="Z3" i="29"/>
  <c r="AI4" i="29"/>
  <c r="I3" i="29"/>
  <c r="Z7" i="28"/>
  <c r="D6" i="29"/>
  <c r="K7" i="28"/>
  <c r="S6" i="29"/>
  <c r="I7" i="29"/>
  <c r="E2" i="28"/>
  <c r="T7" i="29"/>
  <c r="F6" i="28"/>
  <c r="Z6" i="29"/>
  <c r="AF6" i="28"/>
  <c r="AF4" i="29"/>
  <c r="W6" i="28"/>
  <c r="M5" i="29"/>
  <c r="R4" i="28"/>
  <c r="AA7" i="29"/>
  <c r="Q2" i="29"/>
  <c r="AC5" i="28"/>
  <c r="G3" i="29"/>
  <c r="H5" i="28"/>
  <c r="AH7" i="29"/>
  <c r="H7" i="28"/>
  <c r="H3" i="28"/>
  <c r="AE5" i="29"/>
  <c r="K3" i="28"/>
  <c r="S2" i="29"/>
  <c r="S3" i="28"/>
  <c r="Y2" i="29"/>
  <c r="C5" i="28"/>
  <c r="AD6" i="28"/>
  <c r="AD7" i="29"/>
  <c r="T2" i="29"/>
  <c r="X4" i="28"/>
  <c r="AC7" i="29"/>
  <c r="AK5" i="28"/>
  <c r="F4" i="28"/>
  <c r="X4" i="29"/>
  <c r="H2" i="29"/>
  <c r="L2" i="28"/>
  <c r="I2" i="28"/>
  <c r="X2" i="28"/>
  <c r="J4" i="29"/>
  <c r="R6" i="28"/>
  <c r="K6" i="29"/>
  <c r="AF3" i="28"/>
  <c r="V4" i="28"/>
  <c r="AB7" i="29"/>
  <c r="P3" i="28"/>
  <c r="F5" i="29"/>
  <c r="R7" i="28"/>
  <c r="J6" i="29"/>
  <c r="I6" i="28"/>
  <c r="W5" i="29"/>
  <c r="AH4" i="29"/>
  <c r="R3" i="29"/>
  <c r="M7" i="28"/>
  <c r="O2" i="29"/>
  <c r="AC4" i="29"/>
  <c r="E5" i="28"/>
  <c r="X6" i="29"/>
  <c r="K2" i="29"/>
  <c r="AH3" i="28"/>
  <c r="AJ5" i="28"/>
  <c r="Z7" i="29"/>
  <c r="E4" i="29"/>
  <c r="H6" i="29"/>
  <c r="I6" i="29"/>
  <c r="Y3" i="29"/>
  <c r="AC6" i="28"/>
  <c r="Y4" i="28"/>
  <c r="AF2" i="29"/>
  <c r="E5" i="29"/>
  <c r="R6" i="29"/>
  <c r="AF2" i="28"/>
  <c r="I5" i="29"/>
  <c r="AH4" i="28"/>
  <c r="M7" i="29"/>
  <c r="Q3" i="29"/>
  <c r="C7" i="29"/>
  <c r="O5" i="28"/>
  <c r="AN3" i="28"/>
  <c r="F3" i="29"/>
  <c r="M4" i="28"/>
  <c r="T2" i="28"/>
  <c r="AM2" i="28"/>
  <c r="G2" i="29"/>
  <c r="E3" i="28"/>
  <c r="T4" i="28"/>
  <c r="L3" i="29"/>
  <c r="N5" i="29"/>
  <c r="AG4" i="28"/>
  <c r="O2" i="28"/>
  <c r="AK2" i="28"/>
  <c r="Q2" i="28"/>
  <c r="Y7" i="28"/>
  <c r="AG5" i="28"/>
  <c r="J3" i="28"/>
  <c r="Y57" i="11"/>
  <c r="W56" i="11"/>
  <c r="F38" i="11"/>
  <c r="F86" i="11"/>
  <c r="F132" i="11" s="1"/>
  <c r="D35" i="11"/>
  <c r="D84" i="11" s="1"/>
  <c r="D130" i="11" s="1"/>
  <c r="E84" i="11"/>
  <c r="E130" i="11" s="1"/>
  <c r="AI37" i="11"/>
  <c r="E36" i="11"/>
  <c r="G58" i="11"/>
  <c r="I59" i="11"/>
  <c r="B37" i="11"/>
  <c r="B86" i="11" s="1"/>
  <c r="B132" i="11" s="1"/>
  <c r="Y58" i="11" l="1"/>
  <c r="W57" i="11"/>
  <c r="D36" i="11"/>
  <c r="D85" i="11" s="1"/>
  <c r="D131" i="11" s="1"/>
  <c r="E85" i="11"/>
  <c r="E131" i="11" s="1"/>
  <c r="AI38" i="11"/>
  <c r="E37" i="11"/>
  <c r="F39" i="11"/>
  <c r="F87" i="11"/>
  <c r="F133" i="11" s="1"/>
  <c r="G59" i="11"/>
  <c r="I60" i="11"/>
  <c r="G60" i="11" s="1"/>
  <c r="B38" i="11"/>
  <c r="B87" i="11" s="1"/>
  <c r="B133" i="11" s="1"/>
  <c r="Y59" i="11" l="1"/>
  <c r="W58" i="11"/>
  <c r="F40" i="11"/>
  <c r="F88" i="11"/>
  <c r="F134" i="11" s="1"/>
  <c r="D37" i="11"/>
  <c r="D86" i="11" s="1"/>
  <c r="D132" i="11" s="1"/>
  <c r="E86" i="11"/>
  <c r="E132" i="11" s="1"/>
  <c r="AI39" i="11"/>
  <c r="E38" i="11"/>
  <c r="B39" i="11"/>
  <c r="B88" i="11" s="1"/>
  <c r="B134" i="11" s="1"/>
  <c r="Y60" i="11" l="1"/>
  <c r="W60" i="11" s="1"/>
  <c r="W59" i="11"/>
  <c r="D38" i="11"/>
  <c r="D87" i="11" s="1"/>
  <c r="D133" i="11" s="1"/>
  <c r="E87" i="11"/>
  <c r="E133" i="11" s="1"/>
  <c r="AI40" i="11"/>
  <c r="E39" i="11"/>
  <c r="F41" i="11"/>
  <c r="F89" i="11"/>
  <c r="F135" i="11" s="1"/>
  <c r="B40" i="11"/>
  <c r="B89" i="11" s="1"/>
  <c r="B135" i="11" s="1"/>
  <c r="F42" i="11" l="1"/>
  <c r="F90" i="11"/>
  <c r="F136" i="11" s="1"/>
  <c r="D39" i="11"/>
  <c r="D88" i="11" s="1"/>
  <c r="D134" i="11" s="1"/>
  <c r="E88" i="11"/>
  <c r="E134" i="11" s="1"/>
  <c r="AI41" i="11"/>
  <c r="E40" i="11"/>
  <c r="B41" i="11"/>
  <c r="B90" i="11" s="1"/>
  <c r="B136" i="11" s="1"/>
  <c r="D40" i="11" l="1"/>
  <c r="D89" i="11" s="1"/>
  <c r="D135" i="11" s="1"/>
  <c r="E89" i="11"/>
  <c r="E135" i="11" s="1"/>
  <c r="AI42" i="11"/>
  <c r="E41" i="11"/>
  <c r="F43" i="11"/>
  <c r="F91" i="11"/>
  <c r="F137" i="11" s="1"/>
  <c r="B42" i="11"/>
  <c r="B91" i="11" s="1"/>
  <c r="B137" i="11" s="1"/>
  <c r="F44" i="11" l="1"/>
  <c r="F92" i="11"/>
  <c r="F138" i="11" s="1"/>
  <c r="D41" i="11"/>
  <c r="D90" i="11" s="1"/>
  <c r="D136" i="11" s="1"/>
  <c r="E90" i="11"/>
  <c r="E136" i="11" s="1"/>
  <c r="AI43" i="11"/>
  <c r="E42" i="11"/>
  <c r="B43" i="11"/>
  <c r="B92" i="11" s="1"/>
  <c r="B138" i="11" s="1"/>
  <c r="E91" i="11" l="1"/>
  <c r="E137" i="11" s="1"/>
  <c r="D42" i="11"/>
  <c r="D91" i="11" s="1"/>
  <c r="D137" i="11" s="1"/>
  <c r="AI44" i="11"/>
  <c r="E43" i="11"/>
  <c r="F45" i="11"/>
  <c r="F93" i="11"/>
  <c r="F139" i="11" s="1"/>
  <c r="B44" i="11"/>
  <c r="B93" i="11" s="1"/>
  <c r="B139" i="11" s="1"/>
  <c r="F46" i="11" l="1"/>
  <c r="F94" i="11"/>
  <c r="F140" i="11" s="1"/>
  <c r="D43" i="11"/>
  <c r="D92" i="11" s="1"/>
  <c r="D138" i="11" s="1"/>
  <c r="E92" i="11"/>
  <c r="E138" i="11" s="1"/>
  <c r="AI45" i="11"/>
  <c r="E44" i="11"/>
  <c r="B45" i="11"/>
  <c r="B94" i="11" s="1"/>
  <c r="B140" i="11" s="1"/>
  <c r="AI46" i="11" l="1"/>
  <c r="E46" i="11" s="1"/>
  <c r="E45" i="11"/>
  <c r="D44" i="11"/>
  <c r="D93" i="11" s="1"/>
  <c r="D139" i="11" s="1"/>
  <c r="E93" i="11"/>
  <c r="E139" i="11" s="1"/>
  <c r="F47" i="11"/>
  <c r="F95" i="11"/>
  <c r="F141" i="11" s="1"/>
  <c r="B46" i="11"/>
  <c r="B95" i="11" s="1"/>
  <c r="B141" i="11" s="1"/>
  <c r="F48" i="11" l="1"/>
  <c r="F96" i="11"/>
  <c r="F142" i="11" s="1"/>
  <c r="D45" i="11"/>
  <c r="D94" i="11" s="1"/>
  <c r="D140" i="11" s="1"/>
  <c r="E94" i="11"/>
  <c r="E140" i="11" s="1"/>
  <c r="D46" i="11"/>
  <c r="D95" i="11" s="1"/>
  <c r="D141" i="11" s="1"/>
  <c r="E95" i="11"/>
  <c r="E141" i="11" s="1"/>
  <c r="B47" i="11"/>
  <c r="B96" i="11" s="1"/>
  <c r="B142" i="11" s="1"/>
  <c r="F49" i="11" l="1"/>
  <c r="F97" i="11"/>
  <c r="F143" i="11" s="1"/>
  <c r="B48" i="11"/>
  <c r="B97" i="11" s="1"/>
  <c r="B143" i="11" s="1"/>
  <c r="F50" i="11" l="1"/>
  <c r="F98" i="11"/>
  <c r="F144" i="11" s="1"/>
  <c r="B49" i="11"/>
  <c r="B98" i="11" s="1"/>
  <c r="B144" i="11" s="1"/>
  <c r="F51" i="11" l="1"/>
  <c r="F99" i="11"/>
  <c r="F145" i="11" s="1"/>
  <c r="B50" i="11"/>
  <c r="B99" i="11" s="1"/>
  <c r="B145" i="11" s="1"/>
  <c r="F52" i="11" l="1"/>
  <c r="F100" i="11"/>
  <c r="F146" i="11" s="1"/>
  <c r="B51" i="11"/>
  <c r="B100" i="11" s="1"/>
  <c r="B146" i="11" s="1"/>
  <c r="F53" i="11" l="1"/>
  <c r="F101" i="11"/>
  <c r="F147" i="11" s="1"/>
  <c r="B52" i="11"/>
  <c r="B101" i="11" s="1"/>
  <c r="B147" i="11" s="1"/>
  <c r="F54" i="11" l="1"/>
  <c r="F102" i="11"/>
  <c r="F148" i="11" s="1"/>
  <c r="B53" i="11"/>
  <c r="B102" i="11" s="1"/>
  <c r="B148" i="11" s="1"/>
  <c r="F55" i="11" l="1"/>
  <c r="F103" i="11"/>
  <c r="F149" i="11" s="1"/>
  <c r="B54" i="11"/>
  <c r="B103" i="11" s="1"/>
  <c r="B149" i="11" s="1"/>
  <c r="F56" i="11" l="1"/>
  <c r="F104" i="11"/>
  <c r="F150" i="11" s="1"/>
  <c r="B55" i="11"/>
  <c r="B104" i="11" s="1"/>
  <c r="B150" i="11" s="1"/>
  <c r="F57" i="11" l="1"/>
  <c r="B56" i="11"/>
  <c r="F58" i="11" l="1"/>
  <c r="B57" i="11"/>
  <c r="F59" i="11" l="1"/>
  <c r="B58" i="11"/>
  <c r="F60" i="11" l="1"/>
  <c r="B60" i="11"/>
  <c r="B59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<sst xmlns="http://schemas.openxmlformats.org/spreadsheetml/2006/main" count="7753" uniqueCount="1577">
  <si>
    <t>指标</t>
  </si>
  <si>
    <t>2023年</t>
  </si>
  <si>
    <t>2022年</t>
  </si>
  <si>
    <t>2021年</t>
  </si>
  <si>
    <t>2020年</t>
  </si>
  <si>
    <t>2019年</t>
  </si>
  <si>
    <t>2018年</t>
  </si>
  <si>
    <t>2017年</t>
  </si>
  <si>
    <t>2016年</t>
  </si>
  <si>
    <t>2015年</t>
  </si>
  <si>
    <t>2014年</t>
  </si>
  <si>
    <t>2013年</t>
  </si>
  <si>
    <t>2012年</t>
  </si>
  <si>
    <t>2011年</t>
  </si>
  <si>
    <t>2010年</t>
  </si>
  <si>
    <t>2009年</t>
  </si>
  <si>
    <t>2008年</t>
  </si>
  <si>
    <t>2007年</t>
  </si>
  <si>
    <t>2006年</t>
  </si>
  <si>
    <t>2005年</t>
  </si>
  <si>
    <t>2004年</t>
  </si>
  <si>
    <t>2003年</t>
  </si>
  <si>
    <t>2002年</t>
  </si>
  <si>
    <t>2001年</t>
  </si>
  <si>
    <t>2000年</t>
  </si>
  <si>
    <t>1999年</t>
  </si>
  <si>
    <t>1998年</t>
  </si>
  <si>
    <t>1997年</t>
  </si>
  <si>
    <t>1996年</t>
  </si>
  <si>
    <t>1995年</t>
  </si>
  <si>
    <t>1994年</t>
  </si>
  <si>
    <t>1993年</t>
  </si>
  <si>
    <t>1992年</t>
  </si>
  <si>
    <t>1991年</t>
  </si>
  <si>
    <t>1990年</t>
  </si>
  <si>
    <t>1989年</t>
  </si>
  <si>
    <t>1988年</t>
  </si>
  <si>
    <t>1987年</t>
  </si>
  <si>
    <t>1986年</t>
  </si>
  <si>
    <t>1985年</t>
  </si>
  <si>
    <t>1984年</t>
  </si>
  <si>
    <t>1983年</t>
  </si>
  <si>
    <t>1982年</t>
  </si>
  <si>
    <t>1981年</t>
  </si>
  <si>
    <t>1980年</t>
  </si>
  <si>
    <t>1979年</t>
  </si>
  <si>
    <t>1978年</t>
  </si>
  <si>
    <t>货物运输量(万吨)</t>
  </si>
  <si>
    <t>铁路货运量(万吨)</t>
  </si>
  <si>
    <t>国家铁路货运量(-2014)(万吨)</t>
  </si>
  <si>
    <t/>
  </si>
  <si>
    <t>地方铁路货运量(-2014)(万吨)</t>
  </si>
  <si>
    <t>合资铁路货运量(-2014)(万吨)</t>
  </si>
  <si>
    <t>公路货运量(万吨)</t>
  </si>
  <si>
    <t>水运货运量(万吨)</t>
  </si>
  <si>
    <t>远洋货运量(万吨)</t>
  </si>
  <si>
    <t>民用航空货运量(万吨)</t>
  </si>
  <si>
    <t>管道货运量(万吨)</t>
  </si>
  <si>
    <t>注：1.2020年起，沿海和远洋合并为海洋；2019年及以前年份为远洋运输数据。</t>
  </si>
  <si>
    <t>　　　2.1993年起铁路货物运输增加行包运量。</t>
  </si>
  <si>
    <t>　　　3.2008年公路、水路运输量统计口径有调整。</t>
  </si>
  <si>
    <t>　　　4.2013年公路水路客货运输数据，源自2013年交通运输业经济统计专项调查，统计范围口径有所调整。</t>
  </si>
  <si>
    <t>　　　5.2014年、2015年公路水路运输量统计数据根据2015年开展的公路水路运输量小样本抽样调查结果进行了调整。</t>
  </si>
  <si>
    <t>　　　6.2019年起铁路货运量和货物周转量数据来自国家铁路局，与以往年份相比统计范围增加部分地方铁路(以下相关表同)。</t>
  </si>
  <si>
    <t>　　　7.2019年公路货运量及货物周转量统计口径，根据2019道路货物运输量专项调查进行了调整，数据与上年不可比(以下相关表同)。按照调整后可比口径计算，2019年公路货运量、货物周转量比上年分别增长4.2%和0.4%。</t>
  </si>
  <si>
    <t>旅客运输量(万人)</t>
  </si>
  <si>
    <t>铁路客运量(万人)</t>
  </si>
  <si>
    <t>国家铁路客运量(-2014)(万人)</t>
  </si>
  <si>
    <t>地方铁路客运量(-2014)(万人)</t>
  </si>
  <si>
    <t>合资铁路客运量(-2014)(万人)</t>
  </si>
  <si>
    <t>公路客运量(万人)</t>
  </si>
  <si>
    <t>水运客运量(万人)</t>
  </si>
  <si>
    <t>民用航空客运量(万人)</t>
  </si>
  <si>
    <t>注：1.从2008年起，国家铁路和合资铁路客货运输量及周转量统计口径有调整，其中国家铁路包括了国家控股合资部分，合资铁路仅指非控股合资(以下各表同)。2010、2011年，合资铁路客运量统计口径和其他年份不一致。</t>
  </si>
  <si>
    <t>　　　2.从1979年起，公路运输包括社会车辆完成数量，从1984年起，还包括私营运输完成的数量(下表同)，从2008年起公路运输量统计范围原则上为营运车辆。水路运输量统计范围为在交通运输主管部门审批、备案、从事营业性旅客和货物运输生产的船舶。</t>
  </si>
  <si>
    <t>旅客周转量(亿人公里)</t>
  </si>
  <si>
    <t>铁路旅客周转量(亿人公里)</t>
  </si>
  <si>
    <t>国家铁路旅客周转量(-2014)(亿人公里)</t>
  </si>
  <si>
    <t>地方铁路旅客周转量(-2014)(亿人公里)</t>
  </si>
  <si>
    <t>合资铁路旅客周转量(-2014)(亿人公里)</t>
  </si>
  <si>
    <t>公路旅客周转量(亿人公里)</t>
  </si>
  <si>
    <t>水运旅客周转量(亿人公里)</t>
  </si>
  <si>
    <t>民用航空旅客周转量(亿人公里)</t>
  </si>
  <si>
    <t>注：1.2008年公路、水路运输量统计口径有调整。</t>
  </si>
  <si>
    <t>　　　2.2013年公路水路客货运输数据，源自2013年交通运输业经济统计专项调查，统计范围口径有所调整。</t>
  </si>
  <si>
    <t>　　　3.2014年、2015年公路水路运输量统计数据根据2015年开展的公路水路运输量小样本抽样调查结果进行了调整。</t>
  </si>
  <si>
    <t>货物周转量(亿吨公里)</t>
  </si>
  <si>
    <t>铁路货物周转量(亿吨公里)</t>
  </si>
  <si>
    <t>国家铁路货物周转量(-2014)(亿吨公里)</t>
  </si>
  <si>
    <t>地方铁路货物周转量(-2014)(亿吨公里)</t>
  </si>
  <si>
    <t>合资铁路货物周转量(-2014)(亿吨公里)</t>
  </si>
  <si>
    <t>公路货物周转量(亿吨公里)</t>
  </si>
  <si>
    <t>水运货物周转量(亿吨公里)</t>
  </si>
  <si>
    <t>远洋货物周转量(亿吨公里)</t>
  </si>
  <si>
    <t>民用航空货物周转量(亿吨公里)</t>
  </si>
  <si>
    <t>管道货物周转量(亿吨公里)</t>
  </si>
  <si>
    <t>　　　2.2008年公路、水路运输量统计口径有调整。</t>
  </si>
  <si>
    <t>　　　3.2013年公路水路客货运输数据，源自2013年交通运输业经济统计专项调查，统计范围口径有所调整。</t>
  </si>
  <si>
    <t>　　　4.2014年、2015年公路水路运输量统计数据根据2015年开展的公路水路运输量小样本抽样调查结果进行了调整。</t>
  </si>
  <si>
    <t>　　　5.2019年起铁路货运量和货物周转量数据来自国家铁路局，与以往年份相比统计范围增加部分地方铁路(以下相关表同)。</t>
  </si>
  <si>
    <t>货运量</t>
    <phoneticPr fontId="3" type="noConversion"/>
  </si>
  <si>
    <t>货运周转量</t>
    <phoneticPr fontId="3" type="noConversion"/>
  </si>
  <si>
    <t>旅客运输量(万人)</t>
    <phoneticPr fontId="3" type="noConversion"/>
  </si>
  <si>
    <t>旅客周转量(亿人公里)</t>
    <phoneticPr fontId="3" type="noConversion"/>
  </si>
  <si>
    <r>
      <t>8266</t>
    </r>
    <r>
      <rPr>
        <sz val="10.5"/>
        <color rgb="FF000000"/>
        <rFont val="Times New Roman"/>
        <family val="1"/>
      </rPr>
      <t> </t>
    </r>
  </si>
  <si>
    <r>
      <t>4641</t>
    </r>
    <r>
      <rPr>
        <sz val="10.5"/>
        <color rgb="FF000000"/>
        <rFont val="Times New Roman"/>
        <family val="1"/>
      </rPr>
      <t> </t>
    </r>
  </si>
  <si>
    <r>
      <t>33.00</t>
    </r>
    <r>
      <rPr>
        <sz val="10.5"/>
        <color rgb="FF000000"/>
        <rFont val="Times New Roman"/>
        <family val="1"/>
      </rPr>
      <t> </t>
    </r>
  </si>
  <si>
    <r>
      <t>5892</t>
    </r>
    <r>
      <rPr>
        <sz val="10.5"/>
        <color rgb="FF000000"/>
        <rFont val="Times New Roman"/>
        <family val="1"/>
      </rPr>
      <t> </t>
    </r>
  </si>
  <si>
    <r>
      <rPr>
        <sz val="10"/>
        <rFont val="微软雅黑"/>
        <family val="2"/>
        <charset val="134"/>
      </rPr>
      <t>民用航空货物周转量</t>
    </r>
    <r>
      <rPr>
        <sz val="10"/>
        <rFont val="Arial"/>
        <family val="2"/>
      </rPr>
      <t>(</t>
    </r>
    <r>
      <rPr>
        <sz val="10"/>
        <rFont val="微软雅黑"/>
        <family val="2"/>
        <charset val="134"/>
      </rPr>
      <t>亿吨公里</t>
    </r>
    <r>
      <rPr>
        <sz val="10"/>
        <rFont val="Arial"/>
        <family val="2"/>
      </rPr>
      <t>)</t>
    </r>
    <phoneticPr fontId="3" type="noConversion"/>
  </si>
  <si>
    <t>沿海货运周转量(亿吨公里)</t>
  </si>
  <si>
    <t>内河货运周转量 (亿吨公里)</t>
  </si>
  <si>
    <t>公交车(亿人次)</t>
  </si>
  <si>
    <t>轨道交通(亿人次)</t>
  </si>
  <si>
    <t>巡游出租车(亿人次)</t>
  </si>
  <si>
    <t>网约车(亿人次)</t>
  </si>
  <si>
    <t>私家车出行(亿人次)</t>
  </si>
  <si>
    <r>
      <rPr>
        <sz val="10"/>
        <rFont val="等线"/>
        <family val="2"/>
        <charset val="134"/>
      </rPr>
      <t>内河沿海</t>
    </r>
    <r>
      <rPr>
        <sz val="10"/>
        <rFont val="微软雅黑"/>
        <family val="2"/>
        <charset val="134"/>
      </rPr>
      <t>货运周转量</t>
    </r>
    <r>
      <rPr>
        <sz val="10"/>
        <rFont val="Arial"/>
        <family val="2"/>
      </rPr>
      <t> (</t>
    </r>
    <r>
      <rPr>
        <sz val="10"/>
        <rFont val="微软雅黑"/>
        <family val="2"/>
        <charset val="134"/>
      </rPr>
      <t>亿吨公里</t>
    </r>
    <r>
      <rPr>
        <sz val="10"/>
        <rFont val="Arial"/>
        <family val="2"/>
      </rPr>
      <t>)</t>
    </r>
    <phoneticPr fontId="3" type="noConversion"/>
  </si>
  <si>
    <r>
      <rPr>
        <sz val="10"/>
        <rFont val="等线"/>
        <family val="2"/>
        <charset val="134"/>
      </rPr>
      <t>国内</t>
    </r>
    <r>
      <rPr>
        <sz val="10"/>
        <rFont val="微软雅黑"/>
        <family val="2"/>
        <charset val="134"/>
      </rPr>
      <t>民用航空货物周转量</t>
    </r>
    <r>
      <rPr>
        <sz val="10"/>
        <rFont val="Arial"/>
        <family val="2"/>
      </rPr>
      <t>(</t>
    </r>
    <r>
      <rPr>
        <sz val="10"/>
        <rFont val="微软雅黑"/>
        <family val="2"/>
        <charset val="134"/>
      </rPr>
      <t>亿吨公里</t>
    </r>
    <r>
      <rPr>
        <sz val="10"/>
        <rFont val="Arial"/>
        <family val="2"/>
      </rPr>
      <t>)</t>
    </r>
    <phoneticPr fontId="3" type="noConversion"/>
  </si>
  <si>
    <r>
      <rPr>
        <sz val="10"/>
        <rFont val="微软雅黑"/>
        <family val="2"/>
        <charset val="134"/>
      </rPr>
      <t>内河</t>
    </r>
    <r>
      <rPr>
        <sz val="10"/>
        <rFont val="等线"/>
        <family val="2"/>
        <charset val="134"/>
      </rPr>
      <t>沿海</t>
    </r>
    <r>
      <rPr>
        <sz val="10"/>
        <rFont val="微软雅黑"/>
        <family val="2"/>
        <charset val="134"/>
      </rPr>
      <t>货运周转量</t>
    </r>
    <r>
      <rPr>
        <sz val="10"/>
        <rFont val="Arial"/>
        <family val="2"/>
      </rPr>
      <t> (</t>
    </r>
    <r>
      <rPr>
        <sz val="10"/>
        <rFont val="微软雅黑"/>
        <family val="2"/>
        <charset val="134"/>
      </rPr>
      <t>亿吨公里</t>
    </r>
    <r>
      <rPr>
        <sz val="10"/>
        <rFont val="Arial"/>
        <family val="2"/>
      </rPr>
      <t>)</t>
    </r>
    <phoneticPr fontId="3" type="noConversion"/>
  </si>
  <si>
    <t>指标</t>
    <phoneticPr fontId="3" type="noConversion"/>
  </si>
  <si>
    <t>铁路旅客周转量(亿人公里)</t>
    <phoneticPr fontId="3" type="noConversion"/>
  </si>
  <si>
    <t>公路旅客周转量(亿人公里)</t>
    <phoneticPr fontId="3" type="noConversion"/>
  </si>
  <si>
    <t>水运旅客周转量(亿人公里)</t>
    <phoneticPr fontId="3" type="noConversion"/>
  </si>
  <si>
    <t>民用航空旅客周转量(亿人公里)</t>
    <phoneticPr fontId="3" type="noConversion"/>
  </si>
  <si>
    <t>铁路货物周转量(亿吨公里)</t>
    <phoneticPr fontId="3" type="noConversion"/>
  </si>
  <si>
    <t>公路货物周转量(亿吨公里)</t>
    <phoneticPr fontId="3" type="noConversion"/>
  </si>
  <si>
    <t>水运货物周转量(亿吨公里)</t>
    <phoneticPr fontId="3" type="noConversion"/>
  </si>
  <si>
    <t>民用航空货物周转量(亿吨公里)</t>
    <phoneticPr fontId="3" type="noConversion"/>
  </si>
  <si>
    <r>
      <rPr>
        <sz val="10"/>
        <rFont val="微软雅黑"/>
        <family val="2"/>
        <charset val="134"/>
      </rPr>
      <t>远洋货物周转量</t>
    </r>
    <r>
      <rPr>
        <sz val="10"/>
        <rFont val="Arial"/>
        <family val="2"/>
      </rPr>
      <t>(</t>
    </r>
    <r>
      <rPr>
        <sz val="10"/>
        <rFont val="微软雅黑"/>
        <family val="2"/>
        <charset val="134"/>
      </rPr>
      <t>亿吨公里</t>
    </r>
    <r>
      <rPr>
        <sz val="10"/>
        <rFont val="Arial"/>
        <family val="2"/>
      </rPr>
      <t>)</t>
    </r>
    <phoneticPr fontId="3" type="noConversion"/>
  </si>
  <si>
    <t>内河</t>
    <phoneticPr fontId="3" type="noConversion"/>
  </si>
  <si>
    <t>沿海</t>
    <phoneticPr fontId="3" type="noConversion"/>
  </si>
  <si>
    <t>远洋</t>
    <phoneticPr fontId="3" type="noConversion"/>
  </si>
  <si>
    <r>
      <rPr>
        <sz val="10"/>
        <rFont val="微软雅黑"/>
        <family val="2"/>
        <charset val="134"/>
      </rPr>
      <t>内河货运周转量</t>
    </r>
    <r>
      <rPr>
        <sz val="10"/>
        <rFont val="Arial"/>
        <family val="2"/>
      </rPr>
      <t> (</t>
    </r>
    <r>
      <rPr>
        <sz val="10"/>
        <rFont val="微软雅黑"/>
        <family val="2"/>
        <charset val="134"/>
      </rPr>
      <t>亿吨公里</t>
    </r>
    <r>
      <rPr>
        <sz val="10"/>
        <rFont val="Arial"/>
        <family val="2"/>
      </rPr>
      <t>)</t>
    </r>
    <phoneticPr fontId="3" type="noConversion"/>
  </si>
  <si>
    <r>
      <rPr>
        <sz val="10"/>
        <rFont val="等线"/>
        <family val="2"/>
        <charset val="134"/>
      </rPr>
      <t>沿海</t>
    </r>
    <r>
      <rPr>
        <sz val="10"/>
        <rFont val="微软雅黑"/>
        <family val="2"/>
        <charset val="134"/>
      </rPr>
      <t>货运周转量</t>
    </r>
    <r>
      <rPr>
        <sz val="10"/>
        <rFont val="Arial"/>
        <family val="2"/>
      </rPr>
      <t> (</t>
    </r>
    <r>
      <rPr>
        <sz val="10"/>
        <rFont val="微软雅黑"/>
        <family val="2"/>
        <charset val="134"/>
      </rPr>
      <t>亿吨公里</t>
    </r>
    <r>
      <rPr>
        <sz val="10"/>
        <rFont val="Arial"/>
        <family val="2"/>
      </rPr>
      <t>)</t>
    </r>
    <phoneticPr fontId="3" type="noConversion"/>
  </si>
  <si>
    <r>
      <rPr>
        <sz val="10"/>
        <rFont val="等线"/>
        <family val="2"/>
        <charset val="134"/>
      </rPr>
      <t>内河</t>
    </r>
    <r>
      <rPr>
        <sz val="10"/>
        <rFont val="微软雅黑"/>
        <family val="2"/>
        <charset val="134"/>
      </rPr>
      <t>货运周转量</t>
    </r>
    <r>
      <rPr>
        <sz val="10"/>
        <rFont val="Arial"/>
        <family val="2"/>
      </rPr>
      <t> (</t>
    </r>
    <r>
      <rPr>
        <sz val="10"/>
        <rFont val="微软雅黑"/>
        <family val="2"/>
        <charset val="134"/>
      </rPr>
      <t>亿吨公里</t>
    </r>
    <r>
      <rPr>
        <sz val="10"/>
        <rFont val="Arial"/>
        <family val="2"/>
      </rPr>
      <t>)</t>
    </r>
    <phoneticPr fontId="3" type="noConversion"/>
  </si>
  <si>
    <t>铁路客运比例</t>
    <phoneticPr fontId="3" type="noConversion"/>
  </si>
  <si>
    <t>公路客运比例</t>
    <phoneticPr fontId="3" type="noConversion"/>
  </si>
  <si>
    <t>水运客运比例</t>
    <phoneticPr fontId="3" type="noConversion"/>
  </si>
  <si>
    <t>民航客运比例</t>
    <phoneticPr fontId="3" type="noConversion"/>
  </si>
  <si>
    <t>铁路货运比例</t>
    <phoneticPr fontId="3" type="noConversion"/>
  </si>
  <si>
    <t>公路货运比例</t>
    <phoneticPr fontId="3" type="noConversion"/>
  </si>
  <si>
    <r>
      <rPr>
        <sz val="10"/>
        <rFont val="等线"/>
        <family val="2"/>
        <charset val="134"/>
      </rPr>
      <t>民航货运比例</t>
    </r>
    <phoneticPr fontId="3" type="noConversion"/>
  </si>
  <si>
    <t>内河货运比例</t>
    <phoneticPr fontId="3" type="noConversion"/>
  </si>
  <si>
    <t>Time (Year)</t>
  </si>
  <si>
    <t>AVLo Average Vehicle Loading[LDVs,passenger] : MostRecentRun</t>
  </si>
  <si>
    <t>AVLo Average Vehicle Loading[LDVs,freight] : MostRecentRun</t>
  </si>
  <si>
    <t>AVLo Average Vehicle Loading[HDVs,passenger] : MostRecentRun</t>
  </si>
  <si>
    <t>AVLo Average Vehicle Loading[HDVs,freight] : MostRecentRun</t>
  </si>
  <si>
    <t>AVLo Average Vehicle Loading[aircraft,passenger] : MostRecentRun</t>
  </si>
  <si>
    <t>AVLo Average Vehicle Loading[aircraft,freight] : MostRecentRun</t>
  </si>
  <si>
    <t>AVLo Average Vehicle Loading[rail,passenger] : MostRecentRun</t>
  </si>
  <si>
    <t>AVLo Average Vehicle Loading[rail,freight] : MostRecentRun</t>
  </si>
  <si>
    <t>AVLo Average Vehicle Loading[ships,passenger] : MostRecentRun</t>
  </si>
  <si>
    <t>AVLo Average Vehicle Loading[ships,freight] : MostRecentRun</t>
  </si>
  <si>
    <t>AVLo Average Vehicle Loading[motorbikes,passenger] : MostRecentRun</t>
  </si>
  <si>
    <t>AVLo Average Vehicle Loading[motorbikes,freight] : MostRecentRun</t>
  </si>
  <si>
    <t>BAADTbVT BAU Average Annual Dist Traveled by Vehicle Type[LDVs,passenger] : MostRecentRun</t>
  </si>
  <si>
    <t>BAADTbVT BAU Average Annual Dist Traveled by Vehicle Type[LDVs,freight] : MostRecentRun</t>
  </si>
  <si>
    <t>BAADTbVT BAU Average Annual Dist Traveled by Vehicle Type[HDVs,passenger] : MostRecentRun</t>
  </si>
  <si>
    <t>BAADTbVT BAU Average Annual Dist Traveled by Vehicle Type[HDVs,freight] : MostRecentRun</t>
  </si>
  <si>
    <t>BAADTbVT BAU Average Annual Dist Traveled by Vehicle Type[aircraft,passenger] : MostRecentRun</t>
  </si>
  <si>
    <t>BAADTbVT BAU Average Annual Dist Traveled by Vehicle Type[aircraft,freight] : MostRecentRun</t>
  </si>
  <si>
    <t>BAADTbVT BAU Average Annual Dist Traveled by Vehicle Type[rail,passenger] : MostRecentRun</t>
  </si>
  <si>
    <t>BAADTbVT BAU Average Annual Dist Traveled by Vehicle Type[rail,freight] : MostRecentRun</t>
  </si>
  <si>
    <t>BAADTbVT BAU Average Annual Dist Traveled by Vehicle Type[ships,passenger] : MostRecentRun</t>
  </si>
  <si>
    <t>BAADTbVT BAU Average Annual Dist Traveled by Vehicle Type[ships,freight] : MostRecentRun</t>
  </si>
  <si>
    <t>BAADTbVT BAU Average Annual Dist Traveled by Vehicle Type[motorbikes,passenger] : MostRecentRun</t>
  </si>
  <si>
    <t>BAADTbVT BAU Average Annual Dist Traveled by Vehicle Type[motorbikes,freight] : MostRecentRun</t>
  </si>
  <si>
    <t>BAU Cargo Dist Transported[LDVs,passenger] : MostRecentRun</t>
  </si>
  <si>
    <t>BAU Cargo Dist Transported[LDVs,freight] : MostRecentRun</t>
  </si>
  <si>
    <t>BAU Cargo Dist Transported[HDVs,passenger] : MostRecentRun</t>
  </si>
  <si>
    <t>BAU Cargo Dist Transported[HDVs,freight] : MostRecentRun</t>
  </si>
  <si>
    <t>BAU Cargo Dist Transported[aircraft,passenger] : MostRecentRun</t>
  </si>
  <si>
    <t>BAU Cargo Dist Transported[aircraft,freight] : MostRecentRun</t>
  </si>
  <si>
    <t>BAU Cargo Dist Transported[rail,passenger] : MostRecentRun</t>
  </si>
  <si>
    <t>BAU Cargo Dist Transported[rail,freight] : MostRecentRun</t>
  </si>
  <si>
    <t>BAU Cargo Dist Transported[ships,passenger] : MostRecentRun</t>
  </si>
  <si>
    <t>BAU Cargo Dist Transported[ships,freight] : MostRecentRun</t>
  </si>
  <si>
    <t>BAU Cargo Dist Transported[motorbikes,passenger] : MostRecentRun</t>
  </si>
  <si>
    <t>BAU Cargo Dist Transported[motorbikes,freight] : MostRecentRun</t>
  </si>
  <si>
    <t>BCDTRtSY BAU Cargo Dist Transported Relative to Start Year[LDVs,passenger] : MostRecentRun</t>
  </si>
  <si>
    <t>BCDTRtSY BAU Cargo Dist Transported Relative to Start Year[LDVs,freight] : MostRecentRun</t>
  </si>
  <si>
    <t>BCDTRtSY BAU Cargo Dist Transported Relative to Start Year[HDVs,passenger] : MostRecentRun</t>
  </si>
  <si>
    <t>BCDTRtSY BAU Cargo Dist Transported Relative to Start Year[HDVs,freight] : MostRecentRun</t>
  </si>
  <si>
    <t>BCDTRtSY BAU Cargo Dist Transported Relative to Start Year[aircraft,passenger] : MostRecentRun</t>
  </si>
  <si>
    <t>BCDTRtSY BAU Cargo Dist Transported Relative to Start Year[aircraft,freight] : MostRecentRun</t>
  </si>
  <si>
    <t>BCDTRtSY BAU Cargo Dist Transported Relative to Start Year[rail,passenger] : MostRecentRun</t>
  </si>
  <si>
    <t>BCDTRtSY BAU Cargo Dist Transported Relative to Start Year[rail,freight] : MostRecentRun</t>
  </si>
  <si>
    <t>BCDTRtSY BAU Cargo Dist Transported Relative to Start Year[ships,passenger] : MostRecentRun</t>
  </si>
  <si>
    <t>BCDTRtSY BAU Cargo Dist Transported Relative to Start Year[ships,freight] : MostRecentRun</t>
  </si>
  <si>
    <t>BCDTRtSY BAU Cargo Dist Transported Relative to Start Year[motorbikes,passenger] : MostRecentRun</t>
  </si>
  <si>
    <t>BCDTRtSY BAU Cargo Dist Transported Relative to Start Year[motorbikes,freight] : MostRecentRun</t>
  </si>
  <si>
    <t>Start Year Cargo Dist Transported[LDVs,passenger,battery electric vehicle] : MostRecentRun</t>
  </si>
  <si>
    <t>Start Year Cargo Dist Transported[LDVs,passenger,natural gas vehicle] : MostRecentRun</t>
  </si>
  <si>
    <t>Start Year Cargo Dist Transported[LDVs,passenger,gasoline vehicle] : MostRecentRun</t>
  </si>
  <si>
    <t>Start Year Cargo Dist Transported[LDVs,passenger,diesel vehicle] : MostRecentRun</t>
  </si>
  <si>
    <t>Start Year Cargo Dist Transported[LDVs,passenger,plugin hybrid vehicle] : MostRecentRun</t>
  </si>
  <si>
    <t>Start Year Cargo Dist Transported[LDVs,passenger,LPG vehicle] : MostRecentRun</t>
  </si>
  <si>
    <t>Start Year Cargo Dist Transported[LDVs,passenger,hydrogen vehicle] : MostRecentRun</t>
  </si>
  <si>
    <t>Start Year Cargo Dist Transported[LDVs,freight,battery electric vehicle] : MostRecentRun</t>
  </si>
  <si>
    <t>Start Year Cargo Dist Transported[LDVs,freight,natural gas vehicle] : MostRecentRun</t>
  </si>
  <si>
    <t>Start Year Cargo Dist Transported[LDVs,freight,gasoline vehicle] : MostRecentRun</t>
  </si>
  <si>
    <t>Start Year Cargo Dist Transported[LDVs,freight,diesel vehicle] : MostRecentRun</t>
  </si>
  <si>
    <t>Start Year Cargo Dist Transported[LDVs,freight,plugin hybrid vehicle] : MostRecentRun</t>
  </si>
  <si>
    <t>Start Year Cargo Dist Transported[LDVs,freight,LPG vehicle] : MostRecentRun</t>
  </si>
  <si>
    <t>Start Year Cargo Dist Transported[LDVs,freight,hydrogen vehicle] : MostRecentRun</t>
  </si>
  <si>
    <t>Start Year Cargo Dist Transported[HDVs,passenger,battery electric vehicle] : MostRecentRun</t>
  </si>
  <si>
    <t>Start Year Cargo Dist Transported[HDVs,passenger,natural gas vehicle] : MostRecentRun</t>
  </si>
  <si>
    <t>Start Year Cargo Dist Transported[HDVs,passenger,gasoline vehicle] : MostRecentRun</t>
  </si>
  <si>
    <t>Start Year Cargo Dist Transported[HDVs,passenger,diesel vehicle] : MostRecentRun</t>
  </si>
  <si>
    <t>Start Year Cargo Dist Transported[HDVs,passenger,plugin hybrid vehicle] : MostRecentRun</t>
  </si>
  <si>
    <t>Start Year Cargo Dist Transported[HDVs,passenger,LPG vehicle] : MostRecentRun</t>
  </si>
  <si>
    <t>Start Year Cargo Dist Transported[HDVs,passenger,hydrogen vehicle] : MostRecentRun</t>
  </si>
  <si>
    <t>Start Year Cargo Dist Transported[HDVs,freight,battery electric vehicle] : MostRecentRun</t>
  </si>
  <si>
    <t>Start Year Cargo Dist Transported[HDVs,freight,natural gas vehicle] : MostRecentRun</t>
  </si>
  <si>
    <t>Start Year Cargo Dist Transported[HDVs,freight,gasoline vehicle] : MostRecentRun</t>
  </si>
  <si>
    <t>Start Year Cargo Dist Transported[HDVs,freight,diesel vehicle] : MostRecentRun</t>
  </si>
  <si>
    <t>Start Year Cargo Dist Transported[HDVs,freight,plugin hybrid vehicle] : MostRecentRun</t>
  </si>
  <si>
    <t>Start Year Cargo Dist Transported[HDVs,freight,LPG vehicle] : MostRecentRun</t>
  </si>
  <si>
    <t>Start Year Cargo Dist Transported[HDVs,freight,hydrogen vehicle] : MostRecentRun</t>
  </si>
  <si>
    <t>Start Year Cargo Dist Transported[aircraft,passenger,battery electric vehicle] : MostRecentRun</t>
  </si>
  <si>
    <t>Start Year Cargo Dist Transported[aircraft,passenger,natural gas vehicle] : MostRecentRun</t>
  </si>
  <si>
    <t>Start Year Cargo Dist Transported[aircraft,passenger,gasoline vehicle] : MostRecentRun</t>
  </si>
  <si>
    <t>Start Year Cargo Dist Transported[aircraft,passenger,diesel vehicle] : MostRecentRun</t>
  </si>
  <si>
    <t>Start Year Cargo Dist Transported[aircraft,passenger,plugin hybrid vehicle] : MostRecentRun</t>
  </si>
  <si>
    <t>Start Year Cargo Dist Transported[aircraft,passenger,LPG vehicle] : MostRecentRun</t>
  </si>
  <si>
    <t>Start Year Cargo Dist Transported[aircraft,passenger,hydrogen vehicle] : MostRecentRun</t>
  </si>
  <si>
    <t>Start Year Cargo Dist Transported[aircraft,freight,battery electric vehicle] : MostRecentRun</t>
  </si>
  <si>
    <t>Start Year Cargo Dist Transported[aircraft,freight,natural gas vehicle] : MostRecentRun</t>
  </si>
  <si>
    <t>Start Year Cargo Dist Transported[aircraft,freight,gasoline vehicle] : MostRecentRun</t>
  </si>
  <si>
    <t>Start Year Cargo Dist Transported[aircraft,freight,diesel vehicle] : MostRecentRun</t>
  </si>
  <si>
    <t>Start Year Cargo Dist Transported[aircraft,freight,plugin hybrid vehicle] : MostRecentRun</t>
  </si>
  <si>
    <t>Start Year Cargo Dist Transported[aircraft,freight,LPG vehicle] : MostRecentRun</t>
  </si>
  <si>
    <t>Start Year Cargo Dist Transported[aircraft,freight,hydrogen vehicle] : MostRecentRun</t>
  </si>
  <si>
    <t>Start Year Cargo Dist Transported[rail,passenger,battery electric vehicle] : MostRecentRun</t>
  </si>
  <si>
    <t>Start Year Cargo Dist Transported[rail,passenger,natural gas vehicle] : MostRecentRun</t>
  </si>
  <si>
    <t>Start Year Cargo Dist Transported[rail,passenger,gasoline vehicle] : MostRecentRun</t>
  </si>
  <si>
    <t>Start Year Cargo Dist Transported[rail,passenger,diesel vehicle] : MostRecentRun</t>
  </si>
  <si>
    <t>Start Year Cargo Dist Transported[rail,passenger,plugin hybrid vehicle] : MostRecentRun</t>
  </si>
  <si>
    <t>Start Year Cargo Dist Transported[rail,passenger,LPG vehicle] : MostRecentRun</t>
  </si>
  <si>
    <t>Start Year Cargo Dist Transported[rail,passenger,hydrogen vehicle] : MostRecentRun</t>
  </si>
  <si>
    <t>Start Year Cargo Dist Transported[rail,freight,battery electric vehicle] : MostRecentRun</t>
  </si>
  <si>
    <t>Start Year Cargo Dist Transported[rail,freight,natural gas vehicle] : MostRecentRun</t>
  </si>
  <si>
    <t>Start Year Cargo Dist Transported[rail,freight,gasoline vehicle] : MostRecentRun</t>
  </si>
  <si>
    <t>Start Year Cargo Dist Transported[rail,freight,diesel vehicle] : MostRecentRun</t>
  </si>
  <si>
    <t>Start Year Cargo Dist Transported[rail,freight,plugin hybrid vehicle] : MostRecentRun</t>
  </si>
  <si>
    <t>Start Year Cargo Dist Transported[rail,freight,LPG vehicle] : MostRecentRun</t>
  </si>
  <si>
    <t>Start Year Cargo Dist Transported[rail,freight,hydrogen vehicle] : MostRecentRun</t>
  </si>
  <si>
    <t>Start Year Cargo Dist Transported[ships,passenger,battery electric vehicle] : MostRecentRun</t>
  </si>
  <si>
    <t>Start Year Cargo Dist Transported[ships,passenger,natural gas vehicle] : MostRecentRun</t>
  </si>
  <si>
    <t>Start Year Cargo Dist Transported[ships,passenger,gasoline vehicle] : MostRecentRun</t>
  </si>
  <si>
    <t>Start Year Cargo Dist Transported[ships,passenger,diesel vehicle] : MostRecentRun</t>
  </si>
  <si>
    <t>Start Year Cargo Dist Transported[ships,passenger,plugin hybrid vehicle] : MostRecentRun</t>
  </si>
  <si>
    <t>Start Year Cargo Dist Transported[ships,passenger,LPG vehicle] : MostRecentRun</t>
  </si>
  <si>
    <t>Start Year Cargo Dist Transported[ships,passenger,hydrogen vehicle] : MostRecentRun</t>
  </si>
  <si>
    <t>Start Year Cargo Dist Transported[ships,freight,battery electric vehicle] : MostRecentRun</t>
  </si>
  <si>
    <t>Start Year Cargo Dist Transported[ships,freight,natural gas vehicle] : MostRecentRun</t>
  </si>
  <si>
    <t>Start Year Cargo Dist Transported[ships,freight,gasoline vehicle] : MostRecentRun</t>
  </si>
  <si>
    <t>Start Year Cargo Dist Transported[ships,freight,diesel vehicle] : MostRecentRun</t>
  </si>
  <si>
    <t>Start Year Cargo Dist Transported[ships,freight,plugin hybrid vehicle] : MostRecentRun</t>
  </si>
  <si>
    <t>Start Year Cargo Dist Transported[ships,freight,LPG vehicle] : MostRecentRun</t>
  </si>
  <si>
    <t>Start Year Cargo Dist Transported[ships,freight,hydrogen vehicle] : MostRecentRun</t>
  </si>
  <si>
    <t>Start Year Cargo Dist Transported[motorbikes,passenger,battery electric vehicle] : MostRecentRun</t>
  </si>
  <si>
    <t>Start Year Cargo Dist Transported[motorbikes,passenger,natural gas vehicle] : MostRecentRun</t>
  </si>
  <si>
    <t>Start Year Cargo Dist Transported[motorbikes,passenger,gasoline vehicle] : MostRecentRun</t>
  </si>
  <si>
    <t>Start Year Cargo Dist Transported[motorbikes,passenger,diesel vehicle] : MostRecentRun</t>
  </si>
  <si>
    <t>Start Year Cargo Dist Transported[motorbikes,passenger,plugin hybrid vehicle] : MostRecentRun</t>
  </si>
  <si>
    <t>Start Year Cargo Dist Transported[motorbikes,passenger,LPG vehicle] : MostRecentRun</t>
  </si>
  <si>
    <t>Start Year Cargo Dist Transported[motorbikes,passenger,hydrogen vehicle] : MostRecentRun</t>
  </si>
  <si>
    <t>Start Year Cargo Dist Transported[motorbikes,freight,battery electric vehicle] : MostRecentRun</t>
  </si>
  <si>
    <t>Start Year Cargo Dist Transported[motorbikes,freight,natural gas vehicle] : MostRecentRun</t>
  </si>
  <si>
    <t>Start Year Cargo Dist Transported[motorbikes,freight,gasoline vehicle] : MostRecentRun</t>
  </si>
  <si>
    <t>Start Year Cargo Dist Transported[motorbikes,freight,diesel vehicle] : MostRecentRun</t>
  </si>
  <si>
    <t>Start Year Cargo Dist Transported[motorbikes,freight,plugin hybrid vehicle] : MostRecentRun</t>
  </si>
  <si>
    <t>Start Year Cargo Dist Transported[motorbikes,freight,LPG vehicle] : MostRecentRun</t>
  </si>
  <si>
    <t>Start Year Cargo Dist Transported[motorbikes,freight,hydrogen vehicle] : MostRecentRun</t>
  </si>
  <si>
    <t>SYVbT Start Year Vehicles by Technology[LDVs,passenger,battery electric vehicle] : MostRecentRun</t>
  </si>
  <si>
    <t>SYVbT Start Year Vehicles by Technology[LDVs,passenger,natural gas vehicle] : MostRecentRun</t>
  </si>
  <si>
    <t>SYVbT Start Year Vehicles by Technology[LDVs,passenger,gasoline vehicle] : MostRecentRun</t>
  </si>
  <si>
    <t>SYVbT Start Year Vehicles by Technology[LDVs,passenger,diesel vehicle] : MostRecentRun</t>
  </si>
  <si>
    <t>SYVbT Start Year Vehicles by Technology[LDVs,passenger,plugin hybrid vehicle] : MostRecentRun</t>
  </si>
  <si>
    <t>SYVbT Start Year Vehicles by Technology[LDVs,passenger,LPG vehicle] : MostRecentRun</t>
  </si>
  <si>
    <t>SYVbT Start Year Vehicles by Technology[LDVs,passenger,hydrogen vehicle] : MostRecentRun</t>
  </si>
  <si>
    <t>SYVbT Start Year Vehicles by Technology[LDVs,freight,battery electric vehicle] : MostRecentRun</t>
  </si>
  <si>
    <t>SYVbT Start Year Vehicles by Technology[LDVs,freight,natural gas vehicle] : MostRecentRun</t>
  </si>
  <si>
    <t>SYVbT Start Year Vehicles by Technology[LDVs,freight,gasoline vehicle] : MostRecentRun</t>
  </si>
  <si>
    <t>SYVbT Start Year Vehicles by Technology[LDVs,freight,diesel vehicle] : MostRecentRun</t>
  </si>
  <si>
    <t>SYVbT Start Year Vehicles by Technology[LDVs,freight,plugin hybrid vehicle] : MostRecentRun</t>
  </si>
  <si>
    <t>SYVbT Start Year Vehicles by Technology[LDVs,freight,LPG vehicle] : MostRecentRun</t>
  </si>
  <si>
    <t>SYVbT Start Year Vehicles by Technology[LDVs,freight,hydrogen vehicle] : MostRecentRun</t>
  </si>
  <si>
    <t>SYVbT Start Year Vehicles by Technology[HDVs,passenger,battery electric vehicle] : MostRecentRun</t>
  </si>
  <si>
    <t>SYVbT Start Year Vehicles by Technology[HDVs,passenger,natural gas vehicle] : MostRecentRun</t>
  </si>
  <si>
    <t>SYVbT Start Year Vehicles by Technology[HDVs,passenger,gasoline vehicle] : MostRecentRun</t>
  </si>
  <si>
    <t>SYVbT Start Year Vehicles by Technology[HDVs,passenger,diesel vehicle] : MostRecentRun</t>
  </si>
  <si>
    <t>SYVbT Start Year Vehicles by Technology[HDVs,passenger,plugin hybrid vehicle] : MostRecentRun</t>
  </si>
  <si>
    <t>SYVbT Start Year Vehicles by Technology[HDVs,passenger,LPG vehicle] : MostRecentRun</t>
  </si>
  <si>
    <t>SYVbT Start Year Vehicles by Technology[HDVs,passenger,hydrogen vehicle] : MostRecentRun</t>
  </si>
  <si>
    <t>SYVbT Start Year Vehicles by Technology[HDVs,freight,battery electric vehicle] : MostRecentRun</t>
  </si>
  <si>
    <t>SYVbT Start Year Vehicles by Technology[HDVs,freight,natural gas vehicle] : MostRecentRun</t>
  </si>
  <si>
    <t>SYVbT Start Year Vehicles by Technology[HDVs,freight,gasoline vehicle] : MostRecentRun</t>
  </si>
  <si>
    <t>SYVbT Start Year Vehicles by Technology[HDVs,freight,diesel vehicle] : MostRecentRun</t>
  </si>
  <si>
    <t>SYVbT Start Year Vehicles by Technology[HDVs,freight,plugin hybrid vehicle] : MostRecentRun</t>
  </si>
  <si>
    <t>SYVbT Start Year Vehicles by Technology[HDVs,freight,LPG vehicle] : MostRecentRun</t>
  </si>
  <si>
    <t>SYVbT Start Year Vehicles by Technology[HDVs,freight,hydrogen vehicle] : MostRecentRun</t>
  </si>
  <si>
    <t>SYVbT Start Year Vehicles by Technology[aircraft,passenger,battery electric vehicle] : MostRecentRun</t>
  </si>
  <si>
    <t>SYVbT Start Year Vehicles by Technology[aircraft,passenger,natural gas vehicle] : MostRecentRun</t>
  </si>
  <si>
    <t>SYVbT Start Year Vehicles by Technology[aircraft,passenger,gasoline vehicle] : MostRecentRun</t>
  </si>
  <si>
    <t>SYVbT Start Year Vehicles by Technology[aircraft,passenger,diesel vehicle] : MostRecentRun</t>
  </si>
  <si>
    <t>SYVbT Start Year Vehicles by Technology[aircraft,passenger,plugin hybrid vehicle] : MostRecentRun</t>
  </si>
  <si>
    <t>SYVbT Start Year Vehicles by Technology[aircraft,passenger,LPG vehicle] : MostRecentRun</t>
  </si>
  <si>
    <t>SYVbT Start Year Vehicles by Technology[aircraft,passenger,hydrogen vehicle] : MostRecentRun</t>
  </si>
  <si>
    <t>SYVbT Start Year Vehicles by Technology[aircraft,freight,battery electric vehicle] : MostRecentRun</t>
  </si>
  <si>
    <t>SYVbT Start Year Vehicles by Technology[aircraft,freight,natural gas vehicle] : MostRecentRun</t>
  </si>
  <si>
    <t>SYVbT Start Year Vehicles by Technology[aircraft,freight,gasoline vehicle] : MostRecentRun</t>
  </si>
  <si>
    <t>SYVbT Start Year Vehicles by Technology[aircraft,freight,diesel vehicle] : MostRecentRun</t>
  </si>
  <si>
    <t>SYVbT Start Year Vehicles by Technology[aircraft,freight,plugin hybrid vehicle] : MostRecentRun</t>
  </si>
  <si>
    <t>SYVbT Start Year Vehicles by Technology[aircraft,freight,LPG vehicle] : MostRecentRun</t>
  </si>
  <si>
    <t>SYVbT Start Year Vehicles by Technology[aircraft,freight,hydrogen vehicle] : MostRecentRun</t>
  </si>
  <si>
    <t>SYVbT Start Year Vehicles by Technology[rail,passenger,battery electric vehicle] : MostRecentRun</t>
  </si>
  <si>
    <t>SYVbT Start Year Vehicles by Technology[rail,passenger,natural gas vehicle] : MostRecentRun</t>
  </si>
  <si>
    <t>SYVbT Start Year Vehicles by Technology[rail,passenger,gasoline vehicle] : MostRecentRun</t>
  </si>
  <si>
    <t>SYVbT Start Year Vehicles by Technology[rail,passenger,diesel vehicle] : MostRecentRun</t>
  </si>
  <si>
    <t>SYVbT Start Year Vehicles by Technology[rail,passenger,plugin hybrid vehicle] : MostRecentRun</t>
  </si>
  <si>
    <t>SYVbT Start Year Vehicles by Technology[rail,passenger,LPG vehicle] : MostRecentRun</t>
  </si>
  <si>
    <t>SYVbT Start Year Vehicles by Technology[rail,passenger,hydrogen vehicle] : MostRecentRun</t>
  </si>
  <si>
    <t>SYVbT Start Year Vehicles by Technology[rail,freight,battery electric vehicle] : MostRecentRun</t>
  </si>
  <si>
    <t>SYVbT Start Year Vehicles by Technology[rail,freight,natural gas vehicle] : MostRecentRun</t>
  </si>
  <si>
    <t>SYVbT Start Year Vehicles by Technology[rail,freight,gasoline vehicle] : MostRecentRun</t>
  </si>
  <si>
    <t>SYVbT Start Year Vehicles by Technology[rail,freight,diesel vehicle] : MostRecentRun</t>
  </si>
  <si>
    <t>SYVbT Start Year Vehicles by Technology[rail,freight,plugin hybrid vehicle] : MostRecentRun</t>
  </si>
  <si>
    <t>SYVbT Start Year Vehicles by Technology[rail,freight,LPG vehicle] : MostRecentRun</t>
  </si>
  <si>
    <t>SYVbT Start Year Vehicles by Technology[rail,freight,hydrogen vehicle] : MostRecentRun</t>
  </si>
  <si>
    <t>SYVbT Start Year Vehicles by Technology[ships,passenger,battery electric vehicle] : MostRecentRun</t>
  </si>
  <si>
    <t>SYVbT Start Year Vehicles by Technology[ships,passenger,natural gas vehicle] : MostRecentRun</t>
  </si>
  <si>
    <t>SYVbT Start Year Vehicles by Technology[ships,passenger,gasoline vehicle] : MostRecentRun</t>
  </si>
  <si>
    <t>SYVbT Start Year Vehicles by Technology[ships,passenger,diesel vehicle] : MostRecentRun</t>
  </si>
  <si>
    <t>SYVbT Start Year Vehicles by Technology[ships,passenger,plugin hybrid vehicle] : MostRecentRun</t>
  </si>
  <si>
    <t>SYVbT Start Year Vehicles by Technology[ships,passenger,LPG vehicle] : MostRecentRun</t>
  </si>
  <si>
    <t>SYVbT Start Year Vehicles by Technology[ships,passenger,hydrogen vehicle] : MostRecentRun</t>
  </si>
  <si>
    <t>SYVbT Start Year Vehicles by Technology[ships,freight,battery electric vehicle] : MostRecentRun</t>
  </si>
  <si>
    <t>SYVbT Start Year Vehicles by Technology[ships,freight,natural gas vehicle] : MostRecentRun</t>
  </si>
  <si>
    <t>SYVbT Start Year Vehicles by Technology[ships,freight,gasoline vehicle] : MostRecentRun</t>
  </si>
  <si>
    <t>SYVbT Start Year Vehicles by Technology[ships,freight,diesel vehicle] : MostRecentRun</t>
  </si>
  <si>
    <t>SYVbT Start Year Vehicles by Technology[ships,freight,plugin hybrid vehicle] : MostRecentRun</t>
  </si>
  <si>
    <t>SYVbT Start Year Vehicles by Technology[ships,freight,LPG vehicle] : MostRecentRun</t>
  </si>
  <si>
    <t>SYVbT Start Year Vehicles by Technology[ships,freight,hydrogen vehicle] : MostRecentRun</t>
  </si>
  <si>
    <t>SYVbT Start Year Vehicles by Technology[motorbikes,passenger,battery electric vehicle] : MostRecentRun</t>
  </si>
  <si>
    <t>SYVbT Start Year Vehicles by Technology[motorbikes,passenger,natural gas vehicle] : MostRecentRun</t>
  </si>
  <si>
    <t>SYVbT Start Year Vehicles by Technology[motorbikes,passenger,gasoline vehicle] : MostRecentRun</t>
  </si>
  <si>
    <t>SYVbT Start Year Vehicles by Technology[motorbikes,passenger,diesel vehicle] : MostRecentRun</t>
  </si>
  <si>
    <t>SYVbT Start Year Vehicles by Technology[motorbikes,passenger,plugin hybrid vehicle] : MostRecentRun</t>
  </si>
  <si>
    <t>SYVbT Start Year Vehicles by Technology[motorbikes,passenger,LPG vehicle] : MostRecentRun</t>
  </si>
  <si>
    <t>SYVbT Start Year Vehicles by Technology[motorbikes,passenger,hydrogen vehicle] : MostRecentRun</t>
  </si>
  <si>
    <t>SYVbT Start Year Vehicles by Technology[motorbikes,freight,battery electric vehicle] : MostRecentRun</t>
  </si>
  <si>
    <t>SYVbT Start Year Vehicles by Technology[motorbikes,freight,natural gas vehicle] : MostRecentRun</t>
  </si>
  <si>
    <t>SYVbT Start Year Vehicles by Technology[motorbikes,freight,gasoline vehicle] : MostRecentRun</t>
  </si>
  <si>
    <t>SYVbT Start Year Vehicles by Technology[motorbikes,freight,diesel vehicle] : MostRecentRun</t>
  </si>
  <si>
    <t>SYVbT Start Year Vehicles by Technology[motorbikes,freight,plugin hybrid vehicle] : MostRecentRun</t>
  </si>
  <si>
    <t>SYVbT Start Year Vehicles by Technology[motorbikes,freight,LPG vehicle] : MostRecentRun</t>
  </si>
  <si>
    <t>SYVbT Start Year Vehicles by Technology[motorbikes,freight,hydrogen vehicle] : MostRecentRun</t>
  </si>
  <si>
    <t>运载量</t>
    <phoneticPr fontId="3" type="noConversion"/>
  </si>
  <si>
    <t>年行驶距离</t>
    <phoneticPr fontId="3" type="noConversion"/>
  </si>
  <si>
    <t>相对起始周转量比例</t>
    <phoneticPr fontId="3" type="noConversion"/>
  </si>
  <si>
    <t>起始年周转量</t>
    <phoneticPr fontId="3" type="noConversion"/>
  </si>
  <si>
    <t>起始年载具数量</t>
    <phoneticPr fontId="3" type="noConversion"/>
  </si>
  <si>
    <t>BAU周转量</t>
    <phoneticPr fontId="3" type="noConversion"/>
  </si>
  <si>
    <t>Index</t>
    <phoneticPr fontId="3" type="noConversion"/>
  </si>
  <si>
    <t>货运</t>
    <phoneticPr fontId="3" type="noConversion"/>
  </si>
  <si>
    <t>客运</t>
    <phoneticPr fontId="3" type="noConversion"/>
  </si>
  <si>
    <t>LDVs</t>
  </si>
  <si>
    <t>LDVs</t>
    <phoneticPr fontId="3" type="noConversion"/>
  </si>
  <si>
    <t>HDVs</t>
  </si>
  <si>
    <t>aircraft</t>
  </si>
  <si>
    <t>rail</t>
  </si>
  <si>
    <t>ships</t>
  </si>
  <si>
    <t>motorbikes</t>
  </si>
  <si>
    <t>电动机</t>
    <phoneticPr fontId="3" type="noConversion"/>
  </si>
  <si>
    <t>柴油发动机</t>
    <phoneticPr fontId="3" type="noConversion"/>
  </si>
  <si>
    <t>汽油发动机</t>
    <phoneticPr fontId="3" type="noConversion"/>
  </si>
  <si>
    <t>氢燃料电池</t>
    <phoneticPr fontId="3" type="noConversion"/>
  </si>
  <si>
    <t>插电混合动力</t>
    <phoneticPr fontId="3" type="noConversion"/>
  </si>
  <si>
    <t>液化石油气</t>
    <phoneticPr fontId="3" type="noConversion"/>
  </si>
  <si>
    <t>天然气发动机</t>
    <phoneticPr fontId="3" type="noConversion"/>
  </si>
  <si>
    <t>合计</t>
    <phoneticPr fontId="3" type="noConversion"/>
  </si>
  <si>
    <t>新能源比例</t>
    <phoneticPr fontId="3" type="noConversion"/>
  </si>
  <si>
    <t>周转量</t>
    <phoneticPr fontId="3" type="noConversion"/>
  </si>
  <si>
    <t>起始年</t>
    <phoneticPr fontId="3" type="noConversion"/>
  </si>
  <si>
    <t>真实值</t>
    <phoneticPr fontId="3" type="noConversion"/>
  </si>
  <si>
    <t>推理值</t>
    <phoneticPr fontId="3" type="noConversion"/>
  </si>
  <si>
    <t>EPS</t>
    <phoneticPr fontId="3" type="noConversion"/>
  </si>
  <si>
    <t>2023 km</t>
    <phoneticPr fontId="3" type="noConversion"/>
  </si>
  <si>
    <t>2025 km</t>
    <phoneticPr fontId="3" type="noConversion"/>
  </si>
  <si>
    <t>人或吨</t>
    <phoneticPr fontId="3" type="noConversion"/>
  </si>
  <si>
    <r>
      <rPr>
        <sz val="10"/>
        <rFont val="等线"/>
        <family val="2"/>
        <charset val="134"/>
      </rPr>
      <t>民航货运周转量（亿吨公里）</t>
    </r>
    <phoneticPr fontId="3" type="noConversion"/>
  </si>
  <si>
    <r>
      <rPr>
        <sz val="10"/>
        <rFont val="微软雅黑"/>
        <family val="2"/>
        <charset val="134"/>
      </rPr>
      <t>　　　</t>
    </r>
    <r>
      <rPr>
        <sz val="10"/>
        <rFont val="Arial"/>
        <family val="2"/>
      </rPr>
      <t>6.2019</t>
    </r>
    <r>
      <rPr>
        <sz val="10"/>
        <rFont val="微软雅黑"/>
        <family val="2"/>
        <charset val="134"/>
      </rPr>
      <t>年公路货运量及货物周转量统计口径，根据</t>
    </r>
    <r>
      <rPr>
        <sz val="10"/>
        <rFont val="Arial"/>
        <family val="2"/>
      </rPr>
      <t>2019</t>
    </r>
    <r>
      <rPr>
        <sz val="10"/>
        <rFont val="微软雅黑"/>
        <family val="2"/>
        <charset val="134"/>
      </rPr>
      <t>道路货物运输量专项调查进行了调整，数据与上年不可比</t>
    </r>
    <r>
      <rPr>
        <sz val="10"/>
        <rFont val="Arial"/>
        <family val="2"/>
      </rPr>
      <t>(</t>
    </r>
    <r>
      <rPr>
        <sz val="10"/>
        <rFont val="微软雅黑"/>
        <family val="2"/>
        <charset val="134"/>
      </rPr>
      <t>以下相关表同</t>
    </r>
    <r>
      <rPr>
        <sz val="10"/>
        <rFont val="Arial"/>
        <family val="2"/>
      </rPr>
      <t>)</t>
    </r>
    <r>
      <rPr>
        <sz val="10"/>
        <rFont val="微软雅黑"/>
        <family val="2"/>
        <charset val="134"/>
      </rPr>
      <t>。按照调整后可比口径计算，</t>
    </r>
    <r>
      <rPr>
        <sz val="10"/>
        <rFont val="Arial"/>
        <family val="2"/>
      </rPr>
      <t>2019</t>
    </r>
    <r>
      <rPr>
        <sz val="10"/>
        <rFont val="微软雅黑"/>
        <family val="2"/>
        <charset val="134"/>
      </rPr>
      <t>年公路货运量、货物周转量比上年分别增长</t>
    </r>
    <r>
      <rPr>
        <sz val="10"/>
        <rFont val="Arial"/>
        <family val="2"/>
      </rPr>
      <t>4.2%</t>
    </r>
    <r>
      <rPr>
        <sz val="10"/>
        <rFont val="微软雅黑"/>
        <family val="2"/>
        <charset val="134"/>
      </rPr>
      <t>和</t>
    </r>
    <r>
      <rPr>
        <sz val="10"/>
        <rFont val="Arial"/>
        <family val="2"/>
      </rPr>
      <t>0.4%</t>
    </r>
    <r>
      <rPr>
        <sz val="10"/>
        <rFont val="微软雅黑"/>
        <family val="2"/>
        <charset val="134"/>
      </rPr>
      <t>。</t>
    </r>
    <phoneticPr fontId="3" type="noConversion"/>
  </si>
  <si>
    <t>汽油车</t>
    <phoneticPr fontId="3" type="noConversion"/>
  </si>
  <si>
    <t>行驶距离</t>
    <phoneticPr fontId="3" type="noConversion"/>
  </si>
  <si>
    <t>耗油</t>
    <phoneticPr fontId="3" type="noConversion"/>
  </si>
  <si>
    <t>密度</t>
    <phoneticPr fontId="3" type="noConversion"/>
  </si>
  <si>
    <t>耗油量</t>
    <phoneticPr fontId="3" type="noConversion"/>
  </si>
  <si>
    <t>辆</t>
    <phoneticPr fontId="3" type="noConversion"/>
  </si>
  <si>
    <t>公里</t>
    <phoneticPr fontId="3" type="noConversion"/>
  </si>
  <si>
    <t>L/公里</t>
    <phoneticPr fontId="3" type="noConversion"/>
  </si>
  <si>
    <t>kg/L</t>
    <phoneticPr fontId="3" type="noConversion"/>
  </si>
  <si>
    <t>万吨</t>
    <phoneticPr fontId="3" type="noConversion"/>
  </si>
  <si>
    <r>
      <rPr>
        <sz val="10"/>
        <rFont val="微软雅黑"/>
        <family val="2"/>
        <charset val="134"/>
      </rPr>
      <t>公路货物周转量</t>
    </r>
    <r>
      <rPr>
        <sz val="10"/>
        <rFont val="Arial"/>
        <family val="2"/>
      </rPr>
      <t>(</t>
    </r>
    <r>
      <rPr>
        <sz val="10"/>
        <rFont val="微软雅黑"/>
        <family val="2"/>
        <charset val="134"/>
      </rPr>
      <t>亿吨公里</t>
    </r>
    <r>
      <rPr>
        <sz val="10"/>
        <rFont val="Arial"/>
        <family val="2"/>
      </rPr>
      <t>)</t>
    </r>
    <r>
      <rPr>
        <sz val="10"/>
        <rFont val="Arial"/>
        <family val="2"/>
        <charset val="134"/>
      </rPr>
      <t xml:space="preserve"> </t>
    </r>
    <r>
      <rPr>
        <sz val="10"/>
        <rFont val="等线"/>
        <family val="2"/>
        <charset val="134"/>
      </rPr>
      <t>调整前口径</t>
    </r>
    <phoneticPr fontId="3" type="noConversion"/>
  </si>
  <si>
    <t>2024H1</t>
    <phoneticPr fontId="3" type="noConversion"/>
  </si>
  <si>
    <t>高铁旅客周转量</t>
    <phoneticPr fontId="3" type="noConversion"/>
  </si>
  <si>
    <t>客运机车旅客周转量</t>
    <phoneticPr fontId="3" type="noConversion"/>
  </si>
  <si>
    <t>城市公交旅客周转量</t>
    <phoneticPr fontId="3" type="noConversion"/>
  </si>
  <si>
    <t>公路旅客周转量</t>
    <phoneticPr fontId="3" type="noConversion"/>
  </si>
  <si>
    <t>城市轮渡旅客周转量</t>
    <phoneticPr fontId="3" type="noConversion"/>
  </si>
  <si>
    <t>水运旅客周转量</t>
    <phoneticPr fontId="3" type="noConversion"/>
  </si>
  <si>
    <t>民用航空旅客周转量</t>
    <phoneticPr fontId="3" type="noConversion"/>
  </si>
  <si>
    <t>铁路货物周转量</t>
    <phoneticPr fontId="3" type="noConversion"/>
  </si>
  <si>
    <t>公路货物周转量</t>
    <phoneticPr fontId="3" type="noConversion"/>
  </si>
  <si>
    <t>水运货物周转量</t>
    <phoneticPr fontId="3" type="noConversion"/>
  </si>
  <si>
    <t>远洋货物周转量</t>
    <phoneticPr fontId="3" type="noConversion"/>
  </si>
  <si>
    <t>内河货物周转量</t>
    <phoneticPr fontId="3" type="noConversion"/>
  </si>
  <si>
    <t>沿海货物周转量</t>
    <phoneticPr fontId="3" type="noConversion"/>
  </si>
  <si>
    <t>民用航空货物周转量</t>
    <phoneticPr fontId="3" type="noConversion"/>
  </si>
  <si>
    <t>重型车旅客周转量</t>
    <phoneticPr fontId="3" type="noConversion"/>
  </si>
  <si>
    <t>psgr-rail</t>
    <phoneticPr fontId="3" type="noConversion"/>
  </si>
  <si>
    <t>psgr-hdv</t>
    <phoneticPr fontId="3" type="noConversion"/>
  </si>
  <si>
    <t>psgr-ship</t>
    <phoneticPr fontId="3" type="noConversion"/>
  </si>
  <si>
    <t>psgr-aircraft</t>
    <phoneticPr fontId="3" type="noConversion"/>
  </si>
  <si>
    <t>psgr-ldv</t>
    <phoneticPr fontId="3" type="noConversion"/>
  </si>
  <si>
    <t>psgr-motorbike</t>
    <phoneticPr fontId="3" type="noConversion"/>
  </si>
  <si>
    <t>轻型车旅客周转量</t>
    <phoneticPr fontId="3" type="noConversion"/>
  </si>
  <si>
    <t>私家车出行周转量</t>
    <phoneticPr fontId="3" type="noConversion"/>
  </si>
  <si>
    <t>出租网约车出行周转量</t>
    <phoneticPr fontId="3" type="noConversion"/>
  </si>
  <si>
    <t>国内民航周转量</t>
    <phoneticPr fontId="3" type="noConversion"/>
  </si>
  <si>
    <t>国际民航周转量</t>
    <phoneticPr fontId="3" type="noConversion"/>
  </si>
  <si>
    <t>营运水运旅客周转量</t>
    <phoneticPr fontId="3" type="noConversion"/>
  </si>
  <si>
    <t>城市轨道交通周转量</t>
    <phoneticPr fontId="3" type="noConversion"/>
  </si>
  <si>
    <t>营运铁路旅客周转量</t>
    <phoneticPr fontId="3" type="noConversion"/>
  </si>
  <si>
    <t>铁路旅客周转量</t>
    <phoneticPr fontId="3" type="noConversion"/>
  </si>
  <si>
    <t>汽油(万吨)</t>
  </si>
  <si>
    <t>4.7. 生活消费</t>
  </si>
  <si>
    <t>重庆市</t>
  </si>
  <si>
    <t>浙江省</t>
  </si>
  <si>
    <t>云南省</t>
  </si>
  <si>
    <t>新疆维吾尔自治区</t>
  </si>
  <si>
    <t>天津市</t>
  </si>
  <si>
    <t>四川省</t>
  </si>
  <si>
    <t>上海市</t>
  </si>
  <si>
    <t>陕西省</t>
  </si>
  <si>
    <t>山西省</t>
  </si>
  <si>
    <t>山东省</t>
  </si>
  <si>
    <t>全国</t>
  </si>
  <si>
    <t>青海省</t>
  </si>
  <si>
    <t>宁夏回族自治区</t>
  </si>
  <si>
    <t>内蒙古自治区</t>
  </si>
  <si>
    <t>辽宁省</t>
  </si>
  <si>
    <t>江西省</t>
  </si>
  <si>
    <t>江苏省</t>
  </si>
  <si>
    <t>吉林省</t>
  </si>
  <si>
    <t>湖南省</t>
  </si>
  <si>
    <t>湖北省</t>
  </si>
  <si>
    <t>黑龙江省</t>
  </si>
  <si>
    <t>河南省</t>
  </si>
  <si>
    <t>河北省</t>
  </si>
  <si>
    <t>海南省</t>
  </si>
  <si>
    <t>贵州省</t>
  </si>
  <si>
    <t>广西壮族自治区</t>
  </si>
  <si>
    <t>广东省</t>
  </si>
  <si>
    <t>甘肃省</t>
  </si>
  <si>
    <t>福建省</t>
  </si>
  <si>
    <t>北京市</t>
  </si>
  <si>
    <t>安徽省</t>
  </si>
  <si>
    <t>柴油(万吨)</t>
  </si>
  <si>
    <t>总计</t>
  </si>
  <si>
    <t>(空白)</t>
  </si>
  <si>
    <t>行标签</t>
  </si>
  <si>
    <t>列标签</t>
  </si>
  <si>
    <t>求和项:实物消费量</t>
  </si>
  <si>
    <t>实物消费量</t>
  </si>
  <si>
    <t>能源品种</t>
  </si>
  <si>
    <t>项目</t>
  </si>
  <si>
    <t>年份</t>
  </si>
  <si>
    <t>地区</t>
  </si>
  <si>
    <t>胡杨河市</t>
  </si>
  <si>
    <t>昆玉市</t>
  </si>
  <si>
    <t>可克达拉市</t>
  </si>
  <si>
    <t>双河市</t>
  </si>
  <si>
    <t>铁门关市</t>
  </si>
  <si>
    <t>北屯市</t>
  </si>
  <si>
    <t>五家渠市</t>
  </si>
  <si>
    <t>图木舒克市</t>
  </si>
  <si>
    <t>阿拉尔市</t>
  </si>
  <si>
    <t>石河子市</t>
  </si>
  <si>
    <t>阿勒泰地区</t>
  </si>
  <si>
    <t>塔城地区</t>
  </si>
  <si>
    <t>伊犁哈萨克自治州</t>
  </si>
  <si>
    <t>和田地区</t>
  </si>
  <si>
    <t>喀什地区</t>
  </si>
  <si>
    <t>克孜勒苏柯尔克孜自治州</t>
  </si>
  <si>
    <t>阿克苏地区</t>
  </si>
  <si>
    <t>巴音郭楞蒙古自治州</t>
  </si>
  <si>
    <t>博尔塔拉蒙古自治州</t>
  </si>
  <si>
    <t>昌吉回族自治州</t>
  </si>
  <si>
    <t>哈密市</t>
  </si>
  <si>
    <t>吐鲁番市</t>
  </si>
  <si>
    <t>克拉玛依市</t>
  </si>
  <si>
    <t>乌鲁木齐市</t>
  </si>
  <si>
    <t>中卫市</t>
  </si>
  <si>
    <t>固原市</t>
  </si>
  <si>
    <t>吴忠市</t>
  </si>
  <si>
    <t>石嘴山市</t>
  </si>
  <si>
    <t>银川市</t>
  </si>
  <si>
    <t>海西蒙古族藏族自治州</t>
  </si>
  <si>
    <t>玉树藏族自治州</t>
  </si>
  <si>
    <t>果洛藏族自治州</t>
  </si>
  <si>
    <t>海南藏族自治州</t>
  </si>
  <si>
    <t>黄南藏族自治州</t>
  </si>
  <si>
    <t>海北藏族自治州</t>
  </si>
  <si>
    <t>海东市</t>
  </si>
  <si>
    <t>西宁市</t>
  </si>
  <si>
    <t>甘南藏族自治州</t>
  </si>
  <si>
    <t>临夏回族自治州</t>
  </si>
  <si>
    <t>陇南市</t>
  </si>
  <si>
    <t>定西市</t>
  </si>
  <si>
    <t>庆阳市</t>
  </si>
  <si>
    <t>酒泉市</t>
  </si>
  <si>
    <t>平凉市</t>
  </si>
  <si>
    <t>张掖市</t>
  </si>
  <si>
    <t>武威市</t>
  </si>
  <si>
    <t>天水市</t>
  </si>
  <si>
    <t>白银市</t>
  </si>
  <si>
    <t>金昌市</t>
  </si>
  <si>
    <t>嘉峪关市</t>
  </si>
  <si>
    <t>兰州市</t>
  </si>
  <si>
    <t>商洛市</t>
  </si>
  <si>
    <t>安康市</t>
  </si>
  <si>
    <t>榆林市</t>
  </si>
  <si>
    <t>汉中市</t>
  </si>
  <si>
    <t>延安市</t>
  </si>
  <si>
    <t>渭南市</t>
  </si>
  <si>
    <t>咸阳市</t>
  </si>
  <si>
    <t>宝鸡市</t>
  </si>
  <si>
    <t>铜川市</t>
  </si>
  <si>
    <t>西安市</t>
  </si>
  <si>
    <t>阿里地区</t>
  </si>
  <si>
    <t>西藏自治区</t>
  </si>
  <si>
    <t>那曲市</t>
  </si>
  <si>
    <t>山南市</t>
  </si>
  <si>
    <t>林芝市</t>
  </si>
  <si>
    <t>昌都市</t>
  </si>
  <si>
    <t>日喀则市</t>
  </si>
  <si>
    <t>拉萨市</t>
  </si>
  <si>
    <t>迪庆藏族自治州</t>
  </si>
  <si>
    <t>怒江傈僳族自治州</t>
  </si>
  <si>
    <t>德宏傣族景颇族自治州</t>
  </si>
  <si>
    <t>大理白族自治州</t>
  </si>
  <si>
    <t>西双版纳傣族自治州</t>
  </si>
  <si>
    <t>文山壮族苗族自治州</t>
  </si>
  <si>
    <t>红河哈尼族彝族自治州</t>
  </si>
  <si>
    <t>楚雄彝族自治州</t>
  </si>
  <si>
    <t>临沧市</t>
  </si>
  <si>
    <t>普洱市</t>
  </si>
  <si>
    <t>丽江市</t>
  </si>
  <si>
    <t>昭通市</t>
  </si>
  <si>
    <t>保山市</t>
  </si>
  <si>
    <t>玉溪市</t>
  </si>
  <si>
    <t>曲靖市</t>
  </si>
  <si>
    <t>昆明市</t>
  </si>
  <si>
    <t>黔南布依族苗族自治州</t>
  </si>
  <si>
    <t>黔东南苗族侗族自治州</t>
  </si>
  <si>
    <t>黔西南布依族苗族自治州</t>
  </si>
  <si>
    <t>铜仁市</t>
  </si>
  <si>
    <t>毕节市</t>
  </si>
  <si>
    <t>安顺市</t>
  </si>
  <si>
    <t>遵义市</t>
  </si>
  <si>
    <t>六盘水市</t>
  </si>
  <si>
    <t>贵阳市</t>
  </si>
  <si>
    <t>凉山彝族自治州</t>
  </si>
  <si>
    <t>甘孜藏族自治州</t>
  </si>
  <si>
    <t>阿坝藏族羌族自治州</t>
  </si>
  <si>
    <t>资阳市</t>
  </si>
  <si>
    <t>巴中市</t>
  </si>
  <si>
    <t>雅安市</t>
  </si>
  <si>
    <t>达州市</t>
  </si>
  <si>
    <t>广安市</t>
  </si>
  <si>
    <t>宜宾市</t>
  </si>
  <si>
    <t>眉山市</t>
  </si>
  <si>
    <t>南充市</t>
  </si>
  <si>
    <t>乐山市</t>
  </si>
  <si>
    <t>内江市</t>
  </si>
  <si>
    <t>遂宁市</t>
  </si>
  <si>
    <t>广元市</t>
  </si>
  <si>
    <t>绵阳市</t>
  </si>
  <si>
    <t>德阳市</t>
  </si>
  <si>
    <t>泸州市</t>
  </si>
  <si>
    <t>攀枝花市</t>
  </si>
  <si>
    <t>自贡市</t>
  </si>
  <si>
    <t>成都市</t>
  </si>
  <si>
    <t>琼中黎族苗族自治县</t>
  </si>
  <si>
    <t>保亭黎族苗族自治县</t>
  </si>
  <si>
    <t>陵水黎族自治县</t>
  </si>
  <si>
    <t>乐东黎族自治县</t>
  </si>
  <si>
    <t>昌江黎族自治县</t>
  </si>
  <si>
    <t>白沙黎族自治县</t>
  </si>
  <si>
    <t>临高县</t>
  </si>
  <si>
    <t>澄迈县</t>
  </si>
  <si>
    <t>屯昌县</t>
  </si>
  <si>
    <t>定安县</t>
  </si>
  <si>
    <t>东方市</t>
  </si>
  <si>
    <t>万宁市</t>
  </si>
  <si>
    <t>文昌市</t>
  </si>
  <si>
    <t>琼海市</t>
  </si>
  <si>
    <t>五指山市</t>
  </si>
  <si>
    <t>儋州市</t>
  </si>
  <si>
    <t>三亚市</t>
  </si>
  <si>
    <t>海口市</t>
  </si>
  <si>
    <t>崇左市</t>
  </si>
  <si>
    <t>来宾市</t>
  </si>
  <si>
    <t>河池市</t>
  </si>
  <si>
    <t>贺州市</t>
  </si>
  <si>
    <t>百色市</t>
  </si>
  <si>
    <t>玉林市</t>
  </si>
  <si>
    <t>贵港市</t>
  </si>
  <si>
    <t>钦州市</t>
  </si>
  <si>
    <t>防城港市</t>
  </si>
  <si>
    <t>北海市</t>
  </si>
  <si>
    <t>梧州市</t>
  </si>
  <si>
    <t>桂林市</t>
  </si>
  <si>
    <t>柳州市</t>
  </si>
  <si>
    <t>南宁市</t>
  </si>
  <si>
    <t>云浮市</t>
  </si>
  <si>
    <t>揭阳市</t>
  </si>
  <si>
    <t>潮州市</t>
  </si>
  <si>
    <t>中山市</t>
  </si>
  <si>
    <t>东莞市</t>
  </si>
  <si>
    <t>清远市</t>
  </si>
  <si>
    <t>阳江市</t>
  </si>
  <si>
    <t>河源市</t>
  </si>
  <si>
    <t>汕尾市</t>
  </si>
  <si>
    <t>梅州市</t>
  </si>
  <si>
    <t>惠州市</t>
  </si>
  <si>
    <t>肇庆市</t>
  </si>
  <si>
    <t>茂名市</t>
  </si>
  <si>
    <t>湛江市</t>
  </si>
  <si>
    <t>江门市</t>
  </si>
  <si>
    <t>佛山市</t>
  </si>
  <si>
    <t>汕头市</t>
  </si>
  <si>
    <t>珠海市</t>
  </si>
  <si>
    <t>深圳市</t>
  </si>
  <si>
    <t>韶关市</t>
  </si>
  <si>
    <t>广州市</t>
  </si>
  <si>
    <t>湘西土家族苗族自治州</t>
  </si>
  <si>
    <t>娄底市</t>
  </si>
  <si>
    <t>怀化市</t>
  </si>
  <si>
    <t>永州市</t>
  </si>
  <si>
    <t>郴州市</t>
  </si>
  <si>
    <t>益阳市</t>
  </si>
  <si>
    <t>张家界市</t>
  </si>
  <si>
    <t>常德市</t>
  </si>
  <si>
    <t>岳阳市</t>
  </si>
  <si>
    <t>邵阳市</t>
  </si>
  <si>
    <t>衡阳市</t>
  </si>
  <si>
    <t>湘潭市</t>
  </si>
  <si>
    <t>株洲市</t>
  </si>
  <si>
    <t>长沙市</t>
  </si>
  <si>
    <t>神农架林区</t>
  </si>
  <si>
    <t>天门市</t>
  </si>
  <si>
    <t>潜江市</t>
  </si>
  <si>
    <t>仙桃市</t>
  </si>
  <si>
    <t>恩施土家族苗族自治州</t>
  </si>
  <si>
    <t>随州市</t>
  </si>
  <si>
    <t>咸宁市</t>
  </si>
  <si>
    <t>黄冈市</t>
  </si>
  <si>
    <t>荆州市</t>
  </si>
  <si>
    <t>孝感市</t>
  </si>
  <si>
    <t>荆门市</t>
  </si>
  <si>
    <t>鄂州市</t>
  </si>
  <si>
    <t>襄阳市</t>
  </si>
  <si>
    <t>宜昌市</t>
  </si>
  <si>
    <t>十堰市</t>
  </si>
  <si>
    <t>黄石市</t>
  </si>
  <si>
    <t>武汉市</t>
  </si>
  <si>
    <t>济源市</t>
  </si>
  <si>
    <t>驻马店市</t>
  </si>
  <si>
    <t>周口市</t>
  </si>
  <si>
    <t>信阳市</t>
  </si>
  <si>
    <t>商丘市</t>
  </si>
  <si>
    <t>南阳市</t>
  </si>
  <si>
    <t>三门峡市</t>
  </si>
  <si>
    <t>漯河市</t>
  </si>
  <si>
    <t>许昌市</t>
  </si>
  <si>
    <t>濮阳市</t>
  </si>
  <si>
    <t>焦作市</t>
  </si>
  <si>
    <t>新乡市</t>
  </si>
  <si>
    <t>鹤壁市</t>
  </si>
  <si>
    <t>安阳市</t>
  </si>
  <si>
    <t>平顶山市</t>
  </si>
  <si>
    <t>洛阳市</t>
  </si>
  <si>
    <t>开封市</t>
  </si>
  <si>
    <t>郑州市</t>
  </si>
  <si>
    <t>菏泽市</t>
  </si>
  <si>
    <t>滨州市</t>
  </si>
  <si>
    <t>聊城市</t>
  </si>
  <si>
    <t>德州市</t>
  </si>
  <si>
    <t>临沂市</t>
  </si>
  <si>
    <t>日照市</t>
  </si>
  <si>
    <t>威海市</t>
  </si>
  <si>
    <t>泰安市</t>
  </si>
  <si>
    <t>济宁市</t>
  </si>
  <si>
    <t>潍坊市</t>
  </si>
  <si>
    <t>烟台市</t>
  </si>
  <si>
    <t>东营市</t>
  </si>
  <si>
    <t>枣庄市</t>
  </si>
  <si>
    <t>淄博市</t>
  </si>
  <si>
    <t>青岛市</t>
  </si>
  <si>
    <t>济南市</t>
  </si>
  <si>
    <t>上饶市</t>
  </si>
  <si>
    <t>抚州市</t>
  </si>
  <si>
    <t>宜春市</t>
  </si>
  <si>
    <t>吉安市</t>
  </si>
  <si>
    <t>赣州市</t>
  </si>
  <si>
    <t>鹰潭市</t>
  </si>
  <si>
    <t>新余市</t>
  </si>
  <si>
    <t>九江市</t>
  </si>
  <si>
    <t>萍乡市</t>
  </si>
  <si>
    <t>景德镇市</t>
  </si>
  <si>
    <t>南昌市</t>
  </si>
  <si>
    <t>宁德市</t>
  </si>
  <si>
    <t>龙岩市</t>
  </si>
  <si>
    <t>南平市</t>
  </si>
  <si>
    <t>漳州市</t>
  </si>
  <si>
    <t>泉州市</t>
  </si>
  <si>
    <t>三明市</t>
  </si>
  <si>
    <t>莆田市</t>
  </si>
  <si>
    <t>厦门市</t>
  </si>
  <si>
    <t>福州市</t>
  </si>
  <si>
    <t>宣城市</t>
  </si>
  <si>
    <t>池州市</t>
  </si>
  <si>
    <t>亳州市</t>
  </si>
  <si>
    <t>六安市</t>
  </si>
  <si>
    <t>宿州市</t>
  </si>
  <si>
    <t>阜阳市</t>
  </si>
  <si>
    <t>滁州市</t>
  </si>
  <si>
    <t>黄山市</t>
  </si>
  <si>
    <t>安庆市</t>
  </si>
  <si>
    <t>铜陵市</t>
  </si>
  <si>
    <t>淮北市</t>
  </si>
  <si>
    <t>马鞍山市</t>
  </si>
  <si>
    <t>淮南市</t>
  </si>
  <si>
    <t>蚌埠市</t>
  </si>
  <si>
    <t>芜湖市</t>
  </si>
  <si>
    <t>合肥市</t>
  </si>
  <si>
    <t>丽水市</t>
  </si>
  <si>
    <t>台州市</t>
  </si>
  <si>
    <t>舟山市</t>
  </si>
  <si>
    <t>衢州市</t>
  </si>
  <si>
    <t>金华市</t>
  </si>
  <si>
    <t>绍兴市</t>
  </si>
  <si>
    <t>湖州市</t>
  </si>
  <si>
    <t>嘉兴市</t>
  </si>
  <si>
    <t>温州市</t>
  </si>
  <si>
    <t>宁波市</t>
  </si>
  <si>
    <t>杭州市</t>
  </si>
  <si>
    <t>宿迁市</t>
  </si>
  <si>
    <t>泰州市</t>
  </si>
  <si>
    <t>镇江市</t>
  </si>
  <si>
    <t>扬州市</t>
  </si>
  <si>
    <t>盐城市</t>
  </si>
  <si>
    <t>淮安市</t>
  </si>
  <si>
    <t>连云港市</t>
  </si>
  <si>
    <t>南通市</t>
  </si>
  <si>
    <t>苏州市</t>
  </si>
  <si>
    <t>常州市</t>
  </si>
  <si>
    <t>徐州市</t>
  </si>
  <si>
    <t>无锡市</t>
  </si>
  <si>
    <t>南京市</t>
  </si>
  <si>
    <t>大兴安岭地区</t>
  </si>
  <si>
    <t>绥化市</t>
  </si>
  <si>
    <t>黑河市</t>
  </si>
  <si>
    <t>牡丹江市</t>
  </si>
  <si>
    <t>七台河市</t>
  </si>
  <si>
    <t>佳木斯市</t>
  </si>
  <si>
    <t>伊春市</t>
  </si>
  <si>
    <t>大庆市</t>
  </si>
  <si>
    <t>双鸭山市</t>
  </si>
  <si>
    <t>鹤岗市</t>
  </si>
  <si>
    <t>鸡西市</t>
  </si>
  <si>
    <t>齐齐哈尔市</t>
  </si>
  <si>
    <t>哈尔滨市</t>
  </si>
  <si>
    <t>延边朝鲜族自治州</t>
  </si>
  <si>
    <t>白城市</t>
  </si>
  <si>
    <t>松原市</t>
  </si>
  <si>
    <t>白山市</t>
  </si>
  <si>
    <t>通化市</t>
  </si>
  <si>
    <t>辽源市</t>
  </si>
  <si>
    <t>四平市</t>
  </si>
  <si>
    <t>吉林市</t>
  </si>
  <si>
    <t>长春市</t>
  </si>
  <si>
    <t>葫芦岛市</t>
  </si>
  <si>
    <t>朝阳市</t>
  </si>
  <si>
    <t>铁岭市</t>
  </si>
  <si>
    <t>盘锦市</t>
  </si>
  <si>
    <t>辽阳市</t>
  </si>
  <si>
    <t>阜新市</t>
  </si>
  <si>
    <t>营口市</t>
  </si>
  <si>
    <t>锦州市</t>
  </si>
  <si>
    <t>丹东市</t>
  </si>
  <si>
    <t>本溪市</t>
  </si>
  <si>
    <t>抚顺市</t>
  </si>
  <si>
    <t>鞍山市</t>
  </si>
  <si>
    <t>大连市</t>
  </si>
  <si>
    <t>沈阳市</t>
  </si>
  <si>
    <t>阿拉善盟</t>
  </si>
  <si>
    <t>锡林郭勒盟</t>
  </si>
  <si>
    <t>兴安盟</t>
  </si>
  <si>
    <t>乌兰察布市</t>
  </si>
  <si>
    <t>巴彦淖尔市</t>
  </si>
  <si>
    <t>呼伦贝尔市</t>
  </si>
  <si>
    <t>鄂尔多斯市</t>
  </si>
  <si>
    <t>通辽市</t>
  </si>
  <si>
    <t>赤峰市</t>
  </si>
  <si>
    <t>乌海市</t>
  </si>
  <si>
    <t>包头市</t>
  </si>
  <si>
    <t>呼和浩特市</t>
  </si>
  <si>
    <t>吕梁市</t>
  </si>
  <si>
    <t>临汾市</t>
  </si>
  <si>
    <t>忻州市</t>
  </si>
  <si>
    <t>运城市</t>
  </si>
  <si>
    <t>晋中市</t>
  </si>
  <si>
    <t>朔州市</t>
  </si>
  <si>
    <t>晋城市</t>
  </si>
  <si>
    <t>长治市</t>
  </si>
  <si>
    <t>阳泉市</t>
  </si>
  <si>
    <t>大同市</t>
  </si>
  <si>
    <t>太原市</t>
  </si>
  <si>
    <t>衡水市</t>
  </si>
  <si>
    <t>廊坊市</t>
  </si>
  <si>
    <t>沧州市</t>
  </si>
  <si>
    <t>承德市</t>
  </si>
  <si>
    <t>张家口市</t>
  </si>
  <si>
    <t>保定市</t>
  </si>
  <si>
    <t>邢台市</t>
  </si>
  <si>
    <t>邯郸市</t>
  </si>
  <si>
    <t>秦皇岛市</t>
  </si>
  <si>
    <t>唐山市</t>
  </si>
  <si>
    <t>石家庄市</t>
  </si>
  <si>
    <t>City</t>
  </si>
  <si>
    <t>Xinjiang</t>
    <phoneticPr fontId="3" type="noConversion"/>
  </si>
  <si>
    <t>Ningxia</t>
    <phoneticPr fontId="3" type="noConversion"/>
  </si>
  <si>
    <t>Qinghai</t>
    <phoneticPr fontId="3" type="noConversion"/>
  </si>
  <si>
    <t>Gansu</t>
    <phoneticPr fontId="3" type="noConversion"/>
  </si>
  <si>
    <t>Shaanxi</t>
    <phoneticPr fontId="3" type="noConversion"/>
  </si>
  <si>
    <t>Tibei</t>
    <phoneticPr fontId="3" type="noConversion"/>
  </si>
  <si>
    <t>Yunnan</t>
    <phoneticPr fontId="3" type="noConversion"/>
  </si>
  <si>
    <t>Guizhou</t>
    <phoneticPr fontId="3" type="noConversion"/>
  </si>
  <si>
    <t>Sichuan</t>
    <phoneticPr fontId="3" type="noConversion"/>
  </si>
  <si>
    <t>Chongqing</t>
    <phoneticPr fontId="3" type="noConversion"/>
  </si>
  <si>
    <t>Hainan</t>
    <phoneticPr fontId="3" type="noConversion"/>
  </si>
  <si>
    <t>Guangxi</t>
    <phoneticPr fontId="3" type="noConversion"/>
  </si>
  <si>
    <t>Guangdong</t>
    <phoneticPr fontId="3" type="noConversion"/>
  </si>
  <si>
    <t>Hunan</t>
    <phoneticPr fontId="3" type="noConversion"/>
  </si>
  <si>
    <t>Hubei</t>
    <phoneticPr fontId="3" type="noConversion"/>
  </si>
  <si>
    <t>Henan</t>
    <phoneticPr fontId="3" type="noConversion"/>
  </si>
  <si>
    <t>Shandong</t>
    <phoneticPr fontId="3" type="noConversion"/>
  </si>
  <si>
    <t>Jiangxi</t>
    <phoneticPr fontId="3" type="noConversion"/>
  </si>
  <si>
    <t>Fujian</t>
    <phoneticPr fontId="3" type="noConversion"/>
  </si>
  <si>
    <t>Anhui</t>
    <phoneticPr fontId="3" type="noConversion"/>
  </si>
  <si>
    <t>Zhejiang</t>
    <phoneticPr fontId="3" type="noConversion"/>
  </si>
  <si>
    <t>Jiangsu</t>
    <phoneticPr fontId="3" type="noConversion"/>
  </si>
  <si>
    <t>Shanghai</t>
    <phoneticPr fontId="3" type="noConversion"/>
  </si>
  <si>
    <t>Heilongjiang</t>
    <phoneticPr fontId="3" type="noConversion"/>
  </si>
  <si>
    <t>Jilin</t>
    <phoneticPr fontId="3" type="noConversion"/>
  </si>
  <si>
    <t>Liaoning</t>
    <phoneticPr fontId="3" type="noConversion"/>
  </si>
  <si>
    <t>Inner Mongolia</t>
    <phoneticPr fontId="3" type="noConversion"/>
  </si>
  <si>
    <t>Shanxi</t>
    <phoneticPr fontId="3" type="noConversion"/>
  </si>
  <si>
    <t>Hebei</t>
    <phoneticPr fontId="3" type="noConversion"/>
  </si>
  <si>
    <t>Tianjin</t>
    <phoneticPr fontId="3" type="noConversion"/>
  </si>
  <si>
    <t>Beijing</t>
    <phoneticPr fontId="3" type="noConversion"/>
  </si>
  <si>
    <t>公交周转量 （亿人公里）</t>
    <phoneticPr fontId="3" type="noConversion"/>
  </si>
  <si>
    <t>私家车周转量 （亿人公里）</t>
    <phoneticPr fontId="3" type="noConversion"/>
  </si>
  <si>
    <t>2025年恢复</t>
    <phoneticPr fontId="3" type="noConversion"/>
  </si>
  <si>
    <t>2024年恢复系数</t>
    <phoneticPr fontId="3" type="noConversion"/>
  </si>
  <si>
    <t>2023年恢复系数</t>
    <phoneticPr fontId="3" type="noConversion"/>
  </si>
  <si>
    <t>2022年恢复系数</t>
    <phoneticPr fontId="3" type="noConversion"/>
  </si>
  <si>
    <t>其中：新疆建设兵团</t>
    <phoneticPr fontId="19" type="noConversion"/>
  </si>
  <si>
    <t>总  计</t>
  </si>
  <si>
    <t>本月</t>
  </si>
  <si>
    <r>
      <rPr>
        <sz val="10"/>
        <rFont val="黑体"/>
        <family val="3"/>
        <charset val="134"/>
      </rPr>
      <t>同比增速
(%)</t>
    </r>
  </si>
  <si>
    <t>自年初累计</t>
  </si>
  <si>
    <t>客运轮渡</t>
  </si>
  <si>
    <t>巡游出租汽车</t>
  </si>
  <si>
    <t>城市轨道交通</t>
  </si>
  <si>
    <t>公共汽电车</t>
  </si>
  <si>
    <t>客运总量</t>
  </si>
  <si>
    <t>计量单位：万人</t>
  </si>
  <si>
    <t>2023年6月全国城市客运量</t>
  </si>
  <si>
    <t>客运轮渡客运量（亿人）</t>
  </si>
  <si>
    <t>出租汽车客运量（亿人）</t>
  </si>
  <si>
    <t>轨道交通运营车公里（亿车公里）</t>
  </si>
  <si>
    <t>轨道交通客运量（亿人）</t>
  </si>
  <si>
    <t>-</t>
  </si>
  <si>
    <t>公共汽电车运营里程（亿公里）</t>
  </si>
  <si>
    <t>公共汽电车客运量（亿人）</t>
  </si>
  <si>
    <t>客运总量（亿人）</t>
  </si>
  <si>
    <t>2*2023H1 / 2022</t>
    <phoneticPr fontId="3" type="noConversion"/>
  </si>
  <si>
    <t>2023H1</t>
    <phoneticPr fontId="3" type="noConversion"/>
  </si>
  <si>
    <r>
      <rPr>
        <sz val="10"/>
        <rFont val="宋体"/>
        <family val="3"/>
        <charset val="134"/>
      </rPr>
      <t>水路旅客周转量（万人公里）</t>
    </r>
    <phoneticPr fontId="19" type="noConversion"/>
  </si>
  <si>
    <r>
      <rPr>
        <sz val="10"/>
        <rFont val="宋体"/>
        <family val="3"/>
        <charset val="134"/>
      </rPr>
      <t>水路客运量（万人）</t>
    </r>
    <phoneticPr fontId="19" type="noConversion"/>
  </si>
  <si>
    <r>
      <rPr>
        <sz val="10"/>
        <rFont val="宋体"/>
        <family val="3"/>
        <charset val="134"/>
      </rPr>
      <t>水路货物周转量（万吨公里）</t>
    </r>
    <phoneticPr fontId="19" type="noConversion"/>
  </si>
  <si>
    <r>
      <rPr>
        <sz val="10"/>
        <rFont val="宋体"/>
        <family val="3"/>
        <charset val="134"/>
      </rPr>
      <t>水路货运量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万吨）</t>
    </r>
    <phoneticPr fontId="19" type="noConversion"/>
  </si>
  <si>
    <r>
      <rPr>
        <sz val="10"/>
        <rFont val="宋体"/>
        <family val="3"/>
        <charset val="134"/>
      </rPr>
      <t>公路旅客周转量（万人公里）</t>
    </r>
    <phoneticPr fontId="19" type="noConversion"/>
  </si>
  <si>
    <r>
      <rPr>
        <sz val="10"/>
        <rFont val="宋体"/>
        <family val="3"/>
        <charset val="134"/>
      </rPr>
      <t>公路客运量（万人）</t>
    </r>
    <phoneticPr fontId="19" type="noConversion"/>
  </si>
  <si>
    <r>
      <rPr>
        <sz val="10"/>
        <rFont val="宋体"/>
        <family val="3"/>
        <charset val="134"/>
      </rPr>
      <t>公路货物周转量（万吨公里）</t>
    </r>
    <phoneticPr fontId="19" type="noConversion"/>
  </si>
  <si>
    <r>
      <rPr>
        <sz val="10"/>
        <rFont val="宋体"/>
        <family val="3"/>
        <charset val="134"/>
      </rPr>
      <t>公路货运量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万吨）</t>
    </r>
    <phoneticPr fontId="19" type="noConversion"/>
  </si>
  <si>
    <r>
      <t>2023</t>
    </r>
    <r>
      <rPr>
        <sz val="10"/>
        <color rgb="FF000000"/>
        <rFont val="宋体"/>
        <family val="3"/>
        <charset val="134"/>
      </rPr>
      <t>年相比2019年数据</t>
    </r>
    <phoneticPr fontId="19" type="noConversion"/>
  </si>
  <si>
    <t>计算数据</t>
    <phoneticPr fontId="19" type="noConversion"/>
  </si>
  <si>
    <r>
      <t>2019</t>
    </r>
    <r>
      <rPr>
        <sz val="10"/>
        <color rgb="FF000000"/>
        <rFont val="宋体"/>
        <family val="3"/>
        <charset val="134"/>
      </rPr>
      <t>年</t>
    </r>
    <r>
      <rPr>
        <sz val="11"/>
        <color theme="1"/>
        <rFont val="等线"/>
        <family val="2"/>
        <charset val="134"/>
        <scheme val="minor"/>
      </rPr>
      <t>H</t>
    </r>
    <r>
      <rPr>
        <sz val="10"/>
        <color rgb="FF000000"/>
        <rFont val="Times New Roman"/>
        <family val="1"/>
      </rPr>
      <t>1</t>
    </r>
    <phoneticPr fontId="19" type="noConversion"/>
  </si>
  <si>
    <r>
      <t>2020</t>
    </r>
    <r>
      <rPr>
        <sz val="10"/>
        <color rgb="FF000000"/>
        <rFont val="宋体"/>
        <family val="3"/>
        <charset val="134"/>
      </rPr>
      <t>年</t>
    </r>
    <r>
      <rPr>
        <sz val="11"/>
        <color theme="1"/>
        <rFont val="等线"/>
        <family val="2"/>
        <charset val="134"/>
        <scheme val="minor"/>
      </rPr>
      <t>H1</t>
    </r>
    <phoneticPr fontId="19" type="noConversion"/>
  </si>
  <si>
    <r>
      <t>2023</t>
    </r>
    <r>
      <rPr>
        <sz val="10"/>
        <color rgb="FF000000"/>
        <rFont val="宋体"/>
        <family val="3"/>
        <charset val="134"/>
      </rPr>
      <t>年</t>
    </r>
    <r>
      <rPr>
        <sz val="10"/>
        <color rgb="FF000000"/>
        <rFont val="Times New Roman"/>
        <family val="3"/>
      </rPr>
      <t>H1</t>
    </r>
    <phoneticPr fontId="19" type="noConversion"/>
  </si>
  <si>
    <r>
      <rPr>
        <sz val="10"/>
        <rFont val="宋体"/>
        <family val="3"/>
        <charset val="134"/>
      </rPr>
      <t>注：全国增速按可比口径计算。</t>
    </r>
  </si>
  <si>
    <t>不分地区</t>
    <phoneticPr fontId="19" type="noConversion"/>
  </si>
  <si>
    <r>
      <t>2020</t>
    </r>
    <r>
      <rPr>
        <sz val="10"/>
        <color rgb="FF000000"/>
        <rFont val="宋体"/>
        <family val="3"/>
        <charset val="134"/>
      </rPr>
      <t>年6月运输量周转量</t>
    </r>
    <phoneticPr fontId="19" type="noConversion"/>
  </si>
  <si>
    <r>
      <t>2023</t>
    </r>
    <r>
      <rPr>
        <sz val="10"/>
        <color rgb="FF000000"/>
        <rFont val="宋体"/>
        <family val="3"/>
        <charset val="134"/>
      </rPr>
      <t>年6月运输量周转量</t>
    </r>
    <phoneticPr fontId="19" type="noConversion"/>
  </si>
  <si>
    <t>Passenger PV</t>
    <phoneticPr fontId="3" type="noConversion"/>
  </si>
  <si>
    <t>Passenger Bus</t>
    <phoneticPr fontId="3" type="noConversion"/>
  </si>
  <si>
    <t>National</t>
    <phoneticPr fontId="3" type="noConversion"/>
  </si>
  <si>
    <t>单位</t>
    <phoneticPr fontId="3" type="noConversion"/>
  </si>
  <si>
    <t>2023年</t>
    <phoneticPr fontId="3" type="noConversion"/>
  </si>
  <si>
    <t>公共汽电车运营线路</t>
  </si>
  <si>
    <t>条</t>
    <phoneticPr fontId="3" type="noConversion"/>
  </si>
  <si>
    <t>运营线路总长度</t>
  </si>
  <si>
    <t>万公里</t>
    <phoneticPr fontId="3" type="noConversion"/>
  </si>
  <si>
    <t>公交专用车道</t>
  </si>
  <si>
    <t>城市轨道交通运营线路</t>
  </si>
  <si>
    <t>城市轨道交通运营里程</t>
  </si>
  <si>
    <t>地铁线路</t>
  </si>
  <si>
    <t>地铁运营里程</t>
  </si>
  <si>
    <t>轻轨线路</t>
  </si>
  <si>
    <t>轻轨运营里程</t>
  </si>
  <si>
    <t>客运轮渡运营航线</t>
  </si>
  <si>
    <t>运营航线总长度</t>
  </si>
  <si>
    <t>城市客运量</t>
  </si>
  <si>
    <t>亿人次</t>
  </si>
  <si>
    <t>公共汽电车客运量</t>
  </si>
  <si>
    <t>其中：BRT</t>
    <phoneticPr fontId="3" type="noConversion"/>
  </si>
  <si>
    <t>城市轨道交通客运量</t>
  </si>
  <si>
    <t>巡游出租汽车客运量</t>
  </si>
  <si>
    <t>城市客运轮渡客运量</t>
  </si>
  <si>
    <t>公共汽电车运营里程</t>
  </si>
  <si>
    <t>亿公里</t>
    <phoneticPr fontId="3" type="noConversion"/>
  </si>
  <si>
    <t>出租车平均载人</t>
    <phoneticPr fontId="3" type="noConversion"/>
  </si>
  <si>
    <t>人</t>
    <phoneticPr fontId="3" type="noConversion"/>
  </si>
  <si>
    <t>出租车空驶率</t>
    <phoneticPr fontId="3" type="noConversion"/>
  </si>
  <si>
    <t>%</t>
    <phoneticPr fontId="3" type="noConversion"/>
  </si>
  <si>
    <t>Actual Growth</t>
    <phoneticPr fontId="3" type="noConversion"/>
  </si>
  <si>
    <t>Predicted Growth</t>
    <phoneticPr fontId="3" type="noConversion"/>
  </si>
  <si>
    <t>Decrease due to COVID</t>
    <phoneticPr fontId="3" type="noConversion"/>
  </si>
  <si>
    <t>轮渡平均里程</t>
    <phoneticPr fontId="3" type="noConversion"/>
  </si>
  <si>
    <t>轮渡周转量</t>
    <phoneticPr fontId="3" type="noConversion"/>
  </si>
  <si>
    <t>Start Year</t>
    <phoneticPr fontId="3" type="noConversion"/>
  </si>
  <si>
    <t>2024 EST</t>
    <phoneticPr fontId="3" type="noConversion"/>
  </si>
  <si>
    <t>南美</t>
    <phoneticPr fontId="3" type="noConversion"/>
  </si>
  <si>
    <t>非洲</t>
    <phoneticPr fontId="3" type="noConversion"/>
  </si>
  <si>
    <t>大洋洲</t>
    <phoneticPr fontId="3" type="noConversion"/>
  </si>
  <si>
    <t>北美</t>
    <phoneticPr fontId="3" type="noConversion"/>
  </si>
  <si>
    <t>欧洲</t>
    <phoneticPr fontId="3" type="noConversion"/>
  </si>
  <si>
    <t>亚洲</t>
    <phoneticPr fontId="3" type="noConversion"/>
  </si>
  <si>
    <t>Theoratical</t>
    <phoneticPr fontId="3" type="noConversion"/>
  </si>
  <si>
    <t>运输量</t>
    <phoneticPr fontId="3" type="noConversion"/>
  </si>
  <si>
    <t>占比</t>
    <phoneticPr fontId="3" type="noConversion"/>
  </si>
  <si>
    <t>第三方</t>
    <phoneticPr fontId="3" type="noConversion"/>
  </si>
  <si>
    <t>对方</t>
    <phoneticPr fontId="3" type="noConversion"/>
  </si>
  <si>
    <t>中国</t>
    <phoneticPr fontId="3" type="noConversion"/>
  </si>
  <si>
    <t>北美洲</t>
    <phoneticPr fontId="3" type="noConversion"/>
  </si>
  <si>
    <t>Asia/Pacific</t>
    <phoneticPr fontId="3" type="noConversion"/>
  </si>
  <si>
    <t>Africa</t>
    <phoneticPr fontId="3" type="noConversion"/>
  </si>
  <si>
    <t>Latin America</t>
    <phoneticPr fontId="3" type="noConversion"/>
  </si>
  <si>
    <t>Intra China &amp; South West Asia</t>
    <phoneticPr fontId="3" type="noConversion"/>
  </si>
  <si>
    <t>Pacific Sourth East Asia</t>
    <phoneticPr fontId="3" type="noConversion"/>
  </si>
  <si>
    <t>North Asia</t>
    <phoneticPr fontId="3" type="noConversion"/>
  </si>
  <si>
    <t>North America</t>
    <phoneticPr fontId="3" type="noConversion"/>
  </si>
  <si>
    <t>日方</t>
    <phoneticPr fontId="3" type="noConversion"/>
  </si>
  <si>
    <t>Middle East</t>
    <phoneticPr fontId="3" type="noConversion"/>
  </si>
  <si>
    <t>Europe</t>
    <phoneticPr fontId="3" type="noConversion"/>
  </si>
  <si>
    <t>China</t>
    <phoneticPr fontId="3" type="noConversion"/>
  </si>
  <si>
    <t>Low</t>
    <phoneticPr fontId="3" type="noConversion"/>
  </si>
  <si>
    <t>Mid</t>
    <phoneticPr fontId="3" type="noConversion"/>
  </si>
  <si>
    <t>High</t>
    <phoneticPr fontId="3" type="noConversion"/>
  </si>
  <si>
    <t>东南亚</t>
    <phoneticPr fontId="3" type="noConversion"/>
  </si>
  <si>
    <t>运输比例</t>
    <phoneticPr fontId="3" type="noConversion"/>
  </si>
  <si>
    <t>布宜诺斯艾利斯</t>
  </si>
  <si>
    <t>MBRA</t>
    <phoneticPr fontId="3" type="noConversion"/>
  </si>
  <si>
    <t>埃塞俄比亚</t>
    <phoneticPr fontId="3" type="noConversion"/>
  </si>
  <si>
    <t>HAAB</t>
    <phoneticPr fontId="3" type="noConversion"/>
  </si>
  <si>
    <t>悉尼</t>
    <phoneticPr fontId="3" type="noConversion"/>
  </si>
  <si>
    <t>SYYS</t>
    <phoneticPr fontId="3" type="noConversion"/>
  </si>
  <si>
    <t>旧金山</t>
    <phoneticPr fontId="3" type="noConversion"/>
  </si>
  <si>
    <t>KSFO</t>
    <phoneticPr fontId="3" type="noConversion"/>
  </si>
  <si>
    <t>中亚</t>
    <phoneticPr fontId="3" type="noConversion"/>
  </si>
  <si>
    <t>华盛顿</t>
    <phoneticPr fontId="3" type="noConversion"/>
  </si>
  <si>
    <t>KIAD</t>
    <phoneticPr fontId="3" type="noConversion"/>
  </si>
  <si>
    <t>南亚</t>
    <phoneticPr fontId="3" type="noConversion"/>
  </si>
  <si>
    <t>法兰克福</t>
    <phoneticPr fontId="3" type="noConversion"/>
  </si>
  <si>
    <t>西亚</t>
    <phoneticPr fontId="3" type="noConversion"/>
  </si>
  <si>
    <t>曼谷</t>
    <phoneticPr fontId="3" type="noConversion"/>
  </si>
  <si>
    <t>东京</t>
    <phoneticPr fontId="3" type="noConversion"/>
  </si>
  <si>
    <t>东亚</t>
    <phoneticPr fontId="3" type="noConversion"/>
  </si>
  <si>
    <t>Average</t>
    <phoneticPr fontId="3" type="noConversion"/>
  </si>
  <si>
    <t>广州</t>
    <phoneticPr fontId="3" type="noConversion"/>
  </si>
  <si>
    <t>上海</t>
    <phoneticPr fontId="3" type="noConversion"/>
  </si>
  <si>
    <t>北京</t>
    <phoneticPr fontId="3" type="noConversion"/>
  </si>
  <si>
    <t>区域运力</t>
    <phoneticPr fontId="3" type="noConversion"/>
  </si>
  <si>
    <t>ZGGG</t>
    <phoneticPr fontId="3" type="noConversion"/>
  </si>
  <si>
    <t>ZSPD</t>
    <phoneticPr fontId="3" type="noConversion"/>
  </si>
  <si>
    <t>ZBAA</t>
    <phoneticPr fontId="3" type="noConversion"/>
  </si>
  <si>
    <t>摩托车出行量</t>
    <phoneticPr fontId="3" type="noConversion"/>
  </si>
  <si>
    <t>特大城市</t>
  </si>
  <si>
    <t>5公里以内</t>
  </si>
  <si>
    <t>5-10公里</t>
  </si>
  <si>
    <t>10-15公里</t>
  </si>
  <si>
    <t>15公里以上</t>
  </si>
  <si>
    <t>超大城市</t>
  </si>
  <si>
    <t>I型城市</t>
  </si>
  <si>
    <t>II型城市</t>
  </si>
  <si>
    <t>中等城市</t>
  </si>
  <si>
    <t>小城市</t>
  </si>
  <si>
    <t>微型小型载客车</t>
  </si>
  <si>
    <t>出租车</t>
  </si>
  <si>
    <t>大型载客车</t>
  </si>
  <si>
    <t>中型载客车</t>
  </si>
  <si>
    <t>公交车</t>
  </si>
  <si>
    <t>微轻型载货车</t>
  </si>
  <si>
    <t>中型载货车</t>
  </si>
  <si>
    <t>重型载货车</t>
  </si>
  <si>
    <t>摩托车</t>
  </si>
  <si>
    <t>低速货车</t>
  </si>
  <si>
    <t>三轮汽车</t>
  </si>
  <si>
    <t>年均VKT</t>
  </si>
  <si>
    <t>全部</t>
  </si>
  <si>
    <t>私家电自车</t>
  </si>
  <si>
    <t>外卖电自车</t>
  </si>
  <si>
    <t>保有量</t>
  </si>
  <si>
    <t>销量</t>
  </si>
  <si>
    <t>淘汰量</t>
  </si>
  <si>
    <t>周转量</t>
  </si>
  <si>
    <t>电自行车出行量</t>
  </si>
  <si>
    <t>两轮车出行量</t>
  </si>
  <si>
    <t>保有量</t>
    <phoneticPr fontId="3" type="noConversion"/>
  </si>
  <si>
    <t>周转量</t>
    <phoneticPr fontId="3" type="noConversion"/>
  </si>
  <si>
    <t>摩托车出行量</t>
  </si>
  <si>
    <t>国内民航货物周转量</t>
    <phoneticPr fontId="3" type="noConversion"/>
  </si>
  <si>
    <t>重型货车货运周转量</t>
    <phoneticPr fontId="3" type="noConversion"/>
  </si>
  <si>
    <t>轻型货车货运周转量</t>
    <phoneticPr fontId="3" type="noConversion"/>
  </si>
  <si>
    <t>高情景</t>
    <phoneticPr fontId="3" type="noConversion"/>
  </si>
  <si>
    <t>低情景</t>
    <phoneticPr fontId="3" type="noConversion"/>
  </si>
  <si>
    <t>Freight Traffic Forcasts (FTKs)</t>
    <phoneticPr fontId="3" type="noConversion"/>
  </si>
  <si>
    <t>Asian and Pacific</t>
    <phoneticPr fontId="3" type="noConversion"/>
  </si>
  <si>
    <t>North Aamerica</t>
    <phoneticPr fontId="3" type="noConversion"/>
  </si>
  <si>
    <t>Latin America / Caribbean</t>
    <phoneticPr fontId="3" type="noConversion"/>
  </si>
  <si>
    <t>10 Y</t>
    <phoneticPr fontId="3" type="noConversion"/>
  </si>
  <si>
    <t>20 Y</t>
    <phoneticPr fontId="3" type="noConversion"/>
  </si>
  <si>
    <t>30 Year</t>
    <phoneticPr fontId="3" type="noConversion"/>
  </si>
  <si>
    <t>32 Year</t>
    <phoneticPr fontId="3" type="noConversion"/>
  </si>
  <si>
    <t>World Total</t>
    <phoneticPr fontId="3" type="noConversion"/>
  </si>
  <si>
    <t>Pre-covid</t>
    <phoneticPr fontId="3" type="noConversion"/>
  </si>
  <si>
    <t>Post-covid</t>
    <phoneticPr fontId="3" type="noConversion"/>
  </si>
  <si>
    <t>32 Year CAGR FTK Comparison by Region</t>
    <phoneticPr fontId="3" type="noConversion"/>
  </si>
  <si>
    <t>2018 LTF</t>
    <phoneticPr fontId="3" type="noConversion"/>
  </si>
  <si>
    <t>COVID High</t>
    <phoneticPr fontId="3" type="noConversion"/>
  </si>
  <si>
    <t>COVID Mid</t>
    <phoneticPr fontId="3" type="noConversion"/>
  </si>
  <si>
    <t>COVID Low</t>
    <phoneticPr fontId="3" type="noConversion"/>
  </si>
  <si>
    <t>国际民航货运周转量</t>
    <phoneticPr fontId="3" type="noConversion"/>
  </si>
  <si>
    <t>Actual</t>
    <phoneticPr fontId="3" type="noConversion"/>
  </si>
  <si>
    <t>Prediction</t>
    <phoneticPr fontId="3" type="noConversion"/>
  </si>
  <si>
    <t>Calculated</t>
    <phoneticPr fontId="3" type="noConversion"/>
  </si>
  <si>
    <t>两轮车货运周转量</t>
    <phoneticPr fontId="3" type="noConversion"/>
  </si>
  <si>
    <t>Cargo Dist Transported Relative to Start Year (dimensionless)</t>
  </si>
  <si>
    <t>For BCDTRtSY</t>
    <phoneticPr fontId="3" type="noConversion"/>
  </si>
  <si>
    <t>国际民航货物周转量</t>
    <phoneticPr fontId="3" type="noConversion"/>
  </si>
  <si>
    <t>Start Year</t>
    <phoneticPr fontId="3" type="noConversion"/>
  </si>
  <si>
    <t>Cargo Distance</t>
    <phoneticPr fontId="3" type="noConversion"/>
  </si>
  <si>
    <t>psgr-aircraft</t>
  </si>
  <si>
    <t>psgr-rail</t>
  </si>
  <si>
    <t>frgt-aircraft</t>
  </si>
  <si>
    <t>frgt-rail</t>
  </si>
  <si>
    <t>frgt-ships</t>
  </si>
  <si>
    <t>frgt-motorbike</t>
  </si>
  <si>
    <t>frgt-LDV</t>
  </si>
  <si>
    <t>frgt-LDV</t>
    <phoneticPr fontId="3" type="noConversion"/>
  </si>
  <si>
    <t>frgt-HDV</t>
  </si>
  <si>
    <t>frgt-HDV</t>
    <phoneticPr fontId="3" type="noConversion"/>
  </si>
  <si>
    <t>psgr-LDV</t>
    <phoneticPr fontId="3" type="noConversion"/>
  </si>
  <si>
    <t>psgr-HDV</t>
    <phoneticPr fontId="3" type="noConversion"/>
  </si>
  <si>
    <t>frgt-motorbike</t>
    <phoneticPr fontId="3" type="noConversion"/>
  </si>
  <si>
    <t>Recovery Rate</t>
    <phoneticPr fontId="3" type="noConversion"/>
  </si>
  <si>
    <t>From DOT</t>
    <phoneticPr fontId="3" type="noConversion"/>
  </si>
  <si>
    <t>From Platform</t>
    <phoneticPr fontId="3" type="noConversion"/>
  </si>
  <si>
    <t>km</t>
    <phoneticPr fontId="3" type="noConversion"/>
  </si>
  <si>
    <t>2022 Ownership</t>
    <phoneticPr fontId="3" type="noConversion"/>
  </si>
  <si>
    <t>微型载客车</t>
    <phoneticPr fontId="3" type="noConversion"/>
  </si>
  <si>
    <t>小型载客车</t>
    <phoneticPr fontId="3" type="noConversion"/>
  </si>
  <si>
    <t>微型载货车</t>
    <phoneticPr fontId="3" type="noConversion"/>
  </si>
  <si>
    <t>轻型载货车</t>
    <phoneticPr fontId="3" type="noConversion"/>
  </si>
  <si>
    <t>HDV-frgt</t>
    <phoneticPr fontId="3" type="noConversion"/>
  </si>
  <si>
    <t>LDV-frgt</t>
    <phoneticPr fontId="3" type="noConversion"/>
  </si>
  <si>
    <t>LDV-psgr</t>
    <phoneticPr fontId="3" type="noConversion"/>
  </si>
  <si>
    <t>HDV-psgr</t>
    <phoneticPr fontId="3" type="noConversion"/>
  </si>
  <si>
    <t>电动车</t>
    <phoneticPr fontId="3" type="noConversion"/>
  </si>
  <si>
    <r>
      <rPr>
        <sz val="9"/>
        <rFont val="SimSun"/>
        <charset val="134"/>
      </rPr>
      <t>贵阳-兰州</t>
    </r>
  </si>
  <si>
    <r>
      <rPr>
        <sz val="9"/>
        <rFont val="SimSun"/>
        <charset val="134"/>
      </rPr>
      <t>宁波-武汉</t>
    </r>
  </si>
  <si>
    <r>
      <rPr>
        <sz val="9"/>
        <rFont val="SimSun"/>
        <charset val="134"/>
      </rPr>
      <t>贵阳-丽江</t>
    </r>
  </si>
  <si>
    <r>
      <rPr>
        <sz val="9"/>
        <rFont val="SimSun"/>
        <charset val="134"/>
      </rPr>
      <t>北京-榆林</t>
    </r>
  </si>
  <si>
    <r>
      <rPr>
        <sz val="9"/>
        <rFont val="SimSun"/>
        <charset val="134"/>
      </rPr>
      <t>合肥-哈尔滨</t>
    </r>
  </si>
  <si>
    <r>
      <rPr>
        <sz val="9"/>
        <rFont val="SimSun"/>
        <charset val="134"/>
      </rPr>
      <t>郑州-库尔勒</t>
    </r>
  </si>
  <si>
    <r>
      <rPr>
        <sz val="9"/>
        <rFont val="SimSun"/>
        <charset val="134"/>
      </rPr>
      <t>广州-银川</t>
    </r>
  </si>
  <si>
    <r>
      <rPr>
        <sz val="9"/>
        <rFont val="SimSun"/>
        <charset val="134"/>
      </rPr>
      <t>鄂尔多斯-西安</t>
    </r>
  </si>
  <si>
    <r>
      <rPr>
        <sz val="9"/>
        <rFont val="SimSun"/>
        <charset val="134"/>
      </rPr>
      <t>重庆-兰州</t>
    </r>
  </si>
  <si>
    <r>
      <rPr>
        <sz val="9"/>
        <rFont val="SimSun"/>
        <charset val="134"/>
      </rPr>
      <t>大连-宁波</t>
    </r>
  </si>
  <si>
    <r>
      <rPr>
        <sz val="9"/>
        <rFont val="SimSun"/>
        <charset val="134"/>
      </rPr>
      <t>杭州-烟台</t>
    </r>
  </si>
  <si>
    <r>
      <rPr>
        <sz val="9"/>
        <rFont val="SimSun"/>
        <charset val="134"/>
      </rPr>
      <t>重庆-揭阳</t>
    </r>
  </si>
  <si>
    <r>
      <rPr>
        <sz val="9"/>
        <rFont val="SimSun"/>
        <charset val="134"/>
      </rPr>
      <t>天津</t>
    </r>
    <r>
      <rPr>
        <sz val="9"/>
        <rFont val="SimSun"/>
        <charset val="134"/>
      </rPr>
      <t>-</t>
    </r>
    <r>
      <rPr>
        <sz val="9"/>
        <rFont val="SimSun"/>
        <charset val="134"/>
      </rPr>
      <t>乌鲁木齐</t>
    </r>
  </si>
  <si>
    <r>
      <rPr>
        <sz val="9"/>
        <rFont val="SimSun"/>
        <charset val="134"/>
      </rPr>
      <t>海拉尔-北京</t>
    </r>
  </si>
  <si>
    <r>
      <rPr>
        <sz val="9"/>
        <rFont val="SimSun"/>
        <charset val="134"/>
      </rPr>
      <t>合肥-桂林</t>
    </r>
  </si>
  <si>
    <r>
      <rPr>
        <sz val="9"/>
        <rFont val="SimSun"/>
        <charset val="134"/>
      </rPr>
      <t>天津-珠海</t>
    </r>
  </si>
  <si>
    <r>
      <rPr>
        <sz val="9"/>
        <rFont val="SimSun"/>
        <charset val="134"/>
      </rPr>
      <t>石家庄-兰州</t>
    </r>
  </si>
  <si>
    <r>
      <rPr>
        <sz val="9"/>
        <rFont val="SimSun"/>
        <charset val="134"/>
      </rPr>
      <t>南昌-兰州</t>
    </r>
  </si>
  <si>
    <r>
      <rPr>
        <sz val="9"/>
        <rFont val="SimSun"/>
        <charset val="134"/>
      </rPr>
      <t>海口 -桂林</t>
    </r>
  </si>
  <si>
    <r>
      <rPr>
        <sz val="9"/>
        <rFont val="SimSun"/>
        <charset val="134"/>
      </rPr>
      <t>广州-丽江</t>
    </r>
  </si>
  <si>
    <r>
      <rPr>
        <sz val="9"/>
        <rFont val="SimSun"/>
        <charset val="134"/>
      </rPr>
      <t>广州-长沙</t>
    </r>
  </si>
  <si>
    <r>
      <rPr>
        <sz val="9"/>
        <rFont val="SimSun"/>
        <charset val="134"/>
      </rPr>
      <t>杭州-长沙</t>
    </r>
  </si>
  <si>
    <r>
      <rPr>
        <sz val="9"/>
        <rFont val="SimSun"/>
        <charset val="134"/>
      </rPr>
      <t>广州-遵义</t>
    </r>
  </si>
  <si>
    <r>
      <rPr>
        <sz val="9"/>
        <rFont val="SimSun"/>
        <charset val="134"/>
      </rPr>
      <t>杭州-银川</t>
    </r>
  </si>
  <si>
    <r>
      <rPr>
        <sz val="9"/>
        <rFont val="SimSun"/>
        <charset val="134"/>
      </rPr>
      <t>福州-青岛</t>
    </r>
  </si>
  <si>
    <r>
      <rPr>
        <sz val="9"/>
        <rFont val="SimSun"/>
        <charset val="134"/>
      </rPr>
      <t>上海-湛江</t>
    </r>
  </si>
  <si>
    <r>
      <rPr>
        <sz val="9"/>
        <rFont val="SimSun"/>
        <charset val="134"/>
      </rPr>
      <t>敦煌-兰州</t>
    </r>
  </si>
  <si>
    <r>
      <rPr>
        <sz val="9"/>
        <rFont val="SimSun"/>
        <charset val="134"/>
      </rPr>
      <t>舟山-厦门</t>
    </r>
  </si>
  <si>
    <r>
      <rPr>
        <sz val="9"/>
        <rFont val="SimSun"/>
        <charset val="134"/>
      </rPr>
      <t>呼和浩特-长沙</t>
    </r>
  </si>
  <si>
    <r>
      <rPr>
        <sz val="9"/>
        <rFont val="SimSun"/>
        <charset val="134"/>
      </rPr>
      <t>海口-天津</t>
    </r>
  </si>
  <si>
    <r>
      <rPr>
        <sz val="9"/>
        <rFont val="SimSun"/>
        <charset val="134"/>
      </rPr>
      <t>长沙-丽江</t>
    </r>
  </si>
  <si>
    <r>
      <rPr>
        <sz val="9"/>
        <rFont val="SimSun"/>
        <charset val="134"/>
      </rPr>
      <t>太原-厦门</t>
    </r>
  </si>
  <si>
    <r>
      <rPr>
        <sz val="9"/>
        <rFont val="SimSun"/>
        <charset val="134"/>
      </rPr>
      <t>成都-贵阳</t>
    </r>
  </si>
  <si>
    <r>
      <rPr>
        <sz val="9"/>
        <rFont val="SimSun"/>
        <charset val="134"/>
      </rPr>
      <t>郑州-宁波</t>
    </r>
  </si>
  <si>
    <r>
      <rPr>
        <sz val="9"/>
        <rFont val="SimSun"/>
        <charset val="134"/>
      </rPr>
      <t>丽江-南京</t>
    </r>
  </si>
  <si>
    <r>
      <rPr>
        <sz val="9"/>
        <rFont val="SimSun"/>
        <charset val="134"/>
      </rPr>
      <t>杭州-揭阳</t>
    </r>
  </si>
  <si>
    <r>
      <rPr>
        <sz val="9"/>
        <rFont val="SimSun"/>
        <charset val="134"/>
      </rPr>
      <t>北乐—太原</t>
    </r>
  </si>
  <si>
    <r>
      <rPr>
        <sz val="9"/>
        <rFont val="SimSun"/>
        <charset val="134"/>
      </rPr>
      <t>福州-南宁</t>
    </r>
  </si>
  <si>
    <r>
      <rPr>
        <sz val="9"/>
        <rFont val="SimSun"/>
        <charset val="134"/>
      </rPr>
      <t>西安-烟台</t>
    </r>
  </si>
  <si>
    <r>
      <rPr>
        <sz val="9"/>
        <rFont val="SimSun"/>
        <charset val="134"/>
      </rPr>
      <t>张家界-上海</t>
    </r>
  </si>
  <si>
    <r>
      <rPr>
        <sz val="9"/>
        <rFont val="SimSun"/>
        <charset val="134"/>
      </rPr>
      <t>石家庄-三亚</t>
    </r>
  </si>
  <si>
    <r>
      <rPr>
        <sz val="9"/>
        <rFont val="SimSun"/>
        <charset val="134"/>
      </rPr>
      <t>沈阳-济南</t>
    </r>
  </si>
  <si>
    <r>
      <rPr>
        <sz val="9"/>
        <rFont val="SimSun"/>
        <charset val="134"/>
      </rPr>
      <t>福州-武汉</t>
    </r>
  </si>
  <si>
    <r>
      <rPr>
        <sz val="9"/>
        <rFont val="SimSun"/>
        <charset val="134"/>
      </rPr>
      <t>哈尔滨-武汉</t>
    </r>
  </si>
  <si>
    <r>
      <rPr>
        <sz val="9"/>
        <rFont val="SimSun"/>
        <charset val="134"/>
      </rPr>
      <t>昆明-珠海</t>
    </r>
  </si>
  <si>
    <r>
      <rPr>
        <sz val="9"/>
        <rFont val="SimSun"/>
        <charset val="134"/>
      </rPr>
      <t>海口 -珠海</t>
    </r>
  </si>
  <si>
    <r>
      <rPr>
        <sz val="9"/>
        <rFont val="SimSun"/>
        <charset val="134"/>
      </rPr>
      <t>长春-石家庄</t>
    </r>
  </si>
  <si>
    <r>
      <rPr>
        <sz val="9"/>
        <rFont val="SimSun"/>
        <charset val="134"/>
      </rPr>
      <t>无锡-西安</t>
    </r>
  </si>
  <si>
    <r>
      <rPr>
        <sz val="9"/>
        <rFont val="SimSun"/>
        <charset val="134"/>
      </rPr>
      <t>合肥-珠海</t>
    </r>
  </si>
  <si>
    <r>
      <rPr>
        <sz val="9"/>
        <rFont val="SimSun"/>
        <charset val="134"/>
      </rPr>
      <t>上海-威海</t>
    </r>
  </si>
  <si>
    <r>
      <rPr>
        <sz val="9"/>
        <rFont val="SimSun"/>
        <charset val="134"/>
      </rPr>
      <t>贵阳-济南</t>
    </r>
  </si>
  <si>
    <r>
      <rPr>
        <sz val="9"/>
        <rFont val="SimSun"/>
        <charset val="134"/>
      </rPr>
      <t>郑州-丽江</t>
    </r>
  </si>
  <si>
    <r>
      <rPr>
        <sz val="9"/>
        <rFont val="SimSun"/>
        <charset val="134"/>
      </rPr>
      <t>南京-青岛</t>
    </r>
  </si>
  <si>
    <r>
      <rPr>
        <sz val="9"/>
        <rFont val="SimSun"/>
        <charset val="134"/>
      </rPr>
      <t>银川-昆明</t>
    </r>
  </si>
  <si>
    <r>
      <rPr>
        <sz val="9"/>
        <rFont val="SimSun"/>
        <charset val="134"/>
      </rPr>
      <t>济南-乌鲁木齐</t>
    </r>
  </si>
  <si>
    <r>
      <rPr>
        <sz val="9"/>
        <rFont val="SimSun"/>
        <charset val="134"/>
      </rPr>
      <t>泉州-昆明</t>
    </r>
  </si>
  <si>
    <r>
      <rPr>
        <sz val="9"/>
        <rFont val="SimSun"/>
        <charset val="134"/>
      </rPr>
      <t>上海-遵义</t>
    </r>
  </si>
  <si>
    <r>
      <rPr>
        <sz val="9"/>
        <rFont val="SimSun"/>
        <charset val="134"/>
      </rPr>
      <t>北京-威海</t>
    </r>
  </si>
  <si>
    <r>
      <rPr>
        <sz val="9"/>
        <rFont val="SimSun"/>
        <charset val="134"/>
      </rPr>
      <t>海口 -揭阳</t>
    </r>
  </si>
  <si>
    <r>
      <rPr>
        <sz val="9"/>
        <rFont val="SimSun"/>
        <charset val="134"/>
      </rPr>
      <t>贵阳-天津</t>
    </r>
  </si>
  <si>
    <r>
      <rPr>
        <sz val="9"/>
        <rFont val="SimSun"/>
        <charset val="134"/>
      </rPr>
      <t>郑州一兰州</t>
    </r>
  </si>
  <si>
    <r>
      <rPr>
        <sz val="9"/>
        <rFont val="SimSun"/>
        <charset val="134"/>
      </rPr>
      <t>合肥-沈阳</t>
    </r>
  </si>
  <si>
    <r>
      <rPr>
        <sz val="9"/>
        <rFont val="SimSun"/>
        <charset val="134"/>
      </rPr>
      <t>昆明-兰州</t>
    </r>
  </si>
  <si>
    <r>
      <rPr>
        <sz val="9"/>
        <rFont val="SimSun"/>
        <charset val="134"/>
      </rPr>
      <t>成都-西宁</t>
    </r>
  </si>
  <si>
    <r>
      <rPr>
        <sz val="9"/>
        <rFont val="SimSun"/>
        <charset val="134"/>
      </rPr>
      <t>大连-太原</t>
    </r>
  </si>
  <si>
    <r>
      <rPr>
        <sz val="9"/>
        <rFont val="SimSun"/>
        <charset val="134"/>
      </rPr>
      <t>长沙-南宁</t>
    </r>
  </si>
  <si>
    <r>
      <rPr>
        <sz val="9"/>
        <rFont val="SimSun"/>
        <charset val="134"/>
      </rPr>
      <t>上海-济南</t>
    </r>
  </si>
  <si>
    <r>
      <rPr>
        <sz val="9"/>
        <rFont val="SimSun"/>
        <charset val="134"/>
      </rPr>
      <t>银川-乌鲁木齐</t>
    </r>
  </si>
  <si>
    <r>
      <rPr>
        <sz val="9"/>
        <rFont val="SimSun"/>
        <charset val="134"/>
      </rPr>
      <t>沈阳-烟台</t>
    </r>
  </si>
  <si>
    <r>
      <rPr>
        <sz val="9"/>
        <rFont val="SimSun"/>
        <charset val="134"/>
      </rPr>
      <t>大连-深圳</t>
    </r>
  </si>
  <si>
    <r>
      <rPr>
        <sz val="9"/>
        <rFont val="SimSun"/>
        <charset val="134"/>
      </rPr>
      <t>郑州-长春</t>
    </r>
  </si>
  <si>
    <r>
      <rPr>
        <sz val="9"/>
        <rFont val="SimSun"/>
        <charset val="134"/>
      </rPr>
      <t>天津-兰州</t>
    </r>
  </si>
  <si>
    <r>
      <rPr>
        <sz val="9"/>
        <rFont val="SimSun"/>
        <charset val="134"/>
      </rPr>
      <t>广州-南昌</t>
    </r>
  </si>
  <si>
    <r>
      <rPr>
        <sz val="9"/>
        <rFont val="SimSun"/>
        <charset val="134"/>
      </rPr>
      <t>深圳-温州</t>
    </r>
  </si>
  <si>
    <r>
      <rPr>
        <sz val="9"/>
        <rFont val="SimSun"/>
        <charset val="134"/>
      </rPr>
      <t>合肥-北京</t>
    </r>
  </si>
  <si>
    <r>
      <rPr>
        <sz val="9"/>
        <rFont val="SimSun"/>
        <charset val="134"/>
      </rPr>
      <t>昆明-三亚</t>
    </r>
  </si>
  <si>
    <r>
      <rPr>
        <sz val="9"/>
        <rFont val="SimSun"/>
        <charset val="134"/>
      </rPr>
      <t>杭州-桂林</t>
    </r>
  </si>
  <si>
    <r>
      <rPr>
        <sz val="9"/>
        <rFont val="SimSun"/>
        <charset val="134"/>
      </rPr>
      <t>重庆-银川</t>
    </r>
  </si>
  <si>
    <r>
      <rPr>
        <sz val="9"/>
        <rFont val="SimSun"/>
        <charset val="134"/>
      </rPr>
      <t>石家庄-深圳</t>
    </r>
  </si>
  <si>
    <r>
      <rPr>
        <sz val="9"/>
        <rFont val="SimSun"/>
        <charset val="134"/>
      </rPr>
      <t>舟山-泉州</t>
    </r>
  </si>
  <si>
    <r>
      <rPr>
        <sz val="9"/>
        <rFont val="SimSun"/>
        <charset val="134"/>
      </rPr>
      <t>贵阳-宁波</t>
    </r>
  </si>
  <si>
    <r>
      <rPr>
        <sz val="9"/>
        <rFont val="SimSun"/>
        <charset val="134"/>
      </rPr>
      <t>郑州-西宁</t>
    </r>
  </si>
  <si>
    <r>
      <rPr>
        <sz val="9"/>
        <rFont val="SimSun"/>
        <charset val="134"/>
      </rPr>
      <t>长沙-乌鲁木齐</t>
    </r>
  </si>
  <si>
    <r>
      <rPr>
        <sz val="9"/>
        <rFont val="SimSun"/>
        <charset val="134"/>
      </rPr>
      <t>关</t>
    </r>
    <r>
      <rPr>
        <sz val="11"/>
        <rFont val="Arial"/>
        <family val="2"/>
      </rPr>
      <t>6</t>
    </r>
    <r>
      <rPr>
        <sz val="9"/>
        <rFont val="SimSun"/>
        <charset val="134"/>
      </rPr>
      <t>州一桂林</t>
    </r>
  </si>
  <si>
    <r>
      <rPr>
        <sz val="9"/>
        <rFont val="SimSun"/>
        <charset val="134"/>
      </rPr>
      <t>郑州-温州</t>
    </r>
  </si>
  <si>
    <r>
      <rPr>
        <sz val="9"/>
        <rFont val="SimSun"/>
        <charset val="134"/>
      </rPr>
      <t>武汉-西安</t>
    </r>
  </si>
  <si>
    <r>
      <rPr>
        <sz val="9"/>
        <rFont val="SimSun"/>
        <charset val="134"/>
      </rPr>
      <t>郑州-青岛</t>
    </r>
  </si>
  <si>
    <r>
      <rPr>
        <sz val="9"/>
        <rFont val="SimSun"/>
        <charset val="134"/>
      </rPr>
      <t>西双版纳-丽江</t>
    </r>
  </si>
  <si>
    <r>
      <rPr>
        <sz val="9"/>
        <rFont val="SimSun"/>
        <charset val="134"/>
      </rPr>
      <t>海口-太原</t>
    </r>
  </si>
  <si>
    <r>
      <rPr>
        <sz val="9"/>
        <rFont val="SimSun"/>
        <charset val="134"/>
      </rPr>
      <t>成都-温州</t>
    </r>
  </si>
  <si>
    <r>
      <rPr>
        <sz val="9"/>
        <rFont val="SimSun"/>
        <charset val="134"/>
      </rPr>
      <t>桂林-南京</t>
    </r>
  </si>
  <si>
    <r>
      <rPr>
        <sz val="9"/>
        <rFont val="SimSun"/>
        <charset val="134"/>
      </rPr>
      <t>桂林-北京</t>
    </r>
  </si>
  <si>
    <r>
      <rPr>
        <sz val="9"/>
        <rFont val="SimSun"/>
        <charset val="134"/>
      </rPr>
      <t>海口-厦门</t>
    </r>
  </si>
  <si>
    <r>
      <rPr>
        <sz val="9"/>
        <rFont val="SimSun"/>
        <charset val="134"/>
      </rPr>
      <t>南宁-济南</t>
    </r>
  </si>
  <si>
    <r>
      <rPr>
        <sz val="9"/>
        <rFont val="SimSun"/>
        <charset val="134"/>
      </rPr>
      <t>成都-银川</t>
    </r>
  </si>
  <si>
    <r>
      <rPr>
        <sz val="9"/>
        <rFont val="SimSun"/>
        <charset val="134"/>
      </rPr>
      <t>长沙-青岛</t>
    </r>
  </si>
  <si>
    <r>
      <rPr>
        <sz val="9"/>
        <rFont val="SimSun"/>
        <charset val="134"/>
      </rPr>
      <t>沈阳-厦门</t>
    </r>
  </si>
  <si>
    <r>
      <rPr>
        <sz val="9"/>
        <rFont val="SimSun"/>
        <charset val="134"/>
      </rPr>
      <t>石家庄-厦门</t>
    </r>
  </si>
  <si>
    <r>
      <rPr>
        <sz val="9"/>
        <rFont val="SimSun"/>
        <charset val="134"/>
      </rPr>
      <t>海口 -贵阳</t>
    </r>
  </si>
  <si>
    <r>
      <rPr>
        <sz val="9"/>
        <rFont val="SimSun"/>
        <charset val="134"/>
      </rPr>
      <t>福州-南京</t>
    </r>
  </si>
  <si>
    <r>
      <rPr>
        <sz val="9"/>
        <rFont val="SimSun"/>
        <charset val="134"/>
      </rPr>
      <t>南昌-青岛</t>
    </r>
  </si>
  <si>
    <r>
      <rPr>
        <sz val="9"/>
        <rFont val="SimSun"/>
        <charset val="134"/>
      </rPr>
      <t>武汉-兰州</t>
    </r>
  </si>
  <si>
    <r>
      <rPr>
        <sz val="9"/>
        <rFont val="SimSun"/>
        <charset val="134"/>
      </rPr>
      <t>合肥-贵阳</t>
    </r>
  </si>
  <si>
    <r>
      <rPr>
        <sz val="9"/>
        <rFont val="SimSun"/>
        <charset val="134"/>
      </rPr>
      <t>南京-兰州</t>
    </r>
  </si>
  <si>
    <r>
      <rPr>
        <sz val="9"/>
        <rFont val="SimSun"/>
        <charset val="134"/>
      </rPr>
      <t>长沙-揭阳</t>
    </r>
  </si>
  <si>
    <r>
      <rPr>
        <sz val="9"/>
        <rFont val="SimSun"/>
        <charset val="134"/>
      </rPr>
      <t>贵阳-武汉</t>
    </r>
  </si>
  <si>
    <r>
      <rPr>
        <sz val="9"/>
        <rFont val="SimSun"/>
        <charset val="134"/>
      </rPr>
      <t>包头-北足</t>
    </r>
  </si>
  <si>
    <r>
      <rPr>
        <sz val="9"/>
        <rFont val="SimSun"/>
        <charset val="134"/>
      </rPr>
      <t>武汉-珠海</t>
    </r>
  </si>
  <si>
    <r>
      <rPr>
        <sz val="9"/>
        <rFont val="SimSun"/>
        <charset val="134"/>
      </rPr>
      <t>广州-大连</t>
    </r>
  </si>
  <si>
    <r>
      <rPr>
        <sz val="9"/>
        <rFont val="SimSun"/>
        <charset val="134"/>
      </rPr>
      <t>长沙-兰州</t>
    </r>
  </si>
  <si>
    <r>
      <rPr>
        <sz val="9"/>
        <rFont val="SimSun"/>
        <charset val="134"/>
      </rPr>
      <t>长春-天津</t>
    </r>
  </si>
  <si>
    <r>
      <rPr>
        <sz val="9"/>
        <rFont val="SimSun"/>
        <charset val="134"/>
      </rPr>
      <t>郑州-银川</t>
    </r>
  </si>
  <si>
    <r>
      <rPr>
        <sz val="9"/>
        <rFont val="SimSun"/>
        <charset val="134"/>
      </rPr>
      <t>库尔勒-乌鲁木齐</t>
    </r>
  </si>
  <si>
    <r>
      <rPr>
        <sz val="9"/>
        <rFont val="SimSun"/>
        <charset val="134"/>
      </rPr>
      <t>呼和浩特-锡林浩特</t>
    </r>
  </si>
  <si>
    <r>
      <rPr>
        <sz val="9"/>
        <rFont val="SimSun"/>
        <charset val="134"/>
      </rPr>
      <t>深圳-太原</t>
    </r>
  </si>
  <si>
    <r>
      <rPr>
        <sz val="9"/>
        <rFont val="SimSun"/>
        <charset val="134"/>
      </rPr>
      <t>合肥-西安</t>
    </r>
  </si>
  <si>
    <r>
      <rPr>
        <sz val="9"/>
        <rFont val="SimSun"/>
        <charset val="134"/>
      </rPr>
      <t>昆明-青岛</t>
    </r>
  </si>
  <si>
    <r>
      <rPr>
        <sz val="9"/>
        <rFont val="SimSun"/>
        <charset val="134"/>
      </rPr>
      <t>南京-珠海</t>
    </r>
  </si>
  <si>
    <r>
      <rPr>
        <sz val="9"/>
        <rFont val="SimSun"/>
        <charset val="134"/>
      </rPr>
      <t>成都-珠海</t>
    </r>
  </si>
  <si>
    <r>
      <rPr>
        <sz val="9"/>
        <rFont val="SimSun"/>
        <charset val="134"/>
      </rPr>
      <t>昆明-普洱</t>
    </r>
  </si>
  <si>
    <r>
      <rPr>
        <sz val="9"/>
        <rFont val="SimSun"/>
        <charset val="134"/>
      </rPr>
      <t>广州-长春</t>
    </r>
  </si>
  <si>
    <r>
      <rPr>
        <sz val="9"/>
        <rFont val="SimSun"/>
        <charset val="134"/>
      </rPr>
      <t>成都-哈尔滨</t>
    </r>
  </si>
  <si>
    <r>
      <rPr>
        <sz val="9"/>
        <rFont val="SimSun"/>
        <charset val="134"/>
      </rPr>
      <t>杭州-兰州</t>
    </r>
  </si>
  <si>
    <r>
      <rPr>
        <sz val="9"/>
        <rFont val="SimSun"/>
        <charset val="134"/>
      </rPr>
      <t>鄂尔多斯-北京</t>
    </r>
  </si>
  <si>
    <r>
      <rPr>
        <sz val="9"/>
        <rFont val="SimSun"/>
        <charset val="134"/>
      </rPr>
      <t>宁波-青岛</t>
    </r>
  </si>
  <si>
    <r>
      <rPr>
        <sz val="9"/>
        <rFont val="SimSun"/>
        <charset val="134"/>
      </rPr>
      <t>南昌-上海</t>
    </r>
  </si>
  <si>
    <r>
      <rPr>
        <sz val="9"/>
        <rFont val="SimSun"/>
        <charset val="134"/>
      </rPr>
      <t>南宁-厦门</t>
    </r>
  </si>
  <si>
    <r>
      <rPr>
        <sz val="9"/>
        <rFont val="SimSun"/>
        <charset val="134"/>
      </rPr>
      <t>长沙-太原</t>
    </r>
  </si>
  <si>
    <r>
      <rPr>
        <sz val="9"/>
        <rFont val="SimSun"/>
        <charset val="134"/>
      </rPr>
      <t>广州-福州</t>
    </r>
  </si>
  <si>
    <r>
      <rPr>
        <sz val="9"/>
        <rFont val="SimSun"/>
        <charset val="134"/>
      </rPr>
      <t>重庆-泉州</t>
    </r>
  </si>
  <si>
    <r>
      <rPr>
        <sz val="9"/>
        <rFont val="SimSun"/>
        <charset val="134"/>
      </rPr>
      <t>昆明-石家庄</t>
    </r>
  </si>
  <si>
    <r>
      <rPr>
        <sz val="9"/>
        <rFont val="SimSun"/>
        <charset val="134"/>
      </rPr>
      <t>成都-福州</t>
    </r>
  </si>
  <si>
    <r>
      <rPr>
        <sz val="9"/>
        <rFont val="SimSun"/>
        <charset val="134"/>
      </rPr>
      <t>三亚-济南</t>
    </r>
  </si>
  <si>
    <r>
      <rPr>
        <sz val="9"/>
        <rFont val="SimSun"/>
        <charset val="134"/>
      </rPr>
      <t>长沙-宁波</t>
    </r>
  </si>
  <si>
    <r>
      <rPr>
        <sz val="9"/>
        <rFont val="SimSun"/>
        <charset val="134"/>
      </rPr>
      <t>长春-济南</t>
    </r>
  </si>
  <si>
    <r>
      <rPr>
        <sz val="9"/>
        <rFont val="SimSun"/>
        <charset val="134"/>
      </rPr>
      <t>广州-呼和浩特</t>
    </r>
  </si>
  <si>
    <r>
      <rPr>
        <sz val="9"/>
        <rFont val="SimSun"/>
        <charset val="134"/>
      </rPr>
      <t>成都-丽江</t>
    </r>
  </si>
  <si>
    <r>
      <rPr>
        <sz val="9"/>
        <rFont val="SimSun"/>
        <charset val="134"/>
      </rPr>
      <t>郑州-泉州</t>
    </r>
  </si>
  <si>
    <r>
      <rPr>
        <sz val="9"/>
        <rFont val="SimSun"/>
        <charset val="134"/>
      </rPr>
      <t>成都-海口</t>
    </r>
  </si>
  <si>
    <r>
      <rPr>
        <sz val="9"/>
        <rFont val="SimSun"/>
        <charset val="134"/>
      </rPr>
      <t>泉州-贵阳</t>
    </r>
  </si>
  <si>
    <r>
      <rPr>
        <sz val="9"/>
        <rFont val="SimSun"/>
        <charset val="134"/>
      </rPr>
      <t>重庆-南昌</t>
    </r>
  </si>
  <si>
    <r>
      <rPr>
        <sz val="9"/>
        <rFont val="SimSun"/>
        <charset val="134"/>
      </rPr>
      <t>重庆-宁波</t>
    </r>
  </si>
  <si>
    <r>
      <rPr>
        <sz val="9"/>
        <rFont val="SimSun"/>
        <charset val="134"/>
      </rPr>
      <t>呼和浩特-上海</t>
    </r>
  </si>
  <si>
    <r>
      <rPr>
        <sz val="9"/>
        <rFont val="SimSun"/>
        <charset val="134"/>
      </rPr>
      <t>宁波-深圳</t>
    </r>
  </si>
  <si>
    <r>
      <rPr>
        <sz val="9"/>
        <rFont val="SimSun"/>
        <charset val="134"/>
      </rPr>
      <t>哈尔滨-西安</t>
    </r>
  </si>
  <si>
    <r>
      <rPr>
        <sz val="9"/>
        <rFont val="SimSun"/>
        <charset val="134"/>
      </rPr>
      <t>兴义-贵阳</t>
    </r>
  </si>
  <si>
    <r>
      <rPr>
        <sz val="9"/>
        <rFont val="SimSun"/>
        <charset val="134"/>
      </rPr>
      <t>重庆-无锡</t>
    </r>
  </si>
  <si>
    <r>
      <rPr>
        <sz val="9"/>
        <rFont val="SimSun"/>
        <charset val="134"/>
      </rPr>
      <t>重庆-珠海</t>
    </r>
  </si>
  <si>
    <r>
      <rPr>
        <sz val="9"/>
        <rFont val="SimSun"/>
        <charset val="134"/>
      </rPr>
      <t>广州-兰州</t>
    </r>
  </si>
  <si>
    <r>
      <rPr>
        <sz val="9"/>
        <rFont val="SimSun"/>
        <charset val="134"/>
      </rPr>
      <t>宁波-西安</t>
    </r>
  </si>
  <si>
    <r>
      <rPr>
        <sz val="9"/>
        <rFont val="SimSun"/>
        <charset val="134"/>
      </rPr>
      <t>哈尔滨-深圳</t>
    </r>
  </si>
  <si>
    <r>
      <rPr>
        <sz val="9"/>
        <rFont val="SimSun"/>
        <charset val="134"/>
      </rPr>
      <t>恩施-武汉</t>
    </r>
  </si>
  <si>
    <r>
      <rPr>
        <sz val="9"/>
        <rFont val="SimSun"/>
        <charset val="134"/>
      </rPr>
      <t>福州-长沙</t>
    </r>
  </si>
  <si>
    <r>
      <rPr>
        <sz val="9"/>
        <rFont val="SimSun"/>
        <charset val="134"/>
      </rPr>
      <t>成都-石家庄</t>
    </r>
  </si>
  <si>
    <r>
      <rPr>
        <sz val="9"/>
        <rFont val="SimSun"/>
        <charset val="134"/>
      </rPr>
      <t>重庆-石家庄</t>
    </r>
  </si>
  <si>
    <r>
      <rPr>
        <sz val="9"/>
        <rFont val="SimSun"/>
        <charset val="134"/>
      </rPr>
      <t>福州一昆明</t>
    </r>
  </si>
  <si>
    <r>
      <rPr>
        <sz val="9"/>
        <rFont val="SimSun"/>
        <charset val="134"/>
      </rPr>
      <t>长春-杭州</t>
    </r>
  </si>
  <si>
    <r>
      <rPr>
        <sz val="9"/>
        <rFont val="SimSun"/>
        <charset val="134"/>
      </rPr>
      <t>大连-武汉</t>
    </r>
  </si>
  <si>
    <r>
      <rPr>
        <sz val="9"/>
        <rFont val="SimSun"/>
        <charset val="134"/>
      </rPr>
      <t>贵阳-三亚</t>
    </r>
  </si>
  <si>
    <r>
      <rPr>
        <sz val="9"/>
        <rFont val="SimSun"/>
        <charset val="134"/>
      </rPr>
      <t>呼和浩特-西安</t>
    </r>
  </si>
  <si>
    <r>
      <rPr>
        <sz val="9"/>
        <rFont val="SimSun"/>
        <charset val="134"/>
      </rPr>
      <t>温州-武汉</t>
    </r>
  </si>
  <si>
    <r>
      <rPr>
        <sz val="9"/>
        <rFont val="SimSun"/>
        <charset val="134"/>
      </rPr>
      <t>成都-南昌</t>
    </r>
  </si>
  <si>
    <r>
      <rPr>
        <sz val="9"/>
        <rFont val="SimSun"/>
        <charset val="134"/>
      </rPr>
      <t>成都-合肥</t>
    </r>
  </si>
  <si>
    <r>
      <rPr>
        <sz val="9"/>
        <rFont val="SimSun"/>
        <charset val="134"/>
      </rPr>
      <t>天津-武汉</t>
    </r>
  </si>
  <si>
    <r>
      <rPr>
        <sz val="9"/>
        <rFont val="SimSun"/>
        <charset val="134"/>
      </rPr>
      <t>广州-义乌</t>
    </r>
  </si>
  <si>
    <r>
      <rPr>
        <sz val="9"/>
        <rFont val="SimSun"/>
        <charset val="134"/>
      </rPr>
      <t>温州-西安</t>
    </r>
  </si>
  <si>
    <r>
      <rPr>
        <sz val="9"/>
        <rFont val="SimSun"/>
        <charset val="134"/>
      </rPr>
      <t>沈阳-武汉</t>
    </r>
  </si>
  <si>
    <r>
      <rPr>
        <sz val="9"/>
        <rFont val="SimSun"/>
        <charset val="134"/>
      </rPr>
      <t>重庆-丽江</t>
    </r>
  </si>
  <si>
    <r>
      <rPr>
        <sz val="9"/>
        <rFont val="SimSun"/>
        <charset val="134"/>
      </rPr>
      <t>广州-哈尔滨</t>
    </r>
  </si>
  <si>
    <r>
      <rPr>
        <sz val="9"/>
        <rFont val="SimSun"/>
        <charset val="134"/>
      </rPr>
      <t>重庆-太原</t>
    </r>
  </si>
  <si>
    <r>
      <rPr>
        <sz val="9"/>
        <rFont val="SimSun"/>
        <charset val="134"/>
      </rPr>
      <t>郑州-呼和浩特</t>
    </r>
  </si>
  <si>
    <r>
      <rPr>
        <sz val="9"/>
        <rFont val="SimSun"/>
        <charset val="134"/>
      </rPr>
      <t>昆明-丽江</t>
    </r>
  </si>
  <si>
    <r>
      <rPr>
        <sz val="9"/>
        <rFont val="SimSun"/>
        <charset val="134"/>
      </rPr>
      <t>重庆-温州</t>
    </r>
  </si>
  <si>
    <r>
      <rPr>
        <sz val="9"/>
        <rFont val="SimSun"/>
        <charset val="134"/>
      </rPr>
      <t>广州-贵阳</t>
    </r>
  </si>
  <si>
    <r>
      <rPr>
        <sz val="9"/>
        <rFont val="SimSun"/>
        <charset val="134"/>
      </rPr>
      <t>上海-温州</t>
    </r>
  </si>
  <si>
    <r>
      <rPr>
        <sz val="9"/>
        <rFont val="SimSun"/>
        <charset val="134"/>
      </rPr>
      <t>大连-杭州</t>
    </r>
  </si>
  <si>
    <r>
      <rPr>
        <sz val="9"/>
        <rFont val="SimSun"/>
        <charset val="134"/>
      </rPr>
      <t>南宁-武汉</t>
    </r>
  </si>
  <si>
    <r>
      <rPr>
        <sz val="9"/>
        <rFont val="SimSun"/>
        <charset val="134"/>
      </rPr>
      <t>青岛-厦门</t>
    </r>
  </si>
  <si>
    <r>
      <rPr>
        <sz val="9"/>
        <rFont val="SimSun"/>
        <charset val="134"/>
      </rPr>
      <t>保山-昆明</t>
    </r>
  </si>
  <si>
    <r>
      <rPr>
        <sz val="9"/>
        <rFont val="SimSun"/>
        <charset val="134"/>
      </rPr>
      <t>郑州-珠海</t>
    </r>
  </si>
  <si>
    <r>
      <rPr>
        <sz val="9"/>
        <rFont val="SimSun"/>
        <charset val="134"/>
      </rPr>
      <t>昆明-无锡</t>
    </r>
  </si>
  <si>
    <r>
      <rPr>
        <sz val="9"/>
        <rFont val="SimSun"/>
        <charset val="134"/>
      </rPr>
      <t>杭州-武汉</t>
    </r>
  </si>
  <si>
    <r>
      <rPr>
        <sz val="9"/>
        <rFont val="SimSun"/>
        <charset val="134"/>
      </rPr>
      <t>银川-上海</t>
    </r>
  </si>
  <si>
    <r>
      <rPr>
        <sz val="9"/>
        <rFont val="SimSun"/>
        <charset val="134"/>
      </rPr>
      <t>哈尔滨-烟台</t>
    </r>
  </si>
  <si>
    <r>
      <rPr>
        <sz val="9"/>
        <rFont val="SimSun"/>
        <charset val="134"/>
      </rPr>
      <t>济南-厦门</t>
    </r>
  </si>
  <si>
    <r>
      <rPr>
        <sz val="9"/>
        <rFont val="SimSun"/>
        <charset val="134"/>
      </rPr>
      <t>深圳-青岛</t>
    </r>
  </si>
  <si>
    <r>
      <rPr>
        <sz val="9"/>
        <rFont val="SimSun"/>
        <charset val="134"/>
      </rPr>
      <t>广州-石家庄</t>
    </r>
  </si>
  <si>
    <r>
      <rPr>
        <sz val="9"/>
        <rFont val="SimSun"/>
        <charset val="134"/>
      </rPr>
      <t>郑州-福州</t>
    </r>
  </si>
  <si>
    <r>
      <rPr>
        <sz val="9"/>
        <rFont val="SimSun"/>
        <charset val="134"/>
      </rPr>
      <t>合肥-厦门</t>
    </r>
  </si>
  <si>
    <r>
      <rPr>
        <sz val="9"/>
        <rFont val="SimSun"/>
        <charset val="134"/>
      </rPr>
      <t>杭州-珠海</t>
    </r>
  </si>
  <si>
    <r>
      <rPr>
        <sz val="9"/>
        <rFont val="SimSun"/>
        <charset val="134"/>
      </rPr>
      <t>重庆-青岛</t>
    </r>
  </si>
  <si>
    <r>
      <rPr>
        <sz val="9"/>
        <rFont val="SimSun"/>
        <charset val="134"/>
      </rPr>
      <t>海口 -南宁</t>
    </r>
  </si>
  <si>
    <r>
      <rPr>
        <sz val="9"/>
        <rFont val="SimSun"/>
        <charset val="134"/>
      </rPr>
      <t>贵阳-深圳</t>
    </r>
  </si>
  <si>
    <r>
      <rPr>
        <sz val="9"/>
        <rFont val="SimSun"/>
        <charset val="134"/>
      </rPr>
      <t>福州-西安</t>
    </r>
  </si>
  <si>
    <r>
      <rPr>
        <sz val="9"/>
        <rFont val="SimSun"/>
        <charset val="134"/>
      </rPr>
      <t>福州-贵阳</t>
    </r>
  </si>
  <si>
    <r>
      <rPr>
        <sz val="9"/>
        <rFont val="SimSun"/>
        <charset val="134"/>
      </rPr>
      <t>呼和浩特-通辽</t>
    </r>
  </si>
  <si>
    <r>
      <rPr>
        <sz val="9"/>
        <rFont val="SimSun"/>
        <charset val="134"/>
      </rPr>
      <t>乌鲁木齐-武汉</t>
    </r>
  </si>
  <si>
    <r>
      <rPr>
        <sz val="9"/>
        <rFont val="SimSun"/>
        <charset val="134"/>
      </rPr>
      <t>沈阳-深圳</t>
    </r>
  </si>
  <si>
    <r>
      <rPr>
        <sz val="9"/>
        <rFont val="SimSun"/>
        <charset val="134"/>
      </rPr>
      <t>南昌-珠海</t>
    </r>
  </si>
  <si>
    <r>
      <rPr>
        <sz val="9"/>
        <rFont val="SimSun"/>
        <charset val="134"/>
      </rPr>
      <t>西安-珠海</t>
    </r>
  </si>
  <si>
    <r>
      <rPr>
        <sz val="9"/>
        <rFont val="SimSun"/>
        <charset val="134"/>
      </rPr>
      <t>成都-兰州</t>
    </r>
  </si>
  <si>
    <r>
      <rPr>
        <sz val="9"/>
        <rFont val="SimSun"/>
        <charset val="134"/>
      </rPr>
      <t>杭州-石家庄</t>
    </r>
  </si>
  <si>
    <r>
      <rPr>
        <sz val="9"/>
        <rFont val="SimSun"/>
        <charset val="134"/>
      </rPr>
      <t>大连-天津</t>
    </r>
  </si>
  <si>
    <r>
      <rPr>
        <sz val="9"/>
        <rFont val="SimSun"/>
        <charset val="134"/>
      </rPr>
      <t>成都-太原</t>
    </r>
  </si>
  <si>
    <r>
      <rPr>
        <sz val="9"/>
        <rFont val="SimSun"/>
        <charset val="134"/>
      </rPr>
      <t>广州-沈阳</t>
    </r>
  </si>
  <si>
    <r>
      <rPr>
        <sz val="9"/>
        <rFont val="SimSun"/>
        <charset val="134"/>
      </rPr>
      <t>长沙-济南</t>
    </r>
  </si>
  <si>
    <r>
      <rPr>
        <sz val="9"/>
        <rFont val="SimSun"/>
        <charset val="134"/>
      </rPr>
      <t>海口-昆明</t>
    </r>
  </si>
  <si>
    <r>
      <rPr>
        <sz val="9"/>
        <rFont val="SimSun"/>
        <charset val="134"/>
      </rPr>
      <t>三亚-武汉</t>
    </r>
  </si>
  <si>
    <r>
      <rPr>
        <sz val="9"/>
        <rFont val="SimSun"/>
        <charset val="134"/>
      </rPr>
      <t>南昌-西安</t>
    </r>
  </si>
  <si>
    <r>
      <rPr>
        <sz val="9"/>
        <rFont val="SimSun"/>
        <charset val="134"/>
      </rPr>
      <t>大连-青岛</t>
    </r>
  </si>
  <si>
    <r>
      <rPr>
        <sz val="9"/>
        <rFont val="SimSun"/>
        <charset val="134"/>
      </rPr>
      <t>北京-西宁</t>
    </r>
  </si>
  <si>
    <r>
      <rPr>
        <sz val="9"/>
        <rFont val="SimSun"/>
        <charset val="134"/>
      </rPr>
      <t>南京-太原</t>
    </r>
  </si>
  <si>
    <r>
      <rPr>
        <sz val="9"/>
        <rFont val="SimSun"/>
        <charset val="134"/>
      </rPr>
      <t>桂林-西安</t>
    </r>
  </si>
  <si>
    <r>
      <rPr>
        <sz val="9"/>
        <rFont val="SimSun"/>
        <charset val="134"/>
      </rPr>
      <t>海口 -南京</t>
    </r>
  </si>
  <si>
    <r>
      <rPr>
        <sz val="9"/>
        <rFont val="SimSun"/>
        <charset val="134"/>
      </rPr>
      <t>成都-沈阳</t>
    </r>
  </si>
  <si>
    <r>
      <rPr>
        <sz val="9"/>
        <rFont val="SimSun"/>
        <charset val="134"/>
      </rPr>
      <t>杭州-三亚</t>
    </r>
  </si>
  <si>
    <r>
      <rPr>
        <sz val="9"/>
        <rFont val="SimSun"/>
        <charset val="134"/>
      </rPr>
      <t>郑州一南宁</t>
    </r>
  </si>
  <si>
    <r>
      <rPr>
        <sz val="9"/>
        <rFont val="SimSun"/>
        <charset val="134"/>
      </rPr>
      <t>三亚-天津</t>
    </r>
  </si>
  <si>
    <r>
      <rPr>
        <sz val="9"/>
        <rFont val="SimSun"/>
        <charset val="134"/>
      </rPr>
      <t>南昌-深圳</t>
    </r>
  </si>
  <si>
    <r>
      <rPr>
        <sz val="9"/>
        <rFont val="SimSun"/>
        <charset val="134"/>
      </rPr>
      <t>海口 -西安</t>
    </r>
  </si>
  <si>
    <r>
      <rPr>
        <sz val="9"/>
        <rFont val="SimSun"/>
        <charset val="134"/>
      </rPr>
      <t>南宁-西安</t>
    </r>
  </si>
  <si>
    <r>
      <rPr>
        <sz val="9"/>
        <rFont val="SimSun"/>
        <charset val="134"/>
      </rPr>
      <t>沈阳-青岛</t>
    </r>
  </si>
  <si>
    <r>
      <rPr>
        <sz val="9"/>
        <rFont val="SimSun"/>
        <charset val="134"/>
      </rPr>
      <t>郑州-哈尔滨</t>
    </r>
  </si>
  <si>
    <r>
      <rPr>
        <sz val="9"/>
        <rFont val="SimSun"/>
        <charset val="134"/>
      </rPr>
      <t>南昌-昆明</t>
    </r>
  </si>
  <si>
    <r>
      <rPr>
        <sz val="9"/>
        <rFont val="SimSun"/>
        <charset val="134"/>
      </rPr>
      <t>哈尔滨-济南</t>
    </r>
  </si>
  <si>
    <r>
      <rPr>
        <sz val="9"/>
        <rFont val="SimSun"/>
        <charset val="134"/>
      </rPr>
      <t>成都-无锡</t>
    </r>
  </si>
  <si>
    <r>
      <rPr>
        <sz val="9"/>
        <rFont val="SimSun"/>
        <charset val="134"/>
      </rPr>
      <t>沈阳-西安</t>
    </r>
  </si>
  <si>
    <r>
      <rPr>
        <sz val="9"/>
        <rFont val="SimSun"/>
        <charset val="134"/>
      </rPr>
      <t>长春-南京</t>
    </r>
  </si>
  <si>
    <r>
      <rPr>
        <sz val="9"/>
        <rFont val="SimSun"/>
        <charset val="134"/>
      </rPr>
      <t>重庆-南宁</t>
    </r>
  </si>
  <si>
    <r>
      <rPr>
        <sz val="9"/>
        <rFont val="SimSun"/>
        <charset val="134"/>
      </rPr>
      <t>广州-厦门</t>
    </r>
  </si>
  <si>
    <r>
      <rPr>
        <sz val="9"/>
        <rFont val="SimSun"/>
        <charset val="134"/>
      </rPr>
      <t>海口 -南昌</t>
    </r>
  </si>
  <si>
    <r>
      <rPr>
        <sz val="9"/>
        <rFont val="SimSun"/>
        <charset val="134"/>
      </rPr>
      <t>南京-三亚</t>
    </r>
  </si>
  <si>
    <r>
      <rPr>
        <sz val="9"/>
        <rFont val="SimSun"/>
        <charset val="134"/>
      </rPr>
      <t>成都-南宁</t>
    </r>
  </si>
  <si>
    <r>
      <rPr>
        <sz val="9"/>
        <rFont val="SimSun"/>
        <charset val="134"/>
      </rPr>
      <t>杭州-厦门</t>
    </r>
  </si>
  <si>
    <r>
      <rPr>
        <sz val="9"/>
        <rFont val="SimSun"/>
        <charset val="134"/>
      </rPr>
      <t>南京-南宁</t>
    </r>
  </si>
  <si>
    <r>
      <rPr>
        <sz val="9"/>
        <rFont val="SimSun"/>
        <charset val="134"/>
      </rPr>
      <t>昆明-温州</t>
    </r>
  </si>
  <si>
    <r>
      <rPr>
        <sz val="9"/>
        <rFont val="SimSun"/>
        <charset val="134"/>
      </rPr>
      <t>南京-沈阳</t>
    </r>
  </si>
  <si>
    <r>
      <rPr>
        <sz val="9"/>
        <rFont val="SimSun"/>
        <charset val="134"/>
      </rPr>
      <t>长春-青岛</t>
    </r>
  </si>
  <si>
    <r>
      <rPr>
        <sz val="9"/>
        <rFont val="SimSun"/>
        <charset val="134"/>
      </rPr>
      <t>拉萨-西安</t>
    </r>
  </si>
  <si>
    <r>
      <rPr>
        <sz val="9"/>
        <rFont val="SimSun"/>
        <charset val="134"/>
      </rPr>
      <t>昆明-腾冲</t>
    </r>
  </si>
  <si>
    <r>
      <rPr>
        <sz val="9"/>
        <rFont val="SimSun"/>
        <charset val="134"/>
      </rPr>
      <t>重庆-福州</t>
    </r>
  </si>
  <si>
    <r>
      <rPr>
        <sz val="9"/>
        <rFont val="SimSun"/>
        <charset val="134"/>
      </rPr>
      <t>呼和浩特-海拉尔</t>
    </r>
  </si>
  <si>
    <r>
      <rPr>
        <sz val="9"/>
        <rFont val="SimSun"/>
        <charset val="134"/>
      </rPr>
      <t>哈尔滨-天津</t>
    </r>
  </si>
  <si>
    <r>
      <rPr>
        <sz val="9"/>
        <rFont val="SimSun"/>
        <charset val="134"/>
      </rPr>
      <t>贵阳-厦门</t>
    </r>
  </si>
  <si>
    <r>
      <rPr>
        <sz val="9"/>
        <rFont val="SimSun"/>
        <charset val="134"/>
      </rPr>
      <t>杭州-沈阳</t>
    </r>
  </si>
  <si>
    <r>
      <rPr>
        <sz val="9"/>
        <rFont val="SimSun"/>
        <charset val="134"/>
      </rPr>
      <t>西安-厦门</t>
    </r>
  </si>
  <si>
    <r>
      <rPr>
        <sz val="9"/>
        <rFont val="SimSun"/>
        <charset val="134"/>
      </rPr>
      <t>杭州-天津</t>
    </r>
  </si>
  <si>
    <r>
      <rPr>
        <sz val="9"/>
        <rFont val="SimSun"/>
        <charset val="134"/>
      </rPr>
      <t>合肥-昆明</t>
    </r>
  </si>
  <si>
    <r>
      <rPr>
        <sz val="9"/>
        <rFont val="SimSun"/>
        <charset val="134"/>
      </rPr>
      <t>重庆-合肥</t>
    </r>
  </si>
  <si>
    <r>
      <rPr>
        <sz val="9"/>
        <rFont val="SimSun"/>
        <charset val="134"/>
      </rPr>
      <t>重庆-西安</t>
    </r>
  </si>
  <si>
    <r>
      <rPr>
        <sz val="9"/>
        <rFont val="SimSun"/>
        <charset val="134"/>
      </rPr>
      <t>三亚-西安</t>
    </r>
  </si>
  <si>
    <r>
      <rPr>
        <sz val="9"/>
        <rFont val="SimSun"/>
        <charset val="134"/>
      </rPr>
      <t>长沙-南京</t>
    </r>
  </si>
  <si>
    <r>
      <rPr>
        <sz val="9"/>
        <rFont val="SimSun"/>
        <charset val="134"/>
      </rPr>
      <t>大连-济南</t>
    </r>
  </si>
  <si>
    <r>
      <rPr>
        <sz val="9"/>
        <rFont val="SimSun"/>
        <charset val="134"/>
      </rPr>
      <t>青岛-武汉</t>
    </r>
  </si>
  <si>
    <r>
      <rPr>
        <sz val="9"/>
        <rFont val="SimSun"/>
        <charset val="134"/>
      </rPr>
      <t>广州-太原</t>
    </r>
  </si>
  <si>
    <r>
      <rPr>
        <sz val="9"/>
        <rFont val="SimSun"/>
        <charset val="134"/>
      </rPr>
      <t>杭州-太原</t>
    </r>
  </si>
  <si>
    <r>
      <rPr>
        <sz val="9"/>
        <rFont val="SimSun"/>
        <charset val="134"/>
      </rPr>
      <t>重庆-乌鲁木齐</t>
    </r>
  </si>
  <si>
    <r>
      <rPr>
        <sz val="9"/>
        <rFont val="SimSun"/>
        <charset val="134"/>
      </rPr>
      <t>杭州-哈尔滨</t>
    </r>
  </si>
  <si>
    <r>
      <rPr>
        <sz val="9"/>
        <rFont val="SimSun"/>
        <charset val="134"/>
      </rPr>
      <t>昆明-天津</t>
    </r>
  </si>
  <si>
    <r>
      <rPr>
        <sz val="9"/>
        <rFont val="SimSun"/>
        <charset val="134"/>
      </rPr>
      <t>昆明-太原</t>
    </r>
  </si>
  <si>
    <r>
      <rPr>
        <sz val="9"/>
        <rFont val="SimSun"/>
        <charset val="134"/>
      </rPr>
      <t>三亚-深圳</t>
    </r>
  </si>
  <si>
    <r>
      <rPr>
        <sz val="9"/>
        <rFont val="SimSun"/>
        <charset val="134"/>
      </rPr>
      <t>重庆-武汉</t>
    </r>
  </si>
  <si>
    <r>
      <rPr>
        <sz val="9"/>
        <rFont val="SimSun"/>
        <charset val="134"/>
      </rPr>
      <t>昆明-济南</t>
    </r>
  </si>
  <si>
    <r>
      <rPr>
        <sz val="9"/>
        <rFont val="SimSun"/>
        <charset val="134"/>
      </rPr>
      <t>郑州-沈阳</t>
    </r>
  </si>
  <si>
    <r>
      <rPr>
        <sz val="9"/>
        <rFont val="SimSun"/>
        <charset val="134"/>
      </rPr>
      <t>郑州-大连</t>
    </r>
  </si>
  <si>
    <r>
      <rPr>
        <sz val="9"/>
        <rFont val="SimSun"/>
        <charset val="134"/>
      </rPr>
      <t>杭州-南宁</t>
    </r>
  </si>
  <si>
    <r>
      <rPr>
        <sz val="9"/>
        <rFont val="SimSun"/>
        <charset val="134"/>
      </rPr>
      <t>广州-乌鲁木齐</t>
    </r>
  </si>
  <si>
    <r>
      <rPr>
        <sz val="9"/>
        <rFont val="SimSun"/>
        <charset val="134"/>
      </rPr>
      <t>大连-西安</t>
    </r>
  </si>
  <si>
    <r>
      <rPr>
        <sz val="9"/>
        <rFont val="SimSun"/>
        <charset val="134"/>
      </rPr>
      <t>长沙-天津</t>
    </r>
  </si>
  <si>
    <r>
      <rPr>
        <sz val="9"/>
        <rFont val="SimSun"/>
        <charset val="134"/>
      </rPr>
      <t>海口 -杭州</t>
    </r>
  </si>
  <si>
    <r>
      <rPr>
        <sz val="9"/>
        <rFont val="SimSun"/>
        <charset val="134"/>
      </rPr>
      <t>长沙-三亚</t>
    </r>
  </si>
  <si>
    <r>
      <rPr>
        <sz val="9"/>
        <rFont val="SimSun"/>
        <charset val="134"/>
      </rPr>
      <t>桂林-上海</t>
    </r>
  </si>
  <si>
    <r>
      <rPr>
        <sz val="9"/>
        <rFont val="SimSun"/>
        <charset val="134"/>
      </rPr>
      <t>阿克苏-乌鲁木齐</t>
    </r>
  </si>
  <si>
    <r>
      <rPr>
        <sz val="9"/>
        <rFont val="SimSun"/>
        <charset val="134"/>
      </rPr>
      <t>成都-厦门</t>
    </r>
  </si>
  <si>
    <r>
      <rPr>
        <sz val="9"/>
        <rFont val="SimSun"/>
        <charset val="134"/>
      </rPr>
      <t>天津-厦门</t>
    </r>
  </si>
  <si>
    <r>
      <rPr>
        <sz val="9"/>
        <rFont val="SimSun"/>
        <charset val="134"/>
      </rPr>
      <t>泉州-上海</t>
    </r>
  </si>
  <si>
    <r>
      <rPr>
        <sz val="9"/>
        <rFont val="SimSun"/>
        <charset val="134"/>
      </rPr>
      <t>郑州-三亚</t>
    </r>
  </si>
  <si>
    <r>
      <rPr>
        <sz val="9"/>
        <rFont val="SimSun"/>
        <charset val="134"/>
      </rPr>
      <t>宁波-北京</t>
    </r>
  </si>
  <si>
    <r>
      <rPr>
        <sz val="9"/>
        <rFont val="SimSun"/>
        <charset val="134"/>
      </rPr>
      <t>哈尔滨-南京</t>
    </r>
  </si>
  <si>
    <r>
      <rPr>
        <sz val="9"/>
        <rFont val="SimSun"/>
        <charset val="134"/>
      </rPr>
      <t>哈尔滨-青岛</t>
    </r>
  </si>
  <si>
    <r>
      <rPr>
        <sz val="9"/>
        <rFont val="SimSun"/>
        <charset val="134"/>
      </rPr>
      <t>重庆-拉萨</t>
    </r>
  </si>
  <si>
    <r>
      <rPr>
        <sz val="9"/>
        <rFont val="SimSun"/>
        <charset val="134"/>
      </rPr>
      <t>广州-合肥</t>
    </r>
  </si>
  <si>
    <r>
      <rPr>
        <sz val="9"/>
        <rFont val="SimSun"/>
        <charset val="134"/>
      </rPr>
      <t>北京-温州</t>
    </r>
  </si>
  <si>
    <r>
      <rPr>
        <sz val="9"/>
        <rFont val="SimSun"/>
        <charset val="134"/>
      </rPr>
      <t>青岛-西安</t>
    </r>
  </si>
  <si>
    <r>
      <rPr>
        <sz val="9"/>
        <rFont val="SimSun"/>
        <charset val="134"/>
      </rPr>
      <t>成都-青岛</t>
    </r>
  </si>
  <si>
    <r>
      <rPr>
        <sz val="9"/>
        <rFont val="SimSun"/>
        <charset val="134"/>
      </rPr>
      <t>郑州I成都</t>
    </r>
  </si>
  <si>
    <r>
      <rPr>
        <sz val="9"/>
        <rFont val="SimSun"/>
        <charset val="134"/>
      </rPr>
      <t>贵阳-西安</t>
    </r>
  </si>
  <si>
    <r>
      <rPr>
        <sz val="9"/>
        <rFont val="SimSun"/>
        <charset val="134"/>
      </rPr>
      <t>海口 -武汉</t>
    </r>
  </si>
  <si>
    <r>
      <rPr>
        <sz val="9"/>
        <rFont val="SimSun"/>
        <charset val="134"/>
      </rPr>
      <t>深圳-济南</t>
    </r>
  </si>
  <si>
    <r>
      <rPr>
        <sz val="9"/>
        <rFont val="SimSun"/>
        <charset val="134"/>
      </rPr>
      <t>乌鲁木齐-伊宁</t>
    </r>
  </si>
  <si>
    <r>
      <rPr>
        <sz val="9"/>
        <rFont val="SimSun"/>
        <charset val="134"/>
      </rPr>
      <t>大连-南京</t>
    </r>
  </si>
  <si>
    <r>
      <rPr>
        <sz val="9"/>
        <rFont val="SimSun"/>
        <charset val="134"/>
      </rPr>
      <t>上海-烟台</t>
    </r>
  </si>
  <si>
    <r>
      <rPr>
        <sz val="9"/>
        <rFont val="SimSun"/>
        <charset val="134"/>
      </rPr>
      <t>郑州-贵阳</t>
    </r>
  </si>
  <si>
    <r>
      <rPr>
        <sz val="9"/>
        <rFont val="SimSun"/>
        <charset val="134"/>
      </rPr>
      <t>济南-西安</t>
    </r>
  </si>
  <si>
    <r>
      <rPr>
        <sz val="9"/>
        <rFont val="SimSun"/>
        <charset val="134"/>
      </rPr>
      <t>赤峰-呼和浩特</t>
    </r>
  </si>
  <si>
    <r>
      <rPr>
        <sz val="9"/>
        <rFont val="SimSun"/>
        <charset val="134"/>
      </rPr>
      <t>上海-石家庄</t>
    </r>
  </si>
  <si>
    <r>
      <rPr>
        <sz val="9"/>
        <rFont val="SimSun"/>
        <charset val="134"/>
      </rPr>
      <t>杭州-青岛</t>
    </r>
  </si>
  <si>
    <r>
      <rPr>
        <sz val="9"/>
        <rFont val="SimSun"/>
        <charset val="134"/>
      </rPr>
      <t>郑州-杭州</t>
    </r>
  </si>
  <si>
    <r>
      <rPr>
        <sz val="9"/>
        <rFont val="SimSun"/>
        <charset val="134"/>
      </rPr>
      <t>深圳-武汉</t>
    </r>
  </si>
  <si>
    <r>
      <rPr>
        <sz val="9"/>
        <rFont val="SimSun"/>
        <charset val="134"/>
      </rPr>
      <t>长沙-厦门</t>
    </r>
  </si>
  <si>
    <r>
      <rPr>
        <sz val="9"/>
        <rFont val="SimSun"/>
        <charset val="134"/>
      </rPr>
      <t>上海-揭阳</t>
    </r>
  </si>
  <si>
    <r>
      <rPr>
        <sz val="9"/>
        <rFont val="SimSun"/>
        <charset val="134"/>
      </rPr>
      <t>上海-兰州</t>
    </r>
  </si>
  <si>
    <r>
      <rPr>
        <sz val="9"/>
        <rFont val="SimSun"/>
        <charset val="134"/>
      </rPr>
      <t>银川-北京</t>
    </r>
  </si>
  <si>
    <r>
      <rPr>
        <sz val="9"/>
        <rFont val="SimSun"/>
        <charset val="134"/>
      </rPr>
      <t>广州-三亚</t>
    </r>
  </si>
  <si>
    <r>
      <rPr>
        <sz val="9"/>
        <rFont val="SimSun"/>
        <charset val="134"/>
      </rPr>
      <t>成都-长沙</t>
    </r>
  </si>
  <si>
    <r>
      <rPr>
        <sz val="9"/>
        <rFont val="SimSun"/>
        <charset val="134"/>
      </rPr>
      <t>重庆-济南</t>
    </r>
  </si>
  <si>
    <r>
      <rPr>
        <sz val="9"/>
        <rFont val="SimSun"/>
        <charset val="134"/>
      </rPr>
      <t>南京-厦门</t>
    </r>
  </si>
  <si>
    <r>
      <rPr>
        <sz val="9"/>
        <rFont val="SimSun"/>
        <charset val="134"/>
      </rPr>
      <t>武汉-厦门</t>
    </r>
  </si>
  <si>
    <r>
      <rPr>
        <sz val="9"/>
        <rFont val="SimSun"/>
        <charset val="134"/>
      </rPr>
      <t>广州-青岛</t>
    </r>
  </si>
  <si>
    <r>
      <rPr>
        <sz val="9"/>
        <rFont val="SimSun"/>
        <charset val="134"/>
      </rPr>
      <t>深圳-天津</t>
    </r>
  </si>
  <si>
    <r>
      <rPr>
        <sz val="9"/>
        <rFont val="SimSun"/>
        <charset val="134"/>
      </rPr>
      <t>长沙-昆明</t>
    </r>
  </si>
  <si>
    <r>
      <rPr>
        <sz val="9"/>
        <rFont val="SimSun"/>
        <charset val="134"/>
      </rPr>
      <t>广州-济南</t>
    </r>
  </si>
  <si>
    <r>
      <rPr>
        <sz val="9"/>
        <rFont val="SimSun"/>
        <charset val="134"/>
      </rPr>
      <t>乌鲁木齐-兰州</t>
    </r>
  </si>
  <si>
    <r>
      <rPr>
        <sz val="9"/>
        <rFont val="SimSun"/>
        <charset val="134"/>
      </rPr>
      <t>西安-西宁</t>
    </r>
  </si>
  <si>
    <r>
      <rPr>
        <sz val="9"/>
        <rFont val="SimSun"/>
        <charset val="134"/>
      </rPr>
      <t>北京-珠海</t>
    </r>
  </si>
  <si>
    <r>
      <rPr>
        <sz val="9"/>
        <rFont val="SimSun"/>
        <charset val="134"/>
      </rPr>
      <t>重庆-三亚</t>
    </r>
  </si>
  <si>
    <r>
      <rPr>
        <sz val="9"/>
        <rFont val="SimSun"/>
        <charset val="134"/>
      </rPr>
      <t>天津-西安</t>
    </r>
  </si>
  <si>
    <r>
      <rPr>
        <sz val="9"/>
        <rFont val="SimSun"/>
        <charset val="134"/>
      </rPr>
      <t>北京-烟台</t>
    </r>
  </si>
  <si>
    <r>
      <rPr>
        <sz val="9"/>
        <rFont val="SimSun"/>
        <charset val="134"/>
      </rPr>
      <t>合肥-深圳</t>
    </r>
  </si>
  <si>
    <r>
      <rPr>
        <sz val="9"/>
        <rFont val="SimSun"/>
        <charset val="134"/>
      </rPr>
      <t>重庆-昆明</t>
    </r>
  </si>
  <si>
    <r>
      <rPr>
        <sz val="9"/>
        <rFont val="SimSun"/>
        <charset val="134"/>
      </rPr>
      <t>贵阳-温州</t>
    </r>
  </si>
  <si>
    <r>
      <rPr>
        <sz val="9"/>
        <rFont val="SimSun"/>
        <charset val="134"/>
      </rPr>
      <t>重庆-厦门</t>
    </r>
  </si>
  <si>
    <r>
      <rPr>
        <sz val="9"/>
        <rFont val="SimSun"/>
        <charset val="134"/>
      </rPr>
      <t>重庆-长沙</t>
    </r>
  </si>
  <si>
    <r>
      <rPr>
        <sz val="9"/>
        <rFont val="SimSun"/>
        <charset val="134"/>
      </rPr>
      <t>昆明-厦门</t>
    </r>
  </si>
  <si>
    <r>
      <rPr>
        <sz val="9"/>
        <rFont val="SimSun"/>
        <charset val="134"/>
      </rPr>
      <t>郑州-厦门</t>
    </r>
  </si>
  <si>
    <r>
      <rPr>
        <sz val="9"/>
        <rFont val="SimSun"/>
        <charset val="134"/>
      </rPr>
      <t>郑州-重庆</t>
    </r>
  </si>
  <si>
    <r>
      <rPr>
        <sz val="9"/>
        <rFont val="SimSun"/>
        <charset val="134"/>
      </rPr>
      <t>长沙-西安</t>
    </r>
  </si>
  <si>
    <r>
      <rPr>
        <sz val="9"/>
        <rFont val="SimSun"/>
        <charset val="134"/>
      </rPr>
      <t>广州-无锡</t>
    </r>
  </si>
  <si>
    <r>
      <rPr>
        <sz val="9"/>
        <rFont val="SimSun"/>
        <charset val="134"/>
      </rPr>
      <t>重庆-海口</t>
    </r>
  </si>
  <si>
    <r>
      <rPr>
        <sz val="9"/>
        <rFont val="SimSun"/>
        <charset val="134"/>
      </rPr>
      <t>成都-天津</t>
    </r>
  </si>
  <si>
    <r>
      <rPr>
        <sz val="9"/>
        <rFont val="SimSun"/>
        <charset val="134"/>
      </rPr>
      <t>成都-乌鲁木齐</t>
    </r>
  </si>
  <si>
    <r>
      <rPr>
        <sz val="9"/>
        <rFont val="SimSun"/>
        <charset val="134"/>
      </rPr>
      <t>南宁-上海</t>
    </r>
  </si>
  <si>
    <r>
      <rPr>
        <sz val="9"/>
        <rFont val="SimSun"/>
        <charset val="134"/>
      </rPr>
      <t>呼和浩特-北京</t>
    </r>
  </si>
  <si>
    <r>
      <rPr>
        <sz val="9"/>
        <rFont val="SimSun"/>
        <charset val="134"/>
      </rPr>
      <t>深圳-无锡</t>
    </r>
  </si>
  <si>
    <r>
      <rPr>
        <sz val="9"/>
        <rFont val="SimSun"/>
        <charset val="134"/>
      </rPr>
      <t>北京-沈阳</t>
    </r>
  </si>
  <si>
    <r>
      <rPr>
        <sz val="9"/>
        <rFont val="SimSun"/>
        <charset val="134"/>
      </rPr>
      <t>海口-上海</t>
    </r>
  </si>
  <si>
    <r>
      <rPr>
        <sz val="9"/>
        <rFont val="SimSun"/>
        <charset val="134"/>
      </rPr>
      <t>北京-兰州</t>
    </r>
  </si>
  <si>
    <r>
      <rPr>
        <sz val="9"/>
        <rFont val="SimSun"/>
        <charset val="134"/>
      </rPr>
      <t>成都-济南</t>
    </r>
  </si>
  <si>
    <r>
      <rPr>
        <sz val="9"/>
        <rFont val="SimSun"/>
        <charset val="134"/>
      </rPr>
      <t>南宁-北京</t>
    </r>
  </si>
  <si>
    <r>
      <rPr>
        <sz val="9"/>
        <rFont val="SimSun"/>
        <charset val="134"/>
      </rPr>
      <t>南京-北京</t>
    </r>
  </si>
  <si>
    <r>
      <rPr>
        <sz val="9"/>
        <rFont val="SimSun"/>
        <charset val="134"/>
      </rPr>
      <t>海口 -长沙</t>
    </r>
  </si>
  <si>
    <r>
      <rPr>
        <sz val="9"/>
        <rFont val="SimSun"/>
        <charset val="134"/>
      </rPr>
      <t>银川-西安</t>
    </r>
  </si>
  <si>
    <r>
      <rPr>
        <sz val="9"/>
        <rFont val="SimSun"/>
        <charset val="134"/>
      </rPr>
      <t>福州-上海</t>
    </r>
  </si>
  <si>
    <r>
      <rPr>
        <sz val="9"/>
        <rFont val="SimSun"/>
        <charset val="134"/>
      </rPr>
      <t>贵阳-南京</t>
    </r>
  </si>
  <si>
    <r>
      <rPr>
        <sz val="9"/>
        <rFont val="SimSun"/>
        <charset val="134"/>
      </rPr>
      <t>和田一乌鲁木齐</t>
    </r>
  </si>
  <si>
    <r>
      <rPr>
        <sz val="9"/>
        <rFont val="SimSun"/>
        <charset val="134"/>
      </rPr>
      <t>重庆-天津</t>
    </r>
  </si>
  <si>
    <r>
      <rPr>
        <sz val="9"/>
        <rFont val="SimSun"/>
        <charset val="134"/>
      </rPr>
      <t>上海-乌鲁木齐</t>
    </r>
  </si>
  <si>
    <r>
      <rPr>
        <sz val="9"/>
        <rFont val="SimSun"/>
        <charset val="134"/>
      </rPr>
      <t>关</t>
    </r>
    <r>
      <rPr>
        <sz val="11"/>
        <rFont val="Arial"/>
        <family val="2"/>
      </rPr>
      <t>5</t>
    </r>
    <r>
      <rPr>
        <sz val="9"/>
        <rFont val="SimSun"/>
        <charset val="134"/>
      </rPr>
      <t>州一海口</t>
    </r>
  </si>
  <si>
    <r>
      <rPr>
        <sz val="9"/>
        <rFont val="SimSun"/>
        <charset val="134"/>
      </rPr>
      <t>广州-温州</t>
    </r>
  </si>
  <si>
    <r>
      <rPr>
        <sz val="9"/>
        <rFont val="SimSun"/>
        <charset val="134"/>
      </rPr>
      <t>南昌-北京</t>
    </r>
  </si>
  <si>
    <r>
      <rPr>
        <sz val="9"/>
        <rFont val="SimSun"/>
        <charset val="134"/>
      </rPr>
      <t>榆林-西安</t>
    </r>
  </si>
  <si>
    <r>
      <rPr>
        <sz val="9"/>
        <rFont val="SimSun"/>
        <charset val="134"/>
      </rPr>
      <t>杭州-贵阳</t>
    </r>
  </si>
  <si>
    <r>
      <rPr>
        <sz val="9"/>
        <rFont val="SimSun"/>
        <charset val="134"/>
      </rPr>
      <t>杭州-昆明</t>
    </r>
  </si>
  <si>
    <r>
      <rPr>
        <sz val="9"/>
        <rFont val="SimSun"/>
        <charset val="134"/>
      </rPr>
      <t>成都-三亚</t>
    </r>
  </si>
  <si>
    <r>
      <rPr>
        <sz val="9"/>
        <rFont val="SimSun"/>
        <charset val="134"/>
      </rPr>
      <t>成都-武汉</t>
    </r>
  </si>
  <si>
    <r>
      <rPr>
        <sz val="9"/>
        <rFont val="SimSun"/>
        <charset val="134"/>
      </rPr>
      <t>广州一武汉</t>
    </r>
  </si>
  <si>
    <r>
      <rPr>
        <sz val="9"/>
        <rFont val="SimSun"/>
        <charset val="134"/>
      </rPr>
      <t>昆明-南京</t>
    </r>
  </si>
  <si>
    <r>
      <rPr>
        <sz val="9"/>
        <rFont val="SimSun"/>
        <charset val="134"/>
      </rPr>
      <t>南京-西安</t>
    </r>
  </si>
  <si>
    <r>
      <rPr>
        <sz val="9"/>
        <rFont val="SimSun"/>
        <charset val="134"/>
      </rPr>
      <t>贵阳-北京</t>
    </r>
  </si>
  <si>
    <r>
      <rPr>
        <sz val="9"/>
        <rFont val="SimSun"/>
        <charset val="134"/>
      </rPr>
      <t>长春-北京</t>
    </r>
  </si>
  <si>
    <r>
      <rPr>
        <sz val="9"/>
        <rFont val="SimSun"/>
        <charset val="134"/>
      </rPr>
      <t>昆明-武汉</t>
    </r>
  </si>
  <si>
    <r>
      <rPr>
        <sz val="9"/>
        <rFont val="SimSun"/>
        <charset val="134"/>
      </rPr>
      <t>海口-深圳</t>
    </r>
  </si>
  <si>
    <r>
      <rPr>
        <sz val="9"/>
        <rFont val="SimSun"/>
        <charset val="134"/>
      </rPr>
      <t>上海-太原</t>
    </r>
  </si>
  <si>
    <r>
      <rPr>
        <sz val="9"/>
        <rFont val="SimSun"/>
        <charset val="134"/>
      </rPr>
      <t>广州-宁波</t>
    </r>
  </si>
  <si>
    <r>
      <rPr>
        <sz val="9"/>
        <rFont val="SimSun"/>
        <charset val="134"/>
      </rPr>
      <t>郑州-乌鲁木齐</t>
    </r>
  </si>
  <si>
    <r>
      <rPr>
        <sz val="9"/>
        <rFont val="SimSun"/>
        <charset val="134"/>
      </rPr>
      <t>郑州一上海</t>
    </r>
  </si>
  <si>
    <r>
      <rPr>
        <sz val="9"/>
        <rFont val="SimSun"/>
        <charset val="134"/>
      </rPr>
      <t>广州-天津</t>
    </r>
  </si>
  <si>
    <r>
      <rPr>
        <sz val="9"/>
        <rFont val="SimSun"/>
        <charset val="134"/>
      </rPr>
      <t>福州一」匕京</t>
    </r>
  </si>
  <si>
    <r>
      <rPr>
        <sz val="9"/>
        <rFont val="SimSun"/>
        <charset val="134"/>
      </rPr>
      <t>上海-珠海</t>
    </r>
  </si>
  <si>
    <r>
      <rPr>
        <sz val="9"/>
        <rFont val="SimSun"/>
        <charset val="134"/>
      </rPr>
      <t>北京-青岛</t>
    </r>
  </si>
  <si>
    <r>
      <rPr>
        <sz val="9"/>
        <rFont val="SimSun"/>
        <charset val="134"/>
      </rPr>
      <t>昆明-西安</t>
    </r>
  </si>
  <si>
    <r>
      <rPr>
        <sz val="9"/>
        <rFont val="SimSun"/>
        <charset val="134"/>
      </rPr>
      <t>成都-南京</t>
    </r>
  </si>
  <si>
    <r>
      <rPr>
        <sz val="9"/>
        <rFont val="SimSun"/>
        <charset val="134"/>
      </rPr>
      <t>成都-拉萨</t>
    </r>
  </si>
  <si>
    <r>
      <rPr>
        <sz val="9"/>
        <rFont val="SimSun"/>
        <charset val="134"/>
      </rPr>
      <t>重庆-南京</t>
    </r>
  </si>
  <si>
    <r>
      <rPr>
        <sz val="9"/>
        <rFont val="SimSun"/>
        <charset val="134"/>
      </rPr>
      <t>广州-郑州</t>
    </r>
  </si>
  <si>
    <r>
      <rPr>
        <sz val="9"/>
        <rFont val="SimSun"/>
        <charset val="134"/>
      </rPr>
      <t>昆明-德宏</t>
    </r>
  </si>
  <si>
    <r>
      <rPr>
        <sz val="9"/>
        <rFont val="SimSun"/>
        <charset val="134"/>
      </rPr>
      <t>海口 -北京</t>
    </r>
  </si>
  <si>
    <r>
      <rPr>
        <sz val="9"/>
        <rFont val="SimSun"/>
        <charset val="134"/>
      </rPr>
      <t>北京-武汉</t>
    </r>
  </si>
  <si>
    <r>
      <rPr>
        <sz val="9"/>
        <rFont val="SimSun"/>
        <charset val="134"/>
      </rPr>
      <t>杭州-西安</t>
    </r>
  </si>
  <si>
    <r>
      <rPr>
        <sz val="9"/>
        <rFont val="SimSun"/>
        <charset val="134"/>
      </rPr>
      <t>喀什-乌鲁木齐</t>
    </r>
  </si>
  <si>
    <r>
      <rPr>
        <sz val="9"/>
        <rFont val="SimSun"/>
        <charset val="134"/>
      </rPr>
      <t>贵阳-上海</t>
    </r>
  </si>
  <si>
    <r>
      <rPr>
        <sz val="9"/>
        <rFont val="SimSun"/>
        <charset val="134"/>
      </rPr>
      <t>上海-武汉</t>
    </r>
  </si>
  <si>
    <r>
      <rPr>
        <sz val="9"/>
        <rFont val="SimSun"/>
        <charset val="134"/>
      </rPr>
      <t>乌鲁木齐-西安</t>
    </r>
  </si>
  <si>
    <r>
      <rPr>
        <sz val="9"/>
        <rFont val="SimSun"/>
        <charset val="134"/>
      </rPr>
      <t>昆明-深圳</t>
    </r>
  </si>
  <si>
    <r>
      <rPr>
        <sz val="9"/>
        <rFont val="SimSun"/>
        <charset val="134"/>
      </rPr>
      <t>郑州-深圳</t>
    </r>
  </si>
  <si>
    <r>
      <rPr>
        <sz val="9"/>
        <rFont val="SimSun"/>
        <charset val="134"/>
      </rPr>
      <t>上海-天津</t>
    </r>
  </si>
  <si>
    <r>
      <rPr>
        <sz val="9"/>
        <rFont val="SimSun"/>
        <charset val="134"/>
      </rPr>
      <t>郑州-昆明</t>
    </r>
  </si>
  <si>
    <r>
      <rPr>
        <sz val="9"/>
        <rFont val="SimSun"/>
        <charset val="134"/>
      </rPr>
      <t>大连-北京</t>
    </r>
  </si>
  <si>
    <r>
      <rPr>
        <sz val="9"/>
        <rFont val="SimSun"/>
        <charset val="134"/>
      </rPr>
      <t>长沙-上海</t>
    </r>
  </si>
  <si>
    <r>
      <rPr>
        <sz val="9"/>
        <rFont val="SimSun"/>
        <charset val="134"/>
      </rPr>
      <t>长春-上海</t>
    </r>
  </si>
  <si>
    <r>
      <rPr>
        <sz val="9"/>
        <rFont val="SimSun"/>
        <charset val="134"/>
      </rPr>
      <t>广州-海口</t>
    </r>
  </si>
  <si>
    <r>
      <rPr>
        <sz val="9"/>
        <rFont val="SimSun"/>
        <charset val="134"/>
      </rPr>
      <t>重庆-杭州</t>
    </r>
  </si>
  <si>
    <r>
      <rPr>
        <sz val="9"/>
        <rFont val="SimSun"/>
        <charset val="134"/>
      </rPr>
      <t>成都-杭州</t>
    </r>
  </si>
  <si>
    <r>
      <rPr>
        <sz val="9"/>
        <rFont val="SimSun"/>
        <charset val="134"/>
      </rPr>
      <t>哈尔滨-上海</t>
    </r>
  </si>
  <si>
    <r>
      <rPr>
        <sz val="9"/>
        <rFont val="SimSun"/>
        <charset val="134"/>
      </rPr>
      <t>北京-乌鲁木齐</t>
    </r>
  </si>
  <si>
    <r>
      <rPr>
        <sz val="9"/>
        <rFont val="SimSun"/>
        <charset val="134"/>
      </rPr>
      <t>广州-昆明</t>
    </r>
  </si>
  <si>
    <r>
      <rPr>
        <sz val="9"/>
        <rFont val="SimSun"/>
        <charset val="134"/>
      </rPr>
      <t>北京-厦门</t>
    </r>
  </si>
  <si>
    <r>
      <rPr>
        <sz val="9"/>
        <rFont val="SimSun"/>
        <charset val="134"/>
      </rPr>
      <t>上海-三亚</t>
    </r>
  </si>
  <si>
    <r>
      <rPr>
        <sz val="9"/>
        <rFont val="SimSun"/>
        <charset val="134"/>
      </rPr>
      <t>南京-深圳</t>
    </r>
  </si>
  <si>
    <r>
      <rPr>
        <sz val="9"/>
        <rFont val="SimSun"/>
        <charset val="134"/>
      </rPr>
      <t>深圳-西安</t>
    </r>
  </si>
  <si>
    <r>
      <rPr>
        <sz val="9"/>
        <rFont val="SimSun"/>
        <charset val="134"/>
      </rPr>
      <t>哈尔滨-北京</t>
    </r>
  </si>
  <si>
    <r>
      <rPr>
        <sz val="9"/>
        <rFont val="SimSun"/>
        <charset val="134"/>
      </rPr>
      <t>长沙-北京</t>
    </r>
  </si>
  <si>
    <r>
      <rPr>
        <sz val="9"/>
        <rFont val="SimSun"/>
        <charset val="134"/>
      </rPr>
      <t>大连-上海</t>
    </r>
  </si>
  <si>
    <r>
      <rPr>
        <sz val="9"/>
        <rFont val="SimSun"/>
        <charset val="134"/>
      </rPr>
      <t>北京-三亚</t>
    </r>
  </si>
  <si>
    <r>
      <rPr>
        <sz val="9"/>
        <rFont val="SimSun"/>
        <charset val="134"/>
      </rPr>
      <t>上海-沈阳</t>
    </r>
  </si>
  <si>
    <r>
      <rPr>
        <sz val="9"/>
        <rFont val="SimSun"/>
        <charset val="134"/>
      </rPr>
      <t>成都-昆明</t>
    </r>
  </si>
  <si>
    <r>
      <rPr>
        <sz val="9"/>
        <rFont val="SimSun"/>
        <charset val="134"/>
      </rPr>
      <t>广州-西安</t>
    </r>
  </si>
  <si>
    <r>
      <rPr>
        <sz val="9"/>
        <rFont val="SimSun"/>
        <charset val="134"/>
      </rPr>
      <t>广州-南京</t>
    </r>
  </si>
  <si>
    <r>
      <rPr>
        <sz val="9"/>
        <rFont val="SimSun"/>
        <charset val="134"/>
      </rPr>
      <t>昆明-上海</t>
    </r>
  </si>
  <si>
    <r>
      <rPr>
        <sz val="9"/>
        <rFont val="SimSun"/>
        <charset val="134"/>
      </rPr>
      <t>昆明-北京</t>
    </r>
  </si>
  <si>
    <r>
      <rPr>
        <sz val="9"/>
        <rFont val="SimSun"/>
        <charset val="134"/>
      </rPr>
      <t>上海-厦门</t>
    </r>
  </si>
  <si>
    <r>
      <rPr>
        <sz val="9"/>
        <rFont val="SimSun"/>
        <charset val="134"/>
      </rPr>
      <t>上海-青岛</t>
    </r>
  </si>
  <si>
    <r>
      <rPr>
        <sz val="9"/>
        <rFont val="SimSun"/>
        <charset val="134"/>
      </rPr>
      <t>北京-西安</t>
    </r>
  </si>
  <si>
    <r>
      <rPr>
        <sz val="9"/>
        <rFont val="SimSun"/>
        <charset val="134"/>
      </rPr>
      <t>杭州一深圳</t>
    </r>
  </si>
  <si>
    <r>
      <rPr>
        <sz val="9"/>
        <rFont val="SimSun"/>
        <charset val="134"/>
      </rPr>
      <t>广州-重庆</t>
    </r>
  </si>
  <si>
    <r>
      <rPr>
        <sz val="9"/>
        <rFont val="SimSun"/>
        <charset val="134"/>
      </rPr>
      <t>西双版纳-昆明</t>
    </r>
  </si>
  <si>
    <r>
      <rPr>
        <sz val="9"/>
        <rFont val="SimSun"/>
        <charset val="134"/>
      </rPr>
      <t>重庆-深圳</t>
    </r>
  </si>
  <si>
    <r>
      <rPr>
        <sz val="9"/>
        <rFont val="SimSun"/>
        <charset val="134"/>
      </rPr>
      <t>重庆-北京</t>
    </r>
  </si>
  <si>
    <r>
      <rPr>
        <sz val="9"/>
        <rFont val="SimSun"/>
        <charset val="134"/>
      </rPr>
      <t>成都-深圳</t>
    </r>
  </si>
  <si>
    <r>
      <rPr>
        <sz val="9"/>
        <rFont val="SimSun"/>
        <charset val="134"/>
      </rPr>
      <t>杭州-北京</t>
    </r>
  </si>
  <si>
    <r>
      <rPr>
        <sz val="9"/>
        <rFont val="SimSun"/>
        <charset val="134"/>
      </rPr>
      <t>广州-杭州</t>
    </r>
  </si>
  <si>
    <r>
      <rPr>
        <sz val="9"/>
        <rFont val="SimSun"/>
        <charset val="134"/>
      </rPr>
      <t>上海-西安</t>
    </r>
  </si>
  <si>
    <r>
      <rPr>
        <sz val="9"/>
        <rFont val="SimSun"/>
        <charset val="134"/>
      </rPr>
      <t>广州-成都</t>
    </r>
  </si>
  <si>
    <r>
      <rPr>
        <sz val="9"/>
        <rFont val="SimSun"/>
        <charset val="134"/>
      </rPr>
      <t>重庆-上海</t>
    </r>
  </si>
  <si>
    <r>
      <rPr>
        <sz val="9"/>
        <rFont val="SimSun"/>
        <charset val="134"/>
      </rPr>
      <t>成都-上海</t>
    </r>
  </si>
  <si>
    <r>
      <rPr>
        <sz val="9"/>
        <rFont val="SimSun"/>
        <charset val="134"/>
      </rPr>
      <t>北京-深圳</t>
    </r>
  </si>
  <si>
    <r>
      <rPr>
        <sz val="9"/>
        <rFont val="SimSun"/>
        <charset val="134"/>
      </rPr>
      <t>成都-北京</t>
    </r>
  </si>
  <si>
    <r>
      <rPr>
        <sz val="9"/>
        <rFont val="SimSun"/>
        <charset val="134"/>
      </rPr>
      <t>广州-北京</t>
    </r>
  </si>
  <si>
    <r>
      <rPr>
        <sz val="9"/>
        <rFont val="SimSun"/>
        <charset val="134"/>
      </rPr>
      <t>广州-上海</t>
    </r>
  </si>
  <si>
    <r>
      <rPr>
        <sz val="9"/>
        <rFont val="SimSun"/>
        <charset val="134"/>
      </rPr>
      <t>上海-深圳</t>
    </r>
  </si>
  <si>
    <r>
      <rPr>
        <sz val="9"/>
        <rFont val="SimSun"/>
        <charset val="134"/>
      </rPr>
      <t>北京-上海</t>
    </r>
  </si>
  <si>
    <t>正班载运率（%）</t>
  </si>
  <si>
    <t>正班客座率（%）</t>
  </si>
  <si>
    <t>可供吨位（吨）</t>
  </si>
  <si>
    <t>可供座位（个）</t>
  </si>
  <si>
    <t>货邮运输量（吨）</t>
  </si>
  <si>
    <t>旅客运输量（人）</t>
  </si>
  <si>
    <t>飞行班次（次）</t>
  </si>
  <si>
    <r>
      <rPr>
        <sz val="9"/>
        <rFont val="SimSun"/>
        <charset val="134"/>
      </rPr>
      <t>航段</t>
    </r>
  </si>
  <si>
    <r>
      <rPr>
        <b/>
        <sz val="14"/>
        <rFont val="Times New Roman"/>
        <family val="1"/>
      </rPr>
      <t>2019</t>
    </r>
    <r>
      <rPr>
        <sz val="14"/>
        <rFont val="SimSun"/>
        <charset val="134"/>
      </rPr>
      <t>年国内主要航段运量</t>
    </r>
  </si>
  <si>
    <t>BAADTbVT</t>
    <phoneticPr fontId="3" type="noConversion"/>
  </si>
  <si>
    <t>passengers</t>
    <phoneticPr fontId="3" type="noConversion"/>
  </si>
  <si>
    <t>freights</t>
    <phoneticPr fontId="3" type="noConversion"/>
  </si>
  <si>
    <t>电动自行车</t>
    <phoneticPr fontId="3" type="noConversion"/>
  </si>
  <si>
    <t>摩托车</t>
    <phoneticPr fontId="3" type="noConversion"/>
  </si>
  <si>
    <t>电动摩托销量</t>
    <phoneticPr fontId="3" type="noConversion"/>
  </si>
  <si>
    <t>摩托电动化销量比率</t>
    <phoneticPr fontId="3" type="noConversion"/>
  </si>
  <si>
    <t>权重</t>
    <phoneticPr fontId="3" type="noConversion"/>
  </si>
  <si>
    <t>Electric Motorbike</t>
    <phoneticPr fontId="37" type="noConversion"/>
  </si>
  <si>
    <t>ICE Motorbike</t>
    <phoneticPr fontId="37" type="noConversion"/>
  </si>
  <si>
    <t>Electric Scooter</t>
    <phoneticPr fontId="37" type="noConversion"/>
  </si>
  <si>
    <t>Intercity travel ratio</t>
    <phoneticPr fontId="3" type="noConversion"/>
  </si>
  <si>
    <t>Fligt AVLo</t>
    <phoneticPr fontId="3" type="noConversion"/>
  </si>
  <si>
    <t>Passenger</t>
    <phoneticPr fontId="3" type="noConversion"/>
  </si>
  <si>
    <t>AVLo Average Vehicle Loading</t>
    <phoneticPr fontId="37" type="noConversion"/>
  </si>
  <si>
    <t>Sources:</t>
  </si>
  <si>
    <t>Passenger HDVs, freight HDVs， freight ships, passenger motorbikes</t>
    <phoneticPr fontId="37" type="noConversion"/>
  </si>
  <si>
    <t>Notes:</t>
  </si>
  <si>
    <t>Data for total/average vehicle/vessel travel distace is not available.</t>
    <phoneticPr fontId="37" type="noConversion"/>
  </si>
  <si>
    <t>No data available for motobikes. Assume an average loading level of 1.15 for passenger motobikes.</t>
    <phoneticPr fontId="37" type="noConversion"/>
  </si>
  <si>
    <t xml:space="preserve">Because we notice that the result of passenger HDV is somewhat strange, we use </t>
    <phoneticPr fontId="37" type="noConversion"/>
  </si>
  <si>
    <t>the U.S figure as the final value.</t>
    <phoneticPr fontId="37" type="noConversion"/>
  </si>
  <si>
    <t xml:space="preserve">For aircraft, the date calculated with China data is bit different from US data. </t>
    <phoneticPr fontId="37" type="noConversion"/>
  </si>
  <si>
    <t>Considering the rationality, we adust the results based on the US data.</t>
  </si>
  <si>
    <t>Rail here means a whole train with 6-12 cars.</t>
    <phoneticPr fontId="37" type="noConversion"/>
  </si>
  <si>
    <t>LDVs, HDVs, Rail, Ship, Motorbikes</t>
    <phoneticPr fontId="3" type="noConversion"/>
  </si>
  <si>
    <t>https://www.stats.gov.cn/sj/ndsj/</t>
  </si>
  <si>
    <t>中国统计年鉴</t>
    <phoneticPr fontId="37" type="noConversion"/>
  </si>
  <si>
    <t>2019-2023</t>
    <phoneticPr fontId="37" type="noConversion"/>
  </si>
  <si>
    <t>交通运输部科学研究院内部资料</t>
    <phoneticPr fontId="3" type="noConversion"/>
  </si>
  <si>
    <t>《碳中和背景下交通部门近零排放战略、路径、对策研究》</t>
    <phoneticPr fontId="3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</si>
</sst>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76" formatCode="0_ "/>
    <numFmt numFmtId="177" formatCode="0.000_ "/>
    <numFmt numFmtId="178" formatCode="0.0_ "/>
    <numFmt numFmtId="179" formatCode="0.00_ "/>
    <numFmt numFmtId="180" formatCode="0_);[Red]\(0\)"/>
    <numFmt numFmtId="181" formatCode="#,##0_ "/>
    <numFmt numFmtId="182" formatCode="0.0%"/>
    <numFmt numFmtId="183" formatCode="0.0E+00"/>
    <numFmt numFmtId="184" formatCode="0.0"/>
    <numFmt numFmtId="185" formatCode="0.0_);[Red]\(0.0\)"/>
    <numFmt numFmtId="186" formatCode="0.00_);[Red]\(0.00\)"/>
    <numFmt numFmtId="187" formatCode="0.0000_);[Red]\(0.0000\)"/>
    <numFmt numFmtId="188" formatCode="0.0000_ "/>
  </numFmts>
  <fonts count="42">
    <font>
      <sz val="11"/>
      <color theme="1"/>
      <name val="等线"/>
      <family val="2"/>
      <charset val="134"/>
      <scheme val="minor"/>
    </font>
    <font>
      <sz val="10"/>
      <name val="Arial"/>
      <family val="2"/>
    </font>
    <font>
      <sz val="10"/>
      <name val="宋体"/>
      <family val="3"/>
      <charset val="134"/>
    </font>
    <font>
      <sz val="9"/>
      <name val="等线"/>
      <family val="2"/>
      <charset val="134"/>
      <scheme val="minor"/>
    </font>
    <font>
      <sz val="10"/>
      <name val="微软雅黑"/>
      <family val="2"/>
      <charset val="134"/>
    </font>
    <font>
      <sz val="11"/>
      <color rgb="FF000000"/>
      <name val="Times New Roman"/>
      <family val="1"/>
    </font>
    <font>
      <sz val="10.5"/>
      <color rgb="FF000000"/>
      <name val="Times New Roman"/>
      <family val="1"/>
    </font>
    <font>
      <sz val="10"/>
      <name val="等线"/>
      <family val="2"/>
      <charset val="134"/>
    </font>
    <font>
      <sz val="10"/>
      <name val="Arial"/>
      <family val="2"/>
      <charset val="134"/>
    </font>
    <font>
      <sz val="10"/>
      <name val="宋体"/>
      <family val="2"/>
      <charset val="134"/>
    </font>
    <font>
      <sz val="11"/>
      <color rgb="FFFF0000"/>
      <name val="等线"/>
      <family val="2"/>
      <charset val="134"/>
      <scheme val="minor"/>
    </font>
    <font>
      <sz val="10"/>
      <color theme="1"/>
      <name val="Arial"/>
      <family val="2"/>
    </font>
    <font>
      <sz val="10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10"/>
      <color rgb="FFFF0000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sz val="11"/>
      <color theme="1"/>
      <name val="Segoe UI"/>
      <family val="2"/>
    </font>
    <font>
      <sz val="10"/>
      <color rgb="FF000000"/>
      <name val="黑体"/>
      <family val="3"/>
      <charset val="134"/>
    </font>
    <font>
      <sz val="10"/>
      <name val="黑体"/>
      <family val="3"/>
      <charset val="134"/>
    </font>
    <font>
      <sz val="9"/>
      <name val="宋体"/>
      <family val="3"/>
      <charset val="134"/>
    </font>
    <font>
      <b/>
      <sz val="10"/>
      <color rgb="FF000000"/>
      <name val="黑体"/>
      <family val="3"/>
      <charset val="134"/>
    </font>
    <font>
      <b/>
      <sz val="10"/>
      <name val="黑体"/>
      <family val="3"/>
      <charset val="134"/>
    </font>
    <font>
      <b/>
      <sz val="11"/>
      <color rgb="FF374151"/>
      <name val="Segoe UI"/>
      <family val="2"/>
    </font>
    <font>
      <sz val="11"/>
      <color rgb="FF374151"/>
      <name val="Segoe UI"/>
      <family val="2"/>
    </font>
    <font>
      <sz val="10"/>
      <color rgb="FF000000"/>
      <name val="Times New Roman"/>
      <family val="1"/>
    </font>
    <font>
      <sz val="10"/>
      <name val="Times New Roman"/>
      <family val="1"/>
    </font>
    <font>
      <sz val="10"/>
      <color rgb="FF000000"/>
      <name val="宋体"/>
      <family val="3"/>
      <charset val="134"/>
    </font>
    <font>
      <sz val="10"/>
      <color rgb="FF000000"/>
      <name val="Times New Roman"/>
      <family val="3"/>
    </font>
    <font>
      <b/>
      <sz val="10"/>
      <color rgb="FF000000"/>
      <name val="Times New Roman"/>
      <family val="1"/>
    </font>
    <font>
      <b/>
      <sz val="10"/>
      <name val="Times New Roman"/>
      <family val="1"/>
    </font>
    <font>
      <b/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b/>
      <sz val="11"/>
      <color theme="1"/>
      <name val="等线"/>
      <family val="2"/>
      <scheme val="minor"/>
    </font>
    <font>
      <sz val="9"/>
      <name val="SimSun"/>
      <charset val="134"/>
    </font>
    <font>
      <sz val="11"/>
      <name val="Arial"/>
      <family val="2"/>
    </font>
    <font>
      <b/>
      <sz val="14"/>
      <name val="Times New Roman"/>
      <family val="1"/>
    </font>
    <font>
      <sz val="14"/>
      <name val="SimSun"/>
      <charset val="134"/>
    </font>
    <font>
      <sz val="9"/>
      <name val="等线"/>
      <family val="3"/>
      <charset val="134"/>
      <scheme val="minor"/>
    </font>
    <font>
      <sz val="10"/>
      <color rgb="FFFF0000"/>
      <name val="Arial"/>
      <family val="2"/>
    </font>
    <font>
      <sz val="11"/>
      <color theme="1"/>
      <name val="等线"/>
      <family val="2"/>
      <scheme val="minor"/>
    </font>
    <font>
      <b/>
      <sz val="11"/>
      <color rgb="FF000000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DCE6F0"/>
      </patternFill>
    </fill>
    <fill>
      <patternFill patternType="solid">
        <fgColor rgb="FFC5D9F0"/>
      </patternFill>
    </fill>
    <fill>
      <patternFill patternType="solid">
        <fgColor rgb="FFF7F7F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EFEFE"/>
      </patternFill>
    </fill>
    <fill>
      <patternFill patternType="solid">
        <fgColor rgb="FFB6FFFF"/>
      </patternFill>
    </fill>
    <fill>
      <patternFill patternType="solid">
        <fgColor rgb="FFB4FFFF"/>
      </patternFill>
    </fill>
    <fill>
      <patternFill patternType="solid">
        <fgColor rgb="FFBFFFFF"/>
      </patternFill>
    </fill>
    <fill>
      <patternFill patternType="solid">
        <fgColor rgb="FFC0FFFF"/>
      </patternFill>
    </fill>
    <fill>
      <patternFill patternType="solid">
        <fgColor rgb="FFC3FFFF"/>
      </patternFill>
    </fill>
    <fill>
      <patternFill patternType="solid">
        <fgColor rgb="FFC5FFFF"/>
      </patternFill>
    </fill>
    <fill>
      <patternFill patternType="solid">
        <fgColor rgb="FFC9FFFF"/>
      </patternFill>
    </fill>
    <fill>
      <patternFill patternType="solid">
        <fgColor theme="0" tint="-0.249977111117893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D9D9E3"/>
      </left>
      <right/>
      <top/>
      <bottom style="medium">
        <color rgb="FFD9D9E3"/>
      </bottom>
      <diagonal/>
    </border>
    <border>
      <left style="medium">
        <color rgb="FFD9D9E3"/>
      </left>
      <right style="medium">
        <color rgb="FFD9D9E3"/>
      </right>
      <top style="medium">
        <color rgb="FFD9D9E3"/>
      </top>
      <bottom style="medium">
        <color rgb="FFD9D9E3"/>
      </bottom>
      <diagonal/>
    </border>
    <border>
      <left style="medium">
        <color rgb="FFD9D9E3"/>
      </left>
      <right/>
      <top style="medium">
        <color rgb="FFD9D9E3"/>
      </top>
      <bottom style="medium">
        <color rgb="FFD9D9E3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/>
      <top/>
      <bottom/>
      <diagonal/>
    </border>
  </borders>
  <cellStyleXfs count="5">
    <xf numFmtId="0" fontId="0" fillId="0" borderId="0">
      <alignment vertical="center"/>
    </xf>
    <xf numFmtId="0" fontId="1" fillId="0" borderId="0"/>
    <xf numFmtId="0" fontId="24" fillId="0" borderId="0"/>
    <xf numFmtId="0" fontId="1" fillId="0" borderId="0">
      <alignment vertical="center"/>
    </xf>
    <xf numFmtId="0" fontId="39" fillId="0" borderId="0"/>
  </cellStyleXfs>
  <cellXfs count="303">
    <xf numFmtId="0" fontId="0" fillId="0" borderId="0" xfId="0">
      <alignment vertical="center"/>
    </xf>
    <xf numFmtId="0" fontId="1" fillId="0" borderId="0" xfId="1"/>
    <xf numFmtId="0" fontId="1" fillId="0" borderId="0" xfId="1" applyAlignment="1">
      <alignment vertical="center"/>
    </xf>
    <xf numFmtId="0" fontId="2" fillId="0" borderId="0" xfId="1" applyFont="1" applyAlignment="1">
      <alignment horizontal="right" vertical="center"/>
    </xf>
    <xf numFmtId="0" fontId="1" fillId="0" borderId="0" xfId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0" fontId="1" fillId="0" borderId="1" xfId="1" applyBorder="1" applyAlignment="1">
      <alignment vertical="center" wrapText="1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 wrapText="1"/>
    </xf>
    <xf numFmtId="0" fontId="5" fillId="0" borderId="1" xfId="0" applyFont="1" applyBorder="1" applyAlignment="1">
      <alignment horizontal="right" vertical="center"/>
    </xf>
    <xf numFmtId="176" fontId="0" fillId="0" borderId="0" xfId="0" applyNumberFormat="1">
      <alignment vertical="center"/>
    </xf>
    <xf numFmtId="176" fontId="5" fillId="2" borderId="1" xfId="0" applyNumberFormat="1" applyFont="1" applyFill="1" applyBorder="1" applyAlignment="1">
      <alignment horizontal="center" vertical="center" wrapText="1"/>
    </xf>
    <xf numFmtId="176" fontId="5" fillId="2" borderId="1" xfId="0" applyNumberFormat="1" applyFont="1" applyFill="1" applyBorder="1" applyAlignment="1">
      <alignment horizontal="center" vertical="center"/>
    </xf>
    <xf numFmtId="176" fontId="5" fillId="0" borderId="1" xfId="0" applyNumberFormat="1" applyFont="1" applyBorder="1" applyAlignment="1">
      <alignment horizontal="center" vertical="center" wrapText="1"/>
    </xf>
    <xf numFmtId="176" fontId="5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0" borderId="1" xfId="1" applyFont="1" applyBorder="1" applyAlignment="1">
      <alignment vertical="center" wrapText="1"/>
    </xf>
    <xf numFmtId="9" fontId="0" fillId="0" borderId="0" xfId="0" applyNumberFormat="1">
      <alignment vertical="center"/>
    </xf>
    <xf numFmtId="0" fontId="9" fillId="0" borderId="1" xfId="1" applyFont="1" applyBorder="1" applyAlignment="1">
      <alignment vertical="center" wrapText="1"/>
    </xf>
    <xf numFmtId="9" fontId="2" fillId="0" borderId="0" xfId="1" applyNumberFormat="1" applyFont="1" applyAlignment="1">
      <alignment horizontal="right" vertical="center"/>
    </xf>
    <xf numFmtId="0" fontId="9" fillId="0" borderId="0" xfId="1" applyFont="1" applyAlignment="1">
      <alignment vertical="center" wrapText="1"/>
    </xf>
    <xf numFmtId="0" fontId="8" fillId="0" borderId="0" xfId="1" applyFont="1" applyAlignment="1">
      <alignment vertical="center" wrapText="1"/>
    </xf>
    <xf numFmtId="11" fontId="0" fillId="0" borderId="0" xfId="0" applyNumberFormat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>
      <alignment vertical="center"/>
    </xf>
    <xf numFmtId="177" fontId="0" fillId="0" borderId="1" xfId="0" applyNumberFormat="1" applyBorder="1">
      <alignment vertical="center"/>
    </xf>
    <xf numFmtId="9" fontId="0" fillId="0" borderId="1" xfId="0" applyNumberFormat="1" applyBorder="1">
      <alignment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176" fontId="10" fillId="0" borderId="1" xfId="0" applyNumberFormat="1" applyFont="1" applyBorder="1">
      <alignment vertical="center"/>
    </xf>
    <xf numFmtId="0" fontId="10" fillId="0" borderId="1" xfId="0" applyFont="1" applyBorder="1">
      <alignment vertical="center"/>
    </xf>
    <xf numFmtId="178" fontId="0" fillId="0" borderId="1" xfId="0" applyNumberFormat="1" applyBorder="1">
      <alignment vertical="center"/>
    </xf>
    <xf numFmtId="179" fontId="0" fillId="0" borderId="0" xfId="0" applyNumberFormat="1">
      <alignment vertical="center"/>
    </xf>
    <xf numFmtId="0" fontId="8" fillId="0" borderId="0" xfId="1" applyFont="1" applyAlignment="1">
      <alignment vertical="center"/>
    </xf>
    <xf numFmtId="180" fontId="0" fillId="0" borderId="0" xfId="0" applyNumberFormat="1">
      <alignment vertical="center"/>
    </xf>
    <xf numFmtId="181" fontId="0" fillId="0" borderId="0" xfId="0" applyNumberFormat="1">
      <alignment vertical="center"/>
    </xf>
    <xf numFmtId="176" fontId="10" fillId="0" borderId="0" xfId="0" applyNumberFormat="1" applyFont="1">
      <alignment vertical="center"/>
    </xf>
    <xf numFmtId="10" fontId="0" fillId="0" borderId="0" xfId="0" applyNumberFormat="1">
      <alignment vertical="center"/>
    </xf>
    <xf numFmtId="176" fontId="1" fillId="0" borderId="0" xfId="1" applyNumberFormat="1" applyAlignment="1">
      <alignment horizontal="right" vertical="center"/>
    </xf>
    <xf numFmtId="0" fontId="11" fillId="0" borderId="0" xfId="0" applyFont="1">
      <alignment vertical="center"/>
    </xf>
    <xf numFmtId="182" fontId="11" fillId="0" borderId="0" xfId="0" applyNumberFormat="1" applyFont="1">
      <alignment vertical="center"/>
    </xf>
    <xf numFmtId="0" fontId="1" fillId="0" borderId="0" xfId="1" applyAlignment="1">
      <alignment horizontal="center" vertical="center" wrapText="1"/>
    </xf>
    <xf numFmtId="0" fontId="1" fillId="0" borderId="0" xfId="1" applyAlignment="1">
      <alignment vertical="center" wrapText="1"/>
    </xf>
    <xf numFmtId="0" fontId="11" fillId="0" borderId="0" xfId="0" applyFont="1" applyAlignment="1">
      <alignment vertical="center" wrapText="1"/>
    </xf>
    <xf numFmtId="0" fontId="12" fillId="0" borderId="1" xfId="1" applyFont="1" applyBorder="1" applyAlignment="1">
      <alignment vertical="center" wrapText="1"/>
    </xf>
    <xf numFmtId="0" fontId="13" fillId="0" borderId="0" xfId="0" applyFont="1">
      <alignment vertical="center"/>
    </xf>
    <xf numFmtId="176" fontId="13" fillId="0" borderId="0" xfId="0" applyNumberFormat="1" applyFont="1">
      <alignment vertical="center"/>
    </xf>
    <xf numFmtId="0" fontId="12" fillId="3" borderId="1" xfId="1" applyFont="1" applyFill="1" applyBorder="1" applyAlignment="1">
      <alignment vertical="center" wrapText="1"/>
    </xf>
    <xf numFmtId="0" fontId="13" fillId="0" borderId="0" xfId="0" applyFont="1" applyAlignment="1">
      <alignment horizontal="right" vertical="center"/>
    </xf>
    <xf numFmtId="176" fontId="13" fillId="0" borderId="0" xfId="0" applyNumberFormat="1" applyFont="1" applyAlignment="1">
      <alignment horizontal="right" vertical="center"/>
    </xf>
    <xf numFmtId="2" fontId="0" fillId="0" borderId="0" xfId="0" applyNumberFormat="1" applyAlignment="1"/>
    <xf numFmtId="0" fontId="0" fillId="0" borderId="0" xfId="0" applyAlignment="1"/>
    <xf numFmtId="0" fontId="0" fillId="0" borderId="0" xfId="0" applyAlignment="1">
      <alignment horizontal="left" vertical="center" indent="1"/>
    </xf>
    <xf numFmtId="0" fontId="0" fillId="0" borderId="0" xfId="0" pivotButton="1">
      <alignment vertical="center"/>
    </xf>
    <xf numFmtId="183" fontId="0" fillId="0" borderId="0" xfId="0" applyNumberFormat="1">
      <alignment vertical="center"/>
    </xf>
    <xf numFmtId="0" fontId="0" fillId="0" borderId="0" xfId="0" applyAlignment="1">
      <alignment horizontal="left"/>
    </xf>
    <xf numFmtId="0" fontId="15" fillId="0" borderId="0" xfId="0" applyFont="1" applyAlignment="1">
      <alignment horizontal="left"/>
    </xf>
    <xf numFmtId="0" fontId="16" fillId="0" borderId="0" xfId="0" applyFont="1" applyAlignment="1">
      <alignment horizontal="right" vertical="center"/>
    </xf>
    <xf numFmtId="10" fontId="16" fillId="0" borderId="0" xfId="0" applyNumberFormat="1" applyFont="1" applyAlignment="1">
      <alignment horizontal="right" vertical="center"/>
    </xf>
    <xf numFmtId="0" fontId="17" fillId="0" borderId="2" xfId="0" applyFont="1" applyBorder="1" applyAlignment="1">
      <alignment horizontal="left" wrapText="1"/>
    </xf>
    <xf numFmtId="0" fontId="17" fillId="0" borderId="3" xfId="0" applyFont="1" applyBorder="1" applyAlignment="1">
      <alignment horizontal="left" wrapText="1"/>
    </xf>
    <xf numFmtId="184" fontId="17" fillId="0" borderId="3" xfId="0" applyNumberFormat="1" applyFont="1" applyBorder="1" applyAlignment="1">
      <alignment horizontal="right" vertical="top" shrinkToFit="1"/>
    </xf>
    <xf numFmtId="1" fontId="17" fillId="0" borderId="3" xfId="0" applyNumberFormat="1" applyFont="1" applyBorder="1" applyAlignment="1">
      <alignment horizontal="right" vertical="top" shrinkToFit="1"/>
    </xf>
    <xf numFmtId="0" fontId="18" fillId="0" borderId="3" xfId="0" applyFont="1" applyBorder="1" applyAlignment="1">
      <alignment horizontal="right" vertical="top" wrapText="1"/>
    </xf>
    <xf numFmtId="0" fontId="18" fillId="4" borderId="4" xfId="0" applyFont="1" applyFill="1" applyBorder="1" applyAlignment="1">
      <alignment horizontal="left" vertical="top" wrapText="1"/>
    </xf>
    <xf numFmtId="0" fontId="17" fillId="0" borderId="5" xfId="0" applyFont="1" applyBorder="1" applyAlignment="1">
      <alignment horizontal="left" wrapText="1"/>
    </xf>
    <xf numFmtId="0" fontId="17" fillId="0" borderId="6" xfId="0" applyFont="1" applyBorder="1" applyAlignment="1">
      <alignment horizontal="left" wrapText="1"/>
    </xf>
    <xf numFmtId="184" fontId="17" fillId="0" borderId="6" xfId="0" applyNumberFormat="1" applyFont="1" applyBorder="1" applyAlignment="1">
      <alignment horizontal="right" vertical="top" shrinkToFit="1"/>
    </xf>
    <xf numFmtId="0" fontId="18" fillId="0" borderId="6" xfId="0" applyFont="1" applyBorder="1" applyAlignment="1">
      <alignment horizontal="right" vertical="top" wrapText="1"/>
    </xf>
    <xf numFmtId="184" fontId="17" fillId="0" borderId="5" xfId="0" applyNumberFormat="1" applyFont="1" applyBorder="1" applyAlignment="1">
      <alignment horizontal="right" vertical="top" shrinkToFit="1"/>
    </xf>
    <xf numFmtId="1" fontId="17" fillId="0" borderId="6" xfId="0" applyNumberFormat="1" applyFont="1" applyBorder="1" applyAlignment="1">
      <alignment horizontal="right" vertical="top" shrinkToFit="1"/>
    </xf>
    <xf numFmtId="0" fontId="18" fillId="4" borderId="7" xfId="0" applyFont="1" applyFill="1" applyBorder="1" applyAlignment="1">
      <alignment horizontal="left" vertical="top" wrapText="1"/>
    </xf>
    <xf numFmtId="0" fontId="17" fillId="0" borderId="5" xfId="0" applyFont="1" applyBorder="1" applyAlignment="1">
      <alignment horizontal="left" vertical="center" wrapText="1"/>
    </xf>
    <xf numFmtId="0" fontId="17" fillId="0" borderId="6" xfId="0" applyFont="1" applyBorder="1" applyAlignment="1">
      <alignment horizontal="left" vertical="center" wrapText="1"/>
    </xf>
    <xf numFmtId="184" fontId="17" fillId="0" borderId="6" xfId="0" applyNumberFormat="1" applyFont="1" applyBorder="1" applyAlignment="1">
      <alignment horizontal="right" vertical="center" shrinkToFit="1"/>
    </xf>
    <xf numFmtId="0" fontId="18" fillId="0" borderId="6" xfId="0" applyFont="1" applyBorder="1" applyAlignment="1">
      <alignment horizontal="right" vertical="center" wrapText="1"/>
    </xf>
    <xf numFmtId="184" fontId="17" fillId="0" borderId="5" xfId="0" applyNumberFormat="1" applyFont="1" applyBorder="1" applyAlignment="1">
      <alignment horizontal="right" vertical="center" shrinkToFit="1"/>
    </xf>
    <xf numFmtId="0" fontId="18" fillId="4" borderId="7" xfId="0" applyFont="1" applyFill="1" applyBorder="1" applyAlignment="1">
      <alignment horizontal="left" vertical="center" wrapText="1"/>
    </xf>
    <xf numFmtId="1" fontId="17" fillId="0" borderId="6" xfId="0" applyNumberFormat="1" applyFont="1" applyBorder="1" applyAlignment="1">
      <alignment horizontal="right" vertical="center" shrinkToFit="1"/>
    </xf>
    <xf numFmtId="184" fontId="20" fillId="0" borderId="8" xfId="0" applyNumberFormat="1" applyFont="1" applyBorder="1" applyAlignment="1">
      <alignment horizontal="right" vertical="top" shrinkToFit="1"/>
    </xf>
    <xf numFmtId="1" fontId="20" fillId="0" borderId="9" xfId="0" applyNumberFormat="1" applyFont="1" applyBorder="1" applyAlignment="1">
      <alignment horizontal="right" vertical="top" shrinkToFit="1"/>
    </xf>
    <xf numFmtId="0" fontId="21" fillId="0" borderId="9" xfId="0" applyFont="1" applyBorder="1" applyAlignment="1">
      <alignment horizontal="right" vertical="top" wrapText="1"/>
    </xf>
    <xf numFmtId="184" fontId="20" fillId="0" borderId="9" xfId="0" applyNumberFormat="1" applyFont="1" applyBorder="1" applyAlignment="1">
      <alignment horizontal="right" vertical="top" shrinkToFit="1"/>
    </xf>
    <xf numFmtId="0" fontId="21" fillId="4" borderId="10" xfId="0" applyFont="1" applyFill="1" applyBorder="1" applyAlignment="1">
      <alignment horizontal="left" vertical="top" wrapText="1"/>
    </xf>
    <xf numFmtId="0" fontId="18" fillId="5" borderId="11" xfId="0" applyFont="1" applyFill="1" applyBorder="1" applyAlignment="1">
      <alignment horizontal="center" vertical="top" wrapText="1"/>
    </xf>
    <xf numFmtId="0" fontId="18" fillId="5" borderId="11" xfId="0" applyFont="1" applyFill="1" applyBorder="1" applyAlignment="1">
      <alignment horizontal="left" vertical="top" wrapText="1" indent="2"/>
    </xf>
    <xf numFmtId="0" fontId="17" fillId="5" borderId="10" xfId="0" applyFont="1" applyFill="1" applyBorder="1" applyAlignment="1">
      <alignment wrapText="1"/>
    </xf>
    <xf numFmtId="9" fontId="22" fillId="6" borderId="16" xfId="0" applyNumberFormat="1" applyFont="1" applyFill="1" applyBorder="1" applyAlignment="1">
      <alignment horizontal="right" vertical="center" wrapText="1"/>
    </xf>
    <xf numFmtId="0" fontId="23" fillId="6" borderId="16" xfId="0" applyFont="1" applyFill="1" applyBorder="1" applyAlignment="1">
      <alignment horizontal="right" vertical="center" wrapText="1"/>
    </xf>
    <xf numFmtId="0" fontId="23" fillId="6" borderId="17" xfId="0" applyFont="1" applyFill="1" applyBorder="1" applyAlignment="1">
      <alignment horizontal="center" vertical="center" wrapText="1"/>
    </xf>
    <xf numFmtId="0" fontId="23" fillId="6" borderId="18" xfId="0" applyFont="1" applyFill="1" applyBorder="1" applyAlignment="1">
      <alignment horizontal="center" vertical="center" wrapText="1"/>
    </xf>
    <xf numFmtId="0" fontId="23" fillId="6" borderId="18" xfId="0" applyFont="1" applyFill="1" applyBorder="1" applyAlignment="1">
      <alignment horizontal="right" vertical="center" wrapText="1"/>
    </xf>
    <xf numFmtId="0" fontId="24" fillId="0" borderId="0" xfId="2" applyAlignment="1">
      <alignment horizontal="left" vertical="top"/>
    </xf>
    <xf numFmtId="9" fontId="24" fillId="0" borderId="0" xfId="2" applyNumberFormat="1" applyAlignment="1">
      <alignment horizontal="left" vertical="top"/>
    </xf>
    <xf numFmtId="0" fontId="18" fillId="4" borderId="7" xfId="2" applyFont="1" applyFill="1" applyBorder="1" applyAlignment="1">
      <alignment horizontal="left" vertical="top" wrapText="1"/>
    </xf>
    <xf numFmtId="0" fontId="18" fillId="4" borderId="7" xfId="2" applyFont="1" applyFill="1" applyBorder="1" applyAlignment="1">
      <alignment horizontal="left" vertical="center" wrapText="1"/>
    </xf>
    <xf numFmtId="9" fontId="24" fillId="7" borderId="0" xfId="2" applyNumberFormat="1" applyFill="1" applyAlignment="1">
      <alignment horizontal="left" vertical="top"/>
    </xf>
    <xf numFmtId="0" fontId="18" fillId="7" borderId="7" xfId="2" applyFont="1" applyFill="1" applyBorder="1" applyAlignment="1">
      <alignment horizontal="left" vertical="top" wrapText="1"/>
    </xf>
    <xf numFmtId="0" fontId="18" fillId="7" borderId="7" xfId="2" applyFont="1" applyFill="1" applyBorder="1" applyAlignment="1">
      <alignment horizontal="left" vertical="center" wrapText="1"/>
    </xf>
    <xf numFmtId="0" fontId="21" fillId="4" borderId="10" xfId="2" applyFont="1" applyFill="1" applyBorder="1" applyAlignment="1">
      <alignment horizontal="left" vertical="top" wrapText="1"/>
    </xf>
    <xf numFmtId="0" fontId="25" fillId="5" borderId="19" xfId="2" applyFont="1" applyFill="1" applyBorder="1" applyAlignment="1">
      <alignment vertical="top" wrapText="1"/>
    </xf>
    <xf numFmtId="0" fontId="25" fillId="5" borderId="20" xfId="2" applyFont="1" applyFill="1" applyBorder="1" applyAlignment="1">
      <alignment vertical="top" wrapText="1"/>
    </xf>
    <xf numFmtId="0" fontId="25" fillId="5" borderId="13" xfId="2" applyFont="1" applyFill="1" applyBorder="1" applyAlignment="1">
      <alignment vertical="top" wrapText="1"/>
    </xf>
    <xf numFmtId="0" fontId="24" fillId="0" borderId="0" xfId="2" applyAlignment="1">
      <alignment horizontal="center" vertical="center" wrapText="1"/>
    </xf>
    <xf numFmtId="0" fontId="24" fillId="7" borderId="0" xfId="2" applyFill="1" applyAlignment="1">
      <alignment horizontal="left" vertical="top"/>
    </xf>
    <xf numFmtId="0" fontId="26" fillId="0" borderId="0" xfId="2" applyFont="1" applyAlignment="1">
      <alignment horizontal="left" vertical="top"/>
    </xf>
    <xf numFmtId="0" fontId="25" fillId="0" borderId="24" xfId="2" applyFont="1" applyBorder="1" applyAlignment="1">
      <alignment horizontal="right" vertical="top" wrapText="1"/>
    </xf>
    <xf numFmtId="1" fontId="24" fillId="0" borderId="25" xfId="2" applyNumberFormat="1" applyBorder="1" applyAlignment="1">
      <alignment horizontal="right" vertical="top" shrinkToFit="1"/>
    </xf>
    <xf numFmtId="0" fontId="25" fillId="0" borderId="26" xfId="2" applyFont="1" applyBorder="1" applyAlignment="1">
      <alignment vertical="top" wrapText="1"/>
    </xf>
    <xf numFmtId="184" fontId="24" fillId="0" borderId="25" xfId="2" applyNumberFormat="1" applyBorder="1" applyAlignment="1">
      <alignment horizontal="right" vertical="top" shrinkToFit="1"/>
    </xf>
    <xf numFmtId="0" fontId="24" fillId="0" borderId="26" xfId="2" applyBorder="1" applyAlignment="1">
      <alignment horizontal="left" wrapText="1"/>
    </xf>
    <xf numFmtId="0" fontId="24" fillId="0" borderId="25" xfId="2" applyBorder="1" applyAlignment="1">
      <alignment horizontal="left" wrapText="1"/>
    </xf>
    <xf numFmtId="0" fontId="24" fillId="0" borderId="26" xfId="2" applyBorder="1" applyAlignment="1">
      <alignment wrapText="1"/>
    </xf>
    <xf numFmtId="0" fontId="24" fillId="0" borderId="27" xfId="2" applyBorder="1" applyAlignment="1">
      <alignment horizontal="left" wrapText="1"/>
    </xf>
    <xf numFmtId="184" fontId="24" fillId="0" borderId="2" xfId="2" applyNumberFormat="1" applyBorder="1" applyAlignment="1">
      <alignment horizontal="right" vertical="top" shrinkToFit="1"/>
    </xf>
    <xf numFmtId="0" fontId="25" fillId="0" borderId="3" xfId="2" applyFont="1" applyBorder="1" applyAlignment="1">
      <alignment horizontal="right" vertical="top" wrapText="1"/>
    </xf>
    <xf numFmtId="0" fontId="25" fillId="0" borderId="2" xfId="2" applyFont="1" applyBorder="1" applyAlignment="1">
      <alignment vertical="top" wrapText="1"/>
    </xf>
    <xf numFmtId="184" fontId="24" fillId="0" borderId="3" xfId="2" applyNumberFormat="1" applyBorder="1" applyAlignment="1">
      <alignment horizontal="right" vertical="top" shrinkToFit="1"/>
    </xf>
    <xf numFmtId="1" fontId="24" fillId="0" borderId="3" xfId="2" applyNumberFormat="1" applyBorder="1" applyAlignment="1">
      <alignment horizontal="right" vertical="top" shrinkToFit="1"/>
    </xf>
    <xf numFmtId="0" fontId="18" fillId="4" borderId="4" xfId="2" applyFont="1" applyFill="1" applyBorder="1" applyAlignment="1">
      <alignment horizontal="left" vertical="top" wrapText="1"/>
    </xf>
    <xf numFmtId="0" fontId="24" fillId="0" borderId="0" xfId="2" applyAlignment="1">
      <alignment horizontal="left" wrapText="1"/>
    </xf>
    <xf numFmtId="0" fontId="25" fillId="0" borderId="28" xfId="2" applyFont="1" applyBorder="1" applyAlignment="1">
      <alignment horizontal="right" vertical="top" wrapText="1"/>
    </xf>
    <xf numFmtId="1" fontId="24" fillId="0" borderId="6" xfId="2" applyNumberFormat="1" applyBorder="1" applyAlignment="1">
      <alignment horizontal="right" vertical="top" shrinkToFit="1"/>
    </xf>
    <xf numFmtId="0" fontId="25" fillId="0" borderId="5" xfId="2" applyFont="1" applyBorder="1" applyAlignment="1">
      <alignment vertical="top" wrapText="1"/>
    </xf>
    <xf numFmtId="184" fontId="24" fillId="0" borderId="6" xfId="2" applyNumberFormat="1" applyBorder="1" applyAlignment="1">
      <alignment horizontal="right" vertical="top" shrinkToFit="1"/>
    </xf>
    <xf numFmtId="0" fontId="24" fillId="0" borderId="5" xfId="2" applyBorder="1" applyAlignment="1">
      <alignment horizontal="left" wrapText="1"/>
    </xf>
    <xf numFmtId="0" fontId="24" fillId="0" borderId="6" xfId="2" applyBorder="1" applyAlignment="1">
      <alignment horizontal="left" wrapText="1"/>
    </xf>
    <xf numFmtId="0" fontId="24" fillId="0" borderId="5" xfId="2" applyBorder="1" applyAlignment="1">
      <alignment wrapText="1"/>
    </xf>
    <xf numFmtId="0" fontId="24" fillId="0" borderId="29" xfId="2" applyBorder="1" applyAlignment="1">
      <alignment horizontal="left" wrapText="1"/>
    </xf>
    <xf numFmtId="184" fontId="24" fillId="0" borderId="5" xfId="2" applyNumberFormat="1" applyBorder="1" applyAlignment="1">
      <alignment horizontal="right" vertical="top" shrinkToFit="1"/>
    </xf>
    <xf numFmtId="0" fontId="25" fillId="0" borderId="6" xfId="2" applyFont="1" applyBorder="1" applyAlignment="1">
      <alignment horizontal="right" vertical="top" wrapText="1"/>
    </xf>
    <xf numFmtId="0" fontId="25" fillId="0" borderId="5" xfId="2" applyFont="1" applyBorder="1" applyAlignment="1">
      <alignment horizontal="right" vertical="top" wrapText="1"/>
    </xf>
    <xf numFmtId="0" fontId="24" fillId="0" borderId="0" xfId="2" applyAlignment="1">
      <alignment horizontal="left" vertical="center" wrapText="1"/>
    </xf>
    <xf numFmtId="184" fontId="24" fillId="0" borderId="28" xfId="2" applyNumberFormat="1" applyBorder="1" applyAlignment="1">
      <alignment horizontal="right" vertical="center" shrinkToFit="1"/>
    </xf>
    <xf numFmtId="1" fontId="24" fillId="0" borderId="6" xfId="2" applyNumberFormat="1" applyBorder="1" applyAlignment="1">
      <alignment horizontal="right" vertical="center" shrinkToFit="1"/>
    </xf>
    <xf numFmtId="1" fontId="24" fillId="0" borderId="5" xfId="2" applyNumberFormat="1" applyBorder="1" applyAlignment="1">
      <alignment vertical="center" shrinkToFit="1"/>
    </xf>
    <xf numFmtId="184" fontId="24" fillId="0" borderId="6" xfId="2" applyNumberFormat="1" applyBorder="1" applyAlignment="1">
      <alignment horizontal="right" vertical="center" shrinkToFit="1"/>
    </xf>
    <xf numFmtId="184" fontId="24" fillId="0" borderId="5" xfId="2" applyNumberFormat="1" applyBorder="1" applyAlignment="1">
      <alignment horizontal="right" vertical="center" shrinkToFit="1"/>
    </xf>
    <xf numFmtId="1" fontId="24" fillId="0" borderId="29" xfId="2" applyNumberFormat="1" applyBorder="1" applyAlignment="1">
      <alignment horizontal="right" vertical="center" shrinkToFit="1"/>
    </xf>
    <xf numFmtId="0" fontId="25" fillId="0" borderId="6" xfId="2" applyFont="1" applyBorder="1" applyAlignment="1">
      <alignment horizontal="right" vertical="center" wrapText="1"/>
    </xf>
    <xf numFmtId="0" fontId="25" fillId="0" borderId="5" xfId="2" applyFont="1" applyBorder="1" applyAlignment="1">
      <alignment vertical="center" wrapText="1"/>
    </xf>
    <xf numFmtId="0" fontId="24" fillId="0" borderId="28" xfId="2" applyBorder="1" applyAlignment="1">
      <alignment horizontal="left" vertical="center" wrapText="1"/>
    </xf>
    <xf numFmtId="0" fontId="24" fillId="0" borderId="6" xfId="2" applyBorder="1" applyAlignment="1">
      <alignment horizontal="left" vertical="center" wrapText="1"/>
    </xf>
    <xf numFmtId="0" fontId="24" fillId="0" borderId="5" xfId="2" applyBorder="1" applyAlignment="1">
      <alignment vertical="center" wrapText="1"/>
    </xf>
    <xf numFmtId="0" fontId="24" fillId="0" borderId="5" xfId="2" applyBorder="1" applyAlignment="1">
      <alignment horizontal="left" vertical="center" wrapText="1"/>
    </xf>
    <xf numFmtId="0" fontId="24" fillId="0" borderId="29" xfId="2" applyBorder="1" applyAlignment="1">
      <alignment horizontal="left" vertical="center" wrapText="1"/>
    </xf>
    <xf numFmtId="184" fontId="24" fillId="0" borderId="28" xfId="2" applyNumberFormat="1" applyBorder="1" applyAlignment="1">
      <alignment horizontal="right" vertical="top" shrinkToFit="1"/>
    </xf>
    <xf numFmtId="1" fontId="24" fillId="0" borderId="29" xfId="2" applyNumberFormat="1" applyBorder="1" applyAlignment="1">
      <alignment horizontal="right" vertical="top" shrinkToFit="1"/>
    </xf>
    <xf numFmtId="0" fontId="25" fillId="0" borderId="29" xfId="2" applyFont="1" applyBorder="1" applyAlignment="1">
      <alignment horizontal="right" vertical="top" wrapText="1"/>
    </xf>
    <xf numFmtId="0" fontId="25" fillId="0" borderId="28" xfId="2" applyFont="1" applyBorder="1" applyAlignment="1">
      <alignment horizontal="right" vertical="center" wrapText="1"/>
    </xf>
    <xf numFmtId="0" fontId="25" fillId="0" borderId="29" xfId="2" applyFont="1" applyBorder="1" applyAlignment="1">
      <alignment horizontal="right" vertical="center" wrapText="1"/>
    </xf>
    <xf numFmtId="0" fontId="25" fillId="0" borderId="5" xfId="2" applyFont="1" applyBorder="1" applyAlignment="1">
      <alignment horizontal="right" vertical="center" wrapText="1"/>
    </xf>
    <xf numFmtId="1" fontId="24" fillId="0" borderId="5" xfId="2" applyNumberFormat="1" applyBorder="1" applyAlignment="1">
      <alignment vertical="top" shrinkToFit="1"/>
    </xf>
    <xf numFmtId="0" fontId="24" fillId="0" borderId="28" xfId="2" applyBorder="1" applyAlignment="1">
      <alignment horizontal="left" wrapText="1"/>
    </xf>
    <xf numFmtId="184" fontId="28" fillId="0" borderId="30" xfId="2" applyNumberFormat="1" applyFont="1" applyBorder="1" applyAlignment="1">
      <alignment horizontal="right" vertical="top" shrinkToFit="1"/>
    </xf>
    <xf numFmtId="0" fontId="29" fillId="0" borderId="9" xfId="2" applyFont="1" applyBorder="1" applyAlignment="1">
      <alignment horizontal="right" vertical="top" wrapText="1"/>
    </xf>
    <xf numFmtId="0" fontId="29" fillId="0" borderId="8" xfId="2" applyFont="1" applyBorder="1" applyAlignment="1">
      <alignment vertical="top" wrapText="1"/>
    </xf>
    <xf numFmtId="184" fontId="28" fillId="0" borderId="9" xfId="2" applyNumberFormat="1" applyFont="1" applyBorder="1" applyAlignment="1">
      <alignment horizontal="right" vertical="top" shrinkToFit="1"/>
    </xf>
    <xf numFmtId="184" fontId="28" fillId="0" borderId="8" xfId="2" applyNumberFormat="1" applyFont="1" applyBorder="1" applyAlignment="1">
      <alignment horizontal="right" vertical="top" shrinkToFit="1"/>
    </xf>
    <xf numFmtId="0" fontId="29" fillId="0" borderId="31" xfId="2" applyFont="1" applyBorder="1" applyAlignment="1">
      <alignment horizontal="right" vertical="top" wrapText="1"/>
    </xf>
    <xf numFmtId="0" fontId="18" fillId="5" borderId="11" xfId="2" applyFont="1" applyFill="1" applyBorder="1" applyAlignment="1">
      <alignment horizontal="center" vertical="top" wrapText="1"/>
    </xf>
    <xf numFmtId="0" fontId="18" fillId="5" borderId="11" xfId="2" applyFont="1" applyFill="1" applyBorder="1" applyAlignment="1">
      <alignment horizontal="left" vertical="top" wrapText="1" indent="2"/>
    </xf>
    <xf numFmtId="0" fontId="17" fillId="5" borderId="10" xfId="2" applyFont="1" applyFill="1" applyBorder="1" applyAlignment="1">
      <alignment wrapText="1"/>
    </xf>
    <xf numFmtId="0" fontId="30" fillId="0" borderId="0" xfId="0" applyFont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76" fontId="0" fillId="0" borderId="0" xfId="0" applyNumberFormat="1" applyAlignment="1">
      <alignment vertical="center" wrapText="1"/>
    </xf>
    <xf numFmtId="179" fontId="0" fillId="0" borderId="0" xfId="0" applyNumberFormat="1" applyAlignment="1">
      <alignment vertical="center" wrapText="1"/>
    </xf>
    <xf numFmtId="9" fontId="0" fillId="0" borderId="0" xfId="0" applyNumberFormat="1" applyAlignment="1">
      <alignment vertical="center" wrapText="1"/>
    </xf>
    <xf numFmtId="0" fontId="13" fillId="8" borderId="0" xfId="0" applyFont="1" applyFill="1">
      <alignment vertical="center"/>
    </xf>
    <xf numFmtId="176" fontId="13" fillId="8" borderId="0" xfId="0" applyNumberFormat="1" applyFont="1" applyFill="1" applyAlignment="1">
      <alignment horizontal="right" vertical="center"/>
    </xf>
    <xf numFmtId="0" fontId="14" fillId="9" borderId="0" xfId="0" applyFont="1" applyFill="1">
      <alignment vertical="center"/>
    </xf>
    <xf numFmtId="176" fontId="13" fillId="9" borderId="0" xfId="0" applyNumberFormat="1" applyFont="1" applyFill="1" applyAlignment="1">
      <alignment horizontal="right" vertical="center"/>
    </xf>
    <xf numFmtId="0" fontId="14" fillId="9" borderId="0" xfId="0" applyFont="1" applyFill="1" applyAlignment="1">
      <alignment horizontal="center" vertical="center"/>
    </xf>
    <xf numFmtId="180" fontId="13" fillId="9" borderId="0" xfId="0" applyNumberFormat="1" applyFont="1" applyFill="1">
      <alignment vertical="center"/>
    </xf>
    <xf numFmtId="180" fontId="13" fillId="8" borderId="0" xfId="0" applyNumberFormat="1" applyFont="1" applyFill="1" applyAlignment="1">
      <alignment horizontal="right" vertical="center"/>
    </xf>
    <xf numFmtId="180" fontId="13" fillId="0" borderId="0" xfId="0" applyNumberFormat="1" applyFont="1">
      <alignment vertical="center"/>
    </xf>
    <xf numFmtId="185" fontId="13" fillId="0" borderId="0" xfId="0" applyNumberFormat="1" applyFont="1">
      <alignment vertical="center"/>
    </xf>
    <xf numFmtId="185" fontId="12" fillId="0" borderId="1" xfId="1" applyNumberFormat="1" applyFont="1" applyBorder="1" applyAlignment="1">
      <alignment vertical="center" wrapText="1"/>
    </xf>
    <xf numFmtId="185" fontId="13" fillId="9" borderId="0" xfId="0" applyNumberFormat="1" applyFont="1" applyFill="1">
      <alignment vertical="center"/>
    </xf>
    <xf numFmtId="185" fontId="13" fillId="8" borderId="0" xfId="0" applyNumberFormat="1" applyFont="1" applyFill="1" applyAlignment="1">
      <alignment horizontal="right" vertical="center"/>
    </xf>
    <xf numFmtId="176" fontId="11" fillId="0" borderId="0" xfId="0" applyNumberFormat="1" applyFont="1">
      <alignment vertical="center"/>
    </xf>
    <xf numFmtId="180" fontId="11" fillId="0" borderId="0" xfId="0" applyNumberFormat="1" applyFont="1">
      <alignment vertical="center"/>
    </xf>
    <xf numFmtId="186" fontId="11" fillId="0" borderId="0" xfId="0" applyNumberFormat="1" applyFont="1">
      <alignment vertical="center"/>
    </xf>
    <xf numFmtId="10" fontId="11" fillId="0" borderId="0" xfId="0" applyNumberFormat="1" applyFont="1">
      <alignment vertical="center"/>
    </xf>
    <xf numFmtId="9" fontId="11" fillId="0" borderId="0" xfId="0" applyNumberFormat="1" applyFont="1">
      <alignment vertical="center"/>
    </xf>
    <xf numFmtId="10" fontId="13" fillId="0" borderId="0" xfId="0" applyNumberFormat="1" applyFont="1">
      <alignment vertical="center"/>
    </xf>
    <xf numFmtId="182" fontId="0" fillId="0" borderId="0" xfId="0" applyNumberFormat="1">
      <alignment vertical="center"/>
    </xf>
    <xf numFmtId="182" fontId="13" fillId="0" borderId="0" xfId="0" applyNumberFormat="1" applyFont="1">
      <alignment vertical="center"/>
    </xf>
    <xf numFmtId="180" fontId="12" fillId="0" borderId="1" xfId="1" applyNumberFormat="1" applyFont="1" applyBorder="1" applyAlignment="1">
      <alignment vertical="center" wrapText="1"/>
    </xf>
    <xf numFmtId="180" fontId="13" fillId="0" borderId="0" xfId="0" applyNumberFormat="1" applyFont="1" applyAlignment="1">
      <alignment horizontal="right" vertical="center"/>
    </xf>
    <xf numFmtId="180" fontId="13" fillId="9" borderId="0" xfId="0" applyNumberFormat="1" applyFont="1" applyFill="1" applyAlignment="1">
      <alignment horizontal="right" vertical="center"/>
    </xf>
    <xf numFmtId="184" fontId="0" fillId="0" borderId="0" xfId="0" applyNumberFormat="1">
      <alignment vertical="center"/>
    </xf>
    <xf numFmtId="10" fontId="10" fillId="0" borderId="0" xfId="0" applyNumberFormat="1" applyFont="1" applyAlignment="1">
      <alignment horizontal="center" vertical="center"/>
    </xf>
    <xf numFmtId="1" fontId="31" fillId="0" borderId="0" xfId="0" applyNumberFormat="1" applyFont="1" applyAlignment="1">
      <alignment horizontal="center" vertical="center"/>
    </xf>
    <xf numFmtId="1" fontId="13" fillId="0" borderId="0" xfId="0" applyNumberFormat="1" applyFont="1">
      <alignment vertical="center"/>
    </xf>
    <xf numFmtId="176" fontId="12" fillId="0" borderId="1" xfId="1" applyNumberFormat="1" applyFont="1" applyBorder="1" applyAlignment="1">
      <alignment vertical="center" wrapText="1"/>
    </xf>
    <xf numFmtId="0" fontId="32" fillId="0" borderId="0" xfId="0" applyFont="1" applyAlignment="1">
      <alignment wrapText="1"/>
    </xf>
    <xf numFmtId="179" fontId="13" fillId="0" borderId="0" xfId="0" applyNumberFormat="1" applyFont="1">
      <alignment vertical="center"/>
    </xf>
    <xf numFmtId="0" fontId="13" fillId="0" borderId="0" xfId="0" applyFont="1" applyAlignment="1">
      <alignment vertical="center" wrapText="1"/>
    </xf>
    <xf numFmtId="182" fontId="13" fillId="0" borderId="0" xfId="0" applyNumberFormat="1" applyFont="1" applyAlignment="1">
      <alignment vertical="center" wrapText="1"/>
    </xf>
    <xf numFmtId="187" fontId="13" fillId="0" borderId="0" xfId="0" applyNumberFormat="1" applyFont="1">
      <alignment vertical="center"/>
    </xf>
    <xf numFmtId="0" fontId="13" fillId="7" borderId="0" xfId="0" applyFont="1" applyFill="1">
      <alignment vertical="center"/>
    </xf>
    <xf numFmtId="187" fontId="13" fillId="7" borderId="0" xfId="0" applyNumberFormat="1" applyFont="1" applyFill="1">
      <alignment vertical="center"/>
    </xf>
    <xf numFmtId="176" fontId="0" fillId="10" borderId="1" xfId="0" applyNumberFormat="1" applyFill="1" applyBorder="1">
      <alignment vertical="center"/>
    </xf>
    <xf numFmtId="186" fontId="0" fillId="0" borderId="1" xfId="0" applyNumberFormat="1" applyBorder="1">
      <alignment vertical="center"/>
    </xf>
    <xf numFmtId="180" fontId="0" fillId="3" borderId="1" xfId="0" applyNumberFormat="1" applyFill="1" applyBorder="1">
      <alignment vertical="center"/>
    </xf>
    <xf numFmtId="176" fontId="0" fillId="3" borderId="1" xfId="0" applyNumberFormat="1" applyFill="1" applyBorder="1">
      <alignment vertical="center"/>
    </xf>
    <xf numFmtId="9" fontId="0" fillId="3" borderId="1" xfId="0" applyNumberFormat="1" applyFill="1" applyBorder="1">
      <alignment vertical="center"/>
    </xf>
    <xf numFmtId="186" fontId="0" fillId="3" borderId="1" xfId="0" applyNumberFormat="1" applyFill="1" applyBorder="1">
      <alignment vertical="center"/>
    </xf>
    <xf numFmtId="0" fontId="0" fillId="3" borderId="0" xfId="0" applyFill="1">
      <alignment vertical="center"/>
    </xf>
    <xf numFmtId="0" fontId="1" fillId="0" borderId="0" xfId="3">
      <alignment vertical="center"/>
    </xf>
    <xf numFmtId="0" fontId="1" fillId="0" borderId="0" xfId="3" applyAlignment="1">
      <alignment horizontal="center" vertical="center"/>
    </xf>
    <xf numFmtId="0" fontId="1" fillId="11" borderId="35" xfId="3" applyFill="1" applyBorder="1" applyAlignment="1">
      <alignment horizontal="center" vertical="center"/>
    </xf>
    <xf numFmtId="0" fontId="1" fillId="11" borderId="36" xfId="3" applyFill="1" applyBorder="1" applyAlignment="1">
      <alignment horizontal="center" vertical="center"/>
    </xf>
    <xf numFmtId="0" fontId="1" fillId="11" borderId="37" xfId="3" applyFill="1" applyBorder="1" applyAlignment="1">
      <alignment horizontal="justify" vertical="center"/>
    </xf>
    <xf numFmtId="0" fontId="1" fillId="11" borderId="38" xfId="3" applyFill="1" applyBorder="1" applyAlignment="1">
      <alignment horizontal="center" vertical="center"/>
    </xf>
    <xf numFmtId="0" fontId="1" fillId="11" borderId="39" xfId="3" applyFill="1" applyBorder="1" applyAlignment="1">
      <alignment horizontal="center" vertical="center"/>
    </xf>
    <xf numFmtId="0" fontId="1" fillId="11" borderId="40" xfId="3" applyFill="1" applyBorder="1" applyAlignment="1">
      <alignment horizontal="justify" vertical="center"/>
    </xf>
    <xf numFmtId="0" fontId="1" fillId="11" borderId="40" xfId="3" applyFill="1" applyBorder="1" applyAlignment="1">
      <alignment horizontal="left" vertical="center"/>
    </xf>
    <xf numFmtId="0" fontId="1" fillId="11" borderId="41" xfId="3" applyFill="1" applyBorder="1" applyAlignment="1">
      <alignment horizontal="center" vertical="center"/>
    </xf>
    <xf numFmtId="0" fontId="1" fillId="11" borderId="42" xfId="3" applyFill="1" applyBorder="1" applyAlignment="1">
      <alignment horizontal="center" vertical="center"/>
    </xf>
    <xf numFmtId="0" fontId="1" fillId="11" borderId="43" xfId="3" applyFill="1" applyBorder="1" applyAlignment="1">
      <alignment horizontal="justify" vertical="center"/>
    </xf>
    <xf numFmtId="0" fontId="1" fillId="11" borderId="37" xfId="3" applyFill="1" applyBorder="1" applyAlignment="1">
      <alignment horizontal="left" vertical="center"/>
    </xf>
    <xf numFmtId="0" fontId="1" fillId="11" borderId="43" xfId="3" applyFill="1" applyBorder="1" applyAlignment="1">
      <alignment horizontal="left" vertical="center"/>
    </xf>
    <xf numFmtId="0" fontId="1" fillId="11" borderId="37" xfId="3" applyFill="1" applyBorder="1" applyAlignment="1">
      <alignment horizontal="center" vertical="center"/>
    </xf>
    <xf numFmtId="0" fontId="1" fillId="11" borderId="38" xfId="3" applyFill="1" applyBorder="1" applyAlignment="1">
      <alignment horizontal="center" vertical="top"/>
    </xf>
    <xf numFmtId="0" fontId="1" fillId="11" borderId="39" xfId="3" applyFill="1" applyBorder="1" applyAlignment="1">
      <alignment horizontal="center" vertical="top"/>
    </xf>
    <xf numFmtId="0" fontId="1" fillId="11" borderId="40" xfId="3" applyFill="1" applyBorder="1" applyAlignment="1">
      <alignment horizontal="left" vertical="top"/>
    </xf>
    <xf numFmtId="179" fontId="1" fillId="0" borderId="0" xfId="3" applyNumberFormat="1">
      <alignment vertical="center"/>
    </xf>
    <xf numFmtId="0" fontId="1" fillId="12" borderId="44" xfId="3" applyFill="1" applyBorder="1" applyAlignment="1">
      <alignment horizontal="center" vertical="center" wrapText="1"/>
    </xf>
    <xf numFmtId="0" fontId="1" fillId="13" borderId="45" xfId="3" applyFill="1" applyBorder="1" applyAlignment="1">
      <alignment horizontal="center" vertical="center" wrapText="1"/>
    </xf>
    <xf numFmtId="0" fontId="1" fillId="14" borderId="45" xfId="3" applyFill="1" applyBorder="1" applyAlignment="1">
      <alignment horizontal="center" vertical="center" wrapText="1"/>
    </xf>
    <xf numFmtId="0" fontId="1" fillId="15" borderId="45" xfId="3" applyFill="1" applyBorder="1" applyAlignment="1">
      <alignment horizontal="center" vertical="center" wrapText="1"/>
    </xf>
    <xf numFmtId="0" fontId="1" fillId="16" borderId="45" xfId="3" applyFill="1" applyBorder="1" applyAlignment="1">
      <alignment horizontal="center" vertical="center" wrapText="1"/>
    </xf>
    <xf numFmtId="0" fontId="1" fillId="17" borderId="45" xfId="3" applyFill="1" applyBorder="1" applyAlignment="1">
      <alignment horizontal="center" vertical="center" wrapText="1"/>
    </xf>
    <xf numFmtId="0" fontId="1" fillId="18" borderId="45" xfId="3" applyFill="1" applyBorder="1" applyAlignment="1">
      <alignment horizontal="center" vertical="center" wrapText="1"/>
    </xf>
    <xf numFmtId="0" fontId="1" fillId="18" borderId="46" xfId="3" applyFill="1" applyBorder="1" applyAlignment="1">
      <alignment horizontal="left" vertical="center" indent="2"/>
    </xf>
    <xf numFmtId="0" fontId="1" fillId="0" borderId="0" xfId="3" applyAlignment="1">
      <alignment vertical="top"/>
    </xf>
    <xf numFmtId="182" fontId="1" fillId="0" borderId="0" xfId="3" applyNumberFormat="1">
      <alignment vertical="center"/>
    </xf>
    <xf numFmtId="0" fontId="5" fillId="0" borderId="47" xfId="0" applyFont="1" applyBorder="1" applyAlignment="1">
      <alignment horizontal="right" vertical="center"/>
    </xf>
    <xf numFmtId="188" fontId="0" fillId="0" borderId="0" xfId="0" applyNumberFormat="1" applyAlignment="1"/>
    <xf numFmtId="179" fontId="38" fillId="0" borderId="0" xfId="3" applyNumberFormat="1" applyFont="1">
      <alignment vertical="center"/>
    </xf>
    <xf numFmtId="0" fontId="32" fillId="0" borderId="0" xfId="4" applyFont="1"/>
    <xf numFmtId="0" fontId="32" fillId="0" borderId="0" xfId="4" applyFont="1" applyAlignment="1">
      <alignment horizontal="right"/>
    </xf>
    <xf numFmtId="0" fontId="39" fillId="0" borderId="0" xfId="4"/>
    <xf numFmtId="179" fontId="39" fillId="0" borderId="0" xfId="4" applyNumberFormat="1"/>
    <xf numFmtId="0" fontId="40" fillId="0" borderId="0" xfId="4" applyFont="1"/>
    <xf numFmtId="180" fontId="32" fillId="0" borderId="0" xfId="4" applyNumberFormat="1" applyFont="1"/>
    <xf numFmtId="180" fontId="39" fillId="0" borderId="0" xfId="4" applyNumberFormat="1"/>
    <xf numFmtId="180" fontId="40" fillId="0" borderId="0" xfId="4" applyNumberFormat="1" applyFont="1"/>
    <xf numFmtId="0" fontId="32" fillId="0" borderId="0" xfId="0" applyFont="1" applyAlignment="1"/>
    <xf numFmtId="0" fontId="32" fillId="19" borderId="0" xfId="0" applyFont="1" applyFill="1" applyAlignment="1"/>
    <xf numFmtId="0" fontId="0" fillId="0" borderId="0" xfId="0" applyAlignment="1">
      <alignment horizontal="left" vertical="top"/>
    </xf>
    <xf numFmtId="0" fontId="41" fillId="0" borderId="0" xfId="0" applyFont="1" applyAlignment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8" fillId="5" borderId="8" xfId="0" applyFont="1" applyFill="1" applyBorder="1" applyAlignment="1">
      <alignment horizontal="left" vertical="top" wrapText="1"/>
    </xf>
    <xf numFmtId="0" fontId="18" fillId="5" borderId="2" xfId="0" applyFont="1" applyFill="1" applyBorder="1" applyAlignment="1">
      <alignment horizontal="left" vertical="top" wrapText="1"/>
    </xf>
    <xf numFmtId="0" fontId="17" fillId="5" borderId="9" xfId="0" applyFont="1" applyFill="1" applyBorder="1" applyAlignment="1">
      <alignment horizontal="center" vertical="top" wrapText="1"/>
    </xf>
    <xf numFmtId="0" fontId="17" fillId="5" borderId="3" xfId="0" applyFont="1" applyFill="1" applyBorder="1" applyAlignment="1">
      <alignment horizontal="center" vertical="top" wrapText="1"/>
    </xf>
    <xf numFmtId="0" fontId="18" fillId="0" borderId="0" xfId="0" applyFont="1" applyAlignment="1">
      <alignment horizontal="center" vertical="top" wrapText="1"/>
    </xf>
    <xf numFmtId="0" fontId="18" fillId="0" borderId="15" xfId="0" applyFont="1" applyBorder="1" applyAlignment="1">
      <alignment horizontal="right" vertical="top" wrapText="1"/>
    </xf>
    <xf numFmtId="0" fontId="18" fillId="5" borderId="10" xfId="0" applyFont="1" applyFill="1" applyBorder="1" applyAlignment="1">
      <alignment horizontal="left" vertical="top" wrapText="1"/>
    </xf>
    <xf numFmtId="0" fontId="18" fillId="5" borderId="7" xfId="0" applyFont="1" applyFill="1" applyBorder="1" applyAlignment="1">
      <alignment horizontal="left" vertical="top" wrapText="1"/>
    </xf>
    <xf numFmtId="0" fontId="18" fillId="5" borderId="4" xfId="0" applyFont="1" applyFill="1" applyBorder="1" applyAlignment="1">
      <alignment horizontal="left" vertical="top" wrapText="1"/>
    </xf>
    <xf numFmtId="0" fontId="18" fillId="5" borderId="13" xfId="0" applyFont="1" applyFill="1" applyBorder="1" applyAlignment="1">
      <alignment horizontal="center" vertical="top" wrapText="1"/>
    </xf>
    <xf numFmtId="0" fontId="18" fillId="5" borderId="12" xfId="0" applyFont="1" applyFill="1" applyBorder="1" applyAlignment="1">
      <alignment horizontal="center" vertical="top" wrapText="1"/>
    </xf>
    <xf numFmtId="0" fontId="18" fillId="5" borderId="14" xfId="0" applyFont="1" applyFill="1" applyBorder="1" applyAlignment="1">
      <alignment horizontal="center" vertical="top" wrapText="1"/>
    </xf>
    <xf numFmtId="0" fontId="18" fillId="5" borderId="13" xfId="0" applyFont="1" applyFill="1" applyBorder="1" applyAlignment="1">
      <alignment horizontal="left" vertical="top" wrapText="1" indent="6"/>
    </xf>
    <xf numFmtId="0" fontId="18" fillId="5" borderId="12" xfId="0" applyFont="1" applyFill="1" applyBorder="1" applyAlignment="1">
      <alignment horizontal="left" vertical="top" wrapText="1" indent="6"/>
    </xf>
    <xf numFmtId="0" fontId="18" fillId="5" borderId="8" xfId="0" applyFont="1" applyFill="1" applyBorder="1" applyAlignment="1">
      <alignment horizontal="center" vertical="top" wrapText="1"/>
    </xf>
    <xf numFmtId="0" fontId="18" fillId="5" borderId="2" xfId="0" applyFont="1" applyFill="1" applyBorder="1" applyAlignment="1">
      <alignment horizontal="center" vertical="top" wrapText="1"/>
    </xf>
    <xf numFmtId="0" fontId="17" fillId="5" borderId="8" xfId="0" applyFont="1" applyFill="1" applyBorder="1" applyAlignment="1">
      <alignment horizontal="center" vertical="top" wrapText="1"/>
    </xf>
    <xf numFmtId="0" fontId="17" fillId="5" borderId="2" xfId="0" applyFont="1" applyFill="1" applyBorder="1" applyAlignment="1">
      <alignment horizontal="center" vertical="top" wrapText="1"/>
    </xf>
    <xf numFmtId="0" fontId="24" fillId="5" borderId="10" xfId="2" applyFill="1" applyBorder="1" applyAlignment="1">
      <alignment horizontal="left" vertical="top" wrapText="1"/>
    </xf>
    <xf numFmtId="0" fontId="24" fillId="5" borderId="7" xfId="2" applyFill="1" applyBorder="1" applyAlignment="1">
      <alignment horizontal="left" vertical="top" wrapText="1"/>
    </xf>
    <xf numFmtId="0" fontId="24" fillId="5" borderId="4" xfId="2" applyFill="1" applyBorder="1" applyAlignment="1">
      <alignment horizontal="left" vertical="top" wrapText="1"/>
    </xf>
    <xf numFmtId="0" fontId="25" fillId="5" borderId="13" xfId="2" applyFont="1" applyFill="1" applyBorder="1" applyAlignment="1">
      <alignment horizontal="center" vertical="top" wrapText="1"/>
    </xf>
    <xf numFmtId="0" fontId="25" fillId="5" borderId="12" xfId="2" applyFont="1" applyFill="1" applyBorder="1" applyAlignment="1">
      <alignment horizontal="center" vertical="top" wrapText="1"/>
    </xf>
    <xf numFmtId="0" fontId="25" fillId="5" borderId="14" xfId="2" applyFont="1" applyFill="1" applyBorder="1" applyAlignment="1">
      <alignment horizontal="center" vertical="top" wrapText="1"/>
    </xf>
    <xf numFmtId="0" fontId="17" fillId="5" borderId="9" xfId="2" applyFont="1" applyFill="1" applyBorder="1" applyAlignment="1">
      <alignment horizontal="center" vertical="top" wrapText="1"/>
    </xf>
    <xf numFmtId="0" fontId="17" fillId="5" borderId="3" xfId="2" applyFont="1" applyFill="1" applyBorder="1" applyAlignment="1">
      <alignment horizontal="center" vertical="top" wrapText="1"/>
    </xf>
    <xf numFmtId="0" fontId="18" fillId="5" borderId="8" xfId="2" applyFont="1" applyFill="1" applyBorder="1" applyAlignment="1">
      <alignment horizontal="left" vertical="top" wrapText="1"/>
    </xf>
    <xf numFmtId="0" fontId="18" fillId="5" borderId="2" xfId="2" applyFont="1" applyFill="1" applyBorder="1" applyAlignment="1">
      <alignment horizontal="left" vertical="top" wrapText="1"/>
    </xf>
    <xf numFmtId="0" fontId="25" fillId="5" borderId="19" xfId="2" applyFont="1" applyFill="1" applyBorder="1" applyAlignment="1">
      <alignment horizontal="center" vertical="top" wrapText="1"/>
    </xf>
    <xf numFmtId="0" fontId="25" fillId="5" borderId="22" xfId="2" applyFont="1" applyFill="1" applyBorder="1" applyAlignment="1">
      <alignment horizontal="center" vertical="top" wrapText="1"/>
    </xf>
    <xf numFmtId="0" fontId="25" fillId="5" borderId="21" xfId="2" applyFont="1" applyFill="1" applyBorder="1" applyAlignment="1">
      <alignment horizontal="center" vertical="top" wrapText="1"/>
    </xf>
    <xf numFmtId="0" fontId="17" fillId="5" borderId="30" xfId="2" applyFont="1" applyFill="1" applyBorder="1" applyAlignment="1">
      <alignment horizontal="center" vertical="top" wrapText="1"/>
    </xf>
    <xf numFmtId="0" fontId="17" fillId="5" borderId="32" xfId="2" applyFont="1" applyFill="1" applyBorder="1" applyAlignment="1">
      <alignment horizontal="center" vertical="top" wrapText="1"/>
    </xf>
    <xf numFmtId="0" fontId="17" fillId="5" borderId="8" xfId="2" applyFont="1" applyFill="1" applyBorder="1" applyAlignment="1">
      <alignment horizontal="center" vertical="top" wrapText="1"/>
    </xf>
    <xf numFmtId="0" fontId="17" fillId="5" borderId="2" xfId="2" applyFont="1" applyFill="1" applyBorder="1" applyAlignment="1">
      <alignment horizontal="center" vertical="top" wrapText="1"/>
    </xf>
    <xf numFmtId="0" fontId="25" fillId="5" borderId="20" xfId="2" applyFont="1" applyFill="1" applyBorder="1" applyAlignment="1">
      <alignment horizontal="center" vertical="top" wrapText="1"/>
    </xf>
    <xf numFmtId="0" fontId="25" fillId="5" borderId="23" xfId="2" applyFont="1" applyFill="1" applyBorder="1" applyAlignment="1">
      <alignment horizontal="center" vertical="top" wrapText="1"/>
    </xf>
    <xf numFmtId="0" fontId="2" fillId="0" borderId="0" xfId="2" applyFont="1" applyAlignment="1">
      <alignment horizontal="left" vertical="top" wrapText="1"/>
    </xf>
    <xf numFmtId="0" fontId="18" fillId="5" borderId="34" xfId="2" applyFont="1" applyFill="1" applyBorder="1" applyAlignment="1">
      <alignment horizontal="left" vertical="top" wrapText="1"/>
    </xf>
    <xf numFmtId="0" fontId="18" fillId="5" borderId="33" xfId="2" applyFont="1" applyFill="1" applyBorder="1" applyAlignment="1">
      <alignment horizontal="left" vertical="top" wrapText="1"/>
    </xf>
    <xf numFmtId="0" fontId="24" fillId="0" borderId="0" xfId="2" applyAlignment="1">
      <alignment horizontal="center" vertical="top"/>
    </xf>
    <xf numFmtId="10" fontId="0" fillId="0" borderId="0" xfId="0" applyNumberFormat="1" applyAlignment="1">
      <alignment horizontal="center" vertical="center"/>
    </xf>
    <xf numFmtId="184" fontId="0" fillId="0" borderId="0" xfId="0" applyNumberFormat="1" applyAlignment="1">
      <alignment horizontal="center" vertical="center"/>
    </xf>
  </cellXfs>
  <cellStyles count="5">
    <cellStyle name="常规" xfId="0" builtinId="0"/>
    <cellStyle name="常规 2" xfId="1" xr:uid="{5480FEF2-FE6E-4652-BABF-C855B3B6E94B}"/>
    <cellStyle name="常规 3" xfId="3" xr:uid="{4A6604CD-F6CB-4646-B74D-2A13E9D96841}"/>
    <cellStyle name="常规 4" xfId="4" xr:uid="{9E64D044-C1E0-4D42-8850-16EA7638C187}"/>
    <cellStyle name="常规 5" xfId="2" xr:uid="{CB01F65B-77BD-4877-9F3C-39B980C8D5BF}"/>
  </cellStyles>
  <dxfs count="2">
    <dxf>
      <font>
        <color rgb="FF9C0006"/>
      </font>
      <fill>
        <patternFill>
          <bgColor rgb="FFFFC7CE"/>
        </patternFill>
      </fill>
    </dxf>
    <dxf>
      <numFmt numFmtId="176" formatCode="0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'Intracity Transport'!$B$34</c:f>
          <c:strCache>
            <c:ptCount val="1"/>
            <c:pt idx="0">
              <c:v>公交周转量 （亿人公里）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'Intracity Transport'!$B$35</c:f>
              <c:strCache>
                <c:ptCount val="1"/>
                <c:pt idx="0">
                  <c:v>北京市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Transport'!$C$35:$AR$35</c:f>
              <c:numCache>
                <c:formatCode>0_ </c:formatCode>
                <c:ptCount val="42"/>
                <c:pt idx="0">
                  <c:v>274.53393247930154</c:v>
                </c:pt>
                <c:pt idx="1">
                  <c:v>299.53771132680288</c:v>
                </c:pt>
                <c:pt idx="2">
                  <c:v>321.19115252538103</c:v>
                </c:pt>
                <c:pt idx="3">
                  <c:v>339.78204474579093</c:v>
                </c:pt>
                <c:pt idx="4">
                  <c:v>355.58598743319686</c:v>
                </c:pt>
                <c:pt idx="5">
                  <c:v>368.86639080717299</c:v>
                </c:pt>
                <c:pt idx="6">
                  <c:v>379.87447586170777</c:v>
                </c:pt>
                <c:pt idx="7">
                  <c:v>388.84927436520104</c:v>
                </c:pt>
                <c:pt idx="8">
                  <c:v>396.01762886046021</c:v>
                </c:pt>
                <c:pt idx="9">
                  <c:v>401.59419266470735</c:v>
                </c:pt>
                <c:pt idx="10">
                  <c:v>405.78142986957567</c:v>
                </c:pt>
                <c:pt idx="11">
                  <c:v>408.76961534110848</c:v>
                </c:pt>
                <c:pt idx="12">
                  <c:v>410.73683471976045</c:v>
                </c:pt>
                <c:pt idx="13">
                  <c:v>411.84898442039827</c:v>
                </c:pt>
                <c:pt idx="14">
                  <c:v>412.25977163229982</c:v>
                </c:pt>
                <c:pt idx="15">
                  <c:v>412.11071431915497</c:v>
                </c:pt>
                <c:pt idx="16">
                  <c:v>411.53114121906327</c:v>
                </c:pt>
                <c:pt idx="17">
                  <c:v>410.63819184453507</c:v>
                </c:pt>
                <c:pt idx="18">
                  <c:v>409.53681648249591</c:v>
                </c:pt>
                <c:pt idx="19">
                  <c:v>408.31977619427943</c:v>
                </c:pt>
                <c:pt idx="20">
                  <c:v>407.06764281562943</c:v>
                </c:pt>
                <c:pt idx="21">
                  <c:v>405.8487989567044</c:v>
                </c:pt>
                <c:pt idx="22">
                  <c:v>404.71943800207316</c:v>
                </c:pt>
                <c:pt idx="23">
                  <c:v>403.72356411071411</c:v>
                </c:pt>
                <c:pt idx="24">
                  <c:v>402.89299221601868</c:v>
                </c:pt>
                <c:pt idx="25">
                  <c:v>402.24734802578865</c:v>
                </c:pt>
                <c:pt idx="26">
                  <c:v>401.79406802223815</c:v>
                </c:pt>
                <c:pt idx="27">
                  <c:v>401.52839946199362</c:v>
                </c:pt>
                <c:pt idx="28">
                  <c:v>401.43340037608721</c:v>
                </c:pt>
                <c:pt idx="29">
                  <c:v>401.47993956997027</c:v>
                </c:pt>
                <c:pt idx="30">
                  <c:v>401.62669662349799</c:v>
                </c:pt>
                <c:pt idx="31">
                  <c:v>401.8201618909423</c:v>
                </c:pt>
                <c:pt idx="32">
                  <c:v>401.99463650098994</c:v>
                </c:pt>
                <c:pt idx="33">
                  <c:v>402.07223235672296</c:v>
                </c:pt>
                <c:pt idx="34">
                  <c:v>401.96287213565336</c:v>
                </c:pt>
                <c:pt idx="35">
                  <c:v>401.56428928969376</c:v>
                </c:pt>
                <c:pt idx="36">
                  <c:v>400.76202804516947</c:v>
                </c:pt>
                <c:pt idx="37">
                  <c:v>399.42944340282003</c:v>
                </c:pt>
                <c:pt idx="38">
                  <c:v>397.42770113779699</c:v>
                </c:pt>
                <c:pt idx="39">
                  <c:v>394.60577779965928</c:v>
                </c:pt>
                <c:pt idx="40">
                  <c:v>390.80046071237769</c:v>
                </c:pt>
                <c:pt idx="41">
                  <c:v>385.83634797433825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6B-4A50-9357-BDE0E1420645}"/>
            </c:ext>
          </c:extLst>
        </c:ser>
        <c:ser>
          <c:idx val="1"/>
          <c:order val="1"/>
          <c:tx>
            <c:strRef>
              <c:f>'Intracity Transport'!$B$36</c:f>
              <c:strCache>
                <c:ptCount val="1"/>
                <c:pt idx="0">
                  <c:v>天津市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Transport'!$C$36:$AR$36</c:f>
              <c:numCache>
                <c:formatCode>0_ </c:formatCode>
                <c:ptCount val="42"/>
                <c:pt idx="0">
                  <c:v>141.29871162882804</c:v>
                </c:pt>
                <c:pt idx="1">
                  <c:v>188.05109118477989</c:v>
                </c:pt>
                <c:pt idx="2">
                  <c:v>226.06846693541053</c:v>
                </c:pt>
                <c:pt idx="3">
                  <c:v>256.22171899689204</c:v>
                </c:pt>
                <c:pt idx="4">
                  <c:v>279.34240822291974</c:v>
                </c:pt>
                <c:pt idx="5">
                  <c:v>296.22277620471857</c:v>
                </c:pt>
                <c:pt idx="6">
                  <c:v>307.61574527104085</c:v>
                </c:pt>
                <c:pt idx="7">
                  <c:v>314.23491848816263</c:v>
                </c:pt>
                <c:pt idx="8">
                  <c:v>316.75457965988596</c:v>
                </c:pt>
                <c:pt idx="9">
                  <c:v>315.80969332753824</c:v>
                </c:pt>
                <c:pt idx="10">
                  <c:v>311.99590476998077</c:v>
                </c:pt>
                <c:pt idx="11">
                  <c:v>305.86954000358855</c:v>
                </c:pt>
                <c:pt idx="12">
                  <c:v>297.94760578227869</c:v>
                </c:pt>
                <c:pt idx="13">
                  <c:v>288.70778959747611</c:v>
                </c:pt>
                <c:pt idx="14">
                  <c:v>278.58845967814619</c:v>
                </c:pt>
                <c:pt idx="15">
                  <c:v>267.9886649907786</c:v>
                </c:pt>
                <c:pt idx="16">
                  <c:v>257.26813523938506</c:v>
                </c:pt>
                <c:pt idx="17">
                  <c:v>246.74728086550354</c:v>
                </c:pt>
                <c:pt idx="18">
                  <c:v>236.70719304820554</c:v>
                </c:pt>
                <c:pt idx="19">
                  <c:v>227.38964370407669</c:v>
                </c:pt>
                <c:pt idx="20">
                  <c:v>218.99708548723996</c:v>
                </c:pt>
                <c:pt idx="21">
                  <c:v>211.69265178933961</c:v>
                </c:pt>
                <c:pt idx="22">
                  <c:v>205.60015673954956</c:v>
                </c:pt>
                <c:pt idx="23">
                  <c:v>200.80409520455845</c:v>
                </c:pt>
                <c:pt idx="24">
                  <c:v>197.34964278860599</c:v>
                </c:pt>
                <c:pt idx="25">
                  <c:v>195.24265583343455</c:v>
                </c:pt>
                <c:pt idx="26">
                  <c:v>194.44967141831054</c:v>
                </c:pt>
                <c:pt idx="27">
                  <c:v>194.8979073600581</c:v>
                </c:pt>
                <c:pt idx="28">
                  <c:v>196.47526221299347</c:v>
                </c:pt>
                <c:pt idx="29">
                  <c:v>199.03031526896928</c:v>
                </c:pt>
                <c:pt idx="30">
                  <c:v>202.37232655737404</c:v>
                </c:pt>
                <c:pt idx="31">
                  <c:v>206.27123684511409</c:v>
                </c:pt>
                <c:pt idx="32">
                  <c:v>210.45766763663508</c:v>
                </c:pt>
                <c:pt idx="33">
                  <c:v>214.62292117388759</c:v>
                </c:pt>
                <c:pt idx="34">
                  <c:v>218.41898043634899</c:v>
                </c:pt>
                <c:pt idx="35">
                  <c:v>221.45850914104554</c:v>
                </c:pt>
                <c:pt idx="36">
                  <c:v>223.31485174252867</c:v>
                </c:pt>
                <c:pt idx="37">
                  <c:v>223.52203343283108</c:v>
                </c:pt>
                <c:pt idx="38">
                  <c:v>221.57476014157768</c:v>
                </c:pt>
                <c:pt idx="39">
                  <c:v>216.9284185358741</c:v>
                </c:pt>
                <c:pt idx="40">
                  <c:v>208.99907602036319</c:v>
                </c:pt>
                <c:pt idx="41">
                  <c:v>197.16348073722025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6B-4A50-9357-BDE0E1420645}"/>
            </c:ext>
          </c:extLst>
        </c:ser>
        <c:ser>
          <c:idx val="2"/>
          <c:order val="2"/>
          <c:tx>
            <c:strRef>
              <c:f>'Intracity Transport'!$B$37</c:f>
              <c:strCache>
                <c:ptCount val="1"/>
                <c:pt idx="0">
                  <c:v>河北省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Transport'!$C$37:$AR$37</c:f>
              <c:numCache>
                <c:formatCode>0_ </c:formatCode>
                <c:ptCount val="42"/>
                <c:pt idx="0">
                  <c:v>898.7783938854916</c:v>
                </c:pt>
                <c:pt idx="1">
                  <c:v>904.28069058071912</c:v>
                </c:pt>
                <c:pt idx="2">
                  <c:v>910.9964124000162</c:v>
                </c:pt>
                <c:pt idx="3">
                  <c:v>918.66544736733294</c:v>
                </c:pt>
                <c:pt idx="4">
                  <c:v>927.0432589337056</c:v>
                </c:pt>
                <c:pt idx="5">
                  <c:v>935.90088597725719</c:v>
                </c:pt>
                <c:pt idx="6">
                  <c:v>945.02494280319286</c:v>
                </c:pt>
                <c:pt idx="7">
                  <c:v>954.2176191438042</c:v>
                </c:pt>
                <c:pt idx="8">
                  <c:v>963.29668015846528</c:v>
                </c:pt>
                <c:pt idx="9">
                  <c:v>972.09546643364013</c:v>
                </c:pt>
                <c:pt idx="10">
                  <c:v>980.46289398287161</c:v>
                </c:pt>
                <c:pt idx="11">
                  <c:v>988.26345424678868</c:v>
                </c:pt>
                <c:pt idx="12">
                  <c:v>995.37721409310973</c:v>
                </c:pt>
                <c:pt idx="13">
                  <c:v>1001.6998158166321</c:v>
                </c:pt>
                <c:pt idx="14">
                  <c:v>1007.1424771392386</c:v>
                </c:pt>
                <c:pt idx="15">
                  <c:v>1011.6319912099025</c:v>
                </c:pt>
                <c:pt idx="16">
                  <c:v>1015.1107266046798</c:v>
                </c:pt>
                <c:pt idx="17">
                  <c:v>1017.5366273267027</c:v>
                </c:pt>
                <c:pt idx="18">
                  <c:v>1018.8832128061982</c:v>
                </c:pt>
                <c:pt idx="19">
                  <c:v>1019.1395779004761</c:v>
                </c:pt>
                <c:pt idx="20">
                  <c:v>1018.3103928939258</c:v>
                </c:pt>
                <c:pt idx="21">
                  <c:v>1016.4159034980287</c:v>
                </c:pt>
                <c:pt idx="22">
                  <c:v>1013.4919308513552</c:v>
                </c:pt>
                <c:pt idx="23">
                  <c:v>1009.5898715195372</c:v>
                </c:pt>
                <c:pt idx="24">
                  <c:v>1004.7766974953126</c:v>
                </c:pt>
                <c:pt idx="25">
                  <c:v>999.13495619851085</c:v>
                </c:pt>
                <c:pt idx="26">
                  <c:v>992.76277047601468</c:v>
                </c:pt>
                <c:pt idx="27">
                  <c:v>985.77383860182545</c:v>
                </c:pt>
                <c:pt idx="28">
                  <c:v>978.29743427700987</c:v>
                </c:pt>
                <c:pt idx="29">
                  <c:v>970.47840662972249</c:v>
                </c:pt>
                <c:pt idx="30">
                  <c:v>962.47718021521268</c:v>
                </c:pt>
                <c:pt idx="31">
                  <c:v>954.46975501579698</c:v>
                </c:pt>
                <c:pt idx="32">
                  <c:v>946.64770644088992</c:v>
                </c:pt>
                <c:pt idx="33">
                  <c:v>939.21818532699047</c:v>
                </c:pt>
                <c:pt idx="34">
                  <c:v>932.40391793766912</c:v>
                </c:pt>
                <c:pt idx="35">
                  <c:v>926.4432059636066</c:v>
                </c:pt>
                <c:pt idx="36">
                  <c:v>921.58992652254165</c:v>
                </c:pt>
                <c:pt idx="37">
                  <c:v>918.11353215930603</c:v>
                </c:pt>
                <c:pt idx="38">
                  <c:v>916.29905084583629</c:v>
                </c:pt>
                <c:pt idx="39">
                  <c:v>916.44708598112106</c:v>
                </c:pt>
                <c:pt idx="40">
                  <c:v>918.87381639124942</c:v>
                </c:pt>
                <c:pt idx="41">
                  <c:v>923.91099632940507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6B-4A50-9357-BDE0E1420645}"/>
            </c:ext>
          </c:extLst>
        </c:ser>
        <c:ser>
          <c:idx val="3"/>
          <c:order val="3"/>
          <c:tx>
            <c:strRef>
              <c:f>'Intracity Transport'!$B$38</c:f>
              <c:strCache>
                <c:ptCount val="1"/>
                <c:pt idx="0">
                  <c:v>山西省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Transport'!$C$38:$AR$38</c:f>
              <c:numCache>
                <c:formatCode>0_ </c:formatCode>
                <c:ptCount val="42"/>
                <c:pt idx="0">
                  <c:v>418.55259664130972</c:v>
                </c:pt>
                <c:pt idx="1">
                  <c:v>382.48968667729105</c:v>
                </c:pt>
                <c:pt idx="2">
                  <c:v>352.76143105631883</c:v>
                </c:pt>
                <c:pt idx="3">
                  <c:v>328.74979725695584</c:v>
                </c:pt>
                <c:pt idx="4">
                  <c:v>309.86494226306502</c:v>
                </c:pt>
                <c:pt idx="5">
                  <c:v>295.54521256380622</c:v>
                </c:pt>
                <c:pt idx="6">
                  <c:v>285.25714415364416</c:v>
                </c:pt>
                <c:pt idx="7">
                  <c:v>278.49546253234109</c:v>
                </c:pt>
                <c:pt idx="8">
                  <c:v>274.78308270496018</c:v>
                </c:pt>
                <c:pt idx="9">
                  <c:v>273.6711091818654</c:v>
                </c:pt>
                <c:pt idx="10">
                  <c:v>274.73883597871878</c:v>
                </c:pt>
                <c:pt idx="11">
                  <c:v>277.59374661648542</c:v>
                </c:pt>
                <c:pt idx="12">
                  <c:v>281.87151412142771</c:v>
                </c:pt>
                <c:pt idx="13">
                  <c:v>287.2360010251121</c:v>
                </c:pt>
                <c:pt idx="14">
                  <c:v>293.37925936440115</c:v>
                </c:pt>
                <c:pt idx="15">
                  <c:v>300.02153068146026</c:v>
                </c:pt>
                <c:pt idx="16">
                  <c:v>306.9112460237551</c:v>
                </c:pt>
                <c:pt idx="17">
                  <c:v>313.82502594404923</c:v>
                </c:pt>
                <c:pt idx="18">
                  <c:v>320.56768050040927</c:v>
                </c:pt>
                <c:pt idx="19">
                  <c:v>326.97220925620041</c:v>
                </c:pt>
                <c:pt idx="20">
                  <c:v>332.89980128008835</c:v>
                </c:pt>
                <c:pt idx="21">
                  <c:v>338.23983514604106</c:v>
                </c:pt>
                <c:pt idx="22">
                  <c:v>342.90987893332044</c:v>
                </c:pt>
                <c:pt idx="23">
                  <c:v>346.85569022649668</c:v>
                </c:pt>
                <c:pt idx="24">
                  <c:v>350.05121611543649</c:v>
                </c:pt>
                <c:pt idx="25">
                  <c:v>352.49859319530464</c:v>
                </c:pt>
                <c:pt idx="26">
                  <c:v>354.22814756657152</c:v>
                </c:pt>
                <c:pt idx="27">
                  <c:v>355.2983948350028</c:v>
                </c:pt>
                <c:pt idx="28">
                  <c:v>355.79604011166407</c:v>
                </c:pt>
                <c:pt idx="29">
                  <c:v>355.83597801292711</c:v>
                </c:pt>
                <c:pt idx="30">
                  <c:v>355.56129266045792</c:v>
                </c:pt>
                <c:pt idx="31">
                  <c:v>355.1432576812237</c:v>
                </c:pt>
                <c:pt idx="32">
                  <c:v>354.78133620749674</c:v>
                </c:pt>
                <c:pt idx="33">
                  <c:v>354.70318087684348</c:v>
                </c:pt>
                <c:pt idx="34">
                  <c:v>355.16463383213119</c:v>
                </c:pt>
                <c:pt idx="35">
                  <c:v>356.44972672153222</c:v>
                </c:pt>
                <c:pt idx="36">
                  <c:v>358.87068069851898</c:v>
                </c:pt>
                <c:pt idx="37">
                  <c:v>362.7679064218558</c:v>
                </c:pt>
                <c:pt idx="38">
                  <c:v>368.51000405561342</c:v>
                </c:pt>
                <c:pt idx="39">
                  <c:v>376.49376326916257</c:v>
                </c:pt>
                <c:pt idx="40">
                  <c:v>387.1441632371733</c:v>
                </c:pt>
                <c:pt idx="41">
                  <c:v>400.9143726396203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6B-4A50-9357-BDE0E1420645}"/>
            </c:ext>
          </c:extLst>
        </c:ser>
        <c:ser>
          <c:idx val="4"/>
          <c:order val="4"/>
          <c:tx>
            <c:strRef>
              <c:f>'Intracity Transport'!$B$39</c:f>
              <c:strCache>
                <c:ptCount val="1"/>
                <c:pt idx="0">
                  <c:v>内蒙古自治区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Transport'!$C$39:$AR$39</c:f>
              <c:numCache>
                <c:formatCode>0_ </c:formatCode>
                <c:ptCount val="42"/>
                <c:pt idx="0">
                  <c:v>225.46145898775868</c:v>
                </c:pt>
                <c:pt idx="1">
                  <c:v>231.06527413564686</c:v>
                </c:pt>
                <c:pt idx="2">
                  <c:v>236.55004021173775</c:v>
                </c:pt>
                <c:pt idx="3">
                  <c:v>241.9340273180064</c:v>
                </c:pt>
                <c:pt idx="4">
                  <c:v>247.23341833385678</c:v>
                </c:pt>
                <c:pt idx="5">
                  <c:v>252.46230891612035</c:v>
                </c:pt>
                <c:pt idx="6">
                  <c:v>257.63270749905655</c:v>
                </c:pt>
                <c:pt idx="7">
                  <c:v>262.75453529435271</c:v>
                </c:pt>
                <c:pt idx="8">
                  <c:v>267.83562629112453</c:v>
                </c:pt>
                <c:pt idx="9">
                  <c:v>272.88172725591517</c:v>
                </c:pt>
                <c:pt idx="10">
                  <c:v>277.8964977326961</c:v>
                </c:pt>
                <c:pt idx="11">
                  <c:v>282.88151004286647</c:v>
                </c:pt>
                <c:pt idx="12">
                  <c:v>287.83624928525273</c:v>
                </c:pt>
                <c:pt idx="13">
                  <c:v>292.75811333611142</c:v>
                </c:pt>
                <c:pt idx="14">
                  <c:v>297.64241284912424</c:v>
                </c:pt>
                <c:pt idx="15">
                  <c:v>302.4823712554022</c:v>
                </c:pt>
                <c:pt idx="16">
                  <c:v>307.26912476348531</c:v>
                </c:pt>
                <c:pt idx="17">
                  <c:v>311.99172235933941</c:v>
                </c:pt>
                <c:pt idx="18">
                  <c:v>316.63712580635973</c:v>
                </c:pt>
                <c:pt idx="19">
                  <c:v>321.19020964536855</c:v>
                </c:pt>
                <c:pt idx="20">
                  <c:v>325.63376119461742</c:v>
                </c:pt>
                <c:pt idx="21">
                  <c:v>329.94848054978354</c:v>
                </c:pt>
                <c:pt idx="22">
                  <c:v>334.11298058397455</c:v>
                </c:pt>
                <c:pt idx="23">
                  <c:v>338.10378694772578</c:v>
                </c:pt>
                <c:pt idx="24">
                  <c:v>341.89533806899721</c:v>
                </c:pt>
                <c:pt idx="25">
                  <c:v>345.45998515318075</c:v>
                </c:pt>
                <c:pt idx="26">
                  <c:v>348.76799218309532</c:v>
                </c:pt>
                <c:pt idx="27">
                  <c:v>351.7875359189859</c:v>
                </c:pt>
                <c:pt idx="28">
                  <c:v>354.48470589852661</c:v>
                </c:pt>
                <c:pt idx="29">
                  <c:v>356.8235044368202</c:v>
                </c:pt>
                <c:pt idx="30">
                  <c:v>358.76584662639681</c:v>
                </c:pt>
                <c:pt idx="31">
                  <c:v>360.27156033721366</c:v>
                </c:pt>
                <c:pt idx="32">
                  <c:v>361.29838621665766</c:v>
                </c:pt>
                <c:pt idx="33">
                  <c:v>361.80197768954241</c:v>
                </c:pt>
                <c:pt idx="34">
                  <c:v>361.73590095810982</c:v>
                </c:pt>
                <c:pt idx="35">
                  <c:v>361.05163500202866</c:v>
                </c:pt>
                <c:pt idx="36">
                  <c:v>359.69857157839783</c:v>
                </c:pt>
                <c:pt idx="37">
                  <c:v>357.62401522174218</c:v>
                </c:pt>
                <c:pt idx="38">
                  <c:v>354.77318324401534</c:v>
                </c:pt>
                <c:pt idx="39">
                  <c:v>351.08920573460017</c:v>
                </c:pt>
                <c:pt idx="40">
                  <c:v>346.51312556030581</c:v>
                </c:pt>
                <c:pt idx="41">
                  <c:v>340.98389836536592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6B-4A50-9357-BDE0E1420645}"/>
            </c:ext>
          </c:extLst>
        </c:ser>
        <c:ser>
          <c:idx val="5"/>
          <c:order val="5"/>
          <c:tx>
            <c:strRef>
              <c:f>'Intracity Transport'!$B$40</c:f>
              <c:strCache>
                <c:ptCount val="1"/>
                <c:pt idx="0">
                  <c:v>辽宁省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Transport'!$C$40:$AR$40</c:f>
              <c:numCache>
                <c:formatCode>0_ </c:formatCode>
                <c:ptCount val="42"/>
                <c:pt idx="0">
                  <c:v>457.57492852987701</c:v>
                </c:pt>
                <c:pt idx="1">
                  <c:v>456.79137392932222</c:v>
                </c:pt>
                <c:pt idx="2">
                  <c:v>456.44597564506716</c:v>
                </c:pt>
                <c:pt idx="3">
                  <c:v>456.49778157560689</c:v>
                </c:pt>
                <c:pt idx="4">
                  <c:v>456.90705605602631</c:v>
                </c:pt>
                <c:pt idx="5">
                  <c:v>457.63527985799522</c:v>
                </c:pt>
                <c:pt idx="6">
                  <c:v>458.64515018977204</c:v>
                </c:pt>
                <c:pt idx="7">
                  <c:v>459.90058069620216</c:v>
                </c:pt>
                <c:pt idx="8">
                  <c:v>461.36670145871955</c:v>
                </c:pt>
                <c:pt idx="9">
                  <c:v>463.00985899534243</c:v>
                </c:pt>
                <c:pt idx="10">
                  <c:v>464.7976162606804</c:v>
                </c:pt>
                <c:pt idx="11">
                  <c:v>466.69875264592713</c:v>
                </c:pt>
                <c:pt idx="12">
                  <c:v>468.68326397886506</c:v>
                </c:pt>
                <c:pt idx="13">
                  <c:v>470.72236252386392</c:v>
                </c:pt>
                <c:pt idx="14">
                  <c:v>472.78847698188019</c:v>
                </c:pt>
                <c:pt idx="15">
                  <c:v>474.8552524904577</c:v>
                </c:pt>
                <c:pt idx="16">
                  <c:v>476.89755062372853</c:v>
                </c:pt>
                <c:pt idx="17">
                  <c:v>478.89144939241152</c:v>
                </c:pt>
                <c:pt idx="18">
                  <c:v>480.814243243813</c:v>
                </c:pt>
                <c:pt idx="19">
                  <c:v>482.644443061826</c:v>
                </c:pt>
                <c:pt idx="20">
                  <c:v>484.36177616693101</c:v>
                </c:pt>
                <c:pt idx="21">
                  <c:v>485.94718631619611</c:v>
                </c:pt>
                <c:pt idx="22">
                  <c:v>487.38283370327821</c:v>
                </c:pt>
                <c:pt idx="23">
                  <c:v>488.65209495841845</c:v>
                </c:pt>
                <c:pt idx="24">
                  <c:v>489.73956314844725</c:v>
                </c:pt>
                <c:pt idx="25">
                  <c:v>490.63104777678268</c:v>
                </c:pt>
                <c:pt idx="26">
                  <c:v>491.31357478342926</c:v>
                </c:pt>
                <c:pt idx="27">
                  <c:v>491.77538654497846</c:v>
                </c:pt>
                <c:pt idx="28">
                  <c:v>492.0059418746107</c:v>
                </c:pt>
                <c:pt idx="29">
                  <c:v>491.99591602209227</c:v>
                </c:pt>
                <c:pt idx="30">
                  <c:v>491.7372006737757</c:v>
                </c:pt>
                <c:pt idx="31">
                  <c:v>491.22290395260575</c:v>
                </c:pt>
                <c:pt idx="32">
                  <c:v>490.44735041810844</c:v>
                </c:pt>
                <c:pt idx="33">
                  <c:v>489.40608106639979</c:v>
                </c:pt>
                <c:pt idx="34">
                  <c:v>488.09585333018526</c:v>
                </c:pt>
                <c:pt idx="35">
                  <c:v>486.51464107875421</c:v>
                </c:pt>
                <c:pt idx="36">
                  <c:v>484.66163461798402</c:v>
                </c:pt>
                <c:pt idx="37">
                  <c:v>482.53724069034109</c:v>
                </c:pt>
                <c:pt idx="38">
                  <c:v>480.14308247487793</c:v>
                </c:pt>
                <c:pt idx="39">
                  <c:v>477.48199958723291</c:v>
                </c:pt>
                <c:pt idx="40">
                  <c:v>474.55804807963625</c:v>
                </c:pt>
                <c:pt idx="41">
                  <c:v>471.3765004409006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6B-4A50-9357-BDE0E1420645}"/>
            </c:ext>
          </c:extLst>
        </c:ser>
        <c:ser>
          <c:idx val="6"/>
          <c:order val="6"/>
          <c:tx>
            <c:strRef>
              <c:f>'Intracity Transport'!$B$41</c:f>
              <c:strCache>
                <c:ptCount val="1"/>
                <c:pt idx="0">
                  <c:v>吉林省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Transport'!$C$41:$AR$41</c:f>
              <c:numCache>
                <c:formatCode>0_ </c:formatCode>
                <c:ptCount val="42"/>
                <c:pt idx="0">
                  <c:v>321.15841551743887</c:v>
                </c:pt>
                <c:pt idx="1">
                  <c:v>328.32684743525209</c:v>
                </c:pt>
                <c:pt idx="2">
                  <c:v>334.87553599924519</c:v>
                </c:pt>
                <c:pt idx="3">
                  <c:v>340.89599342432092</c:v>
                </c:pt>
                <c:pt idx="4">
                  <c:v>346.47295688610581</c:v>
                </c:pt>
                <c:pt idx="5">
                  <c:v>351.68438852095153</c:v>
                </c:pt>
                <c:pt idx="6">
                  <c:v>356.60147542593506</c:v>
                </c:pt>
                <c:pt idx="7">
                  <c:v>361.28862965885725</c:v>
                </c:pt>
                <c:pt idx="8">
                  <c:v>365.80348823824369</c:v>
                </c:pt>
                <c:pt idx="9">
                  <c:v>370.19691314334653</c:v>
                </c:pt>
                <c:pt idx="10">
                  <c:v>374.51299131414055</c:v>
                </c:pt>
                <c:pt idx="11">
                  <c:v>378.78903465132674</c:v>
                </c:pt>
                <c:pt idx="12">
                  <c:v>383.05558001633079</c:v>
                </c:pt>
                <c:pt idx="13">
                  <c:v>387.33638923130144</c:v>
                </c:pt>
                <c:pt idx="14">
                  <c:v>391.64844907911566</c:v>
                </c:pt>
                <c:pt idx="15">
                  <c:v>396.00197130337233</c:v>
                </c:pt>
                <c:pt idx="16">
                  <c:v>400.40039260839495</c:v>
                </c:pt>
                <c:pt idx="17">
                  <c:v>404.84037465923518</c:v>
                </c:pt>
                <c:pt idx="18">
                  <c:v>409.31180408166517</c:v>
                </c:pt>
                <c:pt idx="19">
                  <c:v>413.79779246218504</c:v>
                </c:pt>
                <c:pt idx="20">
                  <c:v>418.27467634801803</c:v>
                </c:pt>
                <c:pt idx="21">
                  <c:v>422.7120172471129</c:v>
                </c:pt>
                <c:pt idx="22">
                  <c:v>427.07260162814345</c:v>
                </c:pt>
                <c:pt idx="23">
                  <c:v>431.31244092050758</c:v>
                </c:pt>
                <c:pt idx="24">
                  <c:v>435.38077151432935</c:v>
                </c:pt>
                <c:pt idx="25">
                  <c:v>439.22005476045371</c:v>
                </c:pt>
                <c:pt idx="26">
                  <c:v>442.7659769704569</c:v>
                </c:pt>
                <c:pt idx="27">
                  <c:v>445.94744941663583</c:v>
                </c:pt>
                <c:pt idx="28">
                  <c:v>448.6866083320096</c:v>
                </c:pt>
                <c:pt idx="29">
                  <c:v>450.89881491032702</c:v>
                </c:pt>
                <c:pt idx="30">
                  <c:v>452.49265530606112</c:v>
                </c:pt>
                <c:pt idx="31">
                  <c:v>453.36994063440955</c:v>
                </c:pt>
                <c:pt idx="32">
                  <c:v>453.42570697129105</c:v>
                </c:pt>
                <c:pt idx="33">
                  <c:v>452.54821535335321</c:v>
                </c:pt>
                <c:pt idx="34">
                  <c:v>450.61895177796606</c:v>
                </c:pt>
                <c:pt idx="35">
                  <c:v>447.51262720322592</c:v>
                </c:pt>
                <c:pt idx="36">
                  <c:v>443.0971775479552</c:v>
                </c:pt>
                <c:pt idx="37">
                  <c:v>437.23376369170057</c:v>
                </c:pt>
                <c:pt idx="38">
                  <c:v>429.77677147472525</c:v>
                </c:pt>
                <c:pt idx="39">
                  <c:v>420.57381169803102</c:v>
                </c:pt>
                <c:pt idx="40">
                  <c:v>409.46572012333667</c:v>
                </c:pt>
                <c:pt idx="41">
                  <c:v>396.28655747308642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6B-4A50-9357-BDE0E1420645}"/>
            </c:ext>
          </c:extLst>
        </c:ser>
        <c:ser>
          <c:idx val="7"/>
          <c:order val="7"/>
          <c:tx>
            <c:strRef>
              <c:f>'Intracity Transport'!$B$42</c:f>
              <c:strCache>
                <c:ptCount val="1"/>
                <c:pt idx="0">
                  <c:v>黑龙江省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Transport'!$C$42:$AR$42</c:f>
              <c:numCache>
                <c:formatCode>0_ </c:formatCode>
                <c:ptCount val="42"/>
                <c:pt idx="0">
                  <c:v>401.22846538416405</c:v>
                </c:pt>
                <c:pt idx="1">
                  <c:v>434.3921166565803</c:v>
                </c:pt>
                <c:pt idx="2">
                  <c:v>461.69752241745829</c:v>
                </c:pt>
                <c:pt idx="3">
                  <c:v>483.6868426186158</c:v>
                </c:pt>
                <c:pt idx="4">
                  <c:v>500.87937233667083</c:v>
                </c:pt>
                <c:pt idx="5">
                  <c:v>513.77154177302566</c:v>
                </c:pt>
                <c:pt idx="6">
                  <c:v>522.8369162538753</c:v>
                </c:pt>
                <c:pt idx="7">
                  <c:v>528.52619623020541</c:v>
                </c:pt>
                <c:pt idx="8">
                  <c:v>531.26721727779147</c:v>
                </c:pt>
                <c:pt idx="9">
                  <c:v>531.4649500972024</c:v>
                </c:pt>
                <c:pt idx="10">
                  <c:v>529.50150051379114</c:v>
                </c:pt>
                <c:pt idx="11">
                  <c:v>525.73610947771226</c:v>
                </c:pt>
                <c:pt idx="12">
                  <c:v>520.505153063899</c:v>
                </c:pt>
                <c:pt idx="13">
                  <c:v>514.12214247208317</c:v>
                </c:pt>
                <c:pt idx="14">
                  <c:v>506.8777240267861</c:v>
                </c:pt>
                <c:pt idx="15">
                  <c:v>499.03967917731666</c:v>
                </c:pt>
                <c:pt idx="16">
                  <c:v>490.85292449777563</c:v>
                </c:pt>
                <c:pt idx="17">
                  <c:v>482.53951168705652</c:v>
                </c:pt>
                <c:pt idx="18">
                  <c:v>474.29862756884506</c:v>
                </c:pt>
                <c:pt idx="19">
                  <c:v>466.30659409161109</c:v>
                </c:pt>
                <c:pt idx="20">
                  <c:v>458.71686832861656</c:v>
                </c:pt>
                <c:pt idx="21">
                  <c:v>451.66004247792227</c:v>
                </c:pt>
                <c:pt idx="22">
                  <c:v>445.24384386236892</c:v>
                </c:pt>
                <c:pt idx="23">
                  <c:v>439.55313492959982</c:v>
                </c:pt>
                <c:pt idx="24">
                  <c:v>434.64991325202834</c:v>
                </c:pt>
                <c:pt idx="25">
                  <c:v>430.57331152688295</c:v>
                </c:pt>
                <c:pt idx="26">
                  <c:v>427.33959757617532</c:v>
                </c:pt>
                <c:pt idx="27">
                  <c:v>424.94217434668923</c:v>
                </c:pt>
                <c:pt idx="28">
                  <c:v>423.35157991002677</c:v>
                </c:pt>
                <c:pt idx="29">
                  <c:v>422.51548746256532</c:v>
                </c:pt>
                <c:pt idx="30">
                  <c:v>422.35870532547159</c:v>
                </c:pt>
                <c:pt idx="31">
                  <c:v>422.78317694471474</c:v>
                </c:pt>
                <c:pt idx="32">
                  <c:v>423.6679808910344</c:v>
                </c:pt>
                <c:pt idx="33">
                  <c:v>424.86933085999107</c:v>
                </c:pt>
                <c:pt idx="34">
                  <c:v>426.22057567190467</c:v>
                </c:pt>
                <c:pt idx="35">
                  <c:v>427.53219927190531</c:v>
                </c:pt>
                <c:pt idx="36">
                  <c:v>428.59182072990228</c:v>
                </c:pt>
                <c:pt idx="37">
                  <c:v>429.16419424060973</c:v>
                </c:pt>
                <c:pt idx="38">
                  <c:v>428.99120912350793</c:v>
                </c:pt>
                <c:pt idx="39">
                  <c:v>427.79188982290083</c:v>
                </c:pt>
                <c:pt idx="40">
                  <c:v>425.26239590785985</c:v>
                </c:pt>
                <c:pt idx="41">
                  <c:v>421.0760220722583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16B-4A50-9357-BDE0E1420645}"/>
            </c:ext>
          </c:extLst>
        </c:ser>
        <c:ser>
          <c:idx val="8"/>
          <c:order val="8"/>
          <c:tx>
            <c:strRef>
              <c:f>'Intracity Transport'!$B$43</c:f>
              <c:strCache>
                <c:ptCount val="1"/>
                <c:pt idx="0">
                  <c:v>上海市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Transport'!$C$43:$AR$43</c:f>
              <c:numCache>
                <c:formatCode>0_ </c:formatCode>
                <c:ptCount val="42"/>
                <c:pt idx="0">
                  <c:v>214.44725059351384</c:v>
                </c:pt>
                <c:pt idx="1">
                  <c:v>253.70034073307386</c:v>
                </c:pt>
                <c:pt idx="2">
                  <c:v>286.69842487603131</c:v>
                </c:pt>
                <c:pt idx="3">
                  <c:v>313.95888172880166</c:v>
                </c:pt>
                <c:pt idx="4">
                  <c:v>335.97937054171541</c:v>
                </c:pt>
                <c:pt idx="5">
                  <c:v>353.23783110901286</c:v>
                </c:pt>
                <c:pt idx="6">
                  <c:v>366.19248376884963</c:v>
                </c:pt>
                <c:pt idx="7">
                  <c:v>375.28182940329839</c:v>
                </c:pt>
                <c:pt idx="8">
                  <c:v>380.92464943833465</c:v>
                </c:pt>
                <c:pt idx="9">
                  <c:v>383.52000584386008</c:v>
                </c:pt>
                <c:pt idx="10">
                  <c:v>383.44724113368096</c:v>
                </c:pt>
                <c:pt idx="11">
                  <c:v>381.0659783655197</c:v>
                </c:pt>
                <c:pt idx="12">
                  <c:v>376.71612114101293</c:v>
                </c:pt>
                <c:pt idx="13">
                  <c:v>370.71785360570999</c:v>
                </c:pt>
                <c:pt idx="14">
                  <c:v>363.37164044907166</c:v>
                </c:pt>
                <c:pt idx="15">
                  <c:v>354.95822690447568</c:v>
                </c:pt>
                <c:pt idx="16">
                  <c:v>345.73863874921079</c:v>
                </c:pt>
                <c:pt idx="17">
                  <c:v>335.95418230447859</c:v>
                </c:pt>
                <c:pt idx="18">
                  <c:v>325.82644443539573</c:v>
                </c:pt>
                <c:pt idx="19">
                  <c:v>315.55729255099226</c:v>
                </c:pt>
                <c:pt idx="20">
                  <c:v>305.32887460421011</c:v>
                </c:pt>
                <c:pt idx="21">
                  <c:v>295.30361909190776</c:v>
                </c:pt>
                <c:pt idx="22">
                  <c:v>285.62423505485208</c:v>
                </c:pt>
                <c:pt idx="23">
                  <c:v>276.41371207772517</c:v>
                </c:pt>
                <c:pt idx="24">
                  <c:v>267.77532028912555</c:v>
                </c:pt>
                <c:pt idx="25">
                  <c:v>259.79261036156339</c:v>
                </c:pt>
                <c:pt idx="26">
                  <c:v>252.52941351145694</c:v>
                </c:pt>
                <c:pt idx="27">
                  <c:v>246.0298414991494</c:v>
                </c:pt>
                <c:pt idx="28">
                  <c:v>240.31828662888915</c:v>
                </c:pt>
                <c:pt idx="29">
                  <c:v>235.39942174883421</c:v>
                </c:pt>
                <c:pt idx="30">
                  <c:v>231.25820025106427</c:v>
                </c:pt>
                <c:pt idx="31">
                  <c:v>227.85985607156422</c:v>
                </c:pt>
                <c:pt idx="32">
                  <c:v>225.1499036902533</c:v>
                </c:pt>
                <c:pt idx="33">
                  <c:v>223.05413813093236</c:v>
                </c:pt>
                <c:pt idx="34">
                  <c:v>221.4786349613332</c:v>
                </c:pt>
                <c:pt idx="35">
                  <c:v>220.30975029310392</c:v>
                </c:pt>
                <c:pt idx="36">
                  <c:v>219.41412078180099</c:v>
                </c:pt>
                <c:pt idx="37">
                  <c:v>218.63866362689228</c:v>
                </c:pt>
                <c:pt idx="38">
                  <c:v>217.81057657176126</c:v>
                </c:pt>
                <c:pt idx="39">
                  <c:v>216.73733790370528</c:v>
                </c:pt>
                <c:pt idx="40">
                  <c:v>215.20670645393537</c:v>
                </c:pt>
                <c:pt idx="41">
                  <c:v>212.98672159757686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16B-4A50-9357-BDE0E1420645}"/>
            </c:ext>
          </c:extLst>
        </c:ser>
        <c:ser>
          <c:idx val="9"/>
          <c:order val="9"/>
          <c:tx>
            <c:strRef>
              <c:f>'Intracity Transport'!$B$44</c:f>
              <c:strCache>
                <c:ptCount val="1"/>
                <c:pt idx="0">
                  <c:v>江苏省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Transport'!$C$44:$AR$44</c:f>
              <c:numCache>
                <c:formatCode>0_ </c:formatCode>
                <c:ptCount val="42"/>
                <c:pt idx="0">
                  <c:v>1245.2928042624576</c:v>
                </c:pt>
                <c:pt idx="1">
                  <c:v>1241.4502675102874</c:v>
                </c:pt>
                <c:pt idx="2">
                  <c:v>1239.6488450868781</c:v>
                </c:pt>
                <c:pt idx="3">
                  <c:v>1239.7701488168045</c:v>
                </c:pt>
                <c:pt idx="4">
                  <c:v>1241.6961606080963</c:v>
                </c:pt>
                <c:pt idx="5">
                  <c:v>1245.3092324522302</c:v>
                </c:pt>
                <c:pt idx="6">
                  <c:v>1250.4920864241351</c:v>
                </c:pt>
                <c:pt idx="7">
                  <c:v>1257.1278146821976</c:v>
                </c:pt>
                <c:pt idx="8">
                  <c:v>1265.0998794682459</c:v>
                </c:pt>
                <c:pt idx="9">
                  <c:v>1274.2921131075661</c:v>
                </c:pt>
                <c:pt idx="10">
                  <c:v>1284.5887180088957</c:v>
                </c:pt>
                <c:pt idx="11">
                  <c:v>1295.8742666644212</c:v>
                </c:pt>
                <c:pt idx="12">
                  <c:v>1308.0337016497849</c:v>
                </c:pt>
                <c:pt idx="13">
                  <c:v>1320.9523356240752</c:v>
                </c:pt>
                <c:pt idx="14">
                  <c:v>1334.5158513298331</c:v>
                </c:pt>
                <c:pt idx="15">
                  <c:v>1348.6103015930573</c:v>
                </c:pt>
                <c:pt idx="16">
                  <c:v>1363.12210932319</c:v>
                </c:pt>
                <c:pt idx="17">
                  <c:v>1377.938067513129</c:v>
                </c:pt>
                <c:pt idx="18">
                  <c:v>1392.9453392392209</c:v>
                </c:pt>
                <c:pt idx="19">
                  <c:v>1408.0314576612711</c:v>
                </c:pt>
                <c:pt idx="20">
                  <c:v>1423.0843260225281</c:v>
                </c:pt>
                <c:pt idx="21">
                  <c:v>1437.9922176496909</c:v>
                </c:pt>
                <c:pt idx="22">
                  <c:v>1452.6437759529226</c:v>
                </c:pt>
                <c:pt idx="23">
                  <c:v>1466.9280144258246</c:v>
                </c:pt>
                <c:pt idx="24">
                  <c:v>1480.7343166454532</c:v>
                </c:pt>
                <c:pt idx="25">
                  <c:v>1493.9524362723237</c:v>
                </c:pt>
                <c:pt idx="26">
                  <c:v>1506.4724970503894</c:v>
                </c:pt>
                <c:pt idx="27">
                  <c:v>1518.1849928070721</c:v>
                </c:pt>
                <c:pt idx="28">
                  <c:v>1528.980787453225</c:v>
                </c:pt>
                <c:pt idx="29">
                  <c:v>1538.751114983173</c:v>
                </c:pt>
                <c:pt idx="30">
                  <c:v>1547.3875794746762</c:v>
                </c:pt>
                <c:pt idx="31">
                  <c:v>1554.7821550889587</c:v>
                </c:pt>
                <c:pt idx="32">
                  <c:v>1560.8271860706861</c:v>
                </c:pt>
                <c:pt idx="33">
                  <c:v>1565.4153867479856</c:v>
                </c:pt>
                <c:pt idx="34">
                  <c:v>1568.4398415324242</c:v>
                </c:pt>
                <c:pt idx="35">
                  <c:v>1569.7940049190277</c:v>
                </c:pt>
                <c:pt idx="36">
                  <c:v>1569.3717014862752</c:v>
                </c:pt>
                <c:pt idx="37">
                  <c:v>1567.067125896092</c:v>
                </c:pt>
                <c:pt idx="38">
                  <c:v>1562.7748428938617</c:v>
                </c:pt>
                <c:pt idx="39">
                  <c:v>1556.3897873084127</c:v>
                </c:pt>
                <c:pt idx="40">
                  <c:v>1547.8072640520224</c:v>
                </c:pt>
                <c:pt idx="41">
                  <c:v>1536.92294812043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16B-4A50-9357-BDE0E1420645}"/>
            </c:ext>
          </c:extLst>
        </c:ser>
        <c:ser>
          <c:idx val="10"/>
          <c:order val="10"/>
          <c:tx>
            <c:strRef>
              <c:f>'Intracity Transport'!$B$45</c:f>
              <c:strCache>
                <c:ptCount val="1"/>
                <c:pt idx="0">
                  <c:v>浙江省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Transport'!$C$45:$AR$45</c:f>
              <c:numCache>
                <c:formatCode>0_ </c:formatCode>
                <c:ptCount val="42"/>
                <c:pt idx="0">
                  <c:v>749.12698385985607</c:v>
                </c:pt>
                <c:pt idx="1">
                  <c:v>797.71451921769744</c:v>
                </c:pt>
                <c:pt idx="2">
                  <c:v>834.82820779282383</c:v>
                </c:pt>
                <c:pt idx="3">
                  <c:v>861.75999707393635</c:v>
                </c:pt>
                <c:pt idx="4">
                  <c:v>879.73827015185077</c:v>
                </c:pt>
                <c:pt idx="5">
                  <c:v>889.92784571950153</c:v>
                </c:pt>
                <c:pt idx="6">
                  <c:v>893.42997807193592</c:v>
                </c:pt>
                <c:pt idx="7">
                  <c:v>891.28235710631589</c:v>
                </c:pt>
                <c:pt idx="8">
                  <c:v>884.45910832191828</c:v>
                </c:pt>
                <c:pt idx="9">
                  <c:v>873.87079282014042</c:v>
                </c:pt>
                <c:pt idx="10">
                  <c:v>860.36440730447998</c:v>
                </c:pt>
                <c:pt idx="11">
                  <c:v>844.72338408057283</c:v>
                </c:pt>
                <c:pt idx="12">
                  <c:v>827.66759105614869</c:v>
                </c:pt>
                <c:pt idx="13">
                  <c:v>809.85333174106074</c:v>
                </c:pt>
                <c:pt idx="14">
                  <c:v>791.87334524727828</c:v>
                </c:pt>
                <c:pt idx="15">
                  <c:v>774.2568062888912</c:v>
                </c:pt>
                <c:pt idx="16">
                  <c:v>757.4693251820886</c:v>
                </c:pt>
                <c:pt idx="17">
                  <c:v>741.9129478451872</c:v>
                </c:pt>
                <c:pt idx="18">
                  <c:v>727.92615579861683</c:v>
                </c:pt>
                <c:pt idx="19">
                  <c:v>715.78386616492708</c:v>
                </c:pt>
                <c:pt idx="20">
                  <c:v>705.69743166876356</c:v>
                </c:pt>
                <c:pt idx="21">
                  <c:v>697.81464063690828</c:v>
                </c:pt>
                <c:pt idx="22">
                  <c:v>692.21971699825224</c:v>
                </c:pt>
                <c:pt idx="23">
                  <c:v>688.93332028379655</c:v>
                </c:pt>
                <c:pt idx="24">
                  <c:v>687.91254562665983</c:v>
                </c:pt>
                <c:pt idx="25">
                  <c:v>689.05092376206937</c:v>
                </c:pt>
                <c:pt idx="26">
                  <c:v>692.17842102739655</c:v>
                </c:pt>
                <c:pt idx="27">
                  <c:v>697.06143936209094</c:v>
                </c:pt>
                <c:pt idx="28">
                  <c:v>703.40281630773029</c:v>
                </c:pt>
                <c:pt idx="29">
                  <c:v>710.84182500801137</c:v>
                </c:pt>
                <c:pt idx="30">
                  <c:v>718.95417420874298</c:v>
                </c:pt>
                <c:pt idx="31">
                  <c:v>727.25200825786271</c:v>
                </c:pt>
                <c:pt idx="32">
                  <c:v>735.18390710539472</c:v>
                </c:pt>
                <c:pt idx="33">
                  <c:v>742.13488630350037</c:v>
                </c:pt>
                <c:pt idx="34">
                  <c:v>747.42639700646123</c:v>
                </c:pt>
                <c:pt idx="35">
                  <c:v>750.31632597063322</c:v>
                </c:pt>
                <c:pt idx="36">
                  <c:v>749.99899555455204</c:v>
                </c:pt>
                <c:pt idx="37">
                  <c:v>745.60516371879964</c:v>
                </c:pt>
                <c:pt idx="38">
                  <c:v>736.20202402613268</c:v>
                </c:pt>
                <c:pt idx="39">
                  <c:v>720.79320564138459</c:v>
                </c:pt>
                <c:pt idx="40">
                  <c:v>698.31877333152727</c:v>
                </c:pt>
                <c:pt idx="41">
                  <c:v>667.65522746563659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16B-4A50-9357-BDE0E1420645}"/>
            </c:ext>
          </c:extLst>
        </c:ser>
        <c:ser>
          <c:idx val="11"/>
          <c:order val="11"/>
          <c:tx>
            <c:strRef>
              <c:f>'Intracity Transport'!$B$46</c:f>
              <c:strCache>
                <c:ptCount val="1"/>
                <c:pt idx="0">
                  <c:v>安徽省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Transport'!$C$46:$AR$46</c:f>
              <c:numCache>
                <c:formatCode>0_ </c:formatCode>
                <c:ptCount val="42"/>
                <c:pt idx="0">
                  <c:v>830.58723074845125</c:v>
                </c:pt>
                <c:pt idx="1">
                  <c:v>834.13575755647616</c:v>
                </c:pt>
                <c:pt idx="2">
                  <c:v>837.43589568676532</c:v>
                </c:pt>
                <c:pt idx="3">
                  <c:v>840.48144226785632</c:v>
                </c:pt>
                <c:pt idx="4">
                  <c:v>843.26769412324813</c:v>
                </c:pt>
                <c:pt idx="5">
                  <c:v>845.79144777138629</c:v>
                </c:pt>
                <c:pt idx="6">
                  <c:v>848.05099942567949</c:v>
                </c:pt>
                <c:pt idx="7">
                  <c:v>850.04614499448439</c:v>
                </c:pt>
                <c:pt idx="8">
                  <c:v>851.77818008111922</c:v>
                </c:pt>
                <c:pt idx="9">
                  <c:v>853.24989998384922</c:v>
                </c:pt>
                <c:pt idx="10">
                  <c:v>854.46559969590169</c:v>
                </c:pt>
                <c:pt idx="11">
                  <c:v>855.43107390545674</c:v>
                </c:pt>
                <c:pt idx="12">
                  <c:v>856.15361699564539</c:v>
                </c:pt>
                <c:pt idx="13">
                  <c:v>856.64202304455989</c:v>
                </c:pt>
                <c:pt idx="14">
                  <c:v>856.90658582524577</c:v>
                </c:pt>
                <c:pt idx="15">
                  <c:v>856.95909880569684</c:v>
                </c:pt>
                <c:pt idx="16">
                  <c:v>856.8128551488735</c:v>
                </c:pt>
                <c:pt idx="17">
                  <c:v>856.48264771268111</c:v>
                </c:pt>
                <c:pt idx="18">
                  <c:v>855.98476904998347</c:v>
                </c:pt>
                <c:pt idx="19">
                  <c:v>855.33701140860433</c:v>
                </c:pt>
                <c:pt idx="20">
                  <c:v>854.55866673131027</c:v>
                </c:pt>
                <c:pt idx="21">
                  <c:v>853.67052665583572</c:v>
                </c:pt>
                <c:pt idx="22">
                  <c:v>852.69488251486212</c:v>
                </c:pt>
                <c:pt idx="23">
                  <c:v>851.65552533602613</c:v>
                </c:pt>
                <c:pt idx="24">
                  <c:v>850.57774584192555</c:v>
                </c:pt>
                <c:pt idx="25">
                  <c:v>849.48833445010484</c:v>
                </c:pt>
                <c:pt idx="26">
                  <c:v>848.41558127307269</c:v>
                </c:pt>
                <c:pt idx="27">
                  <c:v>847.3892761182841</c:v>
                </c:pt>
                <c:pt idx="28">
                  <c:v>846.44070848814772</c:v>
                </c:pt>
                <c:pt idx="29">
                  <c:v>845.602667580044</c:v>
                </c:pt>
                <c:pt idx="30">
                  <c:v>844.90944228628041</c:v>
                </c:pt>
                <c:pt idx="31">
                  <c:v>844.39682119415363</c:v>
                </c:pt>
                <c:pt idx="32">
                  <c:v>844.1020925858794</c:v>
                </c:pt>
                <c:pt idx="33">
                  <c:v>844.06404443865495</c:v>
                </c:pt>
                <c:pt idx="34">
                  <c:v>844.32296442462496</c:v>
                </c:pt>
                <c:pt idx="35">
                  <c:v>844.92063991088071</c:v>
                </c:pt>
                <c:pt idx="36">
                  <c:v>845.90035795947324</c:v>
                </c:pt>
                <c:pt idx="37">
                  <c:v>847.30690532741846</c:v>
                </c:pt>
                <c:pt idx="38">
                  <c:v>849.18656846667375</c:v>
                </c:pt>
                <c:pt idx="39">
                  <c:v>851.58713352415907</c:v>
                </c:pt>
                <c:pt idx="40">
                  <c:v>854.55788634175326</c:v>
                </c:pt>
                <c:pt idx="41">
                  <c:v>858.14961245626921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16B-4A50-9357-BDE0E1420645}"/>
            </c:ext>
          </c:extLst>
        </c:ser>
        <c:ser>
          <c:idx val="12"/>
          <c:order val="12"/>
          <c:tx>
            <c:strRef>
              <c:f>'Intracity Transport'!$B$47</c:f>
              <c:strCache>
                <c:ptCount val="1"/>
                <c:pt idx="0">
                  <c:v>福建省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Transport'!$C$47:$AR$47</c:f>
              <c:numCache>
                <c:formatCode>0_ </c:formatCode>
                <c:ptCount val="42"/>
                <c:pt idx="0">
                  <c:v>522.31236791845333</c:v>
                </c:pt>
                <c:pt idx="1">
                  <c:v>552.79192196476333</c:v>
                </c:pt>
                <c:pt idx="2">
                  <c:v>576.81679718802741</c:v>
                </c:pt>
                <c:pt idx="3">
                  <c:v>595.16191458054311</c:v>
                </c:pt>
                <c:pt idx="4">
                  <c:v>608.56152033262936</c:v>
                </c:pt>
                <c:pt idx="5">
                  <c:v>617.70918583263415</c:v>
                </c:pt>
                <c:pt idx="6">
                  <c:v>623.25780766693697</c:v>
                </c:pt>
                <c:pt idx="7">
                  <c:v>625.81960761993719</c:v>
                </c:pt>
                <c:pt idx="8">
                  <c:v>625.96613267406963</c:v>
                </c:pt>
                <c:pt idx="9">
                  <c:v>624.22825500978809</c:v>
                </c:pt>
                <c:pt idx="10">
                  <c:v>621.09617200558114</c:v>
                </c:pt>
                <c:pt idx="11">
                  <c:v>617.01940623796281</c:v>
                </c:pt>
                <c:pt idx="12">
                  <c:v>612.40680548147168</c:v>
                </c:pt>
                <c:pt idx="13">
                  <c:v>607.62654270867642</c:v>
                </c:pt>
                <c:pt idx="14">
                  <c:v>603.00611609017426</c:v>
                </c:pt>
                <c:pt idx="15">
                  <c:v>598.83234899458228</c:v>
                </c:pt>
                <c:pt idx="16">
                  <c:v>595.35138998855564</c:v>
                </c:pt>
                <c:pt idx="17">
                  <c:v>592.7687128367694</c:v>
                </c:pt>
                <c:pt idx="18">
                  <c:v>591.24911650193201</c:v>
                </c:pt>
                <c:pt idx="19">
                  <c:v>590.91672514477409</c:v>
                </c:pt>
                <c:pt idx="20">
                  <c:v>591.85498812405092</c:v>
                </c:pt>
                <c:pt idx="21">
                  <c:v>594.10667999655959</c:v>
                </c:pt>
                <c:pt idx="22">
                  <c:v>597.67390051710561</c:v>
                </c:pt>
                <c:pt idx="23">
                  <c:v>602.51807463853299</c:v>
                </c:pt>
                <c:pt idx="24">
                  <c:v>608.55995251171271</c:v>
                </c:pt>
                <c:pt idx="25">
                  <c:v>615.67960948554844</c:v>
                </c:pt>
                <c:pt idx="26">
                  <c:v>623.7164461069533</c:v>
                </c:pt>
                <c:pt idx="27">
                  <c:v>632.46918812088188</c:v>
                </c:pt>
                <c:pt idx="28">
                  <c:v>641.69588647031469</c:v>
                </c:pt>
                <c:pt idx="29">
                  <c:v>651.11391729625461</c:v>
                </c:pt>
                <c:pt idx="30">
                  <c:v>660.39998193775102</c:v>
                </c:pt>
                <c:pt idx="31">
                  <c:v>669.19010693184089</c:v>
                </c:pt>
                <c:pt idx="32">
                  <c:v>677.07964401363256</c:v>
                </c:pt>
                <c:pt idx="33">
                  <c:v>683.6232701162354</c:v>
                </c:pt>
                <c:pt idx="34">
                  <c:v>688.33498737079287</c:v>
                </c:pt>
                <c:pt idx="35">
                  <c:v>690.68812310647888</c:v>
                </c:pt>
                <c:pt idx="36">
                  <c:v>690.11532985048098</c:v>
                </c:pt>
                <c:pt idx="37">
                  <c:v>686.00858532803943</c:v>
                </c:pt>
                <c:pt idx="38">
                  <c:v>677.71919246240373</c:v>
                </c:pt>
                <c:pt idx="39">
                  <c:v>664.55777937484322</c:v>
                </c:pt>
                <c:pt idx="40">
                  <c:v>645.79429938467945</c:v>
                </c:pt>
                <c:pt idx="41">
                  <c:v>620.65803100924472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16B-4A50-9357-BDE0E1420645}"/>
            </c:ext>
          </c:extLst>
        </c:ser>
        <c:ser>
          <c:idx val="13"/>
          <c:order val="13"/>
          <c:tx>
            <c:strRef>
              <c:f>'Intracity Transport'!$B$48</c:f>
              <c:strCache>
                <c:ptCount val="1"/>
                <c:pt idx="0">
                  <c:v>江西省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Transport'!$C$48:$AR$48</c:f>
              <c:numCache>
                <c:formatCode>0_ </c:formatCode>
                <c:ptCount val="42"/>
                <c:pt idx="0">
                  <c:v>491.74994700437639</c:v>
                </c:pt>
                <c:pt idx="1">
                  <c:v>463.13083975063097</c:v>
                </c:pt>
                <c:pt idx="2">
                  <c:v>440.12138922295225</c:v>
                </c:pt>
                <c:pt idx="3">
                  <c:v>422.19318742799408</c:v>
                </c:pt>
                <c:pt idx="4">
                  <c:v>408.84126583608469</c:v>
                </c:pt>
                <c:pt idx="5">
                  <c:v>399.58409538123499</c:v>
                </c:pt>
                <c:pt idx="6">
                  <c:v>393.96358646112486</c:v>
                </c:pt>
                <c:pt idx="7">
                  <c:v>391.54508893711716</c:v>
                </c:pt>
                <c:pt idx="8">
                  <c:v>391.91739213424967</c:v>
                </c:pt>
                <c:pt idx="9">
                  <c:v>394.69272484123479</c:v>
                </c:pt>
                <c:pt idx="10">
                  <c:v>399.50675531046602</c:v>
                </c:pt>
                <c:pt idx="11">
                  <c:v>406.01859125800934</c:v>
                </c:pt>
                <c:pt idx="12">
                  <c:v>413.91077986361051</c:v>
                </c:pt>
                <c:pt idx="13">
                  <c:v>422.889307770691</c:v>
                </c:pt>
                <c:pt idx="14">
                  <c:v>432.68360108634857</c:v>
                </c:pt>
                <c:pt idx="15">
                  <c:v>443.04652538135912</c:v>
                </c:pt>
                <c:pt idx="16">
                  <c:v>453.75438569017342</c:v>
                </c:pt>
                <c:pt idx="17">
                  <c:v>464.60692651092108</c:v>
                </c:pt>
                <c:pt idx="18">
                  <c:v>475.42733180540893</c:v>
                </c:pt>
                <c:pt idx="19">
                  <c:v>486.0622249991157</c:v>
                </c:pt>
                <c:pt idx="20">
                  <c:v>496.38166898120301</c:v>
                </c:pt>
                <c:pt idx="21">
                  <c:v>506.27916610450768</c:v>
                </c:pt>
                <c:pt idx="22">
                  <c:v>515.67165818554156</c:v>
                </c:pt>
                <c:pt idx="23">
                  <c:v>524.49952650449268</c:v>
                </c:pt>
                <c:pt idx="24">
                  <c:v>532.72659180522896</c:v>
                </c:pt>
                <c:pt idx="25">
                  <c:v>540.34011429529482</c:v>
                </c:pt>
                <c:pt idx="26">
                  <c:v>547.35079364590831</c:v>
                </c:pt>
                <c:pt idx="27">
                  <c:v>553.79276899196441</c:v>
                </c:pt>
                <c:pt idx="28">
                  <c:v>559.72361893204163</c:v>
                </c:pt>
                <c:pt idx="29">
                  <c:v>565.22436152838611</c:v>
                </c:pt>
                <c:pt idx="30">
                  <c:v>570.39945430692705</c:v>
                </c:pt>
                <c:pt idx="31">
                  <c:v>575.3767942572689</c:v>
                </c:pt>
                <c:pt idx="32">
                  <c:v>580.3077178326929</c:v>
                </c:pt>
                <c:pt idx="33">
                  <c:v>585.36700095015124</c:v>
                </c:pt>
                <c:pt idx="34">
                  <c:v>590.75285899028404</c:v>
                </c:pt>
                <c:pt idx="35">
                  <c:v>596.68694679740315</c:v>
                </c:pt>
                <c:pt idx="36">
                  <c:v>603.41435867949394</c:v>
                </c:pt>
                <c:pt idx="37">
                  <c:v>611.20362840821963</c:v>
                </c:pt>
                <c:pt idx="38">
                  <c:v>620.34672921892604</c:v>
                </c:pt>
                <c:pt idx="39">
                  <c:v>631.15907381062937</c:v>
                </c:pt>
                <c:pt idx="40">
                  <c:v>643.97951434602112</c:v>
                </c:pt>
                <c:pt idx="41">
                  <c:v>659.17034245148284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16B-4A50-9357-BDE0E1420645}"/>
            </c:ext>
          </c:extLst>
        </c:ser>
        <c:ser>
          <c:idx val="14"/>
          <c:order val="14"/>
          <c:tx>
            <c:strRef>
              <c:f>'Intracity Transport'!$B$49</c:f>
              <c:strCache>
                <c:ptCount val="1"/>
                <c:pt idx="0">
                  <c:v>山东省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Transport'!$C$49:$AR$49</c:f>
              <c:numCache>
                <c:formatCode>0_ </c:formatCode>
                <c:ptCount val="42"/>
                <c:pt idx="0">
                  <c:v>1664.2376854983581</c:v>
                </c:pt>
                <c:pt idx="1">
                  <c:v>1596.3772436999061</c:v>
                </c:pt>
                <c:pt idx="2">
                  <c:v>1540.1095580460726</c:v>
                </c:pt>
                <c:pt idx="3">
                  <c:v>1494.1689164973202</c:v>
                </c:pt>
                <c:pt idx="4">
                  <c:v>1457.3519054591889</c:v>
                </c:pt>
                <c:pt idx="5">
                  <c:v>1428.5174097823042</c:v>
                </c:pt>
                <c:pt idx="6">
                  <c:v>1406.5866127623635</c:v>
                </c:pt>
                <c:pt idx="7">
                  <c:v>1390.5429961401528</c:v>
                </c:pt>
                <c:pt idx="8">
                  <c:v>1379.4323401015329</c:v>
                </c:pt>
                <c:pt idx="9">
                  <c:v>1372.3627232774497</c:v>
                </c:pt>
                <c:pt idx="10">
                  <c:v>1368.5045227439234</c:v>
                </c:pt>
                <c:pt idx="11">
                  <c:v>1367.0904140220616</c:v>
                </c:pt>
                <c:pt idx="12">
                  <c:v>1367.4153710780477</c:v>
                </c:pt>
                <c:pt idx="13">
                  <c:v>1368.8366663231479</c:v>
                </c:pt>
                <c:pt idx="14">
                  <c:v>1370.7738706137052</c:v>
                </c:pt>
                <c:pt idx="15">
                  <c:v>1372.7088532511518</c:v>
                </c:pt>
                <c:pt idx="16">
                  <c:v>1374.1857819819847</c:v>
                </c:pt>
                <c:pt idx="17">
                  <c:v>1374.8111229977978</c:v>
                </c:pt>
                <c:pt idx="18">
                  <c:v>1374.2536409352576</c:v>
                </c:pt>
                <c:pt idx="19">
                  <c:v>1372.2443988761074</c:v>
                </c:pt>
                <c:pt idx="20">
                  <c:v>1368.5767583471822</c:v>
                </c:pt>
                <c:pt idx="21">
                  <c:v>1363.1063793203832</c:v>
                </c:pt>
                <c:pt idx="22">
                  <c:v>1355.7512202127034</c:v>
                </c:pt>
                <c:pt idx="23">
                  <c:v>1346.4915378862124</c:v>
                </c:pt>
                <c:pt idx="24">
                  <c:v>1335.3698876480626</c:v>
                </c:pt>
                <c:pt idx="25">
                  <c:v>1322.4911232504737</c:v>
                </c:pt>
                <c:pt idx="26">
                  <c:v>1308.0223968907658</c:v>
                </c:pt>
                <c:pt idx="27">
                  <c:v>1292.1931592113297</c:v>
                </c:pt>
                <c:pt idx="28">
                  <c:v>1275.2951592996355</c:v>
                </c:pt>
                <c:pt idx="29">
                  <c:v>1257.6824446882285</c:v>
                </c:pt>
                <c:pt idx="30">
                  <c:v>1239.771361354753</c:v>
                </c:pt>
                <c:pt idx="31">
                  <c:v>1222.0405537219167</c:v>
                </c:pt>
                <c:pt idx="32">
                  <c:v>1205.0309646575063</c:v>
                </c:pt>
                <c:pt idx="33">
                  <c:v>1189.3458354744048</c:v>
                </c:pt>
                <c:pt idx="34">
                  <c:v>1175.6507059305611</c:v>
                </c:pt>
                <c:pt idx="35">
                  <c:v>1164.6734142290111</c:v>
                </c:pt>
                <c:pt idx="36">
                  <c:v>1157.2040970178582</c:v>
                </c:pt>
                <c:pt idx="37">
                  <c:v>1154.0951893903268</c:v>
                </c:pt>
                <c:pt idx="38">
                  <c:v>1156.2614248846669</c:v>
                </c:pt>
                <c:pt idx="39">
                  <c:v>1164.6798354842458</c:v>
                </c:pt>
                <c:pt idx="40">
                  <c:v>1180.3897516174941</c:v>
                </c:pt>
                <c:pt idx="41">
                  <c:v>1204.4928021579319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16B-4A50-9357-BDE0E1420645}"/>
            </c:ext>
          </c:extLst>
        </c:ser>
        <c:ser>
          <c:idx val="15"/>
          <c:order val="15"/>
          <c:tx>
            <c:strRef>
              <c:f>'Intracity Transport'!$B$50</c:f>
              <c:strCache>
                <c:ptCount val="1"/>
                <c:pt idx="0">
                  <c:v>河南省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Transport'!$C$50:$AR$50</c:f>
              <c:numCache>
                <c:formatCode>0_ </c:formatCode>
                <c:ptCount val="42"/>
                <c:pt idx="0">
                  <c:v>1218.558572360095</c:v>
                </c:pt>
                <c:pt idx="1">
                  <c:v>1206.1638298265343</c:v>
                </c:pt>
                <c:pt idx="2">
                  <c:v>1195.9907916583659</c:v>
                </c:pt>
                <c:pt idx="3">
                  <c:v>1187.9204927554506</c:v>
                </c:pt>
                <c:pt idx="4">
                  <c:v>1181.8370165193585</c:v>
                </c:pt>
                <c:pt idx="5">
                  <c:v>1177.6274948533751</c:v>
                </c:pt>
                <c:pt idx="6">
                  <c:v>1175.1821081624962</c:v>
                </c:pt>
                <c:pt idx="7">
                  <c:v>1174.394085353422</c:v>
                </c:pt>
                <c:pt idx="8">
                  <c:v>1175.1597038345701</c:v>
                </c:pt>
                <c:pt idx="9">
                  <c:v>1177.3782895160693</c:v>
                </c:pt>
                <c:pt idx="10">
                  <c:v>1180.9522168097544</c:v>
                </c:pt>
                <c:pt idx="11">
                  <c:v>1185.786908629168</c:v>
                </c:pt>
                <c:pt idx="12">
                  <c:v>1191.7908363895797</c:v>
                </c:pt>
                <c:pt idx="13">
                  <c:v>1198.8755200079479</c:v>
                </c:pt>
                <c:pt idx="14">
                  <c:v>1206.9555279029576</c:v>
                </c:pt>
                <c:pt idx="15">
                  <c:v>1215.9484769950034</c:v>
                </c:pt>
                <c:pt idx="16">
                  <c:v>1225.7750327061749</c:v>
                </c:pt>
                <c:pt idx="17">
                  <c:v>1236.3589089602967</c:v>
                </c:pt>
                <c:pt idx="18">
                  <c:v>1247.6268681828831</c:v>
                </c:pt>
                <c:pt idx="19">
                  <c:v>1259.508721301167</c:v>
                </c:pt>
                <c:pt idx="20">
                  <c:v>1271.9373277441018</c:v>
                </c:pt>
                <c:pt idx="21">
                  <c:v>1284.8485954423315</c:v>
                </c:pt>
                <c:pt idx="22">
                  <c:v>1298.1814808282311</c:v>
                </c:pt>
                <c:pt idx="23">
                  <c:v>1311.8779888358733</c:v>
                </c:pt>
                <c:pt idx="24">
                  <c:v>1325.8831729010453</c:v>
                </c:pt>
                <c:pt idx="25">
                  <c:v>1340.1451349612412</c:v>
                </c:pt>
                <c:pt idx="26">
                  <c:v>1354.6150254556735</c:v>
                </c:pt>
                <c:pt idx="27">
                  <c:v>1369.247043325264</c:v>
                </c:pt>
                <c:pt idx="28">
                  <c:v>1383.998436012633</c:v>
                </c:pt>
                <c:pt idx="29">
                  <c:v>1398.829499462136</c:v>
                </c:pt>
                <c:pt idx="30">
                  <c:v>1413.7035781198119</c:v>
                </c:pt>
                <c:pt idx="31">
                  <c:v>1428.5870649334277</c:v>
                </c:pt>
                <c:pt idx="32">
                  <c:v>1443.449401352452</c:v>
                </c:pt>
                <c:pt idx="33">
                  <c:v>1458.2630773280789</c:v>
                </c:pt>
                <c:pt idx="34">
                  <c:v>1473.0036313132007</c:v>
                </c:pt>
                <c:pt idx="35">
                  <c:v>1487.6496502624075</c:v>
                </c:pt>
                <c:pt idx="36">
                  <c:v>1502.1827696320433</c:v>
                </c:pt>
                <c:pt idx="37">
                  <c:v>1516.5876733801026</c:v>
                </c:pt>
                <c:pt idx="38">
                  <c:v>1530.8520939663379</c:v>
                </c:pt>
                <c:pt idx="39">
                  <c:v>1544.9668123522079</c:v>
                </c:pt>
                <c:pt idx="40">
                  <c:v>1558.9256580008578</c:v>
                </c:pt>
                <c:pt idx="41">
                  <c:v>1572.7255088771522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16B-4A50-9357-BDE0E1420645}"/>
            </c:ext>
          </c:extLst>
        </c:ser>
        <c:ser>
          <c:idx val="16"/>
          <c:order val="16"/>
          <c:tx>
            <c:strRef>
              <c:f>'Intracity Transport'!$B$51</c:f>
              <c:strCache>
                <c:ptCount val="1"/>
                <c:pt idx="0">
                  <c:v>湖北省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Transport'!$C$51:$AR$51</c:f>
              <c:numCache>
                <c:formatCode>0_ </c:formatCode>
                <c:ptCount val="42"/>
                <c:pt idx="0">
                  <c:v>870.20055689089418</c:v>
                </c:pt>
                <c:pt idx="1">
                  <c:v>863.16217165486569</c:v>
                </c:pt>
                <c:pt idx="2">
                  <c:v>855.41326594105442</c:v>
                </c:pt>
                <c:pt idx="3">
                  <c:v>847.15953788911406</c:v>
                </c:pt>
                <c:pt idx="4">
                  <c:v>838.59277050365233</c:v>
                </c:pt>
                <c:pt idx="5">
                  <c:v>829.89083165421812</c:v>
                </c:pt>
                <c:pt idx="6">
                  <c:v>821.21767407530058</c:v>
                </c:pt>
                <c:pt idx="7">
                  <c:v>812.7233353663438</c:v>
                </c:pt>
                <c:pt idx="8">
                  <c:v>804.54393799173397</c:v>
                </c:pt>
                <c:pt idx="9">
                  <c:v>796.801689280804</c:v>
                </c:pt>
                <c:pt idx="10">
                  <c:v>789.60488142782958</c:v>
                </c:pt>
                <c:pt idx="11">
                  <c:v>783.04789149202884</c:v>
                </c:pt>
                <c:pt idx="12">
                  <c:v>777.21118139757948</c:v>
                </c:pt>
                <c:pt idx="13">
                  <c:v>772.16129793359141</c:v>
                </c:pt>
                <c:pt idx="14">
                  <c:v>767.95087275412288</c:v>
                </c:pt>
                <c:pt idx="15">
                  <c:v>764.61862237818286</c:v>
                </c:pt>
                <c:pt idx="16">
                  <c:v>762.18934818972275</c:v>
                </c:pt>
                <c:pt idx="17">
                  <c:v>760.67393643764194</c:v>
                </c:pt>
                <c:pt idx="18">
                  <c:v>760.06935823577408</c:v>
                </c:pt>
                <c:pt idx="19">
                  <c:v>760.35866956291795</c:v>
                </c:pt>
                <c:pt idx="20">
                  <c:v>761.51101126280776</c:v>
                </c:pt>
                <c:pt idx="21">
                  <c:v>763.48160904411441</c:v>
                </c:pt>
                <c:pt idx="22">
                  <c:v>766.21177348047013</c:v>
                </c:pt>
                <c:pt idx="23">
                  <c:v>769.62890001045332</c:v>
                </c:pt>
                <c:pt idx="24">
                  <c:v>773.64646893757129</c:v>
                </c:pt>
                <c:pt idx="25">
                  <c:v>778.16404543027988</c:v>
                </c:pt>
                <c:pt idx="26">
                  <c:v>783.06727952200924</c:v>
                </c:pt>
                <c:pt idx="27">
                  <c:v>788.22790611109588</c:v>
                </c:pt>
                <c:pt idx="28">
                  <c:v>793.50374496085146</c:v>
                </c:pt>
                <c:pt idx="29">
                  <c:v>798.73870069951204</c:v>
                </c:pt>
                <c:pt idx="30">
                  <c:v>803.76276282027186</c:v>
                </c:pt>
                <c:pt idx="31">
                  <c:v>808.3920056812708</c:v>
                </c:pt>
                <c:pt idx="32">
                  <c:v>812.42858850559071</c:v>
                </c:pt>
                <c:pt idx="33">
                  <c:v>815.66075538125597</c:v>
                </c:pt>
                <c:pt idx="34">
                  <c:v>817.86283526125942</c:v>
                </c:pt>
                <c:pt idx="35">
                  <c:v>818.79524196348723</c:v>
                </c:pt>
                <c:pt idx="36">
                  <c:v>818.20447417084063</c:v>
                </c:pt>
                <c:pt idx="37">
                  <c:v>815.82311543111416</c:v>
                </c:pt>
                <c:pt idx="38">
                  <c:v>811.36983415705538</c:v>
                </c:pt>
                <c:pt idx="39">
                  <c:v>804.54938362639052</c:v>
                </c:pt>
                <c:pt idx="40">
                  <c:v>795.0526019817471</c:v>
                </c:pt>
                <c:pt idx="41">
                  <c:v>782.55641223071439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16B-4A50-9357-BDE0E1420645}"/>
            </c:ext>
          </c:extLst>
        </c:ser>
        <c:ser>
          <c:idx val="17"/>
          <c:order val="17"/>
          <c:tx>
            <c:strRef>
              <c:f>'Intracity Transport'!$B$52</c:f>
              <c:strCache>
                <c:ptCount val="1"/>
                <c:pt idx="0">
                  <c:v>湖南省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Transport'!$C$52:$AR$52</c:f>
              <c:numCache>
                <c:formatCode>0_ </c:formatCode>
                <c:ptCount val="42"/>
                <c:pt idx="0">
                  <c:v>817.13855412567716</c:v>
                </c:pt>
                <c:pt idx="1">
                  <c:v>839.66990276022705</c:v>
                </c:pt>
                <c:pt idx="2">
                  <c:v>862.11306976381491</c:v>
                </c:pt>
                <c:pt idx="3">
                  <c:v>884.35307785524242</c:v>
                </c:pt>
                <c:pt idx="4">
                  <c:v>906.27959622050537</c:v>
                </c:pt>
                <c:pt idx="5">
                  <c:v>927.78694051280058</c:v>
                </c:pt>
                <c:pt idx="6">
                  <c:v>948.7740728525298</c:v>
                </c:pt>
                <c:pt idx="7">
                  <c:v>969.14460182728237</c:v>
                </c:pt>
                <c:pt idx="8">
                  <c:v>988.80678249185917</c:v>
                </c:pt>
                <c:pt idx="9">
                  <c:v>1007.6735163682499</c:v>
                </c:pt>
                <c:pt idx="10">
                  <c:v>1025.6623514456487</c:v>
                </c:pt>
                <c:pt idx="11">
                  <c:v>1042.6954821804495</c:v>
                </c:pt>
                <c:pt idx="12">
                  <c:v>1058.6997494962429</c:v>
                </c:pt>
                <c:pt idx="13">
                  <c:v>1073.606640783815</c:v>
                </c:pt>
                <c:pt idx="14">
                  <c:v>1087.3522899011623</c:v>
                </c:pt>
                <c:pt idx="15">
                  <c:v>1099.8774771734688</c:v>
                </c:pt>
                <c:pt idx="16">
                  <c:v>1111.1276293931223</c:v>
                </c:pt>
                <c:pt idx="17">
                  <c:v>1121.052819819711</c:v>
                </c:pt>
                <c:pt idx="18">
                  <c:v>1129.6077681800193</c:v>
                </c:pt>
                <c:pt idx="19">
                  <c:v>1136.7518406680385</c:v>
                </c:pt>
                <c:pt idx="20">
                  <c:v>1142.4490499449419</c:v>
                </c:pt>
                <c:pt idx="21">
                  <c:v>1146.6680551391225</c:v>
                </c:pt>
                <c:pt idx="22">
                  <c:v>1149.3821618461541</c:v>
                </c:pt>
                <c:pt idx="23">
                  <c:v>1150.5693221288254</c:v>
                </c:pt>
                <c:pt idx="24">
                  <c:v>1150.2121345171136</c:v>
                </c:pt>
                <c:pt idx="25">
                  <c:v>1148.2978440081997</c:v>
                </c:pt>
                <c:pt idx="26">
                  <c:v>1144.8183420664634</c:v>
                </c:pt>
                <c:pt idx="27">
                  <c:v>1139.7701666234768</c:v>
                </c:pt>
                <c:pt idx="28">
                  <c:v>1133.1545020780177</c:v>
                </c:pt>
                <c:pt idx="29">
                  <c:v>1124.9771792960737</c:v>
                </c:pt>
                <c:pt idx="30">
                  <c:v>1115.248675610808</c:v>
                </c:pt>
                <c:pt idx="31">
                  <c:v>1103.9841148225998</c:v>
                </c:pt>
                <c:pt idx="32">
                  <c:v>1091.203267199013</c:v>
                </c:pt>
                <c:pt idx="33">
                  <c:v>1076.9305494748317</c:v>
                </c:pt>
                <c:pt idx="34">
                  <c:v>1061.1950248520261</c:v>
                </c:pt>
                <c:pt idx="35">
                  <c:v>1044.0304029997624</c:v>
                </c:pt>
                <c:pt idx="36">
                  <c:v>1025.4750400544171</c:v>
                </c:pt>
                <c:pt idx="37">
                  <c:v>1005.5719386195454</c:v>
                </c:pt>
                <c:pt idx="38">
                  <c:v>984.36874776592697</c:v>
                </c:pt>
                <c:pt idx="39">
                  <c:v>961.91776303153142</c:v>
                </c:pt>
                <c:pt idx="40">
                  <c:v>938.27592642152013</c:v>
                </c:pt>
                <c:pt idx="41">
                  <c:v>913.50482640824771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16B-4A50-9357-BDE0E1420645}"/>
            </c:ext>
          </c:extLst>
        </c:ser>
        <c:ser>
          <c:idx val="18"/>
          <c:order val="18"/>
          <c:tx>
            <c:strRef>
              <c:f>'Intracity Transport'!$B$53</c:f>
              <c:strCache>
                <c:ptCount val="1"/>
                <c:pt idx="0">
                  <c:v>广东省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Transport'!$C$53:$AR$53</c:f>
              <c:numCache>
                <c:formatCode>0_ </c:formatCode>
                <c:ptCount val="42"/>
                <c:pt idx="0">
                  <c:v>1802.7302819652557</c:v>
                </c:pt>
                <c:pt idx="1">
                  <c:v>1756.6399988650689</c:v>
                </c:pt>
                <c:pt idx="2">
                  <c:v>1720.0837694327267</c:v>
                </c:pt>
                <c:pt idx="3">
                  <c:v>1692.0546594064083</c:v>
                </c:pt>
                <c:pt idx="4">
                  <c:v>1671.5929039900834</c:v>
                </c:pt>
                <c:pt idx="5">
                  <c:v>1657.7859078535116</c:v>
                </c:pt>
                <c:pt idx="6">
                  <c:v>1649.7682451322382</c:v>
                </c:pt>
                <c:pt idx="7">
                  <c:v>1646.721659427609</c:v>
                </c:pt>
                <c:pt idx="8">
                  <c:v>1647.8750638067468</c:v>
                </c:pt>
                <c:pt idx="9">
                  <c:v>1652.5045408025742</c:v>
                </c:pt>
                <c:pt idx="10">
                  <c:v>1659.933342413801</c:v>
                </c:pt>
                <c:pt idx="11">
                  <c:v>1669.5318901049266</c:v>
                </c:pt>
                <c:pt idx="12">
                  <c:v>1680.7177748062381</c:v>
                </c:pt>
                <c:pt idx="13">
                  <c:v>1692.955756913816</c:v>
                </c:pt>
                <c:pt idx="14">
                  <c:v>1705.7577662895285</c:v>
                </c:pt>
                <c:pt idx="15">
                  <c:v>1718.682902261037</c:v>
                </c:pt>
                <c:pt idx="16">
                  <c:v>1731.3374336217896</c:v>
                </c:pt>
                <c:pt idx="17">
                  <c:v>1743.3747986310259</c:v>
                </c:pt>
                <c:pt idx="18">
                  <c:v>1754.4956050137741</c:v>
                </c:pt>
                <c:pt idx="19">
                  <c:v>1764.4476299608546</c:v>
                </c:pt>
                <c:pt idx="20">
                  <c:v>1773.0258201288775</c:v>
                </c:pt>
                <c:pt idx="21">
                  <c:v>1780.0722916402401</c:v>
                </c:pt>
                <c:pt idx="22">
                  <c:v>1785.4763300831323</c:v>
                </c:pt>
                <c:pt idx="23">
                  <c:v>1789.1743905115345</c:v>
                </c:pt>
                <c:pt idx="24">
                  <c:v>1791.1500974452154</c:v>
                </c:pt>
                <c:pt idx="25">
                  <c:v>1791.4342448697339</c:v>
                </c:pt>
                <c:pt idx="26">
                  <c:v>1790.1047962364387</c:v>
                </c:pt>
                <c:pt idx="27">
                  <c:v>1787.2868844624697</c:v>
                </c:pt>
                <c:pt idx="28">
                  <c:v>1783.1528119307593</c:v>
                </c:pt>
                <c:pt idx="29">
                  <c:v>1777.9220504900268</c:v>
                </c:pt>
                <c:pt idx="30">
                  <c:v>1771.8612414547727</c:v>
                </c:pt>
                <c:pt idx="31">
                  <c:v>1765.2841956053073</c:v>
                </c:pt>
                <c:pt idx="32">
                  <c:v>1758.5518931877129</c:v>
                </c:pt>
                <c:pt idx="33">
                  <c:v>1752.0724839138734</c:v>
                </c:pt>
                <c:pt idx="34">
                  <c:v>1746.3012869614529</c:v>
                </c:pt>
                <c:pt idx="35">
                  <c:v>1741.740790973912</c:v>
                </c:pt>
                <c:pt idx="36">
                  <c:v>1738.9406540605114</c:v>
                </c:pt>
                <c:pt idx="37">
                  <c:v>1738.4977037962751</c:v>
                </c:pt>
                <c:pt idx="38">
                  <c:v>1741.0559372220348</c:v>
                </c:pt>
                <c:pt idx="39">
                  <c:v>1747.3065208444223</c:v>
                </c:pt>
                <c:pt idx="40">
                  <c:v>1757.9877906358347</c:v>
                </c:pt>
                <c:pt idx="41">
                  <c:v>1773.885252034471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16B-4A50-9357-BDE0E1420645}"/>
            </c:ext>
          </c:extLst>
        </c:ser>
        <c:ser>
          <c:idx val="19"/>
          <c:order val="19"/>
          <c:tx>
            <c:strRef>
              <c:f>'Intracity Transport'!$B$54</c:f>
              <c:strCache>
                <c:ptCount val="1"/>
                <c:pt idx="0">
                  <c:v>广西壮族自治区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Transport'!$C$54:$AR$54</c:f>
              <c:numCache>
                <c:formatCode>0_ </c:formatCode>
                <c:ptCount val="42"/>
                <c:pt idx="0">
                  <c:v>638.67217963952498</c:v>
                </c:pt>
                <c:pt idx="1">
                  <c:v>597.97570993768727</c:v>
                </c:pt>
                <c:pt idx="2">
                  <c:v>563.30121522744855</c:v>
                </c:pt>
                <c:pt idx="3">
                  <c:v>534.16073711677825</c:v>
                </c:pt>
                <c:pt idx="4">
                  <c:v>510.08558414852388</c:v>
                </c:pt>
                <c:pt idx="5">
                  <c:v>490.62633180042076</c:v>
                </c:pt>
                <c:pt idx="6">
                  <c:v>475.3528224850794</c:v>
                </c:pt>
                <c:pt idx="7">
                  <c:v>463.85416555000046</c:v>
                </c:pt>
                <c:pt idx="8">
                  <c:v>455.73873727755938</c:v>
                </c:pt>
                <c:pt idx="9">
                  <c:v>450.63418088501749</c:v>
                </c:pt>
                <c:pt idx="10">
                  <c:v>448.18740652451788</c:v>
                </c:pt>
                <c:pt idx="11">
                  <c:v>448.0645912830841</c:v>
                </c:pt>
                <c:pt idx="12">
                  <c:v>449.95117918262298</c:v>
                </c:pt>
                <c:pt idx="13">
                  <c:v>453.55188117992628</c:v>
                </c:pt>
                <c:pt idx="14">
                  <c:v>458.59067516666244</c:v>
                </c:pt>
                <c:pt idx="15">
                  <c:v>464.810805969385</c:v>
                </c:pt>
                <c:pt idx="16">
                  <c:v>471.97478534952972</c:v>
                </c:pt>
                <c:pt idx="17">
                  <c:v>479.8643920034155</c:v>
                </c:pt>
                <c:pt idx="18">
                  <c:v>488.28067156223909</c:v>
                </c:pt>
                <c:pt idx="19">
                  <c:v>497.04393659208409</c:v>
                </c:pt>
                <c:pt idx="20">
                  <c:v>505.99376659391334</c:v>
                </c:pt>
                <c:pt idx="21">
                  <c:v>514.98900800357364</c:v>
                </c:pt>
                <c:pt idx="22">
                  <c:v>523.90777419179062</c:v>
                </c:pt>
                <c:pt idx="23">
                  <c:v>532.64744546417671</c:v>
                </c:pt>
                <c:pt idx="24">
                  <c:v>541.12466906122472</c:v>
                </c:pt>
                <c:pt idx="25">
                  <c:v>549.27535915830879</c:v>
                </c:pt>
                <c:pt idx="26">
                  <c:v>557.05469686567767</c:v>
                </c:pt>
                <c:pt idx="27">
                  <c:v>564.43713022848374</c:v>
                </c:pt>
                <c:pt idx="28">
                  <c:v>571.41637422673409</c:v>
                </c:pt>
                <c:pt idx="29">
                  <c:v>578.00541077534183</c:v>
                </c:pt>
                <c:pt idx="30">
                  <c:v>584.2364887240866</c:v>
                </c:pt>
                <c:pt idx="31">
                  <c:v>590.16112385763313</c:v>
                </c:pt>
                <c:pt idx="32">
                  <c:v>595.85009889553623</c:v>
                </c:pt>
                <c:pt idx="33">
                  <c:v>601.39346349222535</c:v>
                </c:pt>
                <c:pt idx="34">
                  <c:v>606.90053423700999</c:v>
                </c:pt>
                <c:pt idx="35">
                  <c:v>612.49989465409112</c:v>
                </c:pt>
                <c:pt idx="36">
                  <c:v>618.33939520254239</c:v>
                </c:pt>
                <c:pt idx="37">
                  <c:v>624.58615327632458</c:v>
                </c:pt>
                <c:pt idx="38">
                  <c:v>631.42655320427593</c:v>
                </c:pt>
                <c:pt idx="39">
                  <c:v>639.06624625012887</c:v>
                </c:pt>
                <c:pt idx="40">
                  <c:v>647.73015061247531</c:v>
                </c:pt>
                <c:pt idx="41">
                  <c:v>657.66245142482023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16B-4A50-9357-BDE0E1420645}"/>
            </c:ext>
          </c:extLst>
        </c:ser>
        <c:ser>
          <c:idx val="20"/>
          <c:order val="20"/>
          <c:tx>
            <c:strRef>
              <c:f>'Intracity Transport'!$B$55</c:f>
              <c:strCache>
                <c:ptCount val="1"/>
                <c:pt idx="0">
                  <c:v>海南省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Transport'!$C$55:$AR$55</c:f>
              <c:numCache>
                <c:formatCode>0_ </c:formatCode>
                <c:ptCount val="42"/>
                <c:pt idx="0">
                  <c:v>101.08624062545942</c:v>
                </c:pt>
                <c:pt idx="1">
                  <c:v>108.40677266904017</c:v>
                </c:pt>
                <c:pt idx="2">
                  <c:v>115.09955989101921</c:v>
                </c:pt>
                <c:pt idx="3">
                  <c:v>121.20146709121013</c:v>
                </c:pt>
                <c:pt idx="4">
                  <c:v>126.74820112452974</c:v>
                </c:pt>
                <c:pt idx="5">
                  <c:v>131.77431090099719</c:v>
                </c:pt>
                <c:pt idx="6">
                  <c:v>136.31318738573339</c:v>
                </c:pt>
                <c:pt idx="7">
                  <c:v>140.39706359896238</c:v>
                </c:pt>
                <c:pt idx="8">
                  <c:v>144.05701461601038</c:v>
                </c:pt>
                <c:pt idx="9">
                  <c:v>147.32295756730664</c:v>
                </c:pt>
                <c:pt idx="10">
                  <c:v>150.22365163838185</c:v>
                </c:pt>
                <c:pt idx="11">
                  <c:v>152.78669806987014</c:v>
                </c:pt>
                <c:pt idx="12">
                  <c:v>155.03854015750719</c:v>
                </c:pt>
                <c:pt idx="13">
                  <c:v>157.00446325213241</c:v>
                </c:pt>
                <c:pt idx="14">
                  <c:v>158.70859475968604</c:v>
                </c:pt>
                <c:pt idx="15">
                  <c:v>160.1739041412122</c:v>
                </c:pt>
                <c:pt idx="16">
                  <c:v>161.42220291285722</c:v>
                </c:pt>
                <c:pt idx="17">
                  <c:v>162.47414464586896</c:v>
                </c:pt>
                <c:pt idx="18">
                  <c:v>163.3492249665984</c:v>
                </c:pt>
                <c:pt idx="19">
                  <c:v>164.06578155649945</c:v>
                </c:pt>
                <c:pt idx="20">
                  <c:v>164.6409941521276</c:v>
                </c:pt>
                <c:pt idx="21">
                  <c:v>165.09088454514131</c:v>
                </c:pt>
                <c:pt idx="22">
                  <c:v>165.43031658230146</c:v>
                </c:pt>
                <c:pt idx="23">
                  <c:v>165.67299616547112</c:v>
                </c:pt>
                <c:pt idx="24">
                  <c:v>165.83147125161636</c:v>
                </c:pt>
                <c:pt idx="25">
                  <c:v>165.91713185280523</c:v>
                </c:pt>
                <c:pt idx="26">
                  <c:v>165.94021003620853</c:v>
                </c:pt>
                <c:pt idx="27">
                  <c:v>165.90977992409879</c:v>
                </c:pt>
                <c:pt idx="28">
                  <c:v>165.83375769385293</c:v>
                </c:pt>
                <c:pt idx="29">
                  <c:v>165.71890157794732</c:v>
                </c:pt>
                <c:pt idx="30">
                  <c:v>165.57081186396383</c:v>
                </c:pt>
                <c:pt idx="31">
                  <c:v>165.39393089458474</c:v>
                </c:pt>
                <c:pt idx="32">
                  <c:v>165.19154306759555</c:v>
                </c:pt>
                <c:pt idx="33">
                  <c:v>164.96577483588524</c:v>
                </c:pt>
                <c:pt idx="34">
                  <c:v>164.71759470744161</c:v>
                </c:pt>
                <c:pt idx="35">
                  <c:v>164.44681324536043</c:v>
                </c:pt>
                <c:pt idx="36">
                  <c:v>164.15208306783578</c:v>
                </c:pt>
                <c:pt idx="37">
                  <c:v>163.8308988481655</c:v>
                </c:pt>
                <c:pt idx="38">
                  <c:v>163.4795973147483</c:v>
                </c:pt>
                <c:pt idx="39">
                  <c:v>163.09335725108963</c:v>
                </c:pt>
                <c:pt idx="40">
                  <c:v>162.66619949579297</c:v>
                </c:pt>
                <c:pt idx="41">
                  <c:v>162.19098694256633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16B-4A50-9357-BDE0E1420645}"/>
            </c:ext>
          </c:extLst>
        </c:ser>
        <c:ser>
          <c:idx val="21"/>
          <c:order val="21"/>
          <c:tx>
            <c:strRef>
              <c:f>'Intracity Transport'!$B$56</c:f>
              <c:strCache>
                <c:ptCount val="1"/>
                <c:pt idx="0">
                  <c:v>重庆市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Transport'!$C$56:$AR$56</c:f>
              <c:numCache>
                <c:formatCode>0_ </c:formatCode>
                <c:ptCount val="42"/>
                <c:pt idx="0">
                  <c:v>330.71502621754462</c:v>
                </c:pt>
                <c:pt idx="1">
                  <c:v>383.9651395636584</c:v>
                </c:pt>
                <c:pt idx="2">
                  <c:v>432.48907274829077</c:v>
                </c:pt>
                <c:pt idx="3">
                  <c:v>476.35882930139849</c:v>
                </c:pt>
                <c:pt idx="4">
                  <c:v>515.65639849402692</c:v>
                </c:pt>
                <c:pt idx="5">
                  <c:v>550.47375533830348</c:v>
                </c:pt>
                <c:pt idx="6">
                  <c:v>580.91286058744947</c:v>
                </c:pt>
                <c:pt idx="7">
                  <c:v>607.08566073575741</c:v>
                </c:pt>
                <c:pt idx="8">
                  <c:v>629.1140880186141</c:v>
                </c:pt>
                <c:pt idx="9">
                  <c:v>647.13006041248946</c:v>
                </c:pt>
                <c:pt idx="10">
                  <c:v>661.27548163494953</c:v>
                </c:pt>
                <c:pt idx="11">
                  <c:v>671.70224114462155</c:v>
                </c:pt>
                <c:pt idx="12">
                  <c:v>678.57221414124456</c:v>
                </c:pt>
                <c:pt idx="13">
                  <c:v>682.05726156563048</c:v>
                </c:pt>
                <c:pt idx="14">
                  <c:v>682.33923009966998</c:v>
                </c:pt>
                <c:pt idx="15">
                  <c:v>679.60995216634853</c:v>
                </c:pt>
                <c:pt idx="16">
                  <c:v>674.07124592973548</c:v>
                </c:pt>
                <c:pt idx="17">
                  <c:v>665.93491529498999</c:v>
                </c:pt>
                <c:pt idx="18">
                  <c:v>655.42274990834949</c:v>
                </c:pt>
                <c:pt idx="19">
                  <c:v>642.76652515713556</c:v>
                </c:pt>
                <c:pt idx="20">
                  <c:v>628.20800216976443</c:v>
                </c:pt>
                <c:pt idx="21">
                  <c:v>611.99892781572601</c:v>
                </c:pt>
                <c:pt idx="22">
                  <c:v>594.4010347056045</c:v>
                </c:pt>
                <c:pt idx="23">
                  <c:v>575.68604119106851</c:v>
                </c:pt>
                <c:pt idx="24">
                  <c:v>556.135651364865</c:v>
                </c:pt>
                <c:pt idx="25">
                  <c:v>536.0415550608393</c:v>
                </c:pt>
                <c:pt idx="26">
                  <c:v>515.70542785390694</c:v>
                </c:pt>
                <c:pt idx="27">
                  <c:v>495.43893106008011</c:v>
                </c:pt>
                <c:pt idx="28">
                  <c:v>475.56371173645402</c:v>
                </c:pt>
                <c:pt idx="29">
                  <c:v>456.41140268120432</c:v>
                </c:pt>
                <c:pt idx="30">
                  <c:v>438.32362243359802</c:v>
                </c:pt>
                <c:pt idx="31">
                  <c:v>421.65197527398271</c:v>
                </c:pt>
                <c:pt idx="32">
                  <c:v>406.75805122379791</c:v>
                </c:pt>
                <c:pt idx="33">
                  <c:v>394.0134260455618</c:v>
                </c:pt>
                <c:pt idx="34">
                  <c:v>383.79966124288245</c:v>
                </c:pt>
                <c:pt idx="35">
                  <c:v>376.50830406044844</c:v>
                </c:pt>
                <c:pt idx="36">
                  <c:v>372.54088748403944</c:v>
                </c:pt>
                <c:pt idx="37">
                  <c:v>372.30893024051704</c:v>
                </c:pt>
                <c:pt idx="38">
                  <c:v>376.23393679783288</c:v>
                </c:pt>
                <c:pt idx="39">
                  <c:v>384.74739736501471</c:v>
                </c:pt>
                <c:pt idx="40">
                  <c:v>398.29078789218505</c:v>
                </c:pt>
                <c:pt idx="41">
                  <c:v>417.3155700705459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16B-4A50-9357-BDE0E1420645}"/>
            </c:ext>
          </c:extLst>
        </c:ser>
        <c:ser>
          <c:idx val="22"/>
          <c:order val="22"/>
          <c:tx>
            <c:strRef>
              <c:f>'Intracity Transport'!$B$57</c:f>
              <c:strCache>
                <c:ptCount val="1"/>
                <c:pt idx="0">
                  <c:v>四川省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Transport'!$C$57:$AR$57</c:f>
              <c:numCache>
                <c:formatCode>0_ </c:formatCode>
                <c:ptCount val="42"/>
                <c:pt idx="0">
                  <c:v>1110.976132694183</c:v>
                </c:pt>
                <c:pt idx="1">
                  <c:v>1141.2659347955871</c:v>
                </c:pt>
                <c:pt idx="2">
                  <c:v>1164.9804251842477</c:v>
                </c:pt>
                <c:pt idx="3">
                  <c:v>1182.7769268276172</c:v>
                </c:pt>
                <c:pt idx="4">
                  <c:v>1195.2843015509543</c:v>
                </c:pt>
                <c:pt idx="5">
                  <c:v>1203.1029500373288</c:v>
                </c:pt>
                <c:pt idx="6">
                  <c:v>1206.8048118276156</c:v>
                </c:pt>
                <c:pt idx="7">
                  <c:v>1206.9333653204988</c:v>
                </c:pt>
                <c:pt idx="8">
                  <c:v>1204.0036277724796</c:v>
                </c:pt>
                <c:pt idx="9">
                  <c:v>1198.5021552978585</c:v>
                </c:pt>
                <c:pt idx="10">
                  <c:v>1190.8870428687469</c:v>
                </c:pt>
                <c:pt idx="11">
                  <c:v>1181.58792431507</c:v>
                </c:pt>
                <c:pt idx="12">
                  <c:v>1171.0059723245552</c:v>
                </c:pt>
                <c:pt idx="13">
                  <c:v>1159.513898442746</c:v>
                </c:pt>
                <c:pt idx="14">
                  <c:v>1147.4559530729875</c:v>
                </c:pt>
                <c:pt idx="15">
                  <c:v>1135.1479254764397</c:v>
                </c:pt>
                <c:pt idx="16">
                  <c:v>1122.8771437720707</c:v>
                </c:pt>
                <c:pt idx="17">
                  <c:v>1110.9024749366451</c:v>
                </c:pt>
                <c:pt idx="18">
                  <c:v>1099.454324804761</c:v>
                </c:pt>
                <c:pt idx="19">
                  <c:v>1088.7346380688027</c:v>
                </c:pt>
                <c:pt idx="20">
                  <c:v>1078.9168982789788</c:v>
                </c:pt>
                <c:pt idx="21">
                  <c:v>1070.1461278432989</c:v>
                </c:pt>
                <c:pt idx="22">
                  <c:v>1062.5388880275764</c:v>
                </c:pt>
                <c:pt idx="23">
                  <c:v>1056.1832789554471</c:v>
                </c:pt>
                <c:pt idx="24">
                  <c:v>1051.1389396083446</c:v>
                </c:pt>
                <c:pt idx="25">
                  <c:v>1047.4370478255125</c:v>
                </c:pt>
                <c:pt idx="26">
                  <c:v>1045.0803203040193</c:v>
                </c:pt>
                <c:pt idx="27">
                  <c:v>1044.0430125987161</c:v>
                </c:pt>
                <c:pt idx="28">
                  <c:v>1044.2709191222834</c:v>
                </c:pt>
                <c:pt idx="29">
                  <c:v>1045.6813731452053</c:v>
                </c:pt>
                <c:pt idx="30">
                  <c:v>1048.16324679576</c:v>
                </c:pt>
                <c:pt idx="31">
                  <c:v>1051.5769510600644</c:v>
                </c:pt>
                <c:pt idx="32">
                  <c:v>1055.7544357820188</c:v>
                </c:pt>
                <c:pt idx="33">
                  <c:v>1060.4991896633367</c:v>
                </c:pt>
                <c:pt idx="34">
                  <c:v>1065.5862402635626</c:v>
                </c:pt>
                <c:pt idx="35">
                  <c:v>1070.7621540000096</c:v>
                </c:pt>
                <c:pt idx="36">
                  <c:v>1075.7450361478307</c:v>
                </c:pt>
                <c:pt idx="37">
                  <c:v>1080.2245308399995</c:v>
                </c:pt>
                <c:pt idx="38">
                  <c:v>1083.8618210672469</c:v>
                </c:pt>
                <c:pt idx="39">
                  <c:v>1086.2896286781584</c:v>
                </c:pt>
                <c:pt idx="40">
                  <c:v>1087.112214379121</c:v>
                </c:pt>
                <c:pt idx="41">
                  <c:v>1085.9053777343174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16B-4A50-9357-BDE0E1420645}"/>
            </c:ext>
          </c:extLst>
        </c:ser>
        <c:ser>
          <c:idx val="23"/>
          <c:order val="23"/>
          <c:tx>
            <c:strRef>
              <c:f>'Intracity Transport'!$B$58</c:f>
              <c:strCache>
                <c:ptCount val="1"/>
                <c:pt idx="0">
                  <c:v>贵州省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Transport'!$C$58:$AR$58</c:f>
              <c:numCache>
                <c:formatCode>0_ </c:formatCode>
                <c:ptCount val="42"/>
                <c:pt idx="0">
                  <c:v>480.58969556490274</c:v>
                </c:pt>
                <c:pt idx="1">
                  <c:v>474.73996084750036</c:v>
                </c:pt>
                <c:pt idx="2">
                  <c:v>468.91620037027457</c:v>
                </c:pt>
                <c:pt idx="3">
                  <c:v>463.17495867936861</c:v>
                </c:pt>
                <c:pt idx="4">
                  <c:v>457.56904912168409</c:v>
                </c:pt>
                <c:pt idx="5">
                  <c:v>452.14755384488137</c:v>
                </c:pt>
                <c:pt idx="6">
                  <c:v>446.95582379737129</c:v>
                </c:pt>
                <c:pt idx="7">
                  <c:v>442.03547872832377</c:v>
                </c:pt>
                <c:pt idx="8">
                  <c:v>437.42440718766358</c:v>
                </c:pt>
                <c:pt idx="9">
                  <c:v>433.15676652607033</c:v>
                </c:pt>
                <c:pt idx="10">
                  <c:v>429.26298289498231</c:v>
                </c:pt>
                <c:pt idx="11">
                  <c:v>425.76975124658952</c:v>
                </c:pt>
                <c:pt idx="12">
                  <c:v>422.70003533384306</c:v>
                </c:pt>
                <c:pt idx="13">
                  <c:v>420.07306771044523</c:v>
                </c:pt>
                <c:pt idx="14">
                  <c:v>417.90434973085416</c:v>
                </c:pt>
                <c:pt idx="15">
                  <c:v>416.20565155028925</c:v>
                </c:pt>
                <c:pt idx="16">
                  <c:v>414.98501212471734</c:v>
                </c:pt>
                <c:pt idx="17">
                  <c:v>414.24673921086855</c:v>
                </c:pt>
                <c:pt idx="18">
                  <c:v>413.99140936622422</c:v>
                </c:pt>
                <c:pt idx="19">
                  <c:v>414.21586794902487</c:v>
                </c:pt>
                <c:pt idx="20">
                  <c:v>414.91322911826353</c:v>
                </c:pt>
                <c:pt idx="21">
                  <c:v>416.07287583369066</c:v>
                </c:pt>
                <c:pt idx="22">
                  <c:v>417.68045985581261</c:v>
                </c:pt>
                <c:pt idx="23">
                  <c:v>419.71790174589302</c:v>
                </c:pt>
                <c:pt idx="24">
                  <c:v>422.16339086594542</c:v>
                </c:pt>
                <c:pt idx="25">
                  <c:v>424.9913853787487</c:v>
                </c:pt>
                <c:pt idx="26">
                  <c:v>428.17261224782806</c:v>
                </c:pt>
                <c:pt idx="27">
                  <c:v>431.67406723747064</c:v>
                </c:pt>
                <c:pt idx="28">
                  <c:v>435.45901491271826</c:v>
                </c:pt>
                <c:pt idx="29">
                  <c:v>439.48698863936363</c:v>
                </c:pt>
                <c:pt idx="30">
                  <c:v>443.71379058396593</c:v>
                </c:pt>
                <c:pt idx="31">
                  <c:v>448.09149171382813</c:v>
                </c:pt>
                <c:pt idx="32">
                  <c:v>452.56843179701514</c:v>
                </c:pt>
                <c:pt idx="33">
                  <c:v>457.08921940234876</c:v>
                </c:pt>
                <c:pt idx="34">
                  <c:v>461.59473189940474</c:v>
                </c:pt>
                <c:pt idx="35">
                  <c:v>466.02211545851395</c:v>
                </c:pt>
                <c:pt idx="36">
                  <c:v>470.30478505076513</c:v>
                </c:pt>
                <c:pt idx="37">
                  <c:v>474.37242444799926</c:v>
                </c:pt>
                <c:pt idx="38">
                  <c:v>478.15098622281334</c:v>
                </c:pt>
                <c:pt idx="39">
                  <c:v>481.56269174857073</c:v>
                </c:pt>
                <c:pt idx="40">
                  <c:v>484.5260311993714</c:v>
                </c:pt>
                <c:pt idx="41">
                  <c:v>486.95576355009212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16B-4A50-9357-BDE0E1420645}"/>
            </c:ext>
          </c:extLst>
        </c:ser>
        <c:ser>
          <c:idx val="24"/>
          <c:order val="24"/>
          <c:tx>
            <c:strRef>
              <c:f>'Intracity Transport'!$B$59</c:f>
              <c:strCache>
                <c:ptCount val="1"/>
                <c:pt idx="0">
                  <c:v>云南省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Transport'!$C$59:$AR$59</c:f>
              <c:numCache>
                <c:formatCode>0_ </c:formatCode>
                <c:ptCount val="42"/>
                <c:pt idx="0">
                  <c:v>524.20911376738013</c:v>
                </c:pt>
                <c:pt idx="1">
                  <c:v>513.90627943407799</c:v>
                </c:pt>
                <c:pt idx="2">
                  <c:v>506.81956279742434</c:v>
                </c:pt>
                <c:pt idx="3">
                  <c:v>502.55131284829201</c:v>
                </c:pt>
                <c:pt idx="4">
                  <c:v>500.7243770047258</c:v>
                </c:pt>
                <c:pt idx="5">
                  <c:v>500.98210111194578</c:v>
                </c:pt>
                <c:pt idx="6">
                  <c:v>502.98832944233652</c:v>
                </c:pt>
                <c:pt idx="7">
                  <c:v>506.42740469545583</c:v>
                </c:pt>
                <c:pt idx="8">
                  <c:v>511.00416799803406</c:v>
                </c:pt>
                <c:pt idx="9">
                  <c:v>516.44395890397323</c:v>
                </c:pt>
                <c:pt idx="10">
                  <c:v>522.49261539434087</c:v>
                </c:pt>
                <c:pt idx="11">
                  <c:v>528.91647387737942</c:v>
                </c:pt>
                <c:pt idx="12">
                  <c:v>535.50236918850453</c:v>
                </c:pt>
                <c:pt idx="13">
                  <c:v>542.05763459029765</c:v>
                </c:pt>
                <c:pt idx="14">
                  <c:v>548.41010177251462</c:v>
                </c:pt>
                <c:pt idx="15">
                  <c:v>554.40810085207852</c:v>
                </c:pt>
                <c:pt idx="16">
                  <c:v>559.92046037308626</c:v>
                </c:pt>
                <c:pt idx="17">
                  <c:v>564.83650730680756</c:v>
                </c:pt>
                <c:pt idx="18">
                  <c:v>569.0660670516794</c:v>
                </c:pt>
                <c:pt idx="19">
                  <c:v>572.5394634333104</c:v>
                </c:pt>
                <c:pt idx="20">
                  <c:v>575.20751870448305</c:v>
                </c:pt>
                <c:pt idx="21">
                  <c:v>577.04155354514262</c:v>
                </c:pt>
                <c:pt idx="22">
                  <c:v>578.03338706241971</c:v>
                </c:pt>
                <c:pt idx="23">
                  <c:v>578.19533679059941</c:v>
                </c:pt>
                <c:pt idx="24">
                  <c:v>577.56021869114079</c:v>
                </c:pt>
                <c:pt idx="25">
                  <c:v>576.18134715269434</c:v>
                </c:pt>
                <c:pt idx="26">
                  <c:v>574.13253499105281</c:v>
                </c:pt>
                <c:pt idx="27">
                  <c:v>571.50809344919446</c:v>
                </c:pt>
                <c:pt idx="28">
                  <c:v>568.42283219727119</c:v>
                </c:pt>
                <c:pt idx="29">
                  <c:v>565.0120593325978</c:v>
                </c:pt>
                <c:pt idx="30">
                  <c:v>561.43158137966043</c:v>
                </c:pt>
                <c:pt idx="31">
                  <c:v>557.85770329012598</c:v>
                </c:pt>
                <c:pt idx="32">
                  <c:v>554.48722844281929</c:v>
                </c:pt>
                <c:pt idx="33">
                  <c:v>551.53745864374378</c:v>
                </c:pt>
                <c:pt idx="34">
                  <c:v>549.24619412607524</c:v>
                </c:pt>
                <c:pt idx="35">
                  <c:v>547.87173355014659</c:v>
                </c:pt>
                <c:pt idx="36">
                  <c:v>547.69287400348935</c:v>
                </c:pt>
                <c:pt idx="37">
                  <c:v>549.00891100077297</c:v>
                </c:pt>
                <c:pt idx="38">
                  <c:v>552.13963848386175</c:v>
                </c:pt>
                <c:pt idx="39">
                  <c:v>557.42534882178393</c:v>
                </c:pt>
                <c:pt idx="40">
                  <c:v>565.22683281073023</c:v>
                </c:pt>
                <c:pt idx="41">
                  <c:v>575.92537967407316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16B-4A50-9357-BDE0E1420645}"/>
            </c:ext>
          </c:extLst>
        </c:ser>
        <c:ser>
          <c:idx val="25"/>
          <c:order val="25"/>
          <c:tx>
            <c:strRef>
              <c:f>'Intracity Transport'!$B$60</c:f>
              <c:strCache>
                <c:ptCount val="1"/>
                <c:pt idx="0">
                  <c:v>西藏自治区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Transport'!$C$60:$AR$60</c:f>
              <c:numCache>
                <c:formatCode>0_ </c:formatCode>
                <c:ptCount val="42"/>
                <c:pt idx="0">
                  <c:v>32.960467874370345</c:v>
                </c:pt>
                <c:pt idx="1">
                  <c:v>34.498484015596006</c:v>
                </c:pt>
                <c:pt idx="2">
                  <c:v>36.11998251655308</c:v>
                </c:pt>
                <c:pt idx="3">
                  <c:v>37.804489030418893</c:v>
                </c:pt>
                <c:pt idx="4">
                  <c:v>39.53273471588156</c:v>
                </c:pt>
                <c:pt idx="5">
                  <c:v>41.286656237139425</c:v>
                </c:pt>
                <c:pt idx="6">
                  <c:v>43.049395763902076</c:v>
                </c:pt>
                <c:pt idx="7">
                  <c:v>44.80530097138935</c:v>
                </c:pt>
                <c:pt idx="8">
                  <c:v>46.539925040332072</c:v>
                </c:pt>
                <c:pt idx="9">
                  <c:v>48.240026656971473</c:v>
                </c:pt>
                <c:pt idx="10">
                  <c:v>49.893570013059801</c:v>
                </c:pt>
                <c:pt idx="11">
                  <c:v>51.489724805859382</c:v>
                </c:pt>
                <c:pt idx="12">
                  <c:v>53.018866238143872</c:v>
                </c:pt>
                <c:pt idx="13">
                  <c:v>54.472575018197176</c:v>
                </c:pt>
                <c:pt idx="14">
                  <c:v>55.843637359814004</c:v>
                </c:pt>
                <c:pt idx="15">
                  <c:v>57.126044982299874</c:v>
                </c:pt>
                <c:pt idx="16">
                  <c:v>58.31499511047074</c:v>
                </c:pt>
                <c:pt idx="17">
                  <c:v>59.406890474653331</c:v>
                </c:pt>
                <c:pt idx="18">
                  <c:v>60.399339310685043</c:v>
                </c:pt>
                <c:pt idx="19">
                  <c:v>61.291155359913894</c:v>
                </c:pt>
                <c:pt idx="20">
                  <c:v>62.082357869198773</c:v>
                </c:pt>
                <c:pt idx="21">
                  <c:v>62.774171590909035</c:v>
                </c:pt>
                <c:pt idx="22">
                  <c:v>63.369026782924642</c:v>
                </c:pt>
                <c:pt idx="23">
                  <c:v>63.870559208636593</c:v>
                </c:pt>
                <c:pt idx="24">
                  <c:v>64.283610136946194</c:v>
                </c:pt>
                <c:pt idx="25">
                  <c:v>64.614226342265582</c:v>
                </c:pt>
                <c:pt idx="26">
                  <c:v>64.869660104517564</c:v>
                </c:pt>
                <c:pt idx="27">
                  <c:v>65.058369209135577</c:v>
                </c:pt>
                <c:pt idx="28">
                  <c:v>65.190016947063583</c:v>
                </c:pt>
                <c:pt idx="29">
                  <c:v>65.275472114756624</c:v>
                </c:pt>
                <c:pt idx="30">
                  <c:v>65.3268090141801</c:v>
                </c:pt>
                <c:pt idx="31">
                  <c:v>65.357307452810119</c:v>
                </c:pt>
                <c:pt idx="32">
                  <c:v>65.381452743633488</c:v>
                </c:pt>
                <c:pt idx="33">
                  <c:v>65.414935705147826</c:v>
                </c:pt>
                <c:pt idx="34">
                  <c:v>65.474652661361134</c:v>
                </c:pt>
                <c:pt idx="35">
                  <c:v>65.578705441792167</c:v>
                </c:pt>
                <c:pt idx="36">
                  <c:v>65.746401381470648</c:v>
                </c:pt>
                <c:pt idx="37">
                  <c:v>65.998253320936655</c:v>
                </c:pt>
                <c:pt idx="38">
                  <c:v>66.355979606241263</c:v>
                </c:pt>
                <c:pt idx="39">
                  <c:v>66.842504088945574</c:v>
                </c:pt>
                <c:pt idx="40">
                  <c:v>67.48195612612227</c:v>
                </c:pt>
                <c:pt idx="41">
                  <c:v>68.299670580353791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16B-4A50-9357-BDE0E1420645}"/>
            </c:ext>
          </c:extLst>
        </c:ser>
        <c:ser>
          <c:idx val="26"/>
          <c:order val="26"/>
          <c:tx>
            <c:strRef>
              <c:f>'Intracity Transport'!$B$61</c:f>
              <c:strCache>
                <c:ptCount val="1"/>
                <c:pt idx="0">
                  <c:v>陕西省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Transport'!$C$61:$AR$61</c:f>
              <c:numCache>
                <c:formatCode>0_ </c:formatCode>
                <c:ptCount val="42"/>
                <c:pt idx="0">
                  <c:v>427.0575411953543</c:v>
                </c:pt>
                <c:pt idx="1">
                  <c:v>443.63189723188668</c:v>
                </c:pt>
                <c:pt idx="2">
                  <c:v>459.23208641444597</c:v>
                </c:pt>
                <c:pt idx="3">
                  <c:v>473.80260168964111</c:v>
                </c:pt>
                <c:pt idx="4">
                  <c:v>487.29541538134293</c:v>
                </c:pt>
                <c:pt idx="5">
                  <c:v>499.66997919068632</c:v>
                </c:pt>
                <c:pt idx="6">
                  <c:v>510.89322419607277</c:v>
                </c:pt>
                <c:pt idx="7">
                  <c:v>520.93956085316609</c:v>
                </c:pt>
                <c:pt idx="8">
                  <c:v>529.79087899489298</c:v>
                </c:pt>
                <c:pt idx="9">
                  <c:v>537.436547831447</c:v>
                </c:pt>
                <c:pt idx="10">
                  <c:v>543.87341595028204</c:v>
                </c:pt>
                <c:pt idx="11">
                  <c:v>549.1058113161198</c:v>
                </c:pt>
                <c:pt idx="12">
                  <c:v>553.14554127094334</c:v>
                </c:pt>
                <c:pt idx="13">
                  <c:v>556.01189253400037</c:v>
                </c:pt>
                <c:pt idx="14">
                  <c:v>557.73163120180345</c:v>
                </c:pt>
                <c:pt idx="15">
                  <c:v>558.33900274812777</c:v>
                </c:pt>
                <c:pt idx="16">
                  <c:v>557.8757320240145</c:v>
                </c:pt>
                <c:pt idx="17">
                  <c:v>556.39102325776662</c:v>
                </c:pt>
                <c:pt idx="18">
                  <c:v>553.94156005495222</c:v>
                </c:pt>
                <c:pt idx="19">
                  <c:v>550.59150539840391</c:v>
                </c:pt>
                <c:pt idx="20">
                  <c:v>546.41250164821781</c:v>
                </c:pt>
                <c:pt idx="21">
                  <c:v>541.48367054175333</c:v>
                </c:pt>
                <c:pt idx="22">
                  <c:v>535.8916131936337</c:v>
                </c:pt>
                <c:pt idx="23">
                  <c:v>529.73041009574854</c:v>
                </c:pt>
                <c:pt idx="24">
                  <c:v>523.10162111725094</c:v>
                </c:pt>
                <c:pt idx="25">
                  <c:v>516.11428550455241</c:v>
                </c:pt>
                <c:pt idx="26">
                  <c:v>508.88492188133768</c:v>
                </c:pt>
                <c:pt idx="27">
                  <c:v>501.53752824855127</c:v>
                </c:pt>
                <c:pt idx="28">
                  <c:v>494.20358198439595</c:v>
                </c:pt>
                <c:pt idx="29">
                  <c:v>487.02203984434874</c:v>
                </c:pt>
                <c:pt idx="30">
                  <c:v>480.13933796114179</c:v>
                </c:pt>
                <c:pt idx="31">
                  <c:v>473.70939184478067</c:v>
                </c:pt>
                <c:pt idx="32">
                  <c:v>467.89359638252546</c:v>
                </c:pt>
                <c:pt idx="33">
                  <c:v>462.86082583890641</c:v>
                </c:pt>
                <c:pt idx="34">
                  <c:v>458.78743385571283</c:v>
                </c:pt>
                <c:pt idx="35">
                  <c:v>455.85725345200484</c:v>
                </c:pt>
                <c:pt idx="36">
                  <c:v>454.26159702410035</c:v>
                </c:pt>
                <c:pt idx="37">
                  <c:v>454.19925634558388</c:v>
                </c:pt>
                <c:pt idx="38">
                  <c:v>455.8765025673041</c:v>
                </c:pt>
                <c:pt idx="39">
                  <c:v>459.50708621737061</c:v>
                </c:pt>
                <c:pt idx="40">
                  <c:v>465.31223720116105</c:v>
                </c:pt>
                <c:pt idx="41">
                  <c:v>473.52066480132294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16B-4A50-9357-BDE0E1420645}"/>
            </c:ext>
          </c:extLst>
        </c:ser>
        <c:ser>
          <c:idx val="27"/>
          <c:order val="27"/>
          <c:tx>
            <c:strRef>
              <c:f>'Intracity Transport'!$B$62</c:f>
              <c:strCache>
                <c:ptCount val="1"/>
                <c:pt idx="0">
                  <c:v>甘肃省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Transport'!$C$62:$AR$62</c:f>
              <c:numCache>
                <c:formatCode>0_ </c:formatCode>
                <c:ptCount val="42"/>
                <c:pt idx="0">
                  <c:v>339.63643311272699</c:v>
                </c:pt>
                <c:pt idx="1">
                  <c:v>322.61624658304572</c:v>
                </c:pt>
                <c:pt idx="2">
                  <c:v>308.49551651506602</c:v>
                </c:pt>
                <c:pt idx="3">
                  <c:v>297.02182630179544</c:v>
                </c:pt>
                <c:pt idx="4">
                  <c:v>287.95344329108804</c:v>
                </c:pt>
                <c:pt idx="5">
                  <c:v>281.05931878564479</c:v>
                </c:pt>
                <c:pt idx="6">
                  <c:v>276.11908804301038</c:v>
                </c:pt>
                <c:pt idx="7">
                  <c:v>272.92307027557814</c:v>
                </c:pt>
                <c:pt idx="8">
                  <c:v>271.27226865058509</c:v>
                </c:pt>
                <c:pt idx="9">
                  <c:v>270.978370290116</c:v>
                </c:pt>
                <c:pt idx="10">
                  <c:v>271.86374627110115</c:v>
                </c:pt>
                <c:pt idx="11">
                  <c:v>273.76145162531628</c:v>
                </c:pt>
                <c:pt idx="12">
                  <c:v>276.51522533938288</c:v>
                </c:pt>
                <c:pt idx="13">
                  <c:v>279.97949035477029</c:v>
                </c:pt>
                <c:pt idx="14">
                  <c:v>284.01935356779148</c:v>
                </c:pt>
                <c:pt idx="15">
                  <c:v>288.51060582960696</c:v>
                </c:pt>
                <c:pt idx="16">
                  <c:v>293.33972194622322</c:v>
                </c:pt>
                <c:pt idx="17">
                  <c:v>298.40386067849164</c:v>
                </c:pt>
                <c:pt idx="18">
                  <c:v>303.61086474211072</c:v>
                </c:pt>
                <c:pt idx="19">
                  <c:v>308.87926080762458</c:v>
                </c:pt>
                <c:pt idx="20">
                  <c:v>314.13825950042349</c:v>
                </c:pt>
                <c:pt idx="21">
                  <c:v>319.32775540074289</c:v>
                </c:pt>
                <c:pt idx="22">
                  <c:v>324.39832704366484</c:v>
                </c:pt>
                <c:pt idx="23">
                  <c:v>329.31123691911915</c:v>
                </c:pt>
                <c:pt idx="24">
                  <c:v>334.03843147187757</c:v>
                </c:pt>
                <c:pt idx="25">
                  <c:v>338.56254110156181</c:v>
                </c:pt>
                <c:pt idx="26">
                  <c:v>342.87688016263678</c:v>
                </c:pt>
                <c:pt idx="27">
                  <c:v>346.9854469644161</c:v>
                </c:pt>
                <c:pt idx="28">
                  <c:v>350.90292377105698</c:v>
                </c:pt>
                <c:pt idx="29">
                  <c:v>354.6546768015632</c:v>
                </c:pt>
                <c:pt idx="30">
                  <c:v>358.27675622978552</c:v>
                </c:pt>
                <c:pt idx="31">
                  <c:v>361.8158961844195</c:v>
                </c:pt>
                <c:pt idx="32">
                  <c:v>365.32951474900824</c:v>
                </c:pt>
                <c:pt idx="33">
                  <c:v>368.88571396193834</c:v>
                </c:pt>
                <c:pt idx="34">
                  <c:v>372.5632798164454</c:v>
                </c:pt>
                <c:pt idx="35">
                  <c:v>376.45168226060804</c:v>
                </c:pt>
                <c:pt idx="36">
                  <c:v>380.65107519735375</c:v>
                </c:pt>
                <c:pt idx="37">
                  <c:v>385.27229648445353</c:v>
                </c:pt>
                <c:pt idx="38">
                  <c:v>390.43686793452594</c:v>
                </c:pt>
                <c:pt idx="39">
                  <c:v>396.27699531503646</c:v>
                </c:pt>
                <c:pt idx="40">
                  <c:v>402.93556834829377</c:v>
                </c:pt>
                <c:pt idx="41">
                  <c:v>410.56616071145493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16B-4A50-9357-BDE0E1420645}"/>
            </c:ext>
          </c:extLst>
        </c:ser>
        <c:ser>
          <c:idx val="28"/>
          <c:order val="28"/>
          <c:tx>
            <c:strRef>
              <c:f>'Intracity Transport'!$B$63</c:f>
              <c:strCache>
                <c:ptCount val="1"/>
                <c:pt idx="0">
                  <c:v>青海省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Transport'!$C$63:$AR$63</c:f>
              <c:numCache>
                <c:formatCode>0_ </c:formatCode>
                <c:ptCount val="42"/>
                <c:pt idx="0">
                  <c:v>89.134635419560453</c:v>
                </c:pt>
                <c:pt idx="1">
                  <c:v>90.846872036896741</c:v>
                </c:pt>
                <c:pt idx="2">
                  <c:v>92.80676726852289</c:v>
                </c:pt>
                <c:pt idx="3">
                  <c:v>94.962203527589793</c:v>
                </c:pt>
                <c:pt idx="4">
                  <c:v>97.26414408967031</c:v>
                </c:pt>
                <c:pt idx="5">
                  <c:v>99.666633092761913</c:v>
                </c:pt>
                <c:pt idx="6">
                  <c:v>102.12679553728506</c:v>
                </c:pt>
                <c:pt idx="7">
                  <c:v>104.60483728608403</c:v>
                </c:pt>
                <c:pt idx="8">
                  <c:v>107.06404506442638</c:v>
                </c:pt>
                <c:pt idx="9">
                  <c:v>109.4707864600035</c:v>
                </c:pt>
                <c:pt idx="10">
                  <c:v>111.7945099229302</c:v>
                </c:pt>
                <c:pt idx="11">
                  <c:v>114.0077447657447</c:v>
                </c:pt>
                <c:pt idx="12">
                  <c:v>116.08610116340905</c:v>
                </c:pt>
                <c:pt idx="13">
                  <c:v>118.00827015330891</c:v>
                </c:pt>
                <c:pt idx="14">
                  <c:v>119.75602363525307</c:v>
                </c:pt>
                <c:pt idx="15">
                  <c:v>121.31421437147397</c:v>
                </c:pt>
                <c:pt idx="16">
                  <c:v>122.67077598662797</c:v>
                </c:pt>
                <c:pt idx="17">
                  <c:v>123.81672296779475</c:v>
                </c:pt>
                <c:pt idx="18">
                  <c:v>124.74615066447731</c:v>
                </c:pt>
                <c:pt idx="19">
                  <c:v>125.45623528860267</c:v>
                </c:pt>
                <c:pt idx="20">
                  <c:v>125.94723391452102</c:v>
                </c:pt>
                <c:pt idx="21">
                  <c:v>126.22248447900611</c:v>
                </c:pt>
                <c:pt idx="22">
                  <c:v>126.28840578125545</c:v>
                </c:pt>
                <c:pt idx="23">
                  <c:v>126.15449748289026</c:v>
                </c:pt>
                <c:pt idx="24">
                  <c:v>125.83334010795477</c:v>
                </c:pt>
                <c:pt idx="25">
                  <c:v>125.3405950429176</c:v>
                </c:pt>
                <c:pt idx="26">
                  <c:v>124.69500453666934</c:v>
                </c:pt>
                <c:pt idx="27">
                  <c:v>123.91839170052555</c:v>
                </c:pt>
                <c:pt idx="28">
                  <c:v>123.03566050822546</c:v>
                </c:pt>
                <c:pt idx="29">
                  <c:v>122.07479579593073</c:v>
                </c:pt>
                <c:pt idx="30">
                  <c:v>121.06686326222741</c:v>
                </c:pt>
                <c:pt idx="31">
                  <c:v>120.04600946812506</c:v>
                </c:pt>
                <c:pt idx="32">
                  <c:v>119.04946183705653</c:v>
                </c:pt>
                <c:pt idx="33">
                  <c:v>118.11752865487797</c:v>
                </c:pt>
                <c:pt idx="34">
                  <c:v>117.29359906986969</c:v>
                </c:pt>
                <c:pt idx="35">
                  <c:v>116.62414309273491</c:v>
                </c:pt>
                <c:pt idx="36">
                  <c:v>116.15871159660108</c:v>
                </c:pt>
                <c:pt idx="37">
                  <c:v>115.94993631701884</c:v>
                </c:pt>
                <c:pt idx="38">
                  <c:v>116.05352985196268</c:v>
                </c:pt>
                <c:pt idx="39">
                  <c:v>116.52828566182976</c:v>
                </c:pt>
                <c:pt idx="40">
                  <c:v>117.43607806944154</c:v>
                </c:pt>
                <c:pt idx="41">
                  <c:v>118.84186226004314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16B-4A50-9357-BDE0E1420645}"/>
            </c:ext>
          </c:extLst>
        </c:ser>
        <c:ser>
          <c:idx val="29"/>
          <c:order val="29"/>
          <c:tx>
            <c:strRef>
              <c:f>'Intracity Transport'!$B$64</c:f>
              <c:strCache>
                <c:ptCount val="1"/>
                <c:pt idx="0">
                  <c:v>宁夏回族自治区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Transport'!$C$64:$AR$64</c:f>
              <c:numCache>
                <c:formatCode>0_ </c:formatCode>
                <c:ptCount val="42"/>
                <c:pt idx="0">
                  <c:v>77.856266807795578</c:v>
                </c:pt>
                <c:pt idx="1">
                  <c:v>81.790797944418586</c:v>
                </c:pt>
                <c:pt idx="2">
                  <c:v>85.430503001186196</c:v>
                </c:pt>
                <c:pt idx="3">
                  <c:v>88.798402494365348</c:v>
                </c:pt>
                <c:pt idx="4">
                  <c:v>91.916359811537689</c:v>
                </c:pt>
                <c:pt idx="5">
                  <c:v>94.805081211598221</c:v>
                </c:pt>
                <c:pt idx="6">
                  <c:v>97.484115824756529</c:v>
                </c:pt>
                <c:pt idx="7">
                  <c:v>99.97185565253595</c:v>
                </c:pt>
                <c:pt idx="8">
                  <c:v>102.28553556777398</c:v>
                </c:pt>
                <c:pt idx="9">
                  <c:v>104.44123331462183</c:v>
                </c:pt>
                <c:pt idx="10">
                  <c:v>106.45386950854513</c:v>
                </c:pt>
                <c:pt idx="11">
                  <c:v>108.33720763632267</c:v>
                </c:pt>
                <c:pt idx="12">
                  <c:v>110.10385405604877</c:v>
                </c:pt>
                <c:pt idx="13">
                  <c:v>111.76525799713053</c:v>
                </c:pt>
                <c:pt idx="14">
                  <c:v>113.33171156028936</c:v>
                </c:pt>
                <c:pt idx="15">
                  <c:v>114.81234971756081</c:v>
                </c:pt>
                <c:pt idx="16">
                  <c:v>116.2151503122945</c:v>
                </c:pt>
                <c:pt idx="17">
                  <c:v>117.54693405915394</c:v>
                </c:pt>
                <c:pt idx="18">
                  <c:v>118.81336454411638</c:v>
                </c:pt>
                <c:pt idx="19">
                  <c:v>120.0189482244737</c:v>
                </c:pt>
                <c:pt idx="20">
                  <c:v>121.16703442883154</c:v>
                </c:pt>
                <c:pt idx="21">
                  <c:v>122.2598153571091</c:v>
                </c:pt>
                <c:pt idx="22">
                  <c:v>123.29832608054062</c:v>
                </c:pt>
                <c:pt idx="23">
                  <c:v>124.28244454167324</c:v>
                </c:pt>
                <c:pt idx="24">
                  <c:v>125.21089155436907</c:v>
                </c:pt>
                <c:pt idx="25">
                  <c:v>126.08123080380335</c:v>
                </c:pt>
                <c:pt idx="26">
                  <c:v>126.88986884646557</c:v>
                </c:pt>
                <c:pt idx="27">
                  <c:v>127.63205511016042</c:v>
                </c:pt>
                <c:pt idx="28">
                  <c:v>128.30188189400428</c:v>
                </c:pt>
                <c:pt idx="29">
                  <c:v>128.89228436842956</c:v>
                </c:pt>
                <c:pt idx="30">
                  <c:v>129.39504057518246</c:v>
                </c:pt>
                <c:pt idx="31">
                  <c:v>129.80077142732208</c:v>
                </c:pt>
                <c:pt idx="32">
                  <c:v>130.09894070922252</c:v>
                </c:pt>
                <c:pt idx="33">
                  <c:v>130.27785507657151</c:v>
                </c:pt>
                <c:pt idx="34">
                  <c:v>130.32466405637118</c:v>
                </c:pt>
                <c:pt idx="35">
                  <c:v>130.22536004693677</c:v>
                </c:pt>
                <c:pt idx="36">
                  <c:v>129.96477831789892</c:v>
                </c:pt>
                <c:pt idx="37">
                  <c:v>129.52659701020042</c:v>
                </c:pt>
                <c:pt idx="38">
                  <c:v>128.89333713610006</c:v>
                </c:pt>
                <c:pt idx="39">
                  <c:v>128.04636257916985</c:v>
                </c:pt>
                <c:pt idx="40">
                  <c:v>126.96588009429387</c:v>
                </c:pt>
                <c:pt idx="41">
                  <c:v>125.63093930767435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16B-4A50-9357-BDE0E1420645}"/>
            </c:ext>
          </c:extLst>
        </c:ser>
        <c:ser>
          <c:idx val="30"/>
          <c:order val="30"/>
          <c:tx>
            <c:strRef>
              <c:f>'Intracity Transport'!$B$65</c:f>
              <c:strCache>
                <c:ptCount val="1"/>
                <c:pt idx="0">
                  <c:v>新疆维吾尔自治区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Transport'!$C$65:$AR$65</c:f>
              <c:numCache>
                <c:formatCode>0_ </c:formatCode>
                <c:ptCount val="42"/>
                <c:pt idx="0">
                  <c:v>378.167346738052</c:v>
                </c:pt>
                <c:pt idx="1">
                  <c:v>378.64859641873642</c:v>
                </c:pt>
                <c:pt idx="2">
                  <c:v>381.58787452295161</c:v>
                </c:pt>
                <c:pt idx="3">
                  <c:v>386.60680993241203</c:v>
                </c:pt>
                <c:pt idx="4">
                  <c:v>393.34787141531791</c:v>
                </c:pt>
                <c:pt idx="5">
                  <c:v>401.47436762635635</c:v>
                </c:pt>
                <c:pt idx="6">
                  <c:v>410.67044710670035</c:v>
                </c:pt>
                <c:pt idx="7">
                  <c:v>420.64109828401308</c:v>
                </c:pt>
                <c:pt idx="8">
                  <c:v>431.11214947243957</c:v>
                </c:pt>
                <c:pt idx="9">
                  <c:v>441.83026887261434</c:v>
                </c:pt>
                <c:pt idx="10">
                  <c:v>452.56296457165763</c:v>
                </c:pt>
                <c:pt idx="11">
                  <c:v>463.0985845431756</c:v>
                </c:pt>
                <c:pt idx="12">
                  <c:v>473.24631664726502</c:v>
                </c:pt>
                <c:pt idx="13">
                  <c:v>482.83618863050242</c:v>
                </c:pt>
                <c:pt idx="14">
                  <c:v>491.71906812595785</c:v>
                </c:pt>
                <c:pt idx="15">
                  <c:v>499.76666265318357</c:v>
                </c:pt>
                <c:pt idx="16">
                  <c:v>506.87151961822076</c:v>
                </c:pt>
                <c:pt idx="17">
                  <c:v>512.94702631359462</c:v>
                </c:pt>
                <c:pt idx="18">
                  <c:v>517.92740991832125</c:v>
                </c:pt>
                <c:pt idx="19">
                  <c:v>521.76773749789913</c:v>
                </c:pt>
                <c:pt idx="20">
                  <c:v>524.44391600431584</c:v>
                </c:pt>
                <c:pt idx="21">
                  <c:v>525.95269227604581</c:v>
                </c:pt>
                <c:pt idx="22">
                  <c:v>526.31165303804778</c:v>
                </c:pt>
                <c:pt idx="23">
                  <c:v>525.55922490176761</c:v>
                </c:pt>
                <c:pt idx="24">
                  <c:v>523.75467436514111</c:v>
                </c:pt>
                <c:pt idx="25">
                  <c:v>520.97810781258897</c:v>
                </c:pt>
                <c:pt idx="26">
                  <c:v>517.33047151501546</c:v>
                </c:pt>
                <c:pt idx="27">
                  <c:v>512.9335516298155</c:v>
                </c:pt>
                <c:pt idx="28">
                  <c:v>507.92997420086851</c:v>
                </c:pt>
                <c:pt idx="29">
                  <c:v>502.4832051585434</c:v>
                </c:pt>
                <c:pt idx="30">
                  <c:v>496.77755031969002</c:v>
                </c:pt>
                <c:pt idx="31">
                  <c:v>491.01815538764924</c:v>
                </c:pt>
                <c:pt idx="32">
                  <c:v>485.43100595225019</c:v>
                </c:pt>
                <c:pt idx="33">
                  <c:v>480.26292748980245</c:v>
                </c:pt>
                <c:pt idx="34">
                  <c:v>475.78158536310974</c:v>
                </c:pt>
                <c:pt idx="35">
                  <c:v>472.27548482145625</c:v>
                </c:pt>
                <c:pt idx="36">
                  <c:v>470.05397100061674</c:v>
                </c:pt>
                <c:pt idx="37">
                  <c:v>469.44722892284938</c:v>
                </c:pt>
                <c:pt idx="38">
                  <c:v>470.80628349690238</c:v>
                </c:pt>
                <c:pt idx="39">
                  <c:v>474.50299951800844</c:v>
                </c:pt>
                <c:pt idx="40">
                  <c:v>480.93008166788644</c:v>
                </c:pt>
                <c:pt idx="41">
                  <c:v>490.50107451474241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16B-4A50-9357-BDE0E1420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35168"/>
        <c:axId val="1540858976"/>
      </c:areaChart>
      <c:catAx>
        <c:axId val="97035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40858976"/>
        <c:crosses val="autoZero"/>
        <c:auto val="1"/>
        <c:lblAlgn val="ctr"/>
        <c:lblOffset val="100"/>
        <c:noMultiLvlLbl val="0"/>
      </c:catAx>
      <c:valAx>
        <c:axId val="154085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035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5321004599195738"/>
          <c:w val="1"/>
          <c:h val="0.13455753810590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'Intracity Transport'!$B$1</c:f>
          <c:strCache>
            <c:ptCount val="1"/>
            <c:pt idx="0">
              <c:v>私家车周转量 （亿人公里）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'Intracity Transport'!$B$2</c:f>
              <c:strCache>
                <c:ptCount val="1"/>
                <c:pt idx="0">
                  <c:v>北京市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Transport'!$C$2:$AR$2</c:f>
              <c:numCache>
                <c:formatCode>0_ </c:formatCode>
                <c:ptCount val="42"/>
                <c:pt idx="0">
                  <c:v>900.83715592460658</c:v>
                </c:pt>
                <c:pt idx="1">
                  <c:v>829.05204205958682</c:v>
                </c:pt>
                <c:pt idx="2">
                  <c:v>766.54067035178775</c:v>
                </c:pt>
                <c:pt idx="3">
                  <c:v>712.5322144339043</c:v>
                </c:pt>
                <c:pt idx="4">
                  <c:v>666.28676404819191</c:v>
                </c:pt>
                <c:pt idx="5">
                  <c:v>627.09532504646711</c:v>
                </c:pt>
                <c:pt idx="6">
                  <c:v>594.27981939010579</c:v>
                </c:pt>
                <c:pt idx="7">
                  <c:v>567.19308515004514</c:v>
                </c:pt>
                <c:pt idx="8">
                  <c:v>545.21887650677706</c:v>
                </c:pt>
                <c:pt idx="9">
                  <c:v>527.77186375036342</c:v>
                </c:pt>
                <c:pt idx="10">
                  <c:v>514.29763328041133</c:v>
                </c:pt>
                <c:pt idx="11">
                  <c:v>504.27268760609866</c:v>
                </c:pt>
                <c:pt idx="12">
                  <c:v>497.20444534616098</c:v>
                </c:pt>
                <c:pt idx="13">
                  <c:v>492.63124122889036</c:v>
                </c:pt>
                <c:pt idx="14">
                  <c:v>490.12232609214141</c:v>
                </c:pt>
                <c:pt idx="15">
                  <c:v>489.27786688332583</c:v>
                </c:pt>
                <c:pt idx="16">
                  <c:v>489.72894665942374</c:v>
                </c:pt>
                <c:pt idx="17">
                  <c:v>491.13756458696434</c:v>
                </c:pt>
                <c:pt idx="18">
                  <c:v>493.19663594203803</c:v>
                </c:pt>
                <c:pt idx="19">
                  <c:v>495.62999211030058</c:v>
                </c:pt>
                <c:pt idx="20">
                  <c:v>498.19238058696402</c:v>
                </c:pt>
                <c:pt idx="21">
                  <c:v>500.66946497679993</c:v>
                </c:pt>
                <c:pt idx="22">
                  <c:v>502.87782499413896</c:v>
                </c:pt>
                <c:pt idx="23">
                  <c:v>504.66495646287416</c:v>
                </c:pt>
                <c:pt idx="24">
                  <c:v>505.90927131646157</c:v>
                </c:pt>
                <c:pt idx="25">
                  <c:v>506.52009759791014</c:v>
                </c:pt>
                <c:pt idx="26">
                  <c:v>506.4376794597834</c:v>
                </c:pt>
                <c:pt idx="27">
                  <c:v>505.63317716422279</c:v>
                </c:pt>
                <c:pt idx="28">
                  <c:v>504.10866708290757</c:v>
                </c:pt>
                <c:pt idx="29">
                  <c:v>501.89714169710635</c:v>
                </c:pt>
                <c:pt idx="30">
                  <c:v>499.06250959760996</c:v>
                </c:pt>
                <c:pt idx="31">
                  <c:v>495.69959548480278</c:v>
                </c:pt>
                <c:pt idx="32">
                  <c:v>491.93414016860117</c:v>
                </c:pt>
                <c:pt idx="33">
                  <c:v>487.92280056850251</c:v>
                </c:pt>
                <c:pt idx="34">
                  <c:v>483.85314971356439</c:v>
                </c:pt>
                <c:pt idx="35">
                  <c:v>479.94367674236616</c:v>
                </c:pt>
                <c:pt idx="36">
                  <c:v>476.44378690311333</c:v>
                </c:pt>
                <c:pt idx="37">
                  <c:v>473.63380155351678</c:v>
                </c:pt>
                <c:pt idx="38">
                  <c:v>471.82495816086538</c:v>
                </c:pt>
                <c:pt idx="39">
                  <c:v>471.35941030199552</c:v>
                </c:pt>
                <c:pt idx="40">
                  <c:v>472.6102276633415</c:v>
                </c:pt>
                <c:pt idx="41">
                  <c:v>475.98139604085134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D3-4B6B-8636-A06EB3A37A03}"/>
            </c:ext>
          </c:extLst>
        </c:ser>
        <c:ser>
          <c:idx val="1"/>
          <c:order val="1"/>
          <c:tx>
            <c:strRef>
              <c:f>'Intracity Transport'!$B$3</c:f>
              <c:strCache>
                <c:ptCount val="1"/>
                <c:pt idx="0">
                  <c:v>天津市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Transport'!$C$3:$AR$3</c:f>
              <c:numCache>
                <c:formatCode>0_ </c:formatCode>
                <c:ptCount val="42"/>
                <c:pt idx="0">
                  <c:v>271.18868342287402</c:v>
                </c:pt>
                <c:pt idx="1">
                  <c:v>289.67583587063802</c:v>
                </c:pt>
                <c:pt idx="2">
                  <c:v>310.07520390836498</c:v>
                </c:pt>
                <c:pt idx="3">
                  <c:v>331.78217967394215</c:v>
                </c:pt>
                <c:pt idx="4">
                  <c:v>354.23269721198801</c:v>
                </c:pt>
                <c:pt idx="5">
                  <c:v>376.90323247387437</c:v>
                </c:pt>
                <c:pt idx="6">
                  <c:v>399.31080331770602</c:v>
                </c:pt>
                <c:pt idx="7">
                  <c:v>421.01296950833262</c:v>
                </c:pt>
                <c:pt idx="8">
                  <c:v>441.60783271734778</c:v>
                </c:pt>
                <c:pt idx="9">
                  <c:v>460.7340365230848</c:v>
                </c:pt>
                <c:pt idx="10">
                  <c:v>478.07076641061775</c:v>
                </c:pt>
                <c:pt idx="11">
                  <c:v>493.33774977176756</c:v>
                </c:pt>
                <c:pt idx="12">
                  <c:v>506.29525590509178</c:v>
                </c:pt>
                <c:pt idx="13">
                  <c:v>516.74409601589173</c:v>
                </c:pt>
                <c:pt idx="14">
                  <c:v>524.52562321621133</c:v>
                </c:pt>
                <c:pt idx="15">
                  <c:v>529.52173252483681</c:v>
                </c:pt>
                <c:pt idx="16">
                  <c:v>531.65486086729379</c:v>
                </c:pt>
                <c:pt idx="17">
                  <c:v>530.8879870758534</c:v>
                </c:pt>
                <c:pt idx="18">
                  <c:v>527.22463188952327</c:v>
                </c:pt>
                <c:pt idx="19">
                  <c:v>520.70885795406241</c:v>
                </c:pt>
                <c:pt idx="20">
                  <c:v>511.42526982196023</c:v>
                </c:pt>
                <c:pt idx="21">
                  <c:v>499.4990139524574</c:v>
                </c:pt>
                <c:pt idx="22">
                  <c:v>485.09577871152572</c:v>
                </c:pt>
                <c:pt idx="23">
                  <c:v>468.42179437189918</c:v>
                </c:pt>
                <c:pt idx="24">
                  <c:v>449.72383311302855</c:v>
                </c:pt>
                <c:pt idx="25">
                  <c:v>429.28920902112276</c:v>
                </c:pt>
                <c:pt idx="26">
                  <c:v>407.44577808912459</c:v>
                </c:pt>
                <c:pt idx="27">
                  <c:v>384.56193821673037</c:v>
                </c:pt>
                <c:pt idx="28">
                  <c:v>361.04662921036362</c:v>
                </c:pt>
                <c:pt idx="29">
                  <c:v>337.34933278319841</c:v>
                </c:pt>
                <c:pt idx="30">
                  <c:v>313.96007255514996</c:v>
                </c:pt>
                <c:pt idx="31">
                  <c:v>291.40941405287458</c:v>
                </c:pt>
                <c:pt idx="32">
                  <c:v>270.26846470976795</c:v>
                </c:pt>
                <c:pt idx="33">
                  <c:v>251.1488738659726</c:v>
                </c:pt>
                <c:pt idx="34">
                  <c:v>234.7028327683704</c:v>
                </c:pt>
                <c:pt idx="35">
                  <c:v>221.62307457058017</c:v>
                </c:pt>
                <c:pt idx="36">
                  <c:v>212.64287433297434</c:v>
                </c:pt>
                <c:pt idx="37">
                  <c:v>208.53604902265519</c:v>
                </c:pt>
                <c:pt idx="38">
                  <c:v>210.11695751347142</c:v>
                </c:pt>
                <c:pt idx="39">
                  <c:v>218.24050058601978</c:v>
                </c:pt>
                <c:pt idx="40">
                  <c:v>233.80212092763537</c:v>
                </c:pt>
                <c:pt idx="41">
                  <c:v>257.73780313238996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D3-4B6B-8636-A06EB3A37A03}"/>
            </c:ext>
          </c:extLst>
        </c:ser>
        <c:ser>
          <c:idx val="2"/>
          <c:order val="2"/>
          <c:tx>
            <c:strRef>
              <c:f>'Intracity Transport'!$B$4</c:f>
              <c:strCache>
                <c:ptCount val="1"/>
                <c:pt idx="0">
                  <c:v>河北省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Transport'!$C$4:$AR$4</c:f>
              <c:numCache>
                <c:formatCode>0_ </c:formatCode>
                <c:ptCount val="42"/>
                <c:pt idx="0">
                  <c:v>1211.6271319088551</c:v>
                </c:pt>
                <c:pt idx="1">
                  <c:v>1280.0277865272026</c:v>
                </c:pt>
                <c:pt idx="2">
                  <c:v>1342.6698262298303</c:v>
                </c:pt>
                <c:pt idx="3">
                  <c:v>1400.0906589588076</c:v>
                </c:pt>
                <c:pt idx="4">
                  <c:v>1452.794314393454</c:v>
                </c:pt>
                <c:pt idx="5">
                  <c:v>1501.2514439503457</c:v>
                </c:pt>
                <c:pt idx="6">
                  <c:v>1545.8993207833319</c:v>
                </c:pt>
                <c:pt idx="7">
                  <c:v>1587.1418397835055</c:v>
                </c:pt>
                <c:pt idx="8">
                  <c:v>1625.3495175792257</c:v>
                </c:pt>
                <c:pt idx="9">
                  <c:v>1660.8594925361028</c:v>
                </c:pt>
                <c:pt idx="10">
                  <c:v>1693.9755247570197</c:v>
                </c:pt>
                <c:pt idx="11">
                  <c:v>1724.9679960821015</c:v>
                </c:pt>
                <c:pt idx="12">
                  <c:v>1754.0739100887406</c:v>
                </c:pt>
                <c:pt idx="13">
                  <c:v>1781.4968920915931</c:v>
                </c:pt>
                <c:pt idx="14">
                  <c:v>1807.4071891425613</c:v>
                </c:pt>
                <c:pt idx="15">
                  <c:v>1831.9416700308116</c:v>
                </c:pt>
                <c:pt idx="16">
                  <c:v>1855.2038252827749</c:v>
                </c:pt>
                <c:pt idx="17">
                  <c:v>1877.2637671621285</c:v>
                </c:pt>
                <c:pt idx="18">
                  <c:v>1898.1582296698123</c:v>
                </c:pt>
                <c:pt idx="19">
                  <c:v>1917.8905685440436</c:v>
                </c:pt>
                <c:pt idx="20">
                  <c:v>1936.4307612602654</c:v>
                </c:pt>
                <c:pt idx="21">
                  <c:v>1953.7154070312051</c:v>
                </c:pt>
                <c:pt idx="22">
                  <c:v>1969.6477268068368</c:v>
                </c:pt>
                <c:pt idx="23">
                  <c:v>1984.0975632743928</c:v>
                </c:pt>
                <c:pt idx="24">
                  <c:v>1996.9013808583766</c:v>
                </c:pt>
                <c:pt idx="25">
                  <c:v>2007.862265720531</c:v>
                </c:pt>
                <c:pt idx="26">
                  <c:v>2016.7499257598727</c:v>
                </c:pt>
                <c:pt idx="27">
                  <c:v>2023.3006906126636</c:v>
                </c:pt>
                <c:pt idx="28">
                  <c:v>2027.2175116524368</c:v>
                </c:pt>
                <c:pt idx="29">
                  <c:v>2028.1699619899834</c:v>
                </c:pt>
                <c:pt idx="30">
                  <c:v>2025.7942364733515</c:v>
                </c:pt>
                <c:pt idx="31">
                  <c:v>2019.6931516878283</c:v>
                </c:pt>
                <c:pt idx="32">
                  <c:v>2009.4361459559907</c:v>
                </c:pt>
                <c:pt idx="33">
                  <c:v>1994.5592793376609</c:v>
                </c:pt>
                <c:pt idx="34">
                  <c:v>1974.565233629909</c:v>
                </c:pt>
                <c:pt idx="35">
                  <c:v>1948.9233123670776</c:v>
                </c:pt>
                <c:pt idx="36">
                  <c:v>1917.0694408207587</c:v>
                </c:pt>
                <c:pt idx="37">
                  <c:v>1878.4061659998135</c:v>
                </c:pt>
                <c:pt idx="38">
                  <c:v>1832.3026566503615</c:v>
                </c:pt>
                <c:pt idx="39">
                  <c:v>1778.0947032557676</c:v>
                </c:pt>
                <c:pt idx="40">
                  <c:v>1715.0847180366588</c:v>
                </c:pt>
                <c:pt idx="41">
                  <c:v>1642.5417349509376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D3-4B6B-8636-A06EB3A37A03}"/>
            </c:ext>
          </c:extLst>
        </c:ser>
        <c:ser>
          <c:idx val="3"/>
          <c:order val="3"/>
          <c:tx>
            <c:strRef>
              <c:f>'Intracity Transport'!$B$5</c:f>
              <c:strCache>
                <c:ptCount val="1"/>
                <c:pt idx="0">
                  <c:v>山西省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Transport'!$C$5:$AR$5</c:f>
              <c:numCache>
                <c:formatCode>0_ </c:formatCode>
                <c:ptCount val="42"/>
                <c:pt idx="0">
                  <c:v>602.6258913057967</c:v>
                </c:pt>
                <c:pt idx="1">
                  <c:v>638.23254634237674</c:v>
                </c:pt>
                <c:pt idx="2">
                  <c:v>669.12812650131048</c:v>
                </c:pt>
                <c:pt idx="3">
                  <c:v>695.75505769411177</c:v>
                </c:pt>
                <c:pt idx="4">
                  <c:v>718.53534075445555</c:v>
                </c:pt>
                <c:pt idx="5">
                  <c:v>737.87055143817815</c:v>
                </c:pt>
                <c:pt idx="6">
                  <c:v>754.14184042328031</c:v>
                </c:pt>
                <c:pt idx="7">
                  <c:v>767.70993330992201</c:v>
                </c:pt>
                <c:pt idx="8">
                  <c:v>778.91513062042895</c:v>
                </c:pt>
                <c:pt idx="9">
                  <c:v>788.07730779928602</c:v>
                </c:pt>
                <c:pt idx="10">
                  <c:v>795.49591521314244</c:v>
                </c:pt>
                <c:pt idx="11">
                  <c:v>801.4499781508074</c:v>
                </c:pt>
                <c:pt idx="12">
                  <c:v>806.19809682325558</c:v>
                </c:pt>
                <c:pt idx="13">
                  <c:v>809.97844636362061</c:v>
                </c:pt>
                <c:pt idx="14">
                  <c:v>813.00877682719999</c:v>
                </c:pt>
                <c:pt idx="15">
                  <c:v>815.48641319145406</c:v>
                </c:pt>
                <c:pt idx="16">
                  <c:v>817.58825535600351</c:v>
                </c:pt>
                <c:pt idx="17">
                  <c:v>819.47077814263275</c:v>
                </c:pt>
                <c:pt idx="18">
                  <c:v>821.27003129528805</c:v>
                </c:pt>
                <c:pt idx="19">
                  <c:v>823.10163948007812</c:v>
                </c:pt>
                <c:pt idx="20">
                  <c:v>825.06080228527469</c:v>
                </c:pt>
                <c:pt idx="21">
                  <c:v>827.22229422130772</c:v>
                </c:pt>
                <c:pt idx="22">
                  <c:v>829.64046472077473</c:v>
                </c:pt>
                <c:pt idx="23">
                  <c:v>832.34923813843227</c:v>
                </c:pt>
                <c:pt idx="24">
                  <c:v>835.36211375120138</c:v>
                </c:pt>
                <c:pt idx="25">
                  <c:v>838.6721657581619</c:v>
                </c:pt>
                <c:pt idx="26">
                  <c:v>842.25204328055861</c:v>
                </c:pt>
                <c:pt idx="27">
                  <c:v>846.05397036179897</c:v>
                </c:pt>
                <c:pt idx="28">
                  <c:v>850.00974596745061</c:v>
                </c:pt>
                <c:pt idx="29">
                  <c:v>854.030743985242</c:v>
                </c:pt>
                <c:pt idx="30">
                  <c:v>858.00791322506939</c:v>
                </c:pt>
                <c:pt idx="31">
                  <c:v>861.81177741899035</c:v>
                </c:pt>
                <c:pt idx="32">
                  <c:v>865.2924352212176</c:v>
                </c:pt>
                <c:pt idx="33">
                  <c:v>868.27956020812974</c:v>
                </c:pt>
                <c:pt idx="34">
                  <c:v>870.58240087827483</c:v>
                </c:pt>
                <c:pt idx="35">
                  <c:v>871.98978065235485</c:v>
                </c:pt>
                <c:pt idx="36">
                  <c:v>872.27009787323163</c:v>
                </c:pt>
                <c:pt idx="37">
                  <c:v>871.17132580593886</c:v>
                </c:pt>
                <c:pt idx="38">
                  <c:v>868.42101263766881</c:v>
                </c:pt>
                <c:pt idx="39">
                  <c:v>863.72628147776913</c:v>
                </c:pt>
                <c:pt idx="40">
                  <c:v>856.77383035775927</c:v>
                </c:pt>
                <c:pt idx="41">
                  <c:v>847.22993223131425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D3-4B6B-8636-A06EB3A37A03}"/>
            </c:ext>
          </c:extLst>
        </c:ser>
        <c:ser>
          <c:idx val="4"/>
          <c:order val="4"/>
          <c:tx>
            <c:strRef>
              <c:f>'Intracity Transport'!$B$6</c:f>
              <c:strCache>
                <c:ptCount val="1"/>
                <c:pt idx="0">
                  <c:v>内蒙古自治区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Transport'!$C$6:$AR$6</c:f>
              <c:numCache>
                <c:formatCode>0_ </c:formatCode>
                <c:ptCount val="42"/>
                <c:pt idx="0">
                  <c:v>435.96930003665148</c:v>
                </c:pt>
                <c:pt idx="1">
                  <c:v>451.89722388372604</c:v>
                </c:pt>
                <c:pt idx="2">
                  <c:v>467.12454279192167</c:v>
                </c:pt>
                <c:pt idx="3">
                  <c:v>481.69112701920318</c:v>
                </c:pt>
                <c:pt idx="4">
                  <c:v>495.63318816464243</c:v>
                </c:pt>
                <c:pt idx="5">
                  <c:v>508.98327916841788</c:v>
                </c:pt>
                <c:pt idx="6">
                  <c:v>521.77029431181393</c:v>
                </c:pt>
                <c:pt idx="7">
                  <c:v>534.01946921722242</c:v>
                </c:pt>
                <c:pt idx="8">
                  <c:v>545.752380848141</c:v>
                </c:pt>
                <c:pt idx="9">
                  <c:v>556.98694750917332</c:v>
                </c:pt>
                <c:pt idx="10">
                  <c:v>567.73742884603053</c:v>
                </c:pt>
                <c:pt idx="11">
                  <c:v>578.01442584553035</c:v>
                </c:pt>
                <c:pt idx="12">
                  <c:v>587.82488083559576</c:v>
                </c:pt>
                <c:pt idx="13">
                  <c:v>597.17207748525732</c:v>
                </c:pt>
                <c:pt idx="14">
                  <c:v>606.05564080465058</c:v>
                </c:pt>
                <c:pt idx="15">
                  <c:v>614.47153714502144</c:v>
                </c:pt>
                <c:pt idx="16">
                  <c:v>622.41207419871762</c:v>
                </c:pt>
                <c:pt idx="17">
                  <c:v>629.86590099919511</c:v>
                </c:pt>
                <c:pt idx="18">
                  <c:v>636.81800792101797</c:v>
                </c:pt>
                <c:pt idx="19">
                  <c:v>643.24972667985242</c:v>
                </c:pt>
                <c:pt idx="20">
                  <c:v>649.1387303324783</c:v>
                </c:pt>
                <c:pt idx="21">
                  <c:v>654.45903327677411</c:v>
                </c:pt>
                <c:pt idx="22">
                  <c:v>659.18099125173035</c:v>
                </c:pt>
                <c:pt idx="23">
                  <c:v>663.27130133744231</c:v>
                </c:pt>
                <c:pt idx="24">
                  <c:v>666.69300195511016</c:v>
                </c:pt>
                <c:pt idx="25">
                  <c:v>669.40547286704361</c:v>
                </c:pt>
                <c:pt idx="26">
                  <c:v>671.36443517665543</c:v>
                </c:pt>
                <c:pt idx="27">
                  <c:v>672.52195132846794</c:v>
                </c:pt>
                <c:pt idx="28">
                  <c:v>672.82642510810717</c:v>
                </c:pt>
                <c:pt idx="29">
                  <c:v>672.22260164231227</c:v>
                </c:pt>
                <c:pt idx="30">
                  <c:v>670.65156739891643</c:v>
                </c:pt>
                <c:pt idx="31">
                  <c:v>668.05075018687091</c:v>
                </c:pt>
                <c:pt idx="32">
                  <c:v>664.35391915622995</c:v>
                </c:pt>
                <c:pt idx="33">
                  <c:v>659.49118479814933</c:v>
                </c:pt>
                <c:pt idx="34">
                  <c:v>653.38899894489828</c:v>
                </c:pt>
                <c:pt idx="35">
                  <c:v>645.97015476985291</c:v>
                </c:pt>
                <c:pt idx="36">
                  <c:v>637.15378678748652</c:v>
                </c:pt>
                <c:pt idx="37">
                  <c:v>626.85537085338865</c:v>
                </c:pt>
                <c:pt idx="38">
                  <c:v>614.98672416425075</c:v>
                </c:pt>
                <c:pt idx="39">
                  <c:v>601.45600525787461</c:v>
                </c:pt>
                <c:pt idx="40">
                  <c:v>586.16771401316134</c:v>
                </c:pt>
                <c:pt idx="41">
                  <c:v>569.02269165012422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D3-4B6B-8636-A06EB3A37A03}"/>
            </c:ext>
          </c:extLst>
        </c:ser>
        <c:ser>
          <c:idx val="5"/>
          <c:order val="5"/>
          <c:tx>
            <c:strRef>
              <c:f>'Intracity Transport'!$B$7</c:f>
              <c:strCache>
                <c:ptCount val="1"/>
                <c:pt idx="0">
                  <c:v>辽宁省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Transport'!$C$7:$AR$7</c:f>
              <c:numCache>
                <c:formatCode>0_ </c:formatCode>
                <c:ptCount val="42"/>
                <c:pt idx="0">
                  <c:v>710.24540768940847</c:v>
                </c:pt>
                <c:pt idx="1">
                  <c:v>749.26224596162922</c:v>
                </c:pt>
                <c:pt idx="2">
                  <c:v>781.01133545657581</c:v>
                </c:pt>
                <c:pt idx="3">
                  <c:v>806.25059269757253</c:v>
                </c:pt>
                <c:pt idx="4">
                  <c:v>825.70024073837567</c:v>
                </c:pt>
                <c:pt idx="5">
                  <c:v>840.04280916317089</c:v>
                </c:pt>
                <c:pt idx="6">
                  <c:v>849.92313408658538</c:v>
                </c:pt>
                <c:pt idx="7">
                  <c:v>855.94835815367253</c:v>
                </c:pt>
                <c:pt idx="8">
                  <c:v>858.68793053991953</c:v>
                </c:pt>
                <c:pt idx="9">
                  <c:v>858.6736069512491</c:v>
                </c:pt>
                <c:pt idx="10">
                  <c:v>856.39944962402194</c:v>
                </c:pt>
                <c:pt idx="11">
                  <c:v>852.32182732501803</c:v>
                </c:pt>
                <c:pt idx="12">
                  <c:v>846.85941535146878</c:v>
                </c:pt>
                <c:pt idx="13">
                  <c:v>840.39319553102087</c:v>
                </c:pt>
                <c:pt idx="14">
                  <c:v>833.2664562217667</c:v>
                </c:pt>
                <c:pt idx="15">
                  <c:v>825.78479231223196</c:v>
                </c:pt>
                <c:pt idx="16">
                  <c:v>818.21610522136962</c:v>
                </c:pt>
                <c:pt idx="17">
                  <c:v>810.79060289856568</c:v>
                </c:pt>
                <c:pt idx="18">
                  <c:v>803.70079982364155</c:v>
                </c:pt>
                <c:pt idx="19">
                  <c:v>797.10151700685958</c:v>
                </c:pt>
                <c:pt idx="20">
                  <c:v>791.10988198889572</c:v>
                </c:pt>
                <c:pt idx="21">
                  <c:v>785.80532884088689</c:v>
                </c:pt>
                <c:pt idx="22">
                  <c:v>781.22959816437708</c:v>
                </c:pt>
                <c:pt idx="23">
                  <c:v>777.38673709135742</c:v>
                </c:pt>
                <c:pt idx="24">
                  <c:v>774.24309928425339</c:v>
                </c:pt>
                <c:pt idx="25">
                  <c:v>771.72734493591736</c:v>
                </c:pt>
                <c:pt idx="26">
                  <c:v>769.73044076963458</c:v>
                </c:pt>
                <c:pt idx="27">
                  <c:v>768.10566003912822</c:v>
                </c:pt>
                <c:pt idx="28">
                  <c:v>766.66858252855548</c:v>
                </c:pt>
                <c:pt idx="29">
                  <c:v>765.19709455250279</c:v>
                </c:pt>
                <c:pt idx="30">
                  <c:v>763.43138895599895</c:v>
                </c:pt>
                <c:pt idx="31">
                  <c:v>761.07396511447621</c:v>
                </c:pt>
                <c:pt idx="32">
                  <c:v>757.78962893385301</c:v>
                </c:pt>
                <c:pt idx="33">
                  <c:v>753.20549285042796</c:v>
                </c:pt>
                <c:pt idx="34">
                  <c:v>746.91097583097121</c:v>
                </c:pt>
                <c:pt idx="35">
                  <c:v>738.45780337264421</c:v>
                </c:pt>
                <c:pt idx="36">
                  <c:v>727.36000750310268</c:v>
                </c:pt>
                <c:pt idx="37">
                  <c:v>713.09392678037091</c:v>
                </c:pt>
                <c:pt idx="38">
                  <c:v>695.09820629296814</c:v>
                </c:pt>
                <c:pt idx="39">
                  <c:v>672.77379765979151</c:v>
                </c:pt>
                <c:pt idx="40">
                  <c:v>645.48395903019855</c:v>
                </c:pt>
                <c:pt idx="41">
                  <c:v>612.55425508397957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D3-4B6B-8636-A06EB3A37A03}"/>
            </c:ext>
          </c:extLst>
        </c:ser>
        <c:ser>
          <c:idx val="6"/>
          <c:order val="6"/>
          <c:tx>
            <c:strRef>
              <c:f>'Intracity Transport'!$B$8</c:f>
              <c:strCache>
                <c:ptCount val="1"/>
                <c:pt idx="0">
                  <c:v>吉林省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Transport'!$C$8:$AR$8</c:f>
              <c:numCache>
                <c:formatCode>0_ </c:formatCode>
                <c:ptCount val="42"/>
                <c:pt idx="0">
                  <c:v>653.38128731161407</c:v>
                </c:pt>
                <c:pt idx="1">
                  <c:v>640.28195616225423</c:v>
                </c:pt>
                <c:pt idx="2">
                  <c:v>629.05691001424009</c:v>
                </c:pt>
                <c:pt idx="3">
                  <c:v>619.50359733084758</c:v>
                </c:pt>
                <c:pt idx="4">
                  <c:v>611.42901540624996</c:v>
                </c:pt>
                <c:pt idx="5">
                  <c:v>604.64971036551788</c:v>
                </c:pt>
                <c:pt idx="6">
                  <c:v>598.99177716462373</c:v>
                </c:pt>
                <c:pt idx="7">
                  <c:v>594.29085959043425</c:v>
                </c:pt>
                <c:pt idx="8">
                  <c:v>590.39215026071599</c:v>
                </c:pt>
                <c:pt idx="9">
                  <c:v>587.15039062413632</c:v>
                </c:pt>
                <c:pt idx="10">
                  <c:v>584.42987096025729</c:v>
                </c:pt>
                <c:pt idx="11">
                  <c:v>582.10443037954144</c:v>
                </c:pt>
                <c:pt idx="12">
                  <c:v>580.05745682335089</c:v>
                </c:pt>
                <c:pt idx="13">
                  <c:v>578.1818870639446</c:v>
                </c:pt>
                <c:pt idx="14">
                  <c:v>576.38020670447872</c:v>
                </c:pt>
                <c:pt idx="15">
                  <c:v>574.56445017901069</c:v>
                </c:pt>
                <c:pt idx="16">
                  <c:v>572.65620075249547</c:v>
                </c:pt>
                <c:pt idx="17">
                  <c:v>570.58659052078394</c:v>
                </c:pt>
                <c:pt idx="18">
                  <c:v>568.29630041063024</c:v>
                </c:pt>
                <c:pt idx="19">
                  <c:v>565.73556017968156</c:v>
                </c:pt>
                <c:pt idx="20">
                  <c:v>562.86414841648809</c:v>
                </c:pt>
                <c:pt idx="21">
                  <c:v>559.651392540497</c:v>
                </c:pt>
                <c:pt idx="22">
                  <c:v>556.07616880204887</c:v>
                </c:pt>
                <c:pt idx="23">
                  <c:v>552.12690228239683</c:v>
                </c:pt>
                <c:pt idx="24">
                  <c:v>547.80156689367493</c:v>
                </c:pt>
                <c:pt idx="25">
                  <c:v>543.10768537892523</c:v>
                </c:pt>
                <c:pt idx="26">
                  <c:v>538.06232931208751</c:v>
                </c:pt>
                <c:pt idx="27">
                  <c:v>532.69211909799856</c:v>
                </c:pt>
                <c:pt idx="28">
                  <c:v>527.03322397239367</c:v>
                </c:pt>
                <c:pt idx="29">
                  <c:v>521.1313620019132</c:v>
                </c:pt>
                <c:pt idx="30">
                  <c:v>515.04180008408139</c:v>
                </c:pt>
                <c:pt idx="31">
                  <c:v>508.82935394733443</c:v>
                </c:pt>
                <c:pt idx="32">
                  <c:v>502.56838815100303</c:v>
                </c:pt>
                <c:pt idx="33">
                  <c:v>496.34281608531057</c:v>
                </c:pt>
                <c:pt idx="34">
                  <c:v>490.24609997138776</c:v>
                </c:pt>
                <c:pt idx="35">
                  <c:v>484.3812508612549</c:v>
                </c:pt>
                <c:pt idx="36">
                  <c:v>478.86082863783747</c:v>
                </c:pt>
                <c:pt idx="37">
                  <c:v>473.80694201496391</c:v>
                </c:pt>
                <c:pt idx="38">
                  <c:v>469.35124853734396</c:v>
                </c:pt>
                <c:pt idx="39">
                  <c:v>465.63495458060561</c:v>
                </c:pt>
                <c:pt idx="40">
                  <c:v>462.80881535125718</c:v>
                </c:pt>
                <c:pt idx="41">
                  <c:v>461.03313488671972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D3-4B6B-8636-A06EB3A37A03}"/>
            </c:ext>
          </c:extLst>
        </c:ser>
        <c:ser>
          <c:idx val="7"/>
          <c:order val="7"/>
          <c:tx>
            <c:strRef>
              <c:f>'Intracity Transport'!$B$9</c:f>
              <c:strCache>
                <c:ptCount val="1"/>
                <c:pt idx="0">
                  <c:v>黑龙江省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Transport'!$C$9:$AR$9</c:f>
              <c:numCache>
                <c:formatCode>0_ </c:formatCode>
                <c:ptCount val="42"/>
                <c:pt idx="0">
                  <c:v>636.15989044301273</c:v>
                </c:pt>
                <c:pt idx="1">
                  <c:v>660.75544921201003</c:v>
                </c:pt>
                <c:pt idx="2">
                  <c:v>684.69397854408794</c:v>
                </c:pt>
                <c:pt idx="3">
                  <c:v>707.82561681175969</c:v>
                </c:pt>
                <c:pt idx="4">
                  <c:v>730.01094173019521</c:v>
                </c:pt>
                <c:pt idx="5">
                  <c:v>751.1209703572282</c:v>
                </c:pt>
                <c:pt idx="6">
                  <c:v>771.0371590933446</c:v>
                </c:pt>
                <c:pt idx="7">
                  <c:v>789.65140368169159</c:v>
                </c:pt>
                <c:pt idx="8">
                  <c:v>806.8660392080775</c:v>
                </c:pt>
                <c:pt idx="9">
                  <c:v>822.59384010096369</c:v>
                </c:pt>
                <c:pt idx="10">
                  <c:v>836.7580201314729</c:v>
                </c:pt>
                <c:pt idx="11">
                  <c:v>849.29223241338866</c:v>
                </c:pt>
                <c:pt idx="12">
                  <c:v>860.14056940314561</c:v>
                </c:pt>
                <c:pt idx="13">
                  <c:v>869.25756289984531</c:v>
                </c:pt>
                <c:pt idx="14">
                  <c:v>876.60818404524184</c:v>
                </c:pt>
                <c:pt idx="15">
                  <c:v>882.16784332374937</c:v>
                </c:pt>
                <c:pt idx="16">
                  <c:v>885.92239056244125</c:v>
                </c:pt>
                <c:pt idx="17">
                  <c:v>887.8681149310504</c:v>
                </c:pt>
                <c:pt idx="18">
                  <c:v>888.0117449419655</c:v>
                </c:pt>
                <c:pt idx="19">
                  <c:v>886.37044845023661</c:v>
                </c:pt>
                <c:pt idx="20">
                  <c:v>882.97183265356671</c:v>
                </c:pt>
                <c:pt idx="21">
                  <c:v>877.85394409232265</c:v>
                </c:pt>
                <c:pt idx="22">
                  <c:v>871.06526864952787</c:v>
                </c:pt>
                <c:pt idx="23">
                  <c:v>862.66473155086612</c:v>
                </c:pt>
                <c:pt idx="24">
                  <c:v>852.72169736467595</c:v>
                </c:pt>
                <c:pt idx="25">
                  <c:v>841.31597000195688</c:v>
                </c:pt>
                <c:pt idx="26">
                  <c:v>828.53779271636324</c:v>
                </c:pt>
                <c:pt idx="27">
                  <c:v>814.48784810421478</c:v>
                </c:pt>
                <c:pt idx="28">
                  <c:v>799.27725810448237</c:v>
                </c:pt>
                <c:pt idx="29">
                  <c:v>783.02758399880315</c:v>
                </c:pt>
                <c:pt idx="30">
                  <c:v>765.87082641145969</c:v>
                </c:pt>
                <c:pt idx="31">
                  <c:v>747.94942530940716</c:v>
                </c:pt>
                <c:pt idx="32">
                  <c:v>729.41626000225904</c:v>
                </c:pt>
                <c:pt idx="33">
                  <c:v>710.43464914226627</c:v>
                </c:pt>
                <c:pt idx="34">
                  <c:v>691.17835072436969</c:v>
                </c:pt>
                <c:pt idx="35">
                  <c:v>671.83156208614162</c:v>
                </c:pt>
                <c:pt idx="36">
                  <c:v>652.58891990782411</c:v>
                </c:pt>
                <c:pt idx="37">
                  <c:v>633.65550021232252</c:v>
                </c:pt>
                <c:pt idx="38">
                  <c:v>615.24681836519233</c:v>
                </c:pt>
                <c:pt idx="39">
                  <c:v>597.58882907464738</c:v>
                </c:pt>
                <c:pt idx="40">
                  <c:v>580.91792639157245</c:v>
                </c:pt>
                <c:pt idx="41">
                  <c:v>565.48094370948763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D3-4B6B-8636-A06EB3A37A03}"/>
            </c:ext>
          </c:extLst>
        </c:ser>
        <c:ser>
          <c:idx val="8"/>
          <c:order val="8"/>
          <c:tx>
            <c:strRef>
              <c:f>'Intracity Transport'!$B$10</c:f>
              <c:strCache>
                <c:ptCount val="1"/>
                <c:pt idx="0">
                  <c:v>上海市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Transport'!$C$10:$AR$10</c:f>
              <c:numCache>
                <c:formatCode>0_ </c:formatCode>
                <c:ptCount val="42"/>
                <c:pt idx="0">
                  <c:v>659.18812862558877</c:v>
                </c:pt>
                <c:pt idx="1">
                  <c:v>608.93979215522313</c:v>
                </c:pt>
                <c:pt idx="2">
                  <c:v>564.43069005381801</c:v>
                </c:pt>
                <c:pt idx="3">
                  <c:v>525.21945526411753</c:v>
                </c:pt>
                <c:pt idx="4">
                  <c:v>490.88149629765394</c:v>
                </c:pt>
                <c:pt idx="5">
                  <c:v>461.00899723473839</c:v>
                </c:pt>
                <c:pt idx="6">
                  <c:v>435.21091772447096</c:v>
                </c:pt>
                <c:pt idx="7">
                  <c:v>413.11299298473119</c:v>
                </c:pt>
                <c:pt idx="8">
                  <c:v>394.35773380218035</c:v>
                </c:pt>
                <c:pt idx="9">
                  <c:v>378.60442653226755</c:v>
                </c:pt>
                <c:pt idx="10">
                  <c:v>365.52913309922513</c:v>
                </c:pt>
                <c:pt idx="11">
                  <c:v>354.8246909960676</c:v>
                </c:pt>
                <c:pt idx="12">
                  <c:v>346.2007132845884</c:v>
                </c:pt>
                <c:pt idx="13">
                  <c:v>339.38358859537442</c:v>
                </c:pt>
                <c:pt idx="14">
                  <c:v>334.11648112779017</c:v>
                </c:pt>
                <c:pt idx="15">
                  <c:v>330.15933064997955</c:v>
                </c:pt>
                <c:pt idx="16">
                  <c:v>327.28885249887958</c:v>
                </c:pt>
                <c:pt idx="17">
                  <c:v>325.29853758020357</c:v>
                </c:pt>
                <c:pt idx="18">
                  <c:v>323.99865236844977</c:v>
                </c:pt>
                <c:pt idx="19">
                  <c:v>323.2162389069012</c:v>
                </c:pt>
                <c:pt idx="20">
                  <c:v>322.79511480762557</c:v>
                </c:pt>
                <c:pt idx="21">
                  <c:v>322.59587325147135</c:v>
                </c:pt>
                <c:pt idx="22">
                  <c:v>322.49588298807043</c:v>
                </c:pt>
                <c:pt idx="23">
                  <c:v>322.38928833584333</c:v>
                </c:pt>
                <c:pt idx="24">
                  <c:v>322.18700918198198</c:v>
                </c:pt>
                <c:pt idx="25">
                  <c:v>321.81674098247515</c:v>
                </c:pt>
                <c:pt idx="26">
                  <c:v>321.22295476209257</c:v>
                </c:pt>
                <c:pt idx="27">
                  <c:v>320.36689711438157</c:v>
                </c:pt>
                <c:pt idx="28">
                  <c:v>319.22659020167436</c:v>
                </c:pt>
                <c:pt idx="29">
                  <c:v>317.79683175509075</c:v>
                </c:pt>
                <c:pt idx="30">
                  <c:v>316.08919507453675</c:v>
                </c:pt>
                <c:pt idx="31">
                  <c:v>314.13202902868636</c:v>
                </c:pt>
                <c:pt idx="32">
                  <c:v>311.97045805501517</c:v>
                </c:pt>
                <c:pt idx="33">
                  <c:v>309.66638215977235</c:v>
                </c:pt>
                <c:pt idx="34">
                  <c:v>307.29847691799057</c:v>
                </c:pt>
                <c:pt idx="35">
                  <c:v>304.96219347349557</c:v>
                </c:pt>
                <c:pt idx="36">
                  <c:v>302.76975853888115</c:v>
                </c:pt>
                <c:pt idx="37">
                  <c:v>300.85017439553997</c:v>
                </c:pt>
                <c:pt idx="38">
                  <c:v>299.3492188936354</c:v>
                </c:pt>
                <c:pt idx="39">
                  <c:v>298.42944545212538</c:v>
                </c:pt>
                <c:pt idx="40">
                  <c:v>298.27018305873736</c:v>
                </c:pt>
                <c:pt idx="41">
                  <c:v>299.06753627000319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5D3-4B6B-8636-A06EB3A37A03}"/>
            </c:ext>
          </c:extLst>
        </c:ser>
        <c:ser>
          <c:idx val="9"/>
          <c:order val="9"/>
          <c:tx>
            <c:strRef>
              <c:f>'Intracity Transport'!$B$11</c:f>
              <c:strCache>
                <c:ptCount val="1"/>
                <c:pt idx="0">
                  <c:v>江苏省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Transport'!$C$11:$AR$11</c:f>
              <c:numCache>
                <c:formatCode>0_ </c:formatCode>
                <c:ptCount val="42"/>
                <c:pt idx="0">
                  <c:v>1615.7452796672628</c:v>
                </c:pt>
                <c:pt idx="1">
                  <c:v>1718.7090145981817</c:v>
                </c:pt>
                <c:pt idx="2">
                  <c:v>1808.8690501725607</c:v>
                </c:pt>
                <c:pt idx="3">
                  <c:v>1887.6581062151276</c:v>
                </c:pt>
                <c:pt idx="4">
                  <c:v>1956.4253302767431</c:v>
                </c:pt>
                <c:pt idx="5">
                  <c:v>2016.4362976344141</c:v>
                </c:pt>
                <c:pt idx="6">
                  <c:v>2068.8730112912785</c:v>
                </c:pt>
                <c:pt idx="7">
                  <c:v>2114.8339019766081</c:v>
                </c:pt>
                <c:pt idx="8">
                  <c:v>2155.3338281458214</c:v>
                </c:pt>
                <c:pt idx="9">
                  <c:v>2191.3040759804753</c:v>
                </c:pt>
                <c:pt idx="10">
                  <c:v>2223.5923593882439</c:v>
                </c:pt>
                <c:pt idx="11">
                  <c:v>2252.9628200029701</c:v>
                </c:pt>
                <c:pt idx="12">
                  <c:v>2280.096027184612</c:v>
                </c:pt>
                <c:pt idx="13">
                  <c:v>2305.5889780192647</c:v>
                </c:pt>
                <c:pt idx="14">
                  <c:v>2329.9550973191767</c:v>
                </c:pt>
                <c:pt idx="15">
                  <c:v>2353.6242376227196</c:v>
                </c:pt>
                <c:pt idx="16">
                  <c:v>2376.9426791944061</c:v>
                </c:pt>
                <c:pt idx="17">
                  <c:v>2400.1731300248907</c:v>
                </c:pt>
                <c:pt idx="18">
                  <c:v>2423.494725830958</c:v>
                </c:pt>
                <c:pt idx="19">
                  <c:v>2447.0030300555372</c:v>
                </c:pt>
                <c:pt idx="20">
                  <c:v>2470.7100338676951</c:v>
                </c:pt>
                <c:pt idx="21">
                  <c:v>2494.5441561626258</c:v>
                </c:pt>
                <c:pt idx="22">
                  <c:v>2518.3502435616656</c:v>
                </c:pt>
                <c:pt idx="23">
                  <c:v>2541.8895704123038</c:v>
                </c:pt>
                <c:pt idx="24">
                  <c:v>2564.8398387881439</c:v>
                </c:pt>
                <c:pt idx="25">
                  <c:v>2586.7951784889374</c:v>
                </c:pt>
                <c:pt idx="26">
                  <c:v>2607.2661470405769</c:v>
                </c:pt>
                <c:pt idx="27">
                  <c:v>2625.679729695079</c:v>
                </c:pt>
                <c:pt idx="28">
                  <c:v>2641.379339430619</c:v>
                </c:pt>
                <c:pt idx="29">
                  <c:v>2653.6248169514915</c:v>
                </c:pt>
                <c:pt idx="30">
                  <c:v>2661.5924306881325</c:v>
                </c:pt>
                <c:pt idx="31">
                  <c:v>2664.374876797126</c:v>
                </c:pt>
                <c:pt idx="32">
                  <c:v>2660.9812791611721</c:v>
                </c:pt>
                <c:pt idx="33">
                  <c:v>2650.3371893891299</c:v>
                </c:pt>
                <c:pt idx="34">
                  <c:v>2631.284586815987</c:v>
                </c:pt>
                <c:pt idx="35">
                  <c:v>2602.5818785028664</c:v>
                </c:pt>
                <c:pt idx="36">
                  <c:v>2562.903899237037</c:v>
                </c:pt>
                <c:pt idx="37">
                  <c:v>2510.8419115318816</c:v>
                </c:pt>
                <c:pt idx="38">
                  <c:v>2444.9036056269574</c:v>
                </c:pt>
                <c:pt idx="39">
                  <c:v>2363.5130994879396</c:v>
                </c:pt>
                <c:pt idx="40">
                  <c:v>2265.0109388066248</c:v>
                </c:pt>
                <c:pt idx="41">
                  <c:v>2147.654097000981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D3-4B6B-8636-A06EB3A37A03}"/>
            </c:ext>
          </c:extLst>
        </c:ser>
        <c:ser>
          <c:idx val="10"/>
          <c:order val="10"/>
          <c:tx>
            <c:strRef>
              <c:f>'Intracity Transport'!$B$12</c:f>
              <c:strCache>
                <c:ptCount val="1"/>
                <c:pt idx="0">
                  <c:v>浙江省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Transport'!$C$12:$AR$12</c:f>
              <c:numCache>
                <c:formatCode>0_ </c:formatCode>
                <c:ptCount val="42"/>
                <c:pt idx="0">
                  <c:v>1096.1829534389983</c:v>
                </c:pt>
                <c:pt idx="1">
                  <c:v>1169.112480775429</c:v>
                </c:pt>
                <c:pt idx="2">
                  <c:v>1230.3828572142629</c:v>
                </c:pt>
                <c:pt idx="3">
                  <c:v>1281.0841546886993</c:v>
                </c:pt>
                <c:pt idx="4">
                  <c:v>1322.2574601394156</c:v>
                </c:pt>
                <c:pt idx="5">
                  <c:v>1354.894875514567</c:v>
                </c:pt>
                <c:pt idx="6">
                  <c:v>1379.9395177698034</c:v>
                </c:pt>
                <c:pt idx="7">
                  <c:v>1398.285518868244</c:v>
                </c:pt>
                <c:pt idx="8">
                  <c:v>1410.7780257804882</c:v>
                </c:pt>
                <c:pt idx="9">
                  <c:v>1418.2132004846317</c:v>
                </c:pt>
                <c:pt idx="10">
                  <c:v>1421.3382199662356</c:v>
                </c:pt>
                <c:pt idx="11">
                  <c:v>1420.8512762183486</c:v>
                </c:pt>
                <c:pt idx="12">
                  <c:v>1417.401576241502</c:v>
                </c:pt>
                <c:pt idx="13">
                  <c:v>1411.5893420437076</c:v>
                </c:pt>
                <c:pt idx="14">
                  <c:v>1403.9658106404584</c:v>
                </c:pt>
                <c:pt idx="15">
                  <c:v>1395.0332340547275</c:v>
                </c:pt>
                <c:pt idx="16">
                  <c:v>1385.2448793169729</c:v>
                </c:pt>
                <c:pt idx="17">
                  <c:v>1375.0050284651343</c:v>
                </c:pt>
                <c:pt idx="18">
                  <c:v>1364.6689785446229</c:v>
                </c:pt>
                <c:pt idx="19">
                  <c:v>1354.5430416083464</c:v>
                </c:pt>
                <c:pt idx="20">
                  <c:v>1344.8845447166796</c:v>
                </c:pt>
                <c:pt idx="21">
                  <c:v>1335.9018299374964</c:v>
                </c:pt>
                <c:pt idx="22">
                  <c:v>1327.7542543461352</c:v>
                </c:pt>
                <c:pt idx="23">
                  <c:v>1320.552190025415</c:v>
                </c:pt>
                <c:pt idx="24">
                  <c:v>1314.3570240656593</c:v>
                </c:pt>
                <c:pt idx="25">
                  <c:v>1309.1811585646396</c:v>
                </c:pt>
                <c:pt idx="26">
                  <c:v>1304.9880106276407</c:v>
                </c:pt>
                <c:pt idx="27">
                  <c:v>1301.6920123674092</c:v>
                </c:pt>
                <c:pt idx="28">
                  <c:v>1299.1586109041787</c:v>
                </c:pt>
                <c:pt idx="29">
                  <c:v>1297.2042683656618</c:v>
                </c:pt>
                <c:pt idx="30">
                  <c:v>1295.5964618870555</c:v>
                </c:pt>
                <c:pt idx="31">
                  <c:v>1294.053683611045</c:v>
                </c:pt>
                <c:pt idx="32">
                  <c:v>1292.245440687781</c:v>
                </c:pt>
                <c:pt idx="33">
                  <c:v>1289.7922552749051</c:v>
                </c:pt>
                <c:pt idx="34">
                  <c:v>1286.265664537543</c:v>
                </c:pt>
                <c:pt idx="35">
                  <c:v>1281.1882206482908</c:v>
                </c:pt>
                <c:pt idx="36">
                  <c:v>1274.0334907872509</c:v>
                </c:pt>
                <c:pt idx="37">
                  <c:v>1264.2260571419652</c:v>
                </c:pt>
                <c:pt idx="38">
                  <c:v>1251.1415169075033</c:v>
                </c:pt>
                <c:pt idx="39">
                  <c:v>1234.1064822863816</c:v>
                </c:pt>
                <c:pt idx="40">
                  <c:v>1212.3985804886147</c:v>
                </c:pt>
                <c:pt idx="41">
                  <c:v>1185.2464537317012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5D3-4B6B-8636-A06EB3A37A03}"/>
            </c:ext>
          </c:extLst>
        </c:ser>
        <c:ser>
          <c:idx val="11"/>
          <c:order val="11"/>
          <c:tx>
            <c:strRef>
              <c:f>'Intracity Transport'!$B$13</c:f>
              <c:strCache>
                <c:ptCount val="1"/>
                <c:pt idx="0">
                  <c:v>安徽省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Transport'!$C$13:$AR$13</c:f>
              <c:numCache>
                <c:formatCode>0_ </c:formatCode>
                <c:ptCount val="42"/>
                <c:pt idx="0">
                  <c:v>1107.1724734201853</c:v>
                </c:pt>
                <c:pt idx="1">
                  <c:v>1199.2970837958176</c:v>
                </c:pt>
                <c:pt idx="2">
                  <c:v>1283.4822942453068</c:v>
                </c:pt>
                <c:pt idx="3">
                  <c:v>1360.1228506141333</c:v>
                </c:pt>
                <c:pt idx="4">
                  <c:v>1429.6026791741763</c:v>
                </c:pt>
                <c:pt idx="5">
                  <c:v>1492.2948866237227</c:v>
                </c:pt>
                <c:pt idx="6">
                  <c:v>1548.561760087468</c:v>
                </c:pt>
                <c:pt idx="7">
                  <c:v>1598.7547671165066</c:v>
                </c:pt>
                <c:pt idx="8">
                  <c:v>1643.2145556883295</c:v>
                </c:pt>
                <c:pt idx="9">
                  <c:v>1682.2709542068453</c:v>
                </c:pt>
                <c:pt idx="10">
                  <c:v>1716.2429715023529</c:v>
                </c:pt>
                <c:pt idx="11">
                  <c:v>1745.4387968315705</c:v>
                </c:pt>
                <c:pt idx="12">
                  <c:v>1770.1557998776075</c:v>
                </c:pt>
                <c:pt idx="13">
                  <c:v>1790.6805307499797</c:v>
                </c:pt>
                <c:pt idx="14">
                  <c:v>1807.2887199846075</c:v>
                </c:pt>
                <c:pt idx="15">
                  <c:v>1820.2452785438145</c:v>
                </c:pt>
                <c:pt idx="16">
                  <c:v>1829.8042978163323</c:v>
                </c:pt>
                <c:pt idx="17">
                  <c:v>1836.2090496172805</c:v>
                </c:pt>
                <c:pt idx="18">
                  <c:v>1839.6919861882131</c:v>
                </c:pt>
                <c:pt idx="19">
                  <c:v>1840.4747401970551</c:v>
                </c:pt>
                <c:pt idx="20">
                  <c:v>1838.7681247381595</c:v>
                </c:pt>
                <c:pt idx="21">
                  <c:v>1834.7721333322627</c:v>
                </c:pt>
                <c:pt idx="22">
                  <c:v>1828.6759399265261</c:v>
                </c:pt>
                <c:pt idx="23">
                  <c:v>1820.6578988944848</c:v>
                </c:pt>
                <c:pt idx="24">
                  <c:v>1810.8855450361207</c:v>
                </c:pt>
                <c:pt idx="25">
                  <c:v>1799.515593577785</c:v>
                </c:pt>
                <c:pt idx="26">
                  <c:v>1786.6939401722348</c:v>
                </c:pt>
                <c:pt idx="27">
                  <c:v>1772.555660898646</c:v>
                </c:pt>
                <c:pt idx="28">
                  <c:v>1757.2250122625851</c:v>
                </c:pt>
                <c:pt idx="29">
                  <c:v>1740.8154311960425</c:v>
                </c:pt>
                <c:pt idx="30">
                  <c:v>1723.4295350573836</c:v>
                </c:pt>
                <c:pt idx="31">
                  <c:v>1705.1591216314066</c:v>
                </c:pt>
                <c:pt idx="32">
                  <c:v>1686.0851691292899</c:v>
                </c:pt>
                <c:pt idx="33">
                  <c:v>1666.2778361886265</c:v>
                </c:pt>
                <c:pt idx="34">
                  <c:v>1645.79646187341</c:v>
                </c:pt>
                <c:pt idx="35">
                  <c:v>1624.6895656740458</c:v>
                </c:pt>
                <c:pt idx="36">
                  <c:v>1602.994847507309</c:v>
                </c:pt>
                <c:pt idx="37">
                  <c:v>1580.7391877164546</c:v>
                </c:pt>
                <c:pt idx="38">
                  <c:v>1557.9386470710424</c:v>
                </c:pt>
                <c:pt idx="39">
                  <c:v>1534.5984667671057</c:v>
                </c:pt>
                <c:pt idx="40">
                  <c:v>1510.7130684271012</c:v>
                </c:pt>
                <c:pt idx="41">
                  <c:v>1486.2660540997756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5D3-4B6B-8636-A06EB3A37A03}"/>
            </c:ext>
          </c:extLst>
        </c:ser>
        <c:ser>
          <c:idx val="12"/>
          <c:order val="12"/>
          <c:tx>
            <c:strRef>
              <c:f>'Intracity Transport'!$B$14</c:f>
              <c:strCache>
                <c:ptCount val="1"/>
                <c:pt idx="0">
                  <c:v>福建省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Transport'!$C$14:$AR$14</c:f>
              <c:numCache>
                <c:formatCode>0_ </c:formatCode>
                <c:ptCount val="42"/>
                <c:pt idx="0">
                  <c:v>699.27710470762622</c:v>
                </c:pt>
                <c:pt idx="1">
                  <c:v>764.86512535210613</c:v>
                </c:pt>
                <c:pt idx="2">
                  <c:v>823.42054213441486</c:v>
                </c:pt>
                <c:pt idx="3">
                  <c:v>875.51767740735829</c:v>
                </c:pt>
                <c:pt idx="4">
                  <c:v>921.70295728470148</c:v>
                </c:pt>
                <c:pt idx="5">
                  <c:v>962.4949116411849</c:v>
                </c:pt>
                <c:pt idx="6">
                  <c:v>998.38417411250714</c:v>
                </c:pt>
                <c:pt idx="7">
                  <c:v>1029.8334820953316</c:v>
                </c:pt>
                <c:pt idx="8">
                  <c:v>1057.2776767472928</c:v>
                </c:pt>
                <c:pt idx="9">
                  <c:v>1081.1237029869874</c:v>
                </c:pt>
                <c:pt idx="10">
                  <c:v>1101.7506094939708</c:v>
                </c:pt>
                <c:pt idx="11">
                  <c:v>1119.5095487087806</c:v>
                </c:pt>
                <c:pt idx="12">
                  <c:v>1134.7237768329037</c:v>
                </c:pt>
                <c:pt idx="13">
                  <c:v>1147.6886538287999</c:v>
                </c:pt>
                <c:pt idx="14">
                  <c:v>1158.6716434198925</c:v>
                </c:pt>
                <c:pt idx="15">
                  <c:v>1167.9123130905687</c:v>
                </c:pt>
                <c:pt idx="16">
                  <c:v>1175.6223340861843</c:v>
                </c:pt>
                <c:pt idx="17">
                  <c:v>1181.9854814130604</c:v>
                </c:pt>
                <c:pt idx="18">
                  <c:v>1187.1576338384796</c:v>
                </c:pt>
                <c:pt idx="19">
                  <c:v>1191.266773890698</c:v>
                </c:pt>
                <c:pt idx="20">
                  <c:v>1194.4129878589222</c:v>
                </c:pt>
                <c:pt idx="21">
                  <c:v>1196.6684657933417</c:v>
                </c:pt>
                <c:pt idx="22">
                  <c:v>1198.0775015050992</c:v>
                </c:pt>
                <c:pt idx="23">
                  <c:v>1198.6564925663092</c:v>
                </c:pt>
                <c:pt idx="24">
                  <c:v>1198.3939403100467</c:v>
                </c:pt>
                <c:pt idx="25">
                  <c:v>1197.2504498303599</c:v>
                </c:pt>
                <c:pt idx="26">
                  <c:v>1195.15872998225</c:v>
                </c:pt>
                <c:pt idx="27">
                  <c:v>1192.0235933816903</c:v>
                </c:pt>
                <c:pt idx="28">
                  <c:v>1187.7219564056293</c:v>
                </c:pt>
                <c:pt idx="29">
                  <c:v>1182.1028391919676</c:v>
                </c:pt>
                <c:pt idx="30">
                  <c:v>1174.9873656395682</c:v>
                </c:pt>
                <c:pt idx="31">
                  <c:v>1166.1687634082741</c:v>
                </c:pt>
                <c:pt idx="32">
                  <c:v>1155.4123639188836</c:v>
                </c:pt>
                <c:pt idx="33">
                  <c:v>1142.4556023531538</c:v>
                </c:pt>
                <c:pt idx="34">
                  <c:v>1127.0080176538313</c:v>
                </c:pt>
                <c:pt idx="35">
                  <c:v>1108.7512525246159</c:v>
                </c:pt>
                <c:pt idx="36">
                  <c:v>1087.3390534301573</c:v>
                </c:pt>
                <c:pt idx="37">
                  <c:v>1062.3972705960746</c:v>
                </c:pt>
                <c:pt idx="38">
                  <c:v>1033.5238580089735</c:v>
                </c:pt>
                <c:pt idx="39">
                  <c:v>1000.2888734164176</c:v>
                </c:pt>
                <c:pt idx="40">
                  <c:v>962.23447832693569</c:v>
                </c:pt>
                <c:pt idx="41">
                  <c:v>918.874938009988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5D3-4B6B-8636-A06EB3A37A03}"/>
            </c:ext>
          </c:extLst>
        </c:ser>
        <c:ser>
          <c:idx val="13"/>
          <c:order val="13"/>
          <c:tx>
            <c:strRef>
              <c:f>'Intracity Transport'!$B$15</c:f>
              <c:strCache>
                <c:ptCount val="1"/>
                <c:pt idx="0">
                  <c:v>江西省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Transport'!$C$15:$AR$15</c:f>
              <c:numCache>
                <c:formatCode>0_ </c:formatCode>
                <c:ptCount val="42"/>
                <c:pt idx="0">
                  <c:v>807.67585806064687</c:v>
                </c:pt>
                <c:pt idx="1">
                  <c:v>894.98269356299136</c:v>
                </c:pt>
                <c:pt idx="2">
                  <c:v>966.32842345194706</c:v>
                </c:pt>
                <c:pt idx="3">
                  <c:v>1023.3874922188045</c:v>
                </c:pt>
                <c:pt idx="4">
                  <c:v>1067.7540342511686</c:v>
                </c:pt>
                <c:pt idx="5">
                  <c:v>1100.9418738329571</c:v>
                </c:pt>
                <c:pt idx="6">
                  <c:v>1124.3845251444143</c:v>
                </c:pt>
                <c:pt idx="7">
                  <c:v>1139.435192262084</c:v>
                </c:pt>
                <c:pt idx="8">
                  <c:v>1147.3667691588462</c:v>
                </c:pt>
                <c:pt idx="9">
                  <c:v>1149.3718397038795</c:v>
                </c:pt>
                <c:pt idx="10">
                  <c:v>1146.5626776626877</c:v>
                </c:pt>
                <c:pt idx="11">
                  <c:v>1139.9712466970916</c:v>
                </c:pt>
                <c:pt idx="12">
                  <c:v>1130.5492003652221</c:v>
                </c:pt>
                <c:pt idx="13">
                  <c:v>1119.1678821215273</c:v>
                </c:pt>
                <c:pt idx="14">
                  <c:v>1106.6183253167767</c:v>
                </c:pt>
                <c:pt idx="15">
                  <c:v>1093.6112531980496</c:v>
                </c:pt>
                <c:pt idx="16">
                  <c:v>1080.7770789087472</c:v>
                </c:pt>
                <c:pt idx="17">
                  <c:v>1068.6659054885856</c:v>
                </c:pt>
                <c:pt idx="18">
                  <c:v>1057.7475258735938</c:v>
                </c:pt>
                <c:pt idx="19">
                  <c:v>1048.4114228961143</c:v>
                </c:pt>
                <c:pt idx="20">
                  <c:v>1040.9667692848138</c:v>
                </c:pt>
                <c:pt idx="21">
                  <c:v>1035.6424276646708</c:v>
                </c:pt>
                <c:pt idx="22">
                  <c:v>1032.5869505569765</c:v>
                </c:pt>
                <c:pt idx="23">
                  <c:v>1031.8685803793469</c:v>
                </c:pt>
                <c:pt idx="24">
                  <c:v>1033.4752494457111</c:v>
                </c:pt>
                <c:pt idx="25">
                  <c:v>1037.3145799663043</c:v>
                </c:pt>
                <c:pt idx="26">
                  <c:v>1043.2138840476891</c:v>
                </c:pt>
                <c:pt idx="27">
                  <c:v>1050.9201636927439</c:v>
                </c:pt>
                <c:pt idx="28">
                  <c:v>1060.1001108006556</c:v>
                </c:pt>
                <c:pt idx="29">
                  <c:v>1070.3401071669357</c:v>
                </c:pt>
                <c:pt idx="30">
                  <c:v>1081.1462244834081</c:v>
                </c:pt>
                <c:pt idx="31">
                  <c:v>1091.9442243382075</c:v>
                </c:pt>
                <c:pt idx="32">
                  <c:v>1102.0795582157896</c:v>
                </c:pt>
                <c:pt idx="33">
                  <c:v>1110.817367496931</c:v>
                </c:pt>
                <c:pt idx="34">
                  <c:v>1117.3424834587224</c:v>
                </c:pt>
                <c:pt idx="35">
                  <c:v>1120.7594272745664</c:v>
                </c:pt>
                <c:pt idx="36">
                  <c:v>1120.0924100141726</c:v>
                </c:pt>
                <c:pt idx="37">
                  <c:v>1114.2853326435904</c:v>
                </c:pt>
                <c:pt idx="38">
                  <c:v>1102.2017860251553</c:v>
                </c:pt>
                <c:pt idx="39">
                  <c:v>1082.6250509175579</c:v>
                </c:pt>
                <c:pt idx="40">
                  <c:v>1054.2580979757754</c:v>
                </c:pt>
                <c:pt idx="41">
                  <c:v>1015.723587751099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5D3-4B6B-8636-A06EB3A37A03}"/>
            </c:ext>
          </c:extLst>
        </c:ser>
        <c:ser>
          <c:idx val="14"/>
          <c:order val="14"/>
          <c:tx>
            <c:strRef>
              <c:f>'Intracity Transport'!$B$16</c:f>
              <c:strCache>
                <c:ptCount val="1"/>
                <c:pt idx="0">
                  <c:v>山东省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Transport'!$C$16:$AR$16</c:f>
              <c:numCache>
                <c:formatCode>0_ </c:formatCode>
                <c:ptCount val="42"/>
                <c:pt idx="0">
                  <c:v>2377.3136583608689</c:v>
                </c:pt>
                <c:pt idx="1">
                  <c:v>2466.9947032086488</c:v>
                </c:pt>
                <c:pt idx="2">
                  <c:v>2546.8094254163661</c:v>
                </c:pt>
                <c:pt idx="3">
                  <c:v>2617.2534911205385</c:v>
                </c:pt>
                <c:pt idx="4">
                  <c:v>2678.8126987823362</c:v>
                </c:pt>
                <c:pt idx="5">
                  <c:v>2731.9629791876182</c:v>
                </c:pt>
                <c:pt idx="6">
                  <c:v>2777.1703954468958</c:v>
                </c:pt>
                <c:pt idx="7">
                  <c:v>2814.8911429953723</c:v>
                </c:pt>
                <c:pt idx="8">
                  <c:v>2845.5715495929035</c:v>
                </c:pt>
                <c:pt idx="9">
                  <c:v>2869.6480753240253</c:v>
                </c:pt>
                <c:pt idx="10">
                  <c:v>2887.5473125979388</c:v>
                </c:pt>
                <c:pt idx="11">
                  <c:v>2899.6859861485154</c:v>
                </c:pt>
                <c:pt idx="12">
                  <c:v>2906.4709530343052</c:v>
                </c:pt>
                <c:pt idx="13">
                  <c:v>2908.2992026385223</c:v>
                </c:pt>
                <c:pt idx="14">
                  <c:v>2905.5578566690547</c:v>
                </c:pt>
                <c:pt idx="15">
                  <c:v>2898.6241691584542</c:v>
                </c:pt>
                <c:pt idx="16">
                  <c:v>2887.8655264639442</c:v>
                </c:pt>
                <c:pt idx="17">
                  <c:v>2873.6394472674328</c:v>
                </c:pt>
                <c:pt idx="18">
                  <c:v>2856.2935825754867</c:v>
                </c:pt>
                <c:pt idx="19">
                  <c:v>2836.1657157193413</c:v>
                </c:pt>
                <c:pt idx="20">
                  <c:v>2813.5837623549028</c:v>
                </c:pt>
                <c:pt idx="21">
                  <c:v>2788.8657704627626</c:v>
                </c:pt>
                <c:pt idx="22">
                  <c:v>2762.3199203481681</c:v>
                </c:pt>
                <c:pt idx="23">
                  <c:v>2734.2445246410307</c:v>
                </c:pt>
                <c:pt idx="24">
                  <c:v>2704.9280282959548</c:v>
                </c:pt>
                <c:pt idx="25">
                  <c:v>2674.6490085921901</c:v>
                </c:pt>
                <c:pt idx="26">
                  <c:v>2643.6761751336844</c:v>
                </c:pt>
                <c:pt idx="27">
                  <c:v>2612.2683698490409</c:v>
                </c:pt>
                <c:pt idx="28">
                  <c:v>2580.6745669915249</c:v>
                </c:pt>
                <c:pt idx="29">
                  <c:v>2549.1338731390947</c:v>
                </c:pt>
                <c:pt idx="30">
                  <c:v>2517.8755271943373</c:v>
                </c:pt>
                <c:pt idx="31">
                  <c:v>2487.1189003845616</c:v>
                </c:pt>
                <c:pt idx="32">
                  <c:v>2457.0734962617425</c:v>
                </c:pt>
                <c:pt idx="33">
                  <c:v>2427.9389507024648</c:v>
                </c:pt>
                <c:pt idx="34">
                  <c:v>2399.9050319080711</c:v>
                </c:pt>
                <c:pt idx="35">
                  <c:v>2373.1516404044924</c:v>
                </c:pt>
                <c:pt idx="36">
                  <c:v>2347.8488090423916</c:v>
                </c:pt>
                <c:pt idx="37">
                  <c:v>2324.1567029970679</c:v>
                </c:pt>
                <c:pt idx="38">
                  <c:v>2302.2256197685138</c:v>
                </c:pt>
                <c:pt idx="39">
                  <c:v>2282.1959891813685</c:v>
                </c:pt>
                <c:pt idx="40">
                  <c:v>2264.1983733849625</c:v>
                </c:pt>
                <c:pt idx="41">
                  <c:v>2248.3534668532802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D3-4B6B-8636-A06EB3A37A03}"/>
            </c:ext>
          </c:extLst>
        </c:ser>
        <c:ser>
          <c:idx val="15"/>
          <c:order val="15"/>
          <c:tx>
            <c:strRef>
              <c:f>'Intracity Transport'!$B$17</c:f>
              <c:strCache>
                <c:ptCount val="1"/>
                <c:pt idx="0">
                  <c:v>河南省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Transport'!$C$17:$AR$17</c:f>
              <c:numCache>
                <c:formatCode>0_ </c:formatCode>
                <c:ptCount val="42"/>
                <c:pt idx="0">
                  <c:v>1612.1871752082379</c:v>
                </c:pt>
                <c:pt idx="1">
                  <c:v>1845.6409502182523</c:v>
                </c:pt>
                <c:pt idx="2">
                  <c:v>2049.3576799883481</c:v>
                </c:pt>
                <c:pt idx="3">
                  <c:v>2225.7333755499012</c:v>
                </c:pt>
                <c:pt idx="4">
                  <c:v>2377.0670546875185</c:v>
                </c:pt>
                <c:pt idx="5">
                  <c:v>2505.5607419390703</c:v>
                </c:pt>
                <c:pt idx="6">
                  <c:v>2613.3194685956641</c:v>
                </c:pt>
                <c:pt idx="7">
                  <c:v>2702.3512727016459</c:v>
                </c:pt>
                <c:pt idx="8">
                  <c:v>2774.5671990546093</c:v>
                </c:pt>
                <c:pt idx="9">
                  <c:v>2831.7812992054119</c:v>
                </c:pt>
                <c:pt idx="10">
                  <c:v>2875.7106314581147</c:v>
                </c:pt>
                <c:pt idx="11">
                  <c:v>2907.9752608700578</c:v>
                </c:pt>
                <c:pt idx="12">
                  <c:v>2930.0982592518171</c:v>
                </c:pt>
                <c:pt idx="13">
                  <c:v>2943.5057051672047</c:v>
                </c:pt>
                <c:pt idx="14">
                  <c:v>2949.5266839332844</c:v>
                </c:pt>
                <c:pt idx="15">
                  <c:v>2949.3932876203694</c:v>
                </c:pt>
                <c:pt idx="16">
                  <c:v>2944.2406150519982</c:v>
                </c:pt>
                <c:pt idx="17">
                  <c:v>2935.1067718049858</c:v>
                </c:pt>
                <c:pt idx="18">
                  <c:v>2922.9328702093599</c:v>
                </c:pt>
                <c:pt idx="19">
                  <c:v>2908.5630293484046</c:v>
                </c:pt>
                <c:pt idx="20">
                  <c:v>2892.7443750586585</c:v>
                </c:pt>
                <c:pt idx="21">
                  <c:v>2876.1270399298901</c:v>
                </c:pt>
                <c:pt idx="22">
                  <c:v>2859.2641633051112</c:v>
                </c:pt>
                <c:pt idx="23">
                  <c:v>2842.6118912806032</c:v>
                </c:pt>
                <c:pt idx="24">
                  <c:v>2826.5293767058693</c:v>
                </c:pt>
                <c:pt idx="25">
                  <c:v>2811.2787791836445</c:v>
                </c:pt>
                <c:pt idx="26">
                  <c:v>2797.0252650699449</c:v>
                </c:pt>
                <c:pt idx="27">
                  <c:v>2783.8370074739855</c:v>
                </c:pt>
                <c:pt idx="28">
                  <c:v>2771.6851862582885</c:v>
                </c:pt>
                <c:pt idx="29">
                  <c:v>2760.443988038578</c:v>
                </c:pt>
                <c:pt idx="30">
                  <c:v>2749.8906061838093</c:v>
                </c:pt>
                <c:pt idx="31">
                  <c:v>2739.7052408162131</c:v>
                </c:pt>
                <c:pt idx="32">
                  <c:v>2729.4710988112402</c:v>
                </c:pt>
                <c:pt idx="33">
                  <c:v>2718.6743937976194</c:v>
                </c:pt>
                <c:pt idx="34">
                  <c:v>2706.7043461572916</c:v>
                </c:pt>
                <c:pt idx="35">
                  <c:v>2692.8531830254569</c:v>
                </c:pt>
                <c:pt idx="36">
                  <c:v>2676.3161382905846</c:v>
                </c:pt>
                <c:pt idx="37">
                  <c:v>2656.1914525943066</c:v>
                </c:pt>
                <c:pt idx="38">
                  <c:v>2631.4803733315998</c:v>
                </c:pt>
                <c:pt idx="39">
                  <c:v>2601.0871546506114</c:v>
                </c:pt>
                <c:pt idx="40">
                  <c:v>2563.8190574527839</c:v>
                </c:pt>
                <c:pt idx="41">
                  <c:v>2518.3863493927611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5D3-4B6B-8636-A06EB3A37A03}"/>
            </c:ext>
          </c:extLst>
        </c:ser>
        <c:ser>
          <c:idx val="16"/>
          <c:order val="16"/>
          <c:tx>
            <c:strRef>
              <c:f>'Intracity Transport'!$B$18</c:f>
              <c:strCache>
                <c:ptCount val="1"/>
                <c:pt idx="0">
                  <c:v>湖北省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Transport'!$C$18:$AR$18</c:f>
              <c:numCache>
                <c:formatCode>0_ </c:formatCode>
                <c:ptCount val="42"/>
                <c:pt idx="0">
                  <c:v>916.38596549144927</c:v>
                </c:pt>
                <c:pt idx="1">
                  <c:v>1060.7013572353719</c:v>
                </c:pt>
                <c:pt idx="2">
                  <c:v>1185.5649140303728</c:v>
                </c:pt>
                <c:pt idx="3">
                  <c:v>1292.4679683456193</c:v>
                </c:pt>
                <c:pt idx="4">
                  <c:v>1382.848107566489</c:v>
                </c:pt>
                <c:pt idx="5">
                  <c:v>1458.0891739945748</c:v>
                </c:pt>
                <c:pt idx="6">
                  <c:v>1519.5212648476786</c:v>
                </c:pt>
                <c:pt idx="7">
                  <c:v>1568.4207322598259</c:v>
                </c:pt>
                <c:pt idx="8">
                  <c:v>1606.0101832812418</c:v>
                </c:pt>
                <c:pt idx="9">
                  <c:v>1633.4584798783726</c:v>
                </c:pt>
                <c:pt idx="10">
                  <c:v>1651.8807389338726</c:v>
                </c:pt>
                <c:pt idx="11">
                  <c:v>1662.3383322466141</c:v>
                </c:pt>
                <c:pt idx="12">
                  <c:v>1665.8388865316826</c:v>
                </c:pt>
                <c:pt idx="13">
                  <c:v>1663.3362834203733</c:v>
                </c:pt>
                <c:pt idx="14">
                  <c:v>1655.7306594601923</c:v>
                </c:pt>
                <c:pt idx="15">
                  <c:v>1643.8684061148679</c:v>
                </c:pt>
                <c:pt idx="16">
                  <c:v>1628.5421697643264</c:v>
                </c:pt>
                <c:pt idx="17">
                  <c:v>1610.490851704722</c:v>
                </c:pt>
                <c:pt idx="18">
                  <c:v>1590.3996081484149</c:v>
                </c:pt>
                <c:pt idx="19">
                  <c:v>1568.8998502239783</c:v>
                </c:pt>
                <c:pt idx="20">
                  <c:v>1546.5692439762022</c:v>
                </c:pt>
                <c:pt idx="21">
                  <c:v>1523.9317103660842</c:v>
                </c:pt>
                <c:pt idx="22">
                  <c:v>1501.4574252708398</c:v>
                </c:pt>
                <c:pt idx="23">
                  <c:v>1479.5628194838921</c:v>
                </c:pt>
                <c:pt idx="24">
                  <c:v>1458.6105787148833</c:v>
                </c:pt>
                <c:pt idx="25">
                  <c:v>1438.9096435896688</c:v>
                </c:pt>
                <c:pt idx="26">
                  <c:v>1420.7152096503009</c:v>
                </c:pt>
                <c:pt idx="27">
                  <c:v>1404.2287273550714</c:v>
                </c:pt>
                <c:pt idx="28">
                  <c:v>1389.5979020784689</c:v>
                </c:pt>
                <c:pt idx="29">
                  <c:v>1376.9166941111971</c:v>
                </c:pt>
                <c:pt idx="30">
                  <c:v>1366.2253186601677</c:v>
                </c:pt>
                <c:pt idx="31">
                  <c:v>1357.5102458485146</c:v>
                </c:pt>
                <c:pt idx="32">
                  <c:v>1350.7042007155851</c:v>
                </c:pt>
                <c:pt idx="33">
                  <c:v>1345.6861632169332</c:v>
                </c:pt>
                <c:pt idx="34">
                  <c:v>1342.2813682243298</c:v>
                </c:pt>
                <c:pt idx="35">
                  <c:v>1340.2613055257521</c:v>
                </c:pt>
                <c:pt idx="36">
                  <c:v>1339.3437198253985</c:v>
                </c:pt>
                <c:pt idx="37">
                  <c:v>1339.1926107436755</c:v>
                </c:pt>
                <c:pt idx="38">
                  <c:v>1339.4182328172074</c:v>
                </c:pt>
                <c:pt idx="39">
                  <c:v>1339.5770954988438</c:v>
                </c:pt>
                <c:pt idx="40">
                  <c:v>1339.171963157587</c:v>
                </c:pt>
                <c:pt idx="41">
                  <c:v>1337.6518550787473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5D3-4B6B-8636-A06EB3A37A03}"/>
            </c:ext>
          </c:extLst>
        </c:ser>
        <c:ser>
          <c:idx val="17"/>
          <c:order val="17"/>
          <c:tx>
            <c:strRef>
              <c:f>'Intracity Transport'!$B$19</c:f>
              <c:strCache>
                <c:ptCount val="1"/>
                <c:pt idx="0">
                  <c:v>湖南省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Transport'!$C$19:$AR$19</c:f>
              <c:numCache>
                <c:formatCode>0_ </c:formatCode>
                <c:ptCount val="42"/>
                <c:pt idx="0">
                  <c:v>1259.6970484153651</c:v>
                </c:pt>
                <c:pt idx="1">
                  <c:v>1367.2743303572515</c:v>
                </c:pt>
                <c:pt idx="2">
                  <c:v>1465.2383315922541</c:v>
                </c:pt>
                <c:pt idx="3">
                  <c:v>1554.119099489782</c:v>
                </c:pt>
                <c:pt idx="4">
                  <c:v>1634.4267796064016</c:v>
                </c:pt>
                <c:pt idx="5">
                  <c:v>1706.6516156858181</c:v>
                </c:pt>
                <c:pt idx="6">
                  <c:v>1771.2639496588904</c:v>
                </c:pt>
                <c:pt idx="7">
                  <c:v>1828.7142216436262</c:v>
                </c:pt>
                <c:pt idx="8">
                  <c:v>1879.432969945181</c:v>
                </c:pt>
                <c:pt idx="9">
                  <c:v>1923.8308310558584</c:v>
                </c:pt>
                <c:pt idx="10">
                  <c:v>1962.298539655118</c:v>
                </c:pt>
                <c:pt idx="11">
                  <c:v>1995.2069286095559</c:v>
                </c:pt>
                <c:pt idx="12">
                  <c:v>2022.9069289729316</c:v>
                </c:pt>
                <c:pt idx="13">
                  <c:v>2045.729569986132</c:v>
                </c:pt>
                <c:pt idx="14">
                  <c:v>2063.9859790772225</c:v>
                </c:pt>
                <c:pt idx="15">
                  <c:v>2077.9673818613915</c:v>
                </c:pt>
                <c:pt idx="16">
                  <c:v>2087.9451021409909</c:v>
                </c:pt>
                <c:pt idx="17">
                  <c:v>2094.170561905521</c:v>
                </c:pt>
                <c:pt idx="18">
                  <c:v>2096.8752813316173</c:v>
                </c:pt>
                <c:pt idx="19">
                  <c:v>2096.2708787830807</c:v>
                </c:pt>
                <c:pt idx="20">
                  <c:v>2092.5490708108541</c:v>
                </c:pt>
                <c:pt idx="21">
                  <c:v>2085.8816721530302</c:v>
                </c:pt>
                <c:pt idx="22">
                  <c:v>2076.4205957348408</c:v>
                </c:pt>
                <c:pt idx="23">
                  <c:v>2064.2978526686907</c:v>
                </c:pt>
                <c:pt idx="24">
                  <c:v>2049.6255522541082</c:v>
                </c:pt>
                <c:pt idx="25">
                  <c:v>2032.4959019777868</c:v>
                </c:pt>
                <c:pt idx="26">
                  <c:v>2012.9812075135624</c:v>
                </c:pt>
                <c:pt idx="27">
                  <c:v>1991.1338727224124</c:v>
                </c:pt>
                <c:pt idx="28">
                  <c:v>1966.9863996524832</c:v>
                </c:pt>
                <c:pt idx="29">
                  <c:v>1940.5513885390485</c:v>
                </c:pt>
                <c:pt idx="30">
                  <c:v>1911.8215378045609</c:v>
                </c:pt>
                <c:pt idx="31">
                  <c:v>1880.7696440585787</c:v>
                </c:pt>
                <c:pt idx="32">
                  <c:v>1847.3486020978332</c:v>
                </c:pt>
                <c:pt idx="33">
                  <c:v>1811.4914049062165</c:v>
                </c:pt>
                <c:pt idx="34">
                  <c:v>1773.111143654754</c:v>
                </c:pt>
                <c:pt idx="35">
                  <c:v>1732.1010077016108</c:v>
                </c:pt>
                <c:pt idx="36">
                  <c:v>1688.3342845921334</c:v>
                </c:pt>
                <c:pt idx="37">
                  <c:v>1641.6643600587759</c:v>
                </c:pt>
                <c:pt idx="38">
                  <c:v>1591.9247180211828</c:v>
                </c:pt>
                <c:pt idx="39">
                  <c:v>1538.9289405861109</c:v>
                </c:pt>
                <c:pt idx="40">
                  <c:v>1482.4707080474868</c:v>
                </c:pt>
                <c:pt idx="41">
                  <c:v>1422.3237988863739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5D3-4B6B-8636-A06EB3A37A03}"/>
            </c:ext>
          </c:extLst>
        </c:ser>
        <c:ser>
          <c:idx val="18"/>
          <c:order val="18"/>
          <c:tx>
            <c:strRef>
              <c:f>'Intracity Transport'!$B$20</c:f>
              <c:strCache>
                <c:ptCount val="1"/>
                <c:pt idx="0">
                  <c:v>广东省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Transport'!$C$20:$AR$20</c:f>
              <c:numCache>
                <c:formatCode>0_ </c:formatCode>
                <c:ptCount val="42"/>
                <c:pt idx="0">
                  <c:v>2419.7784347762486</c:v>
                </c:pt>
                <c:pt idx="1">
                  <c:v>2656.706812200252</c:v>
                </c:pt>
                <c:pt idx="2">
                  <c:v>2853.8871138689265</c:v>
                </c:pt>
                <c:pt idx="3">
                  <c:v>3015.2229134120885</c:v>
                </c:pt>
                <c:pt idx="4">
                  <c:v>3144.4388469470177</c:v>
                </c:pt>
                <c:pt idx="5">
                  <c:v>3245.0806130784422</c:v>
                </c:pt>
                <c:pt idx="6">
                  <c:v>3320.5149728985616</c:v>
                </c:pt>
                <c:pt idx="7">
                  <c:v>3373.9297499870418</c:v>
                </c:pt>
                <c:pt idx="8">
                  <c:v>3408.3338304109957</c:v>
                </c:pt>
                <c:pt idx="9">
                  <c:v>3426.5571627250079</c:v>
                </c:pt>
                <c:pt idx="10">
                  <c:v>3431.250757971136</c:v>
                </c:pt>
                <c:pt idx="11">
                  <c:v>3424.8866896788768</c:v>
                </c:pt>
                <c:pt idx="12">
                  <c:v>3409.7580938652009</c:v>
                </c:pt>
                <c:pt idx="13">
                  <c:v>3387.9791690345464</c:v>
                </c:pt>
                <c:pt idx="14">
                  <c:v>3361.4851761787927</c:v>
                </c:pt>
                <c:pt idx="15">
                  <c:v>3332.0324387773085</c:v>
                </c:pt>
                <c:pt idx="16">
                  <c:v>3301.1983427969026</c:v>
                </c:pt>
                <c:pt idx="17">
                  <c:v>3270.3813366918666</c:v>
                </c:pt>
                <c:pt idx="18">
                  <c:v>3240.8009314039318</c:v>
                </c:pt>
                <c:pt idx="19">
                  <c:v>3213.4977003622844</c:v>
                </c:pt>
                <c:pt idx="20">
                  <c:v>3189.3332794836147</c:v>
                </c:pt>
                <c:pt idx="21">
                  <c:v>3168.9903671720422</c:v>
                </c:pt>
                <c:pt idx="22">
                  <c:v>3152.9727243191546</c:v>
                </c:pt>
                <c:pt idx="23">
                  <c:v>3141.605174303982</c:v>
                </c:pt>
                <c:pt idx="24">
                  <c:v>3135.0336029930613</c:v>
                </c:pt>
                <c:pt idx="25">
                  <c:v>3133.2249587403694</c:v>
                </c:pt>
                <c:pt idx="26">
                  <c:v>3135.9672523873364</c:v>
                </c:pt>
                <c:pt idx="27">
                  <c:v>3142.8695572628285</c:v>
                </c:pt>
                <c:pt idx="28">
                  <c:v>3153.3620091832445</c:v>
                </c:pt>
                <c:pt idx="29">
                  <c:v>3166.6958064523988</c:v>
                </c:pt>
                <c:pt idx="30">
                  <c:v>3181.9432098615539</c:v>
                </c:pt>
                <c:pt idx="31">
                  <c:v>3197.9975426894744</c:v>
                </c:pt>
                <c:pt idx="32">
                  <c:v>3213.5731907023637</c:v>
                </c:pt>
                <c:pt idx="33">
                  <c:v>3227.2056021538997</c:v>
                </c:pt>
                <c:pt idx="34">
                  <c:v>3237.2512877851609</c:v>
                </c:pt>
                <c:pt idx="35">
                  <c:v>3241.8878208248225</c:v>
                </c:pt>
                <c:pt idx="36">
                  <c:v>3239.1138369888827</c:v>
                </c:pt>
                <c:pt idx="37">
                  <c:v>3226.7490344808525</c:v>
                </c:pt>
                <c:pt idx="38">
                  <c:v>3202.4341739917472</c:v>
                </c:pt>
                <c:pt idx="39">
                  <c:v>3163.6310786999793</c:v>
                </c:pt>
                <c:pt idx="40">
                  <c:v>3107.6226342714672</c:v>
                </c:pt>
                <c:pt idx="41">
                  <c:v>3031.512788859563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5D3-4B6B-8636-A06EB3A37A03}"/>
            </c:ext>
          </c:extLst>
        </c:ser>
        <c:ser>
          <c:idx val="19"/>
          <c:order val="19"/>
          <c:tx>
            <c:strRef>
              <c:f>'Intracity Transport'!$B$21</c:f>
              <c:strCache>
                <c:ptCount val="1"/>
                <c:pt idx="0">
                  <c:v>广西壮族自治区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Transport'!$C$21:$AR$21</c:f>
              <c:numCache>
                <c:formatCode>0_ </c:formatCode>
                <c:ptCount val="42"/>
                <c:pt idx="0">
                  <c:v>774.73725290484265</c:v>
                </c:pt>
                <c:pt idx="1">
                  <c:v>878.71142880062985</c:v>
                </c:pt>
                <c:pt idx="2">
                  <c:v>966.02825936951228</c:v>
                </c:pt>
                <c:pt idx="3">
                  <c:v>1038.3085203082842</c:v>
                </c:pt>
                <c:pt idx="4">
                  <c:v>1097.0991748489898</c:v>
                </c:pt>
                <c:pt idx="5">
                  <c:v>1143.8733737589168</c:v>
                </c:pt>
                <c:pt idx="6">
                  <c:v>1180.0304553406027</c:v>
                </c:pt>
                <c:pt idx="7">
                  <c:v>1206.8959454318306</c:v>
                </c:pt>
                <c:pt idx="8">
                  <c:v>1225.7215574056183</c:v>
                </c:pt>
                <c:pt idx="9">
                  <c:v>1237.6851921702503</c:v>
                </c:pt>
                <c:pt idx="10">
                  <c:v>1243.8909381692315</c:v>
                </c:pt>
                <c:pt idx="11">
                  <c:v>1245.3690713813412</c:v>
                </c:pt>
                <c:pt idx="12">
                  <c:v>1243.0760553205819</c:v>
                </c:pt>
                <c:pt idx="13">
                  <c:v>1237.8945410362116</c:v>
                </c:pt>
                <c:pt idx="14">
                  <c:v>1230.6333671127313</c:v>
                </c:pt>
                <c:pt idx="15">
                  <c:v>1222.0275596698955</c:v>
                </c:pt>
                <c:pt idx="16">
                  <c:v>1212.73833236269</c:v>
                </c:pt>
                <c:pt idx="17">
                  <c:v>1203.3530863813617</c:v>
                </c:pt>
                <c:pt idx="18">
                  <c:v>1194.3854104513985</c:v>
                </c:pt>
                <c:pt idx="19">
                  <c:v>1186.27508083352</c:v>
                </c:pt>
                <c:pt idx="20">
                  <c:v>1179.3880613237159</c:v>
                </c:pt>
                <c:pt idx="21">
                  <c:v>1174.0165032532116</c:v>
                </c:pt>
                <c:pt idx="22">
                  <c:v>1170.3787454884725</c:v>
                </c:pt>
                <c:pt idx="23">
                  <c:v>1168.6193144312197</c:v>
                </c:pt>
                <c:pt idx="24">
                  <c:v>1168.8089240184031</c:v>
                </c:pt>
                <c:pt idx="25">
                  <c:v>1170.9444757222432</c:v>
                </c:pt>
                <c:pt idx="26">
                  <c:v>1174.9490585501899</c:v>
                </c:pt>
                <c:pt idx="27">
                  <c:v>1180.6719490449441</c:v>
                </c:pt>
                <c:pt idx="28">
                  <c:v>1187.88861128445</c:v>
                </c:pt>
                <c:pt idx="29">
                  <c:v>1196.3006968818947</c:v>
                </c:pt>
                <c:pt idx="30">
                  <c:v>1205.5360449857239</c:v>
                </c:pt>
                <c:pt idx="31">
                  <c:v>1215.1486822796146</c:v>
                </c:pt>
                <c:pt idx="32">
                  <c:v>1224.6188229825173</c:v>
                </c:pt>
                <c:pt idx="33">
                  <c:v>1233.3528688485783</c:v>
                </c:pt>
                <c:pt idx="34">
                  <c:v>1240.6834091672265</c:v>
                </c:pt>
                <c:pt idx="35">
                  <c:v>1245.869220763137</c:v>
                </c:pt>
                <c:pt idx="36">
                  <c:v>1248.0952679962259</c:v>
                </c:pt>
                <c:pt idx="37">
                  <c:v>1246.4727027616455</c:v>
                </c:pt>
                <c:pt idx="38">
                  <c:v>1240.0388644898048</c:v>
                </c:pt>
                <c:pt idx="39">
                  <c:v>1227.7572801463411</c:v>
                </c:pt>
                <c:pt idx="40">
                  <c:v>1208.5176642321703</c:v>
                </c:pt>
                <c:pt idx="41">
                  <c:v>1181.1359187834325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5D3-4B6B-8636-A06EB3A37A03}"/>
            </c:ext>
          </c:extLst>
        </c:ser>
        <c:ser>
          <c:idx val="20"/>
          <c:order val="20"/>
          <c:tx>
            <c:strRef>
              <c:f>'Intracity Transport'!$B$22</c:f>
              <c:strCache>
                <c:ptCount val="1"/>
                <c:pt idx="0">
                  <c:v>海南省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Transport'!$C$22:$AR$22</c:f>
              <c:numCache>
                <c:formatCode>0_ </c:formatCode>
                <c:ptCount val="42"/>
                <c:pt idx="0">
                  <c:v>162.90918166684583</c:v>
                </c:pt>
                <c:pt idx="1">
                  <c:v>176.0472721595475</c:v>
                </c:pt>
                <c:pt idx="2">
                  <c:v>188.12282498888442</c:v>
                </c:pt>
                <c:pt idx="3">
                  <c:v>199.18432106424382</c:v>
                </c:pt>
                <c:pt idx="4">
                  <c:v>209.2792584724011</c:v>
                </c:pt>
                <c:pt idx="5">
                  <c:v>218.45415247752004</c:v>
                </c:pt>
                <c:pt idx="6">
                  <c:v>226.754535521153</c:v>
                </c:pt>
                <c:pt idx="7">
                  <c:v>234.22495722223971</c:v>
                </c:pt>
                <c:pt idx="8">
                  <c:v>240.9089843771099</c:v>
                </c:pt>
                <c:pt idx="9">
                  <c:v>246.84920095948021</c:v>
                </c:pt>
                <c:pt idx="10">
                  <c:v>252.08720812045487</c:v>
                </c:pt>
                <c:pt idx="11">
                  <c:v>256.66362418853015</c:v>
                </c:pt>
                <c:pt idx="12">
                  <c:v>260.61808466958524</c:v>
                </c:pt>
                <c:pt idx="13">
                  <c:v>263.98924224689171</c:v>
                </c:pt>
                <c:pt idx="14">
                  <c:v>266.81476678110778</c:v>
                </c:pt>
                <c:pt idx="15">
                  <c:v>269.13134531028106</c:v>
                </c:pt>
                <c:pt idx="16">
                  <c:v>270.97468204984568</c:v>
                </c:pt>
                <c:pt idx="17">
                  <c:v>272.37949839262535</c:v>
                </c:pt>
                <c:pt idx="18">
                  <c:v>273.37953290883121</c:v>
                </c:pt>
                <c:pt idx="19">
                  <c:v>274.00754134606501</c:v>
                </c:pt>
                <c:pt idx="20">
                  <c:v>274.29529662931486</c:v>
                </c:pt>
                <c:pt idx="21">
                  <c:v>274.27358886095425</c:v>
                </c:pt>
                <c:pt idx="22">
                  <c:v>273.97222532075114</c:v>
                </c:pt>
                <c:pt idx="23">
                  <c:v>273.42003046585984</c:v>
                </c:pt>
                <c:pt idx="24">
                  <c:v>272.64484593081869</c:v>
                </c:pt>
                <c:pt idx="25">
                  <c:v>271.67353052755914</c:v>
                </c:pt>
                <c:pt idx="26">
                  <c:v>270.53196024539983</c:v>
                </c:pt>
                <c:pt idx="27">
                  <c:v>269.24502825104639</c:v>
                </c:pt>
                <c:pt idx="28">
                  <c:v>267.83664488859313</c:v>
                </c:pt>
                <c:pt idx="29">
                  <c:v>266.3297376795241</c:v>
                </c:pt>
                <c:pt idx="30">
                  <c:v>264.74625132271103</c:v>
                </c:pt>
                <c:pt idx="31">
                  <c:v>263.10714769441336</c:v>
                </c:pt>
                <c:pt idx="32">
                  <c:v>261.43240584827731</c:v>
                </c:pt>
                <c:pt idx="33">
                  <c:v>259.74102201533987</c:v>
                </c:pt>
                <c:pt idx="34">
                  <c:v>258.05100960402621</c:v>
                </c:pt>
                <c:pt idx="35">
                  <c:v>256.37939920015123</c:v>
                </c:pt>
                <c:pt idx="36">
                  <c:v>254.74223856691304</c:v>
                </c:pt>
                <c:pt idx="37">
                  <c:v>253.15459264490093</c:v>
                </c:pt>
                <c:pt idx="38">
                  <c:v>251.63054355209454</c:v>
                </c:pt>
                <c:pt idx="39">
                  <c:v>250.18319058385546</c:v>
                </c:pt>
                <c:pt idx="40">
                  <c:v>248.82465021294803</c:v>
                </c:pt>
                <c:pt idx="41">
                  <c:v>247.5660560895052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5D3-4B6B-8636-A06EB3A37A03}"/>
            </c:ext>
          </c:extLst>
        </c:ser>
        <c:ser>
          <c:idx val="21"/>
          <c:order val="21"/>
          <c:tx>
            <c:strRef>
              <c:f>'Intracity Transport'!$B$23</c:f>
              <c:strCache>
                <c:ptCount val="1"/>
                <c:pt idx="0">
                  <c:v>重庆市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Transport'!$C$23:$AR$23</c:f>
              <c:numCache>
                <c:formatCode>0_ </c:formatCode>
                <c:ptCount val="42"/>
                <c:pt idx="0">
                  <c:v>1069.3650432777592</c:v>
                </c:pt>
                <c:pt idx="1">
                  <c:v>1104.797585060792</c:v>
                </c:pt>
                <c:pt idx="2">
                  <c:v>1142.8599927329633</c:v>
                </c:pt>
                <c:pt idx="3">
                  <c:v>1182.3784512893935</c:v>
                </c:pt>
                <c:pt idx="4">
                  <c:v>1222.2642470179412</c:v>
                </c:pt>
                <c:pt idx="5">
                  <c:v>1261.5137674991906</c:v>
                </c:pt>
                <c:pt idx="6">
                  <c:v>1299.2085016064573</c:v>
                </c:pt>
                <c:pt idx="7">
                  <c:v>1334.5150395057976</c:v>
                </c:pt>
                <c:pt idx="8">
                  <c:v>1366.6850726559812</c:v>
                </c:pt>
                <c:pt idx="9">
                  <c:v>1395.0553938085422</c:v>
                </c:pt>
                <c:pt idx="10">
                  <c:v>1419.0478970077061</c:v>
                </c:pt>
                <c:pt idx="11">
                  <c:v>1438.1695775904659</c:v>
                </c:pt>
                <c:pt idx="12">
                  <c:v>1452.0125321865241</c:v>
                </c:pt>
                <c:pt idx="13">
                  <c:v>1460.2539587183239</c:v>
                </c:pt>
                <c:pt idx="14">
                  <c:v>1462.6561564010481</c:v>
                </c:pt>
                <c:pt idx="15">
                  <c:v>1459.0665257426019</c:v>
                </c:pt>
                <c:pt idx="16">
                  <c:v>1449.417568543616</c:v>
                </c:pt>
                <c:pt idx="17">
                  <c:v>1433.7268878974439</c:v>
                </c:pt>
                <c:pt idx="18">
                  <c:v>1412.097188190234</c:v>
                </c:pt>
                <c:pt idx="19">
                  <c:v>1384.7162751007809</c:v>
                </c:pt>
                <c:pt idx="20">
                  <c:v>1351.8570556006684</c:v>
                </c:pt>
                <c:pt idx="21">
                  <c:v>1313.8775379541978</c:v>
                </c:pt>
                <c:pt idx="22">
                  <c:v>1271.2208317183799</c:v>
                </c:pt>
                <c:pt idx="23">
                  <c:v>1224.4151477430025</c:v>
                </c:pt>
                <c:pt idx="24">
                  <c:v>1174.0737981705445</c:v>
                </c:pt>
                <c:pt idx="25">
                  <c:v>1120.8951964362375</c:v>
                </c:pt>
                <c:pt idx="26">
                  <c:v>1065.6628572680481</c:v>
                </c:pt>
                <c:pt idx="27">
                  <c:v>1009.245396686653</c:v>
                </c:pt>
                <c:pt idx="28">
                  <c:v>952.59653200548473</c:v>
                </c:pt>
                <c:pt idx="29">
                  <c:v>896.75508183069337</c:v>
                </c:pt>
                <c:pt idx="30">
                  <c:v>842.84496606116511</c:v>
                </c:pt>
                <c:pt idx="31">
                  <c:v>792.07520588851469</c:v>
                </c:pt>
                <c:pt idx="32">
                  <c:v>745.73992379710876</c:v>
                </c:pt>
                <c:pt idx="33">
                  <c:v>705.21834356403212</c:v>
                </c:pt>
                <c:pt idx="34">
                  <c:v>671.97479025905329</c:v>
                </c:pt>
                <c:pt idx="35">
                  <c:v>647.55869024477954</c:v>
                </c:pt>
                <c:pt idx="36">
                  <c:v>633.60457117647059</c:v>
                </c:pt>
                <c:pt idx="37">
                  <c:v>631.83206200213544</c:v>
                </c:pt>
                <c:pt idx="38">
                  <c:v>644.04589296249014</c:v>
                </c:pt>
                <c:pt idx="39">
                  <c:v>672.13589559104651</c:v>
                </c:pt>
                <c:pt idx="40">
                  <c:v>718.0770027139996</c:v>
                </c:pt>
                <c:pt idx="41">
                  <c:v>783.92924845027517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5D3-4B6B-8636-A06EB3A37A03}"/>
            </c:ext>
          </c:extLst>
        </c:ser>
        <c:ser>
          <c:idx val="22"/>
          <c:order val="22"/>
          <c:tx>
            <c:strRef>
              <c:f>'Intracity Transport'!$B$24</c:f>
              <c:strCache>
                <c:ptCount val="1"/>
                <c:pt idx="0">
                  <c:v>四川省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Transport'!$C$24:$AR$24</c:f>
              <c:numCache>
                <c:formatCode>0_ </c:formatCode>
                <c:ptCount val="42"/>
                <c:pt idx="0">
                  <c:v>1463.3931719532948</c:v>
                </c:pt>
                <c:pt idx="1">
                  <c:v>1534.1030955293393</c:v>
                </c:pt>
                <c:pt idx="2">
                  <c:v>1602.97967670465</c:v>
                </c:pt>
                <c:pt idx="3">
                  <c:v>1669.7734065270072</c:v>
                </c:pt>
                <c:pt idx="4">
                  <c:v>1734.2497383043096</c:v>
                </c:pt>
                <c:pt idx="5">
                  <c:v>1796.1890876045763</c:v>
                </c:pt>
                <c:pt idx="6">
                  <c:v>1855.3868322559397</c:v>
                </c:pt>
                <c:pt idx="7">
                  <c:v>1911.6533123466477</c:v>
                </c:pt>
                <c:pt idx="8">
                  <c:v>1964.8138302250611</c:v>
                </c:pt>
                <c:pt idx="9">
                  <c:v>2014.7086504996737</c:v>
                </c:pt>
                <c:pt idx="10">
                  <c:v>2061.1930000390671</c:v>
                </c:pt>
                <c:pt idx="11">
                  <c:v>2104.137067971968</c:v>
                </c:pt>
                <c:pt idx="12">
                  <c:v>2143.4260056872063</c:v>
                </c:pt>
                <c:pt idx="13">
                  <c:v>2178.9599268337206</c:v>
                </c:pt>
                <c:pt idx="14">
                  <c:v>2210.6539073205813</c:v>
                </c:pt>
                <c:pt idx="15">
                  <c:v>2238.4379853169676</c:v>
                </c:pt>
                <c:pt idx="16">
                  <c:v>2262.2571612521701</c:v>
                </c:pt>
                <c:pt idx="17">
                  <c:v>2282.071397815605</c:v>
                </c:pt>
                <c:pt idx="18">
                  <c:v>2297.8556199568015</c:v>
                </c:pt>
                <c:pt idx="19">
                  <c:v>2309.599714885403</c:v>
                </c:pt>
                <c:pt idx="20">
                  <c:v>2317.3085320711743</c:v>
                </c:pt>
                <c:pt idx="21">
                  <c:v>2321.0018832439882</c:v>
                </c:pt>
                <c:pt idx="22">
                  <c:v>2320.7145423938459</c:v>
                </c:pt>
                <c:pt idx="23">
                  <c:v>2316.4962457708434</c:v>
                </c:pt>
                <c:pt idx="24">
                  <c:v>2308.4116918852187</c:v>
                </c:pt>
                <c:pt idx="25">
                  <c:v>2296.5405415073105</c:v>
                </c:pt>
                <c:pt idx="26">
                  <c:v>2280.9774176675851</c:v>
                </c:pt>
                <c:pt idx="27">
                  <c:v>2261.8319056566102</c:v>
                </c:pt>
                <c:pt idx="28">
                  <c:v>2239.2285530250756</c:v>
                </c:pt>
                <c:pt idx="29">
                  <c:v>2213.3068695838033</c:v>
                </c:pt>
                <c:pt idx="30">
                  <c:v>2184.2213274037022</c:v>
                </c:pt>
                <c:pt idx="31">
                  <c:v>2152.141360815825</c:v>
                </c:pt>
                <c:pt idx="32">
                  <c:v>2117.2513664113176</c:v>
                </c:pt>
                <c:pt idx="33">
                  <c:v>2079.7507030414749</c:v>
                </c:pt>
                <c:pt idx="34">
                  <c:v>2039.8536918176505</c:v>
                </c:pt>
                <c:pt idx="35">
                  <c:v>1997.7896161113849</c:v>
                </c:pt>
                <c:pt idx="36">
                  <c:v>1953.8027215542922</c:v>
                </c:pt>
                <c:pt idx="37">
                  <c:v>1908.1522160381005</c:v>
                </c:pt>
                <c:pt idx="38">
                  <c:v>1861.1122697146686</c:v>
                </c:pt>
                <c:pt idx="39">
                  <c:v>1812.9720149959655</c:v>
                </c:pt>
                <c:pt idx="40">
                  <c:v>1764.0355465541084</c:v>
                </c:pt>
                <c:pt idx="41">
                  <c:v>1714.6219213212573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5D3-4B6B-8636-A06EB3A37A03}"/>
            </c:ext>
          </c:extLst>
        </c:ser>
        <c:ser>
          <c:idx val="23"/>
          <c:order val="23"/>
          <c:tx>
            <c:strRef>
              <c:f>'Intracity Transport'!$B$25</c:f>
              <c:strCache>
                <c:ptCount val="1"/>
                <c:pt idx="0">
                  <c:v>贵州省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Transport'!$C$25:$AR$25</c:f>
              <c:numCache>
                <c:formatCode>0_ </c:formatCode>
                <c:ptCount val="42"/>
                <c:pt idx="0">
                  <c:v>581.09062386241487</c:v>
                </c:pt>
                <c:pt idx="1">
                  <c:v>618.88359035388385</c:v>
                </c:pt>
                <c:pt idx="2">
                  <c:v>655.10905064030601</c:v>
                </c:pt>
                <c:pt idx="3">
                  <c:v>689.68113408793624</c:v>
                </c:pt>
                <c:pt idx="4">
                  <c:v>722.52271705314377</c:v>
                </c:pt>
                <c:pt idx="5">
                  <c:v>753.56542288241894</c:v>
                </c:pt>
                <c:pt idx="6">
                  <c:v>782.74962191236614</c:v>
                </c:pt>
                <c:pt idx="7">
                  <c:v>810.02443146970995</c:v>
                </c:pt>
                <c:pt idx="8">
                  <c:v>835.34771587128864</c:v>
                </c:pt>
                <c:pt idx="9">
                  <c:v>858.68608642405729</c:v>
                </c:pt>
                <c:pt idx="10">
                  <c:v>880.01490142508771</c:v>
                </c:pt>
                <c:pt idx="11">
                  <c:v>899.3182661615773</c:v>
                </c:pt>
                <c:pt idx="12">
                  <c:v>916.589032910828</c:v>
                </c:pt>
                <c:pt idx="13">
                  <c:v>931.8288009402653</c:v>
                </c:pt>
                <c:pt idx="14">
                  <c:v>945.04791650743289</c:v>
                </c:pt>
                <c:pt idx="15">
                  <c:v>956.2654728599889</c:v>
                </c:pt>
                <c:pt idx="16">
                  <c:v>965.50931023570479</c:v>
                </c:pt>
                <c:pt idx="17">
                  <c:v>972.81601586247893</c:v>
                </c:pt>
                <c:pt idx="18">
                  <c:v>978.2309239583177</c:v>
                </c:pt>
                <c:pt idx="19">
                  <c:v>981.80811573134827</c:v>
                </c:pt>
                <c:pt idx="20">
                  <c:v>983.61041937981588</c:v>
                </c:pt>
                <c:pt idx="21">
                  <c:v>983.7094100920782</c:v>
                </c:pt>
                <c:pt idx="22">
                  <c:v>982.18541004661881</c:v>
                </c:pt>
                <c:pt idx="23">
                  <c:v>979.12748841202483</c:v>
                </c:pt>
                <c:pt idx="24">
                  <c:v>974.63346134701465</c:v>
                </c:pt>
                <c:pt idx="25">
                  <c:v>968.8098920004129</c:v>
                </c:pt>
                <c:pt idx="26">
                  <c:v>961.77209051116506</c:v>
                </c:pt>
                <c:pt idx="27">
                  <c:v>953.64411400833785</c:v>
                </c:pt>
                <c:pt idx="28">
                  <c:v>944.55876661110926</c:v>
                </c:pt>
                <c:pt idx="29">
                  <c:v>934.65759942877719</c:v>
                </c:pt>
                <c:pt idx="30">
                  <c:v>924.0909105607484</c:v>
                </c:pt>
                <c:pt idx="31">
                  <c:v>913.01774509656252</c:v>
                </c:pt>
                <c:pt idx="32">
                  <c:v>901.60589511586909</c:v>
                </c:pt>
                <c:pt idx="33">
                  <c:v>890.0318996884248</c:v>
                </c:pt>
                <c:pt idx="34">
                  <c:v>878.48104487411456</c:v>
                </c:pt>
                <c:pt idx="35">
                  <c:v>867.14736372294817</c:v>
                </c:pt>
                <c:pt idx="36">
                  <c:v>856.23363627501703</c:v>
                </c:pt>
                <c:pt idx="37">
                  <c:v>845.95138956058224</c:v>
                </c:pt>
                <c:pt idx="38">
                  <c:v>836.52089759996932</c:v>
                </c:pt>
                <c:pt idx="39">
                  <c:v>828.17118140366267</c:v>
                </c:pt>
                <c:pt idx="40">
                  <c:v>821.14000897224366</c:v>
                </c:pt>
                <c:pt idx="41">
                  <c:v>815.67389529640047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5D3-4B6B-8636-A06EB3A37A03}"/>
            </c:ext>
          </c:extLst>
        </c:ser>
        <c:ser>
          <c:idx val="24"/>
          <c:order val="24"/>
          <c:tx>
            <c:strRef>
              <c:f>'Intracity Transport'!$B$26</c:f>
              <c:strCache>
                <c:ptCount val="1"/>
                <c:pt idx="0">
                  <c:v>云南省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Transport'!$C$26:$AR$26</c:f>
              <c:numCache>
                <c:formatCode>0_ </c:formatCode>
                <c:ptCount val="42"/>
                <c:pt idx="0">
                  <c:v>846.12682474448593</c:v>
                </c:pt>
                <c:pt idx="1">
                  <c:v>888.18663945046512</c:v>
                </c:pt>
                <c:pt idx="2">
                  <c:v>930.37700907655142</c:v>
                </c:pt>
                <c:pt idx="3">
                  <c:v>972.30477922139028</c:v>
                </c:pt>
                <c:pt idx="4">
                  <c:v>1013.6033209627805</c:v>
                </c:pt>
                <c:pt idx="5">
                  <c:v>1053.9325308576908</c:v>
                </c:pt>
                <c:pt idx="6">
                  <c:v>1092.9788309422515</c:v>
                </c:pt>
                <c:pt idx="7">
                  <c:v>1130.4551687317501</c:v>
                </c:pt>
                <c:pt idx="8">
                  <c:v>1166.1010172206531</c:v>
                </c:pt>
                <c:pt idx="9">
                  <c:v>1199.6823748825702</c:v>
                </c:pt>
                <c:pt idx="10">
                  <c:v>1230.9917656702892</c:v>
                </c:pt>
                <c:pt idx="11">
                  <c:v>1259.8482390157546</c:v>
                </c:pt>
                <c:pt idx="12">
                  <c:v>1286.097369830077</c:v>
                </c:pt>
                <c:pt idx="13">
                  <c:v>1309.6112585035291</c:v>
                </c:pt>
                <c:pt idx="14">
                  <c:v>1330.2885309055443</c:v>
                </c:pt>
                <c:pt idx="15">
                  <c:v>1348.0543383847198</c:v>
                </c:pt>
                <c:pt idx="16">
                  <c:v>1362.8603577688273</c:v>
                </c:pt>
                <c:pt idx="17">
                  <c:v>1374.6847913647894</c:v>
                </c:pt>
                <c:pt idx="18">
                  <c:v>1383.5323669586862</c:v>
                </c:pt>
                <c:pt idx="19">
                  <c:v>1389.4343378157791</c:v>
                </c:pt>
                <c:pt idx="20">
                  <c:v>1392.4484826804787</c:v>
                </c:pt>
                <c:pt idx="21">
                  <c:v>1392.6591057763685</c:v>
                </c:pt>
                <c:pt idx="22">
                  <c:v>1390.1770368061875</c:v>
                </c:pt>
                <c:pt idx="23">
                  <c:v>1385.1396309518395</c:v>
                </c:pt>
                <c:pt idx="24">
                  <c:v>1377.7107688743954</c:v>
                </c:pt>
                <c:pt idx="25">
                  <c:v>1368.0808567140884</c:v>
                </c:pt>
                <c:pt idx="26">
                  <c:v>1356.4668260903129</c:v>
                </c:pt>
                <c:pt idx="27">
                  <c:v>1343.1121341016212</c:v>
                </c:pt>
                <c:pt idx="28">
                  <c:v>1328.2867633257483</c:v>
                </c:pt>
                <c:pt idx="29">
                  <c:v>1312.2872218195682</c:v>
                </c:pt>
                <c:pt idx="30">
                  <c:v>1295.4365431191311</c:v>
                </c:pt>
                <c:pt idx="31">
                  <c:v>1278.0842862396535</c:v>
                </c:pt>
                <c:pt idx="32">
                  <c:v>1260.6065356755014</c:v>
                </c:pt>
                <c:pt idx="33">
                  <c:v>1243.4059014002114</c:v>
                </c:pt>
                <c:pt idx="34">
                  <c:v>1226.9115188665023</c:v>
                </c:pt>
                <c:pt idx="35">
                  <c:v>1211.5790490062247</c:v>
                </c:pt>
                <c:pt idx="36">
                  <c:v>1197.890678230407</c:v>
                </c:pt>
                <c:pt idx="37">
                  <c:v>1186.3551184292312</c:v>
                </c:pt>
                <c:pt idx="38">
                  <c:v>1177.5076069720917</c:v>
                </c:pt>
                <c:pt idx="39">
                  <c:v>1171.9099067074633</c:v>
                </c:pt>
                <c:pt idx="40">
                  <c:v>1170.1503059630361</c:v>
                </c:pt>
                <c:pt idx="41">
                  <c:v>1172.8436185456706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5D3-4B6B-8636-A06EB3A37A03}"/>
            </c:ext>
          </c:extLst>
        </c:ser>
        <c:ser>
          <c:idx val="25"/>
          <c:order val="25"/>
          <c:tx>
            <c:strRef>
              <c:f>'Intracity Transport'!$B$27</c:f>
              <c:strCache>
                <c:ptCount val="1"/>
                <c:pt idx="0">
                  <c:v>西藏自治区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Transport'!$C$27:$AR$27</c:f>
              <c:numCache>
                <c:formatCode>0_ </c:formatCode>
                <c:ptCount val="42"/>
                <c:pt idx="0">
                  <c:v>55.166131429714049</c:v>
                </c:pt>
                <c:pt idx="1">
                  <c:v>65.716120061891175</c:v>
                </c:pt>
                <c:pt idx="2">
                  <c:v>75.060073241145119</c:v>
                </c:pt>
                <c:pt idx="3">
                  <c:v>83.291568292488734</c:v>
                </c:pt>
                <c:pt idx="4">
                  <c:v>90.500265792174417</c:v>
                </c:pt>
                <c:pt idx="5">
                  <c:v>96.771909567689704</c:v>
                </c:pt>
                <c:pt idx="6">
                  <c:v>102.18832669776026</c:v>
                </c:pt>
                <c:pt idx="7">
                  <c:v>106.82742751234865</c:v>
                </c:pt>
                <c:pt idx="8">
                  <c:v>110.76320559265505</c:v>
                </c:pt>
                <c:pt idx="9">
                  <c:v>114.0657377711164</c:v>
                </c:pt>
                <c:pt idx="10">
                  <c:v>116.80118413140599</c:v>
                </c:pt>
                <c:pt idx="11">
                  <c:v>119.03178800843624</c:v>
                </c:pt>
                <c:pt idx="12">
                  <c:v>120.81587598835537</c:v>
                </c:pt>
                <c:pt idx="13">
                  <c:v>122.20785790854842</c:v>
                </c:pt>
                <c:pt idx="14">
                  <c:v>123.25822685763906</c:v>
                </c:pt>
                <c:pt idx="15">
                  <c:v>124.01355917548685</c:v>
                </c:pt>
                <c:pt idx="16">
                  <c:v>124.51651445318939</c:v>
                </c:pt>
                <c:pt idx="17">
                  <c:v>124.80583553308065</c:v>
                </c:pt>
                <c:pt idx="18">
                  <c:v>124.91634850873224</c:v>
                </c:pt>
                <c:pt idx="19">
                  <c:v>124.8789627249531</c:v>
                </c:pt>
                <c:pt idx="20">
                  <c:v>124.72067077778836</c:v>
                </c:pt>
                <c:pt idx="21">
                  <c:v>124.46454851452211</c:v>
                </c:pt>
                <c:pt idx="22">
                  <c:v>124.12975503367402</c:v>
                </c:pt>
                <c:pt idx="23">
                  <c:v>123.73153268500214</c:v>
                </c:pt>
                <c:pt idx="24">
                  <c:v>123.28120706949966</c:v>
                </c:pt>
                <c:pt idx="25">
                  <c:v>122.78618703939871</c:v>
                </c:pt>
                <c:pt idx="26">
                  <c:v>122.24996469816935</c:v>
                </c:pt>
                <c:pt idx="27">
                  <c:v>121.67211540051693</c:v>
                </c:pt>
                <c:pt idx="28">
                  <c:v>121.04829775238449</c:v>
                </c:pt>
                <c:pt idx="29">
                  <c:v>120.37025361095247</c:v>
                </c:pt>
                <c:pt idx="30">
                  <c:v>119.62580808463873</c:v>
                </c:pt>
                <c:pt idx="31">
                  <c:v>118.79886953309757</c:v>
                </c:pt>
                <c:pt idx="32">
                  <c:v>117.86942956722136</c:v>
                </c:pt>
                <c:pt idx="33">
                  <c:v>116.81356304913953</c:v>
                </c:pt>
                <c:pt idx="34">
                  <c:v>115.60342809221827</c:v>
                </c:pt>
                <c:pt idx="35">
                  <c:v>114.20726606105913</c:v>
                </c:pt>
                <c:pt idx="36">
                  <c:v>112.58940157150634</c:v>
                </c:pt>
                <c:pt idx="37">
                  <c:v>110.71024249063466</c:v>
                </c:pt>
                <c:pt idx="38">
                  <c:v>108.52627993675924</c:v>
                </c:pt>
                <c:pt idx="39">
                  <c:v>105.99008827943372</c:v>
                </c:pt>
                <c:pt idx="40">
                  <c:v>103.05032513944683</c:v>
                </c:pt>
                <c:pt idx="41">
                  <c:v>99.651731388825112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5D3-4B6B-8636-A06EB3A37A03}"/>
            </c:ext>
          </c:extLst>
        </c:ser>
        <c:ser>
          <c:idx val="26"/>
          <c:order val="26"/>
          <c:tx>
            <c:strRef>
              <c:f>'Intracity Transport'!$B$28</c:f>
              <c:strCache>
                <c:ptCount val="1"/>
                <c:pt idx="0">
                  <c:v>陕西省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Transport'!$C$28:$AR$28</c:f>
              <c:numCache>
                <c:formatCode>0_ </c:formatCode>
                <c:ptCount val="42"/>
                <c:pt idx="0">
                  <c:v>839.27859803051945</c:v>
                </c:pt>
                <c:pt idx="1">
                  <c:v>864.11370090801336</c:v>
                </c:pt>
                <c:pt idx="2">
                  <c:v>890.48232362028943</c:v>
                </c:pt>
                <c:pt idx="3">
                  <c:v>918.10567342127013</c:v>
                </c:pt>
                <c:pt idx="4">
                  <c:v>946.71267339180156</c:v>
                </c:pt>
                <c:pt idx="5">
                  <c:v>976.03996243963184</c:v>
                </c:pt>
                <c:pt idx="6">
                  <c:v>1005.8318952994302</c:v>
                </c:pt>
                <c:pt idx="7">
                  <c:v>1035.8405425327778</c:v>
                </c:pt>
                <c:pt idx="8">
                  <c:v>1065.8256905281664</c:v>
                </c:pt>
                <c:pt idx="9">
                  <c:v>1095.554841501003</c:v>
                </c:pt>
                <c:pt idx="10">
                  <c:v>1124.8032134936086</c:v>
                </c:pt>
                <c:pt idx="11">
                  <c:v>1153.3537403752152</c:v>
                </c:pt>
                <c:pt idx="12">
                  <c:v>1180.9970718419704</c:v>
                </c:pt>
                <c:pt idx="13">
                  <c:v>1207.5315734169335</c:v>
                </c:pt>
                <c:pt idx="14">
                  <c:v>1232.763326450078</c:v>
                </c:pt>
                <c:pt idx="15">
                  <c:v>1256.5061281182907</c:v>
                </c:pt>
                <c:pt idx="16">
                  <c:v>1278.5814914253685</c:v>
                </c:pt>
                <c:pt idx="17">
                  <c:v>1298.8186452020295</c:v>
                </c:pt>
                <c:pt idx="18">
                  <c:v>1317.0545341058955</c:v>
                </c:pt>
                <c:pt idx="19">
                  <c:v>1333.1338186215087</c:v>
                </c:pt>
                <c:pt idx="20">
                  <c:v>1346.9088750603205</c:v>
                </c:pt>
                <c:pt idx="21">
                  <c:v>1358.2397955607009</c:v>
                </c:pt>
                <c:pt idx="22">
                  <c:v>1366.994388087923</c:v>
                </c:pt>
                <c:pt idx="23">
                  <c:v>1373.0481764341835</c:v>
                </c:pt>
                <c:pt idx="24">
                  <c:v>1376.284400218588</c:v>
                </c:pt>
                <c:pt idx="25">
                  <c:v>1376.5940148871564</c:v>
                </c:pt>
                <c:pt idx="26">
                  <c:v>1373.875691712821</c:v>
                </c:pt>
                <c:pt idx="27">
                  <c:v>1368.0358177954263</c:v>
                </c:pt>
                <c:pt idx="28">
                  <c:v>1358.9884960617321</c:v>
                </c:pt>
                <c:pt idx="29">
                  <c:v>1346.6555452654122</c:v>
                </c:pt>
                <c:pt idx="30">
                  <c:v>1330.966499987049</c:v>
                </c:pt>
                <c:pt idx="31">
                  <c:v>1311.8586106341488</c:v>
                </c:pt>
                <c:pt idx="32">
                  <c:v>1289.2768434411155</c:v>
                </c:pt>
                <c:pt idx="33">
                  <c:v>1263.1738804692823</c:v>
                </c:pt>
                <c:pt idx="34">
                  <c:v>1233.5101196068802</c:v>
                </c:pt>
                <c:pt idx="35">
                  <c:v>1200.2536745690682</c:v>
                </c:pt>
                <c:pt idx="36">
                  <c:v>1163.3803748979064</c:v>
                </c:pt>
                <c:pt idx="37">
                  <c:v>1122.8737659623789</c:v>
                </c:pt>
                <c:pt idx="38">
                  <c:v>1078.7251089583788</c:v>
                </c:pt>
                <c:pt idx="39">
                  <c:v>1030.9333809087086</c:v>
                </c:pt>
                <c:pt idx="40">
                  <c:v>979.50527466308574</c:v>
                </c:pt>
                <c:pt idx="41">
                  <c:v>924.45519889814057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5D3-4B6B-8636-A06EB3A37A03}"/>
            </c:ext>
          </c:extLst>
        </c:ser>
        <c:ser>
          <c:idx val="27"/>
          <c:order val="27"/>
          <c:tx>
            <c:strRef>
              <c:f>'Intracity Transport'!$B$29</c:f>
              <c:strCache>
                <c:ptCount val="1"/>
                <c:pt idx="0">
                  <c:v>甘肃省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Transport'!$C$29:$AR$29</c:f>
              <c:numCache>
                <c:formatCode>0_ </c:formatCode>
                <c:ptCount val="42"/>
                <c:pt idx="0">
                  <c:v>430.00185410743524</c:v>
                </c:pt>
                <c:pt idx="1">
                  <c:v>480.08549437654699</c:v>
                </c:pt>
                <c:pt idx="2">
                  <c:v>522.79977027860082</c:v>
                </c:pt>
                <c:pt idx="3">
                  <c:v>558.82743360952009</c:v>
                </c:pt>
                <c:pt idx="4">
                  <c:v>588.82008659853136</c:v>
                </c:pt>
                <c:pt idx="5">
                  <c:v>613.39818190817073</c:v>
                </c:pt>
                <c:pt idx="6">
                  <c:v>633.15102263427434</c:v>
                </c:pt>
                <c:pt idx="7">
                  <c:v>648.63676230598844</c:v>
                </c:pt>
                <c:pt idx="8">
                  <c:v>660.38240488576253</c:v>
                </c:pt>
                <c:pt idx="9">
                  <c:v>668.88380476935311</c:v>
                </c:pt>
                <c:pt idx="10">
                  <c:v>674.6056667858179</c:v>
                </c:pt>
                <c:pt idx="11">
                  <c:v>677.98154619752665</c:v>
                </c:pt>
                <c:pt idx="12">
                  <c:v>679.41384870014826</c:v>
                </c:pt>
                <c:pt idx="13">
                  <c:v>679.27383042266149</c:v>
                </c:pt>
                <c:pt idx="14">
                  <c:v>677.90159792734937</c:v>
                </c:pt>
                <c:pt idx="15">
                  <c:v>675.60610820979969</c:v>
                </c:pt>
                <c:pt idx="16">
                  <c:v>672.66516869890449</c:v>
                </c:pt>
                <c:pt idx="17">
                  <c:v>669.32543725686526</c:v>
                </c:pt>
                <c:pt idx="18">
                  <c:v>665.80242217918385</c:v>
                </c:pt>
                <c:pt idx="19">
                  <c:v>662.28048219467223</c:v>
                </c:pt>
                <c:pt idx="20">
                  <c:v>658.91282646544573</c:v>
                </c:pt>
                <c:pt idx="21">
                  <c:v>655.82151458692454</c:v>
                </c:pt>
                <c:pt idx="22">
                  <c:v>653.09745658783459</c:v>
                </c:pt>
                <c:pt idx="23">
                  <c:v>650.80041293020815</c:v>
                </c:pt>
                <c:pt idx="24">
                  <c:v>648.95899450938316</c:v>
                </c:pt>
                <c:pt idx="25">
                  <c:v>647.57066265400226</c:v>
                </c:pt>
                <c:pt idx="26">
                  <c:v>646.60172912601047</c:v>
                </c:pt>
                <c:pt idx="27">
                  <c:v>645.98735612066571</c:v>
                </c:pt>
                <c:pt idx="28">
                  <c:v>645.63155626652383</c:v>
                </c:pt>
                <c:pt idx="29">
                  <c:v>645.40719262545565</c:v>
                </c:pt>
                <c:pt idx="30">
                  <c:v>645.15597869261956</c:v>
                </c:pt>
                <c:pt idx="31">
                  <c:v>644.68847839650118</c:v>
                </c:pt>
                <c:pt idx="32">
                  <c:v>643.78410609887919</c:v>
                </c:pt>
                <c:pt idx="33">
                  <c:v>642.19112659483471</c:v>
                </c:pt>
                <c:pt idx="34">
                  <c:v>639.62665511276714</c:v>
                </c:pt>
                <c:pt idx="35">
                  <c:v>635.77665731436673</c:v>
                </c:pt>
                <c:pt idx="36">
                  <c:v>630.29594929464213</c:v>
                </c:pt>
                <c:pt idx="37">
                  <c:v>622.80819758189966</c:v>
                </c:pt>
                <c:pt idx="38">
                  <c:v>612.90591913774642</c:v>
                </c:pt>
                <c:pt idx="39">
                  <c:v>600.15048135711424</c:v>
                </c:pt>
                <c:pt idx="40">
                  <c:v>584.07210206822083</c:v>
                </c:pt>
                <c:pt idx="41">
                  <c:v>564.16984953259305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5D3-4B6B-8636-A06EB3A37A03}"/>
            </c:ext>
          </c:extLst>
        </c:ser>
        <c:ser>
          <c:idx val="28"/>
          <c:order val="28"/>
          <c:tx>
            <c:strRef>
              <c:f>'Intracity Transport'!$B$30</c:f>
              <c:strCache>
                <c:ptCount val="1"/>
                <c:pt idx="0">
                  <c:v>青海省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Transport'!$C$30:$AR$30</c:f>
              <c:numCache>
                <c:formatCode>0_ </c:formatCode>
                <c:ptCount val="42"/>
                <c:pt idx="0">
                  <c:v>147.39813773761426</c:v>
                </c:pt>
                <c:pt idx="1">
                  <c:v>142.37733378864951</c:v>
                </c:pt>
                <c:pt idx="2">
                  <c:v>140.44770690111775</c:v>
                </c:pt>
                <c:pt idx="3">
                  <c:v>141.16443489772885</c:v>
                </c:pt>
                <c:pt idx="4">
                  <c:v>144.10660398863044</c:v>
                </c:pt>
                <c:pt idx="5">
                  <c:v>148.87720877140583</c:v>
                </c:pt>
                <c:pt idx="6">
                  <c:v>155.10315223107966</c:v>
                </c:pt>
                <c:pt idx="7">
                  <c:v>162.43524574011278</c:v>
                </c:pt>
                <c:pt idx="8">
                  <c:v>170.54820905840478</c:v>
                </c:pt>
                <c:pt idx="9">
                  <c:v>179.14067033329377</c:v>
                </c:pt>
                <c:pt idx="10">
                  <c:v>187.93516609955284</c:v>
                </c:pt>
                <c:pt idx="11">
                  <c:v>196.67814127939761</c:v>
                </c:pt>
                <c:pt idx="12">
                  <c:v>205.13994918247954</c:v>
                </c:pt>
                <c:pt idx="13">
                  <c:v>213.11485150588774</c:v>
                </c:pt>
                <c:pt idx="14">
                  <c:v>220.42101833415032</c:v>
                </c:pt>
                <c:pt idx="15">
                  <c:v>226.90052813923356</c:v>
                </c:pt>
                <c:pt idx="16">
                  <c:v>232.41936778053986</c:v>
                </c:pt>
                <c:pt idx="17">
                  <c:v>236.86743250491338</c:v>
                </c:pt>
                <c:pt idx="18">
                  <c:v>240.15852594663278</c:v>
                </c:pt>
                <c:pt idx="19">
                  <c:v>242.23036012741559</c:v>
                </c:pt>
                <c:pt idx="20">
                  <c:v>243.04455545642105</c:v>
                </c:pt>
                <c:pt idx="21">
                  <c:v>242.58664073023999</c:v>
                </c:pt>
                <c:pt idx="22">
                  <c:v>240.8660531329065</c:v>
                </c:pt>
                <c:pt idx="23">
                  <c:v>237.91613823589032</c:v>
                </c:pt>
                <c:pt idx="24">
                  <c:v>233.79414999810029</c:v>
                </c:pt>
                <c:pt idx="25">
                  <c:v>228.5812507658834</c:v>
                </c:pt>
                <c:pt idx="26">
                  <c:v>222.382511273023</c:v>
                </c:pt>
                <c:pt idx="27">
                  <c:v>215.32691064074825</c:v>
                </c:pt>
                <c:pt idx="28">
                  <c:v>207.56733637770932</c:v>
                </c:pt>
                <c:pt idx="29">
                  <c:v>199.28058438000932</c:v>
                </c:pt>
                <c:pt idx="30">
                  <c:v>190.66735893118528</c:v>
                </c:pt>
                <c:pt idx="31">
                  <c:v>181.95227270221801</c:v>
                </c:pt>
                <c:pt idx="32">
                  <c:v>173.38384675151619</c:v>
                </c:pt>
                <c:pt idx="33">
                  <c:v>165.23451052492334</c:v>
                </c:pt>
                <c:pt idx="34">
                  <c:v>157.8006018557395</c:v>
                </c:pt>
                <c:pt idx="35">
                  <c:v>151.40236696469171</c:v>
                </c:pt>
                <c:pt idx="36">
                  <c:v>146.3839604599425</c:v>
                </c:pt>
                <c:pt idx="37">
                  <c:v>143.113445337093</c:v>
                </c:pt>
                <c:pt idx="38">
                  <c:v>141.98279297918637</c:v>
                </c:pt>
                <c:pt idx="39">
                  <c:v>143.40788315669963</c:v>
                </c:pt>
                <c:pt idx="40">
                  <c:v>147.82850402755182</c:v>
                </c:pt>
                <c:pt idx="41">
                  <c:v>155.70835213710743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35D3-4B6B-8636-A06EB3A37A03}"/>
            </c:ext>
          </c:extLst>
        </c:ser>
        <c:ser>
          <c:idx val="29"/>
          <c:order val="29"/>
          <c:tx>
            <c:strRef>
              <c:f>'Intracity Transport'!$B$31</c:f>
              <c:strCache>
                <c:ptCount val="1"/>
                <c:pt idx="0">
                  <c:v>宁夏回族自治区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Transport'!$C$31:$AR$31</c:f>
              <c:numCache>
                <c:formatCode>0_ </c:formatCode>
                <c:ptCount val="42"/>
                <c:pt idx="0">
                  <c:v>108.20696294287819</c:v>
                </c:pt>
                <c:pt idx="1">
                  <c:v>112.4214691582317</c:v>
                </c:pt>
                <c:pt idx="2">
                  <c:v>116.88816779401768</c:v>
                </c:pt>
                <c:pt idx="3">
                  <c:v>121.52827728519924</c:v>
                </c:pt>
                <c:pt idx="4">
                  <c:v>126.26797166122252</c:v>
                </c:pt>
                <c:pt idx="5">
                  <c:v>131.03838054601627</c:v>
                </c:pt>
                <c:pt idx="6">
                  <c:v>135.77558915799247</c:v>
                </c:pt>
                <c:pt idx="7">
                  <c:v>140.42063831004424</c:v>
                </c:pt>
                <c:pt idx="8">
                  <c:v>144.91952440954952</c:v>
                </c:pt>
                <c:pt idx="9">
                  <c:v>149.2231994583673</c:v>
                </c:pt>
                <c:pt idx="10">
                  <c:v>153.28757105283972</c:v>
                </c:pt>
                <c:pt idx="11">
                  <c:v>157.07350238379215</c:v>
                </c:pt>
                <c:pt idx="12">
                  <c:v>160.54681223653171</c:v>
                </c:pt>
                <c:pt idx="13">
                  <c:v>163.67827499084896</c:v>
                </c:pt>
                <c:pt idx="14">
                  <c:v>166.44362062101689</c:v>
                </c:pt>
                <c:pt idx="15">
                  <c:v>168.82353469579093</c:v>
                </c:pt>
                <c:pt idx="16">
                  <c:v>170.80365837840981</c:v>
                </c:pt>
                <c:pt idx="17">
                  <c:v>172.37458842659396</c:v>
                </c:pt>
                <c:pt idx="18">
                  <c:v>173.53187719254771</c:v>
                </c:pt>
                <c:pt idx="19">
                  <c:v>174.27603262295759</c:v>
                </c:pt>
                <c:pt idx="20">
                  <c:v>174.61251825899183</c:v>
                </c:pt>
                <c:pt idx="21">
                  <c:v>174.55175323630294</c:v>
                </c:pt>
                <c:pt idx="22">
                  <c:v>174.10911228502511</c:v>
                </c:pt>
                <c:pt idx="23">
                  <c:v>173.3049257297757</c:v>
                </c:pt>
                <c:pt idx="24">
                  <c:v>172.1644794896547</c:v>
                </c:pt>
                <c:pt idx="25">
                  <c:v>170.71801507824421</c:v>
                </c:pt>
                <c:pt idx="26">
                  <c:v>169.00072960360896</c:v>
                </c:pt>
                <c:pt idx="27">
                  <c:v>167.05277576829783</c:v>
                </c:pt>
                <c:pt idx="28">
                  <c:v>164.91926186934168</c:v>
                </c:pt>
                <c:pt idx="29">
                  <c:v>162.65025179825267</c:v>
                </c:pt>
                <c:pt idx="30">
                  <c:v>160.30076504102706</c:v>
                </c:pt>
                <c:pt idx="31">
                  <c:v>157.93077667814424</c:v>
                </c:pt>
                <c:pt idx="32">
                  <c:v>155.60521738456504</c:v>
                </c:pt>
                <c:pt idx="33">
                  <c:v>153.39397342973339</c:v>
                </c:pt>
                <c:pt idx="34">
                  <c:v>151.3718866775759</c:v>
                </c:pt>
                <c:pt idx="35">
                  <c:v>149.61875458650246</c:v>
                </c:pt>
                <c:pt idx="36">
                  <c:v>148.21933020940401</c:v>
                </c:pt>
                <c:pt idx="37">
                  <c:v>147.26332219365761</c:v>
                </c:pt>
                <c:pt idx="38">
                  <c:v>146.84539478111847</c:v>
                </c:pt>
                <c:pt idx="39">
                  <c:v>147.06516780812723</c:v>
                </c:pt>
                <c:pt idx="40">
                  <c:v>148.02721670550756</c:v>
                </c:pt>
                <c:pt idx="41">
                  <c:v>149.84107249856444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35D3-4B6B-8636-A06EB3A37A03}"/>
            </c:ext>
          </c:extLst>
        </c:ser>
        <c:ser>
          <c:idx val="30"/>
          <c:order val="30"/>
          <c:tx>
            <c:strRef>
              <c:f>'Intracity Transport'!$B$32</c:f>
              <c:strCache>
                <c:ptCount val="1"/>
                <c:pt idx="0">
                  <c:v>新疆维吾尔自治区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 Transport'!$C$32:$AR$32</c:f>
              <c:numCache>
                <c:formatCode>0_ </c:formatCode>
                <c:ptCount val="42"/>
                <c:pt idx="0">
                  <c:v>432.26679726443899</c:v>
                </c:pt>
                <c:pt idx="1">
                  <c:v>446.85588856006666</c:v>
                </c:pt>
                <c:pt idx="2">
                  <c:v>463.48997261973398</c:v>
                </c:pt>
                <c:pt idx="3">
                  <c:v>481.82921900141775</c:v>
                </c:pt>
                <c:pt idx="4">
                  <c:v>501.54820282856804</c:v>
                </c:pt>
                <c:pt idx="5">
                  <c:v>522.33590479010809</c:v>
                </c:pt>
                <c:pt idx="6">
                  <c:v>543.89571114043383</c:v>
                </c:pt>
                <c:pt idx="7">
                  <c:v>565.94541369941749</c:v>
                </c:pt>
                <c:pt idx="8">
                  <c:v>588.21720985240245</c:v>
                </c:pt>
                <c:pt idx="9">
                  <c:v>610.45770255020398</c:v>
                </c:pt>
                <c:pt idx="10">
                  <c:v>632.42790030911624</c:v>
                </c:pt>
                <c:pt idx="11">
                  <c:v>653.90321721090004</c:v>
                </c:pt>
                <c:pt idx="12">
                  <c:v>674.67347290279486</c:v>
                </c:pt>
                <c:pt idx="13">
                  <c:v>694.54289259751113</c:v>
                </c:pt>
                <c:pt idx="14">
                  <c:v>713.33010707323285</c:v>
                </c:pt>
                <c:pt idx="15">
                  <c:v>730.86815267361919</c:v>
                </c:pt>
                <c:pt idx="16">
                  <c:v>747.00447130780094</c:v>
                </c:pt>
                <c:pt idx="17">
                  <c:v>761.60091045038041</c:v>
                </c:pt>
                <c:pt idx="18">
                  <c:v>774.53372314144008</c:v>
                </c:pt>
                <c:pt idx="19">
                  <c:v>785.69356798652848</c:v>
                </c:pt>
                <c:pt idx="20">
                  <c:v>794.98550915667113</c:v>
                </c:pt>
                <c:pt idx="21">
                  <c:v>802.3290163883679</c:v>
                </c:pt>
                <c:pt idx="22">
                  <c:v>807.65796498358861</c:v>
                </c:pt>
                <c:pt idx="23">
                  <c:v>810.92063580978152</c:v>
                </c:pt>
                <c:pt idx="24">
                  <c:v>812.0797152998648</c:v>
                </c:pt>
                <c:pt idx="25">
                  <c:v>811.1122954522267</c:v>
                </c:pt>
                <c:pt idx="26">
                  <c:v>808.00987383073766</c:v>
                </c:pt>
                <c:pt idx="27">
                  <c:v>802.77835356473406</c:v>
                </c:pt>
                <c:pt idx="28">
                  <c:v>795.43804334903109</c:v>
                </c:pt>
                <c:pt idx="29">
                  <c:v>786.02365744391159</c:v>
                </c:pt>
                <c:pt idx="30">
                  <c:v>774.5843156751373</c:v>
                </c:pt>
                <c:pt idx="31">
                  <c:v>761.18354343393946</c:v>
                </c:pt>
                <c:pt idx="32">
                  <c:v>745.89927167702649</c:v>
                </c:pt>
                <c:pt idx="33">
                  <c:v>728.82383692657697</c:v>
                </c:pt>
                <c:pt idx="34">
                  <c:v>710.0639812702434</c:v>
                </c:pt>
                <c:pt idx="35">
                  <c:v>689.74085236115479</c:v>
                </c:pt>
                <c:pt idx="36">
                  <c:v>667.990003417906</c:v>
                </c:pt>
                <c:pt idx="37">
                  <c:v>644.96139322457691</c:v>
                </c:pt>
                <c:pt idx="38">
                  <c:v>620.81938613071247</c:v>
                </c:pt>
                <c:pt idx="39">
                  <c:v>595.74275205133051</c:v>
                </c:pt>
                <c:pt idx="40">
                  <c:v>569.92466646692719</c:v>
                </c:pt>
                <c:pt idx="41">
                  <c:v>543.57271042346883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35D3-4B6B-8636-A06EB3A37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35168"/>
        <c:axId val="1540858976"/>
      </c:areaChart>
      <c:catAx>
        <c:axId val="97035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40858976"/>
        <c:crosses val="autoZero"/>
        <c:auto val="1"/>
        <c:lblAlgn val="ctr"/>
        <c:lblOffset val="100"/>
        <c:noMultiLvlLbl val="0"/>
      </c:catAx>
      <c:valAx>
        <c:axId val="154085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035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5321004599195738"/>
          <c:w val="1"/>
          <c:h val="0.13455753810590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'Intracity Transport'!$B$1</c:f>
          <c:strCache>
            <c:ptCount val="1"/>
            <c:pt idx="0">
              <c:v>私家车周转量 （亿人公里）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'Intracity-Covid Adj.'!$B$4</c:f>
              <c:strCache>
                <c:ptCount val="1"/>
                <c:pt idx="0">
                  <c:v>北京市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Adj.'!$C$4:$AR$4</c:f>
              <c:numCache>
                <c:formatCode>0_ </c:formatCode>
                <c:ptCount val="42"/>
                <c:pt idx="0">
                  <c:v>900.83715592460658</c:v>
                </c:pt>
                <c:pt idx="1">
                  <c:v>804.42665317546323</c:v>
                </c:pt>
                <c:pt idx="2">
                  <c:v>766.54067035178775</c:v>
                </c:pt>
                <c:pt idx="3">
                  <c:v>712.5322144339043</c:v>
                </c:pt>
                <c:pt idx="4">
                  <c:v>666.28676404819191</c:v>
                </c:pt>
                <c:pt idx="5">
                  <c:v>627.09532504646711</c:v>
                </c:pt>
                <c:pt idx="6">
                  <c:v>594.27981939010579</c:v>
                </c:pt>
                <c:pt idx="7">
                  <c:v>567.19308515004514</c:v>
                </c:pt>
                <c:pt idx="8">
                  <c:v>545.21887650677706</c:v>
                </c:pt>
                <c:pt idx="9">
                  <c:v>527.77186375036342</c:v>
                </c:pt>
                <c:pt idx="10">
                  <c:v>514.29763328041133</c:v>
                </c:pt>
                <c:pt idx="11">
                  <c:v>504.27268760609866</c:v>
                </c:pt>
                <c:pt idx="12">
                  <c:v>497.20444534616098</c:v>
                </c:pt>
                <c:pt idx="13">
                  <c:v>492.63124122889036</c:v>
                </c:pt>
                <c:pt idx="14">
                  <c:v>490.12232609214141</c:v>
                </c:pt>
                <c:pt idx="15">
                  <c:v>489.27786688332583</c:v>
                </c:pt>
                <c:pt idx="16">
                  <c:v>489.72894665942374</c:v>
                </c:pt>
                <c:pt idx="17">
                  <c:v>491.13756458696434</c:v>
                </c:pt>
                <c:pt idx="18">
                  <c:v>493.19663594203803</c:v>
                </c:pt>
                <c:pt idx="19">
                  <c:v>495.62999211030058</c:v>
                </c:pt>
                <c:pt idx="20">
                  <c:v>498.19238058696402</c:v>
                </c:pt>
                <c:pt idx="21">
                  <c:v>500.66946497679993</c:v>
                </c:pt>
                <c:pt idx="22">
                  <c:v>502.87782499413896</c:v>
                </c:pt>
                <c:pt idx="23">
                  <c:v>504.66495646287416</c:v>
                </c:pt>
                <c:pt idx="24">
                  <c:v>505.90927131646157</c:v>
                </c:pt>
                <c:pt idx="25">
                  <c:v>506.52009759791014</c:v>
                </c:pt>
                <c:pt idx="26">
                  <c:v>506.4376794597834</c:v>
                </c:pt>
                <c:pt idx="27">
                  <c:v>505.63317716422279</c:v>
                </c:pt>
                <c:pt idx="28">
                  <c:v>504.10866708290757</c:v>
                </c:pt>
                <c:pt idx="29">
                  <c:v>501.89714169710635</c:v>
                </c:pt>
                <c:pt idx="30">
                  <c:v>499.06250959760996</c:v>
                </c:pt>
                <c:pt idx="31">
                  <c:v>495.69959548480278</c:v>
                </c:pt>
                <c:pt idx="32">
                  <c:v>491.93414016860117</c:v>
                </c:pt>
                <c:pt idx="33">
                  <c:v>487.92280056850251</c:v>
                </c:pt>
                <c:pt idx="34">
                  <c:v>483.85314971356439</c:v>
                </c:pt>
                <c:pt idx="35">
                  <c:v>479.94367674236616</c:v>
                </c:pt>
                <c:pt idx="36">
                  <c:v>476.44378690311333</c:v>
                </c:pt>
                <c:pt idx="37">
                  <c:v>473.63380155351678</c:v>
                </c:pt>
                <c:pt idx="38">
                  <c:v>471.82495816086538</c:v>
                </c:pt>
                <c:pt idx="39">
                  <c:v>471.35941030199552</c:v>
                </c:pt>
                <c:pt idx="40">
                  <c:v>472.6102276633415</c:v>
                </c:pt>
                <c:pt idx="41">
                  <c:v>475.98139604085134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13-410D-875A-588B39EF6D05}"/>
            </c:ext>
          </c:extLst>
        </c:ser>
        <c:ser>
          <c:idx val="1"/>
          <c:order val="1"/>
          <c:tx>
            <c:strRef>
              <c:f>'Intracity-Covid Adj.'!$B$5</c:f>
              <c:strCache>
                <c:ptCount val="1"/>
                <c:pt idx="0">
                  <c:v>天津市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Adj.'!$C$5:$AR$5</c:f>
              <c:numCache>
                <c:formatCode>0_ </c:formatCode>
                <c:ptCount val="42"/>
                <c:pt idx="0">
                  <c:v>271.18868342287402</c:v>
                </c:pt>
                <c:pt idx="1">
                  <c:v>282.10475218923995</c:v>
                </c:pt>
                <c:pt idx="2">
                  <c:v>286.4754500656951</c:v>
                </c:pt>
                <c:pt idx="3">
                  <c:v>312.90237659980625</c:v>
                </c:pt>
                <c:pt idx="4">
                  <c:v>344.79279567492006</c:v>
                </c:pt>
                <c:pt idx="5">
                  <c:v>372.18328170534039</c:v>
                </c:pt>
                <c:pt idx="6">
                  <c:v>396.95082793343903</c:v>
                </c:pt>
                <c:pt idx="7">
                  <c:v>421.01296950833262</c:v>
                </c:pt>
                <c:pt idx="8">
                  <c:v>441.60783271734778</c:v>
                </c:pt>
                <c:pt idx="9">
                  <c:v>460.7340365230848</c:v>
                </c:pt>
                <c:pt idx="10">
                  <c:v>478.07076641061775</c:v>
                </c:pt>
                <c:pt idx="11">
                  <c:v>493.33774977176756</c:v>
                </c:pt>
                <c:pt idx="12">
                  <c:v>506.29525590509178</c:v>
                </c:pt>
                <c:pt idx="13">
                  <c:v>516.74409601589173</c:v>
                </c:pt>
                <c:pt idx="14">
                  <c:v>524.52562321621133</c:v>
                </c:pt>
                <c:pt idx="15">
                  <c:v>529.52173252483681</c:v>
                </c:pt>
                <c:pt idx="16">
                  <c:v>531.65486086729379</c:v>
                </c:pt>
                <c:pt idx="17">
                  <c:v>530.8879870758534</c:v>
                </c:pt>
                <c:pt idx="18">
                  <c:v>527.22463188952327</c:v>
                </c:pt>
                <c:pt idx="19">
                  <c:v>520.70885795406241</c:v>
                </c:pt>
                <c:pt idx="20">
                  <c:v>511.42526982196023</c:v>
                </c:pt>
                <c:pt idx="21">
                  <c:v>499.4990139524574</c:v>
                </c:pt>
                <c:pt idx="22">
                  <c:v>485.09577871152572</c:v>
                </c:pt>
                <c:pt idx="23">
                  <c:v>468.42179437189918</c:v>
                </c:pt>
                <c:pt idx="24">
                  <c:v>449.72383311302855</c:v>
                </c:pt>
                <c:pt idx="25">
                  <c:v>429.28920902112276</c:v>
                </c:pt>
                <c:pt idx="26">
                  <c:v>407.44577808912459</c:v>
                </c:pt>
                <c:pt idx="27">
                  <c:v>384.56193821673037</c:v>
                </c:pt>
                <c:pt idx="28">
                  <c:v>361.04662921036362</c:v>
                </c:pt>
                <c:pt idx="29">
                  <c:v>337.34933278319841</c:v>
                </c:pt>
                <c:pt idx="30">
                  <c:v>313.96007255514996</c:v>
                </c:pt>
                <c:pt idx="31">
                  <c:v>291.40941405287458</c:v>
                </c:pt>
                <c:pt idx="32">
                  <c:v>270.26846470976795</c:v>
                </c:pt>
                <c:pt idx="33">
                  <c:v>251.1488738659726</c:v>
                </c:pt>
                <c:pt idx="34">
                  <c:v>234.7028327683704</c:v>
                </c:pt>
                <c:pt idx="35">
                  <c:v>221.62307457058017</c:v>
                </c:pt>
                <c:pt idx="36">
                  <c:v>212.64287433297434</c:v>
                </c:pt>
                <c:pt idx="37">
                  <c:v>208.53604902265519</c:v>
                </c:pt>
                <c:pt idx="38">
                  <c:v>210.11695751347142</c:v>
                </c:pt>
                <c:pt idx="39">
                  <c:v>218.24050058601978</c:v>
                </c:pt>
                <c:pt idx="40">
                  <c:v>233.80212092763537</c:v>
                </c:pt>
                <c:pt idx="41">
                  <c:v>257.73780313238996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13-410D-875A-588B39EF6D05}"/>
            </c:ext>
          </c:extLst>
        </c:ser>
        <c:ser>
          <c:idx val="2"/>
          <c:order val="2"/>
          <c:tx>
            <c:strRef>
              <c:f>'Intracity-Covid Adj.'!$B$6</c:f>
              <c:strCache>
                <c:ptCount val="1"/>
                <c:pt idx="0">
                  <c:v>河北省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Adj.'!$C$6:$AR$6</c:f>
              <c:numCache>
                <c:formatCode>0_ </c:formatCode>
                <c:ptCount val="42"/>
                <c:pt idx="0">
                  <c:v>1211.6271319088551</c:v>
                </c:pt>
                <c:pt idx="1">
                  <c:v>1280.0277865272026</c:v>
                </c:pt>
                <c:pt idx="2">
                  <c:v>1342.6698262298303</c:v>
                </c:pt>
                <c:pt idx="3">
                  <c:v>1400.0906589588076</c:v>
                </c:pt>
                <c:pt idx="4">
                  <c:v>1452.794314393454</c:v>
                </c:pt>
                <c:pt idx="5">
                  <c:v>1501.2514439503457</c:v>
                </c:pt>
                <c:pt idx="6">
                  <c:v>1545.8993207833319</c:v>
                </c:pt>
                <c:pt idx="7">
                  <c:v>1587.1418397835055</c:v>
                </c:pt>
                <c:pt idx="8">
                  <c:v>1625.3495175792257</c:v>
                </c:pt>
                <c:pt idx="9">
                  <c:v>1660.8594925361028</c:v>
                </c:pt>
                <c:pt idx="10">
                  <c:v>1693.9755247570197</c:v>
                </c:pt>
                <c:pt idx="11">
                  <c:v>1724.9679960821015</c:v>
                </c:pt>
                <c:pt idx="12">
                  <c:v>1754.0739100887406</c:v>
                </c:pt>
                <c:pt idx="13">
                  <c:v>1781.4968920915931</c:v>
                </c:pt>
                <c:pt idx="14">
                  <c:v>1807.4071891425613</c:v>
                </c:pt>
                <c:pt idx="15">
                  <c:v>1831.9416700308116</c:v>
                </c:pt>
                <c:pt idx="16">
                  <c:v>1855.2038252827749</c:v>
                </c:pt>
                <c:pt idx="17">
                  <c:v>1877.2637671621285</c:v>
                </c:pt>
                <c:pt idx="18">
                  <c:v>1898.1582296698123</c:v>
                </c:pt>
                <c:pt idx="19">
                  <c:v>1917.8905685440436</c:v>
                </c:pt>
                <c:pt idx="20">
                  <c:v>1936.4307612602654</c:v>
                </c:pt>
                <c:pt idx="21">
                  <c:v>1953.7154070312051</c:v>
                </c:pt>
                <c:pt idx="22">
                  <c:v>1969.6477268068368</c:v>
                </c:pt>
                <c:pt idx="23">
                  <c:v>1984.0975632743928</c:v>
                </c:pt>
                <c:pt idx="24">
                  <c:v>1996.9013808583766</c:v>
                </c:pt>
                <c:pt idx="25">
                  <c:v>2007.862265720531</c:v>
                </c:pt>
                <c:pt idx="26">
                  <c:v>2016.7499257598727</c:v>
                </c:pt>
                <c:pt idx="27">
                  <c:v>2023.3006906126636</c:v>
                </c:pt>
                <c:pt idx="28">
                  <c:v>2027.2175116524368</c:v>
                </c:pt>
                <c:pt idx="29">
                  <c:v>2028.1699619899834</c:v>
                </c:pt>
                <c:pt idx="30">
                  <c:v>2025.7942364733515</c:v>
                </c:pt>
                <c:pt idx="31">
                  <c:v>2019.6931516878283</c:v>
                </c:pt>
                <c:pt idx="32">
                  <c:v>2009.4361459559907</c:v>
                </c:pt>
                <c:pt idx="33">
                  <c:v>1994.5592793376609</c:v>
                </c:pt>
                <c:pt idx="34">
                  <c:v>1974.565233629909</c:v>
                </c:pt>
                <c:pt idx="35">
                  <c:v>1948.9233123670776</c:v>
                </c:pt>
                <c:pt idx="36">
                  <c:v>1917.0694408207587</c:v>
                </c:pt>
                <c:pt idx="37">
                  <c:v>1878.4061659998135</c:v>
                </c:pt>
                <c:pt idx="38">
                  <c:v>1832.3026566503615</c:v>
                </c:pt>
                <c:pt idx="39">
                  <c:v>1778.0947032557676</c:v>
                </c:pt>
                <c:pt idx="40">
                  <c:v>1715.0847180366588</c:v>
                </c:pt>
                <c:pt idx="41">
                  <c:v>1642.5417349509376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13-410D-875A-588B39EF6D05}"/>
            </c:ext>
          </c:extLst>
        </c:ser>
        <c:ser>
          <c:idx val="3"/>
          <c:order val="3"/>
          <c:tx>
            <c:strRef>
              <c:f>'Intracity-Covid Adj.'!$B$7</c:f>
              <c:strCache>
                <c:ptCount val="1"/>
                <c:pt idx="0">
                  <c:v>山西省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Adj.'!$C$7:$AR$7</c:f>
              <c:numCache>
                <c:formatCode>0_ </c:formatCode>
                <c:ptCount val="42"/>
                <c:pt idx="0">
                  <c:v>602.6258913057967</c:v>
                </c:pt>
                <c:pt idx="1">
                  <c:v>505.00557215811938</c:v>
                </c:pt>
                <c:pt idx="2">
                  <c:v>496.15861770701832</c:v>
                </c:pt>
                <c:pt idx="3">
                  <c:v>557.37945065867802</c:v>
                </c:pt>
                <c:pt idx="4">
                  <c:v>649.34753723673862</c:v>
                </c:pt>
                <c:pt idx="5">
                  <c:v>703.27664967931969</c:v>
                </c:pt>
                <c:pt idx="6">
                  <c:v>736.84488954385108</c:v>
                </c:pt>
                <c:pt idx="7">
                  <c:v>767.70993330992201</c:v>
                </c:pt>
                <c:pt idx="8">
                  <c:v>778.91513062042895</c:v>
                </c:pt>
                <c:pt idx="9">
                  <c:v>788.07730779928602</c:v>
                </c:pt>
                <c:pt idx="10">
                  <c:v>795.49591521314244</c:v>
                </c:pt>
                <c:pt idx="11">
                  <c:v>801.4499781508074</c:v>
                </c:pt>
                <c:pt idx="12">
                  <c:v>806.19809682325558</c:v>
                </c:pt>
                <c:pt idx="13">
                  <c:v>809.97844636362061</c:v>
                </c:pt>
                <c:pt idx="14">
                  <c:v>813.00877682719999</c:v>
                </c:pt>
                <c:pt idx="15">
                  <c:v>815.48641319145406</c:v>
                </c:pt>
                <c:pt idx="16">
                  <c:v>817.58825535600351</c:v>
                </c:pt>
                <c:pt idx="17">
                  <c:v>819.47077814263275</c:v>
                </c:pt>
                <c:pt idx="18">
                  <c:v>821.27003129528805</c:v>
                </c:pt>
                <c:pt idx="19">
                  <c:v>823.10163948007812</c:v>
                </c:pt>
                <c:pt idx="20">
                  <c:v>825.06080228527469</c:v>
                </c:pt>
                <c:pt idx="21">
                  <c:v>827.22229422130772</c:v>
                </c:pt>
                <c:pt idx="22">
                  <c:v>829.64046472077473</c:v>
                </c:pt>
                <c:pt idx="23">
                  <c:v>832.34923813843227</c:v>
                </c:pt>
                <c:pt idx="24">
                  <c:v>835.36211375120138</c:v>
                </c:pt>
                <c:pt idx="25">
                  <c:v>838.6721657581619</c:v>
                </c:pt>
                <c:pt idx="26">
                  <c:v>842.25204328055861</c:v>
                </c:pt>
                <c:pt idx="27">
                  <c:v>846.05397036179897</c:v>
                </c:pt>
                <c:pt idx="28">
                  <c:v>850.00974596745061</c:v>
                </c:pt>
                <c:pt idx="29">
                  <c:v>854.030743985242</c:v>
                </c:pt>
                <c:pt idx="30">
                  <c:v>858.00791322506939</c:v>
                </c:pt>
                <c:pt idx="31">
                  <c:v>861.81177741899035</c:v>
                </c:pt>
                <c:pt idx="32">
                  <c:v>865.2924352212176</c:v>
                </c:pt>
                <c:pt idx="33">
                  <c:v>868.27956020812974</c:v>
                </c:pt>
                <c:pt idx="34">
                  <c:v>870.58240087827483</c:v>
                </c:pt>
                <c:pt idx="35">
                  <c:v>871.98978065235485</c:v>
                </c:pt>
                <c:pt idx="36">
                  <c:v>872.27009787323163</c:v>
                </c:pt>
                <c:pt idx="37">
                  <c:v>871.17132580593886</c:v>
                </c:pt>
                <c:pt idx="38">
                  <c:v>868.42101263766881</c:v>
                </c:pt>
                <c:pt idx="39">
                  <c:v>863.72628147776913</c:v>
                </c:pt>
                <c:pt idx="40">
                  <c:v>856.77383035775927</c:v>
                </c:pt>
                <c:pt idx="41">
                  <c:v>847.22993223131425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13-410D-875A-588B39EF6D05}"/>
            </c:ext>
          </c:extLst>
        </c:ser>
        <c:ser>
          <c:idx val="4"/>
          <c:order val="4"/>
          <c:tx>
            <c:strRef>
              <c:f>'Intracity-Covid Adj.'!$B$8</c:f>
              <c:strCache>
                <c:ptCount val="1"/>
                <c:pt idx="0">
                  <c:v>内蒙古自治区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Adj.'!$C$8:$AR$8</c:f>
              <c:numCache>
                <c:formatCode>0_ </c:formatCode>
                <c:ptCount val="42"/>
                <c:pt idx="0">
                  <c:v>435.96930003665148</c:v>
                </c:pt>
                <c:pt idx="1">
                  <c:v>451.89722388372604</c:v>
                </c:pt>
                <c:pt idx="2">
                  <c:v>417.51056810116603</c:v>
                </c:pt>
                <c:pt idx="3">
                  <c:v>441.99994726659867</c:v>
                </c:pt>
                <c:pt idx="4">
                  <c:v>475.78759828834018</c:v>
                </c:pt>
                <c:pt idx="5">
                  <c:v>499.06048423026675</c:v>
                </c:pt>
                <c:pt idx="6">
                  <c:v>516.80889684273836</c:v>
                </c:pt>
                <c:pt idx="7">
                  <c:v>534.01946921722242</c:v>
                </c:pt>
                <c:pt idx="8">
                  <c:v>545.752380848141</c:v>
                </c:pt>
                <c:pt idx="9">
                  <c:v>556.98694750917332</c:v>
                </c:pt>
                <c:pt idx="10">
                  <c:v>567.73742884603053</c:v>
                </c:pt>
                <c:pt idx="11">
                  <c:v>578.01442584553035</c:v>
                </c:pt>
                <c:pt idx="12">
                  <c:v>587.82488083559576</c:v>
                </c:pt>
                <c:pt idx="13">
                  <c:v>597.17207748525732</c:v>
                </c:pt>
                <c:pt idx="14">
                  <c:v>606.05564080465058</c:v>
                </c:pt>
                <c:pt idx="15">
                  <c:v>614.47153714502144</c:v>
                </c:pt>
                <c:pt idx="16">
                  <c:v>622.41207419871762</c:v>
                </c:pt>
                <c:pt idx="17">
                  <c:v>629.86590099919511</c:v>
                </c:pt>
                <c:pt idx="18">
                  <c:v>636.81800792101797</c:v>
                </c:pt>
                <c:pt idx="19">
                  <c:v>643.24972667985242</c:v>
                </c:pt>
                <c:pt idx="20">
                  <c:v>649.1387303324783</c:v>
                </c:pt>
                <c:pt idx="21">
                  <c:v>654.45903327677411</c:v>
                </c:pt>
                <c:pt idx="22">
                  <c:v>659.18099125173035</c:v>
                </c:pt>
                <c:pt idx="23">
                  <c:v>663.27130133744231</c:v>
                </c:pt>
                <c:pt idx="24">
                  <c:v>666.69300195511016</c:v>
                </c:pt>
                <c:pt idx="25">
                  <c:v>669.40547286704361</c:v>
                </c:pt>
                <c:pt idx="26">
                  <c:v>671.36443517665543</c:v>
                </c:pt>
                <c:pt idx="27">
                  <c:v>672.52195132846794</c:v>
                </c:pt>
                <c:pt idx="28">
                  <c:v>672.82642510810717</c:v>
                </c:pt>
                <c:pt idx="29">
                  <c:v>672.22260164231227</c:v>
                </c:pt>
                <c:pt idx="30">
                  <c:v>670.65156739891643</c:v>
                </c:pt>
                <c:pt idx="31">
                  <c:v>668.05075018687091</c:v>
                </c:pt>
                <c:pt idx="32">
                  <c:v>664.35391915622995</c:v>
                </c:pt>
                <c:pt idx="33">
                  <c:v>659.49118479814933</c:v>
                </c:pt>
                <c:pt idx="34">
                  <c:v>653.38899894489828</c:v>
                </c:pt>
                <c:pt idx="35">
                  <c:v>645.97015476985291</c:v>
                </c:pt>
                <c:pt idx="36">
                  <c:v>637.15378678748652</c:v>
                </c:pt>
                <c:pt idx="37">
                  <c:v>626.85537085338865</c:v>
                </c:pt>
                <c:pt idx="38">
                  <c:v>614.98672416425075</c:v>
                </c:pt>
                <c:pt idx="39">
                  <c:v>601.45600525787461</c:v>
                </c:pt>
                <c:pt idx="40">
                  <c:v>586.16771401316134</c:v>
                </c:pt>
                <c:pt idx="41">
                  <c:v>569.02269165012422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13-410D-875A-588B39EF6D05}"/>
            </c:ext>
          </c:extLst>
        </c:ser>
        <c:ser>
          <c:idx val="5"/>
          <c:order val="5"/>
          <c:tx>
            <c:strRef>
              <c:f>'Intracity-Covid Adj.'!$B$9</c:f>
              <c:strCache>
                <c:ptCount val="1"/>
                <c:pt idx="0">
                  <c:v>辽宁省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Adj.'!$C$9:$AR$9</c:f>
              <c:numCache>
                <c:formatCode>0_ </c:formatCode>
                <c:ptCount val="42"/>
                <c:pt idx="0">
                  <c:v>710.24540768940847</c:v>
                </c:pt>
                <c:pt idx="1">
                  <c:v>727.06051158658215</c:v>
                </c:pt>
                <c:pt idx="2">
                  <c:v>757.48922431242897</c:v>
                </c:pt>
                <c:pt idx="3">
                  <c:v>787.43290378225504</c:v>
                </c:pt>
                <c:pt idx="4">
                  <c:v>816.29139628071698</c:v>
                </c:pt>
                <c:pt idx="5">
                  <c:v>835.33838693434154</c:v>
                </c:pt>
                <c:pt idx="6">
                  <c:v>847.57092297217071</c:v>
                </c:pt>
                <c:pt idx="7">
                  <c:v>855.94835815367253</c:v>
                </c:pt>
                <c:pt idx="8">
                  <c:v>858.68793053991953</c:v>
                </c:pt>
                <c:pt idx="9">
                  <c:v>858.6736069512491</c:v>
                </c:pt>
                <c:pt idx="10">
                  <c:v>856.39944962402194</c:v>
                </c:pt>
                <c:pt idx="11">
                  <c:v>852.32182732501803</c:v>
                </c:pt>
                <c:pt idx="12">
                  <c:v>846.85941535146878</c:v>
                </c:pt>
                <c:pt idx="13">
                  <c:v>840.39319553102087</c:v>
                </c:pt>
                <c:pt idx="14">
                  <c:v>833.2664562217667</c:v>
                </c:pt>
                <c:pt idx="15">
                  <c:v>825.78479231223196</c:v>
                </c:pt>
                <c:pt idx="16">
                  <c:v>818.21610522136962</c:v>
                </c:pt>
                <c:pt idx="17">
                  <c:v>810.79060289856568</c:v>
                </c:pt>
                <c:pt idx="18">
                  <c:v>803.70079982364155</c:v>
                </c:pt>
                <c:pt idx="19">
                  <c:v>797.10151700685958</c:v>
                </c:pt>
                <c:pt idx="20">
                  <c:v>791.10988198889572</c:v>
                </c:pt>
                <c:pt idx="21">
                  <c:v>785.80532884088689</c:v>
                </c:pt>
                <c:pt idx="22">
                  <c:v>781.22959816437708</c:v>
                </c:pt>
                <c:pt idx="23">
                  <c:v>777.38673709135742</c:v>
                </c:pt>
                <c:pt idx="24">
                  <c:v>774.24309928425339</c:v>
                </c:pt>
                <c:pt idx="25">
                  <c:v>771.72734493591736</c:v>
                </c:pt>
                <c:pt idx="26">
                  <c:v>769.73044076963458</c:v>
                </c:pt>
                <c:pt idx="27">
                  <c:v>768.10566003912822</c:v>
                </c:pt>
                <c:pt idx="28">
                  <c:v>766.66858252855548</c:v>
                </c:pt>
                <c:pt idx="29">
                  <c:v>765.19709455250279</c:v>
                </c:pt>
                <c:pt idx="30">
                  <c:v>763.43138895599895</c:v>
                </c:pt>
                <c:pt idx="31">
                  <c:v>761.07396511447621</c:v>
                </c:pt>
                <c:pt idx="32">
                  <c:v>757.78962893385301</c:v>
                </c:pt>
                <c:pt idx="33">
                  <c:v>753.20549285042796</c:v>
                </c:pt>
                <c:pt idx="34">
                  <c:v>746.91097583097121</c:v>
                </c:pt>
                <c:pt idx="35">
                  <c:v>738.45780337264421</c:v>
                </c:pt>
                <c:pt idx="36">
                  <c:v>727.36000750310268</c:v>
                </c:pt>
                <c:pt idx="37">
                  <c:v>713.09392678037091</c:v>
                </c:pt>
                <c:pt idx="38">
                  <c:v>695.09820629296814</c:v>
                </c:pt>
                <c:pt idx="39">
                  <c:v>672.77379765979151</c:v>
                </c:pt>
                <c:pt idx="40">
                  <c:v>645.48395903019855</c:v>
                </c:pt>
                <c:pt idx="41">
                  <c:v>612.55425508397957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13-410D-875A-588B39EF6D05}"/>
            </c:ext>
          </c:extLst>
        </c:ser>
        <c:ser>
          <c:idx val="6"/>
          <c:order val="6"/>
          <c:tx>
            <c:strRef>
              <c:f>'Intracity-Covid Adj.'!$B$10</c:f>
              <c:strCache>
                <c:ptCount val="1"/>
                <c:pt idx="0">
                  <c:v>吉林省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Adj.'!$C$10:$AR$10</c:f>
              <c:numCache>
                <c:formatCode>0_ </c:formatCode>
                <c:ptCount val="42"/>
                <c:pt idx="0">
                  <c:v>653.38128731161407</c:v>
                </c:pt>
                <c:pt idx="1">
                  <c:v>617.53521461926732</c:v>
                </c:pt>
                <c:pt idx="2">
                  <c:v>629.05691001424009</c:v>
                </c:pt>
                <c:pt idx="3">
                  <c:v>619.50359733084758</c:v>
                </c:pt>
                <c:pt idx="4">
                  <c:v>611.42901540624996</c:v>
                </c:pt>
                <c:pt idx="5">
                  <c:v>604.64971036551788</c:v>
                </c:pt>
                <c:pt idx="6">
                  <c:v>598.99177716462373</c:v>
                </c:pt>
                <c:pt idx="7">
                  <c:v>594.29085959043425</c:v>
                </c:pt>
                <c:pt idx="8">
                  <c:v>590.39215026071599</c:v>
                </c:pt>
                <c:pt idx="9">
                  <c:v>587.15039062413632</c:v>
                </c:pt>
                <c:pt idx="10">
                  <c:v>584.42987096025729</c:v>
                </c:pt>
                <c:pt idx="11">
                  <c:v>582.10443037954144</c:v>
                </c:pt>
                <c:pt idx="12">
                  <c:v>580.05745682335089</c:v>
                </c:pt>
                <c:pt idx="13">
                  <c:v>578.1818870639446</c:v>
                </c:pt>
                <c:pt idx="14">
                  <c:v>576.38020670447872</c:v>
                </c:pt>
                <c:pt idx="15">
                  <c:v>574.56445017901069</c:v>
                </c:pt>
                <c:pt idx="16">
                  <c:v>572.65620075249547</c:v>
                </c:pt>
                <c:pt idx="17">
                  <c:v>570.58659052078394</c:v>
                </c:pt>
                <c:pt idx="18">
                  <c:v>568.29630041063024</c:v>
                </c:pt>
                <c:pt idx="19">
                  <c:v>565.73556017968156</c:v>
                </c:pt>
                <c:pt idx="20">
                  <c:v>562.86414841648809</c:v>
                </c:pt>
                <c:pt idx="21">
                  <c:v>559.651392540497</c:v>
                </c:pt>
                <c:pt idx="22">
                  <c:v>556.07616880204887</c:v>
                </c:pt>
                <c:pt idx="23">
                  <c:v>552.12690228239683</c:v>
                </c:pt>
                <c:pt idx="24">
                  <c:v>547.80156689367493</c:v>
                </c:pt>
                <c:pt idx="25">
                  <c:v>543.10768537892523</c:v>
                </c:pt>
                <c:pt idx="26">
                  <c:v>538.06232931208751</c:v>
                </c:pt>
                <c:pt idx="27">
                  <c:v>532.69211909799856</c:v>
                </c:pt>
                <c:pt idx="28">
                  <c:v>527.03322397239367</c:v>
                </c:pt>
                <c:pt idx="29">
                  <c:v>521.1313620019132</c:v>
                </c:pt>
                <c:pt idx="30">
                  <c:v>515.04180008408139</c:v>
                </c:pt>
                <c:pt idx="31">
                  <c:v>508.82935394733443</c:v>
                </c:pt>
                <c:pt idx="32">
                  <c:v>502.56838815100303</c:v>
                </c:pt>
                <c:pt idx="33">
                  <c:v>496.34281608531057</c:v>
                </c:pt>
                <c:pt idx="34">
                  <c:v>490.24609997138776</c:v>
                </c:pt>
                <c:pt idx="35">
                  <c:v>484.3812508612549</c:v>
                </c:pt>
                <c:pt idx="36">
                  <c:v>478.86082863783747</c:v>
                </c:pt>
                <c:pt idx="37">
                  <c:v>473.80694201496391</c:v>
                </c:pt>
                <c:pt idx="38">
                  <c:v>469.35124853734396</c:v>
                </c:pt>
                <c:pt idx="39">
                  <c:v>465.63495458060561</c:v>
                </c:pt>
                <c:pt idx="40">
                  <c:v>462.80881535125718</c:v>
                </c:pt>
                <c:pt idx="41">
                  <c:v>461.03313488671972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13-410D-875A-588B39EF6D05}"/>
            </c:ext>
          </c:extLst>
        </c:ser>
        <c:ser>
          <c:idx val="7"/>
          <c:order val="7"/>
          <c:tx>
            <c:strRef>
              <c:f>'Intracity-Covid Adj.'!$B$11</c:f>
              <c:strCache>
                <c:ptCount val="1"/>
                <c:pt idx="0">
                  <c:v>黑龙江省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Adj.'!$C$11:$AR$11</c:f>
              <c:numCache>
                <c:formatCode>0_ </c:formatCode>
                <c:ptCount val="42"/>
                <c:pt idx="0">
                  <c:v>636.15989044301273</c:v>
                </c:pt>
                <c:pt idx="1">
                  <c:v>492.14132279393993</c:v>
                </c:pt>
                <c:pt idx="2">
                  <c:v>602.11736180320679</c:v>
                </c:pt>
                <c:pt idx="3">
                  <c:v>641.76432341905479</c:v>
                </c:pt>
                <c:pt idx="4">
                  <c:v>696.98029503384282</c:v>
                </c:pt>
                <c:pt idx="5">
                  <c:v>734.60564700905206</c:v>
                </c:pt>
                <c:pt idx="6">
                  <c:v>762.77949741925659</c:v>
                </c:pt>
                <c:pt idx="7">
                  <c:v>789.65140368169159</c:v>
                </c:pt>
                <c:pt idx="8">
                  <c:v>806.8660392080775</c:v>
                </c:pt>
                <c:pt idx="9">
                  <c:v>822.59384010096369</c:v>
                </c:pt>
                <c:pt idx="10">
                  <c:v>836.7580201314729</c:v>
                </c:pt>
                <c:pt idx="11">
                  <c:v>849.29223241338866</c:v>
                </c:pt>
                <c:pt idx="12">
                  <c:v>860.14056940314561</c:v>
                </c:pt>
                <c:pt idx="13">
                  <c:v>869.25756289984531</c:v>
                </c:pt>
                <c:pt idx="14">
                  <c:v>876.60818404524184</c:v>
                </c:pt>
                <c:pt idx="15">
                  <c:v>882.16784332374937</c:v>
                </c:pt>
                <c:pt idx="16">
                  <c:v>885.92239056244125</c:v>
                </c:pt>
                <c:pt idx="17">
                  <c:v>887.8681149310504</c:v>
                </c:pt>
                <c:pt idx="18">
                  <c:v>888.0117449419655</c:v>
                </c:pt>
                <c:pt idx="19">
                  <c:v>886.37044845023661</c:v>
                </c:pt>
                <c:pt idx="20">
                  <c:v>882.97183265356671</c:v>
                </c:pt>
                <c:pt idx="21">
                  <c:v>877.85394409232265</c:v>
                </c:pt>
                <c:pt idx="22">
                  <c:v>871.06526864952787</c:v>
                </c:pt>
                <c:pt idx="23">
                  <c:v>862.66473155086612</c:v>
                </c:pt>
                <c:pt idx="24">
                  <c:v>852.72169736467595</c:v>
                </c:pt>
                <c:pt idx="25">
                  <c:v>841.31597000195688</c:v>
                </c:pt>
                <c:pt idx="26">
                  <c:v>828.53779271636324</c:v>
                </c:pt>
                <c:pt idx="27">
                  <c:v>814.48784810421478</c:v>
                </c:pt>
                <c:pt idx="28">
                  <c:v>799.27725810448237</c:v>
                </c:pt>
                <c:pt idx="29">
                  <c:v>783.02758399880315</c:v>
                </c:pt>
                <c:pt idx="30">
                  <c:v>765.87082641145969</c:v>
                </c:pt>
                <c:pt idx="31">
                  <c:v>747.94942530940716</c:v>
                </c:pt>
                <c:pt idx="32">
                  <c:v>729.41626000225904</c:v>
                </c:pt>
                <c:pt idx="33">
                  <c:v>710.43464914226627</c:v>
                </c:pt>
                <c:pt idx="34">
                  <c:v>691.17835072436969</c:v>
                </c:pt>
                <c:pt idx="35">
                  <c:v>671.83156208614162</c:v>
                </c:pt>
                <c:pt idx="36">
                  <c:v>652.58891990782411</c:v>
                </c:pt>
                <c:pt idx="37">
                  <c:v>633.65550021232252</c:v>
                </c:pt>
                <c:pt idx="38">
                  <c:v>615.24681836519233</c:v>
                </c:pt>
                <c:pt idx="39">
                  <c:v>597.58882907464738</c:v>
                </c:pt>
                <c:pt idx="40">
                  <c:v>580.91792639157245</c:v>
                </c:pt>
                <c:pt idx="41">
                  <c:v>565.48094370948763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13-410D-875A-588B39EF6D05}"/>
            </c:ext>
          </c:extLst>
        </c:ser>
        <c:ser>
          <c:idx val="8"/>
          <c:order val="8"/>
          <c:tx>
            <c:strRef>
              <c:f>'Intracity-Covid Adj.'!$B$12</c:f>
              <c:strCache>
                <c:ptCount val="1"/>
                <c:pt idx="0">
                  <c:v>上海市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Adj.'!$C$12:$AR$12</c:f>
              <c:numCache>
                <c:formatCode>0_ </c:formatCode>
                <c:ptCount val="42"/>
                <c:pt idx="0">
                  <c:v>659.18812862558877</c:v>
                </c:pt>
                <c:pt idx="1">
                  <c:v>608.93979215522313</c:v>
                </c:pt>
                <c:pt idx="2">
                  <c:v>564.43069005381801</c:v>
                </c:pt>
                <c:pt idx="3">
                  <c:v>525.21945526411753</c:v>
                </c:pt>
                <c:pt idx="4">
                  <c:v>490.88149629765394</c:v>
                </c:pt>
                <c:pt idx="5">
                  <c:v>461.00899723473839</c:v>
                </c:pt>
                <c:pt idx="6">
                  <c:v>435.21091772447096</c:v>
                </c:pt>
                <c:pt idx="7">
                  <c:v>413.11299298473119</c:v>
                </c:pt>
                <c:pt idx="8">
                  <c:v>394.35773380218035</c:v>
                </c:pt>
                <c:pt idx="9">
                  <c:v>378.60442653226755</c:v>
                </c:pt>
                <c:pt idx="10">
                  <c:v>365.52913309922513</c:v>
                </c:pt>
                <c:pt idx="11">
                  <c:v>354.8246909960676</c:v>
                </c:pt>
                <c:pt idx="12">
                  <c:v>346.2007132845884</c:v>
                </c:pt>
                <c:pt idx="13">
                  <c:v>339.38358859537442</c:v>
                </c:pt>
                <c:pt idx="14">
                  <c:v>334.11648112779017</c:v>
                </c:pt>
                <c:pt idx="15">
                  <c:v>330.15933064997955</c:v>
                </c:pt>
                <c:pt idx="16">
                  <c:v>327.28885249887958</c:v>
                </c:pt>
                <c:pt idx="17">
                  <c:v>325.29853758020357</c:v>
                </c:pt>
                <c:pt idx="18">
                  <c:v>323.99865236844977</c:v>
                </c:pt>
                <c:pt idx="19">
                  <c:v>323.2162389069012</c:v>
                </c:pt>
                <c:pt idx="20">
                  <c:v>322.79511480762557</c:v>
                </c:pt>
                <c:pt idx="21">
                  <c:v>322.59587325147135</c:v>
                </c:pt>
                <c:pt idx="22">
                  <c:v>322.49588298807043</c:v>
                </c:pt>
                <c:pt idx="23">
                  <c:v>322.38928833584333</c:v>
                </c:pt>
                <c:pt idx="24">
                  <c:v>322.18700918198198</c:v>
                </c:pt>
                <c:pt idx="25">
                  <c:v>321.81674098247515</c:v>
                </c:pt>
                <c:pt idx="26">
                  <c:v>321.22295476209257</c:v>
                </c:pt>
                <c:pt idx="27">
                  <c:v>320.36689711438157</c:v>
                </c:pt>
                <c:pt idx="28">
                  <c:v>319.22659020167436</c:v>
                </c:pt>
                <c:pt idx="29">
                  <c:v>317.79683175509075</c:v>
                </c:pt>
                <c:pt idx="30">
                  <c:v>316.08919507453675</c:v>
                </c:pt>
                <c:pt idx="31">
                  <c:v>314.13202902868636</c:v>
                </c:pt>
                <c:pt idx="32">
                  <c:v>311.97045805501517</c:v>
                </c:pt>
                <c:pt idx="33">
                  <c:v>309.66638215977235</c:v>
                </c:pt>
                <c:pt idx="34">
                  <c:v>307.29847691799057</c:v>
                </c:pt>
                <c:pt idx="35">
                  <c:v>304.96219347349557</c:v>
                </c:pt>
                <c:pt idx="36">
                  <c:v>302.76975853888115</c:v>
                </c:pt>
                <c:pt idx="37">
                  <c:v>300.85017439553997</c:v>
                </c:pt>
                <c:pt idx="38">
                  <c:v>299.3492188936354</c:v>
                </c:pt>
                <c:pt idx="39">
                  <c:v>298.42944545212538</c:v>
                </c:pt>
                <c:pt idx="40">
                  <c:v>298.27018305873736</c:v>
                </c:pt>
                <c:pt idx="41">
                  <c:v>299.06753627000319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13-410D-875A-588B39EF6D05}"/>
            </c:ext>
          </c:extLst>
        </c:ser>
        <c:ser>
          <c:idx val="9"/>
          <c:order val="9"/>
          <c:tx>
            <c:strRef>
              <c:f>'Intracity-Covid Adj.'!$B$13</c:f>
              <c:strCache>
                <c:ptCount val="1"/>
                <c:pt idx="0">
                  <c:v>江苏省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Adj.'!$C$13:$AR$13</c:f>
              <c:numCache>
                <c:formatCode>0_ </c:formatCode>
                <c:ptCount val="42"/>
                <c:pt idx="0">
                  <c:v>1615.7452796672628</c:v>
                </c:pt>
                <c:pt idx="1">
                  <c:v>1668.4332619463853</c:v>
                </c:pt>
                <c:pt idx="2">
                  <c:v>1703.5479639757893</c:v>
                </c:pt>
                <c:pt idx="3">
                  <c:v>1803.4012372577106</c:v>
                </c:pt>
                <c:pt idx="4">
                  <c:v>1914.2968957980347</c:v>
                </c:pt>
                <c:pt idx="5">
                  <c:v>1995.37208039506</c:v>
                </c:pt>
                <c:pt idx="6">
                  <c:v>2058.3409026716017</c:v>
                </c:pt>
                <c:pt idx="7">
                  <c:v>2114.8339019766081</c:v>
                </c:pt>
                <c:pt idx="8">
                  <c:v>2155.3338281458214</c:v>
                </c:pt>
                <c:pt idx="9">
                  <c:v>2191.3040759804753</c:v>
                </c:pt>
                <c:pt idx="10">
                  <c:v>2223.5923593882439</c:v>
                </c:pt>
                <c:pt idx="11">
                  <c:v>2252.9628200029701</c:v>
                </c:pt>
                <c:pt idx="12">
                  <c:v>2280.096027184612</c:v>
                </c:pt>
                <c:pt idx="13">
                  <c:v>2305.5889780192647</c:v>
                </c:pt>
                <c:pt idx="14">
                  <c:v>2329.9550973191767</c:v>
                </c:pt>
                <c:pt idx="15">
                  <c:v>2353.6242376227196</c:v>
                </c:pt>
                <c:pt idx="16">
                  <c:v>2376.9426791944061</c:v>
                </c:pt>
                <c:pt idx="17">
                  <c:v>2400.1731300248907</c:v>
                </c:pt>
                <c:pt idx="18">
                  <c:v>2423.494725830958</c:v>
                </c:pt>
                <c:pt idx="19">
                  <c:v>2447.0030300555372</c:v>
                </c:pt>
                <c:pt idx="20">
                  <c:v>2470.7100338676951</c:v>
                </c:pt>
                <c:pt idx="21">
                  <c:v>2494.5441561626258</c:v>
                </c:pt>
                <c:pt idx="22">
                  <c:v>2518.3502435616656</c:v>
                </c:pt>
                <c:pt idx="23">
                  <c:v>2541.8895704123038</c:v>
                </c:pt>
                <c:pt idx="24">
                  <c:v>2564.8398387881439</c:v>
                </c:pt>
                <c:pt idx="25">
                  <c:v>2586.7951784889374</c:v>
                </c:pt>
                <c:pt idx="26">
                  <c:v>2607.2661470405769</c:v>
                </c:pt>
                <c:pt idx="27">
                  <c:v>2625.679729695079</c:v>
                </c:pt>
                <c:pt idx="28">
                  <c:v>2641.379339430619</c:v>
                </c:pt>
                <c:pt idx="29">
                  <c:v>2653.6248169514915</c:v>
                </c:pt>
                <c:pt idx="30">
                  <c:v>2661.5924306881325</c:v>
                </c:pt>
                <c:pt idx="31">
                  <c:v>2664.374876797126</c:v>
                </c:pt>
                <c:pt idx="32">
                  <c:v>2660.9812791611721</c:v>
                </c:pt>
                <c:pt idx="33">
                  <c:v>2650.3371893891299</c:v>
                </c:pt>
                <c:pt idx="34">
                  <c:v>2631.284586815987</c:v>
                </c:pt>
                <c:pt idx="35">
                  <c:v>2602.5818785028664</c:v>
                </c:pt>
                <c:pt idx="36">
                  <c:v>2562.903899237037</c:v>
                </c:pt>
                <c:pt idx="37">
                  <c:v>2510.8419115318816</c:v>
                </c:pt>
                <c:pt idx="38">
                  <c:v>2444.9036056269574</c:v>
                </c:pt>
                <c:pt idx="39">
                  <c:v>2363.5130994879396</c:v>
                </c:pt>
                <c:pt idx="40">
                  <c:v>2265.0109388066248</c:v>
                </c:pt>
                <c:pt idx="41">
                  <c:v>2147.654097000981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213-410D-875A-588B39EF6D05}"/>
            </c:ext>
          </c:extLst>
        </c:ser>
        <c:ser>
          <c:idx val="10"/>
          <c:order val="10"/>
          <c:tx>
            <c:strRef>
              <c:f>'Intracity-Covid Adj.'!$B$14</c:f>
              <c:strCache>
                <c:ptCount val="1"/>
                <c:pt idx="0">
                  <c:v>浙江省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Adj.'!$C$14:$AR$14</c:f>
              <c:numCache>
                <c:formatCode>0_ </c:formatCode>
                <c:ptCount val="42"/>
                <c:pt idx="0">
                  <c:v>1096.1829534389983</c:v>
                </c:pt>
                <c:pt idx="1">
                  <c:v>1169.112480775429</c:v>
                </c:pt>
                <c:pt idx="2">
                  <c:v>1230.3828572142629</c:v>
                </c:pt>
                <c:pt idx="3">
                  <c:v>1281.0841546886993</c:v>
                </c:pt>
                <c:pt idx="4">
                  <c:v>1322.2574601394156</c:v>
                </c:pt>
                <c:pt idx="5">
                  <c:v>1354.894875514567</c:v>
                </c:pt>
                <c:pt idx="6">
                  <c:v>1379.9395177698034</c:v>
                </c:pt>
                <c:pt idx="7">
                  <c:v>1398.285518868244</c:v>
                </c:pt>
                <c:pt idx="8">
                  <c:v>1410.7780257804882</c:v>
                </c:pt>
                <c:pt idx="9">
                  <c:v>1418.2132004846317</c:v>
                </c:pt>
                <c:pt idx="10">
                  <c:v>1421.3382199662356</c:v>
                </c:pt>
                <c:pt idx="11">
                  <c:v>1420.8512762183486</c:v>
                </c:pt>
                <c:pt idx="12">
                  <c:v>1417.401576241502</c:v>
                </c:pt>
                <c:pt idx="13">
                  <c:v>1411.5893420437076</c:v>
                </c:pt>
                <c:pt idx="14">
                  <c:v>1403.9658106404584</c:v>
                </c:pt>
                <c:pt idx="15">
                  <c:v>1395.0332340547275</c:v>
                </c:pt>
                <c:pt idx="16">
                  <c:v>1385.2448793169729</c:v>
                </c:pt>
                <c:pt idx="17">
                  <c:v>1375.0050284651343</c:v>
                </c:pt>
                <c:pt idx="18">
                  <c:v>1364.6689785446229</c:v>
                </c:pt>
                <c:pt idx="19">
                  <c:v>1354.5430416083464</c:v>
                </c:pt>
                <c:pt idx="20">
                  <c:v>1344.8845447166796</c:v>
                </c:pt>
                <c:pt idx="21">
                  <c:v>1335.9018299374964</c:v>
                </c:pt>
                <c:pt idx="22">
                  <c:v>1327.7542543461352</c:v>
                </c:pt>
                <c:pt idx="23">
                  <c:v>1320.552190025415</c:v>
                </c:pt>
                <c:pt idx="24">
                  <c:v>1314.3570240656593</c:v>
                </c:pt>
                <c:pt idx="25">
                  <c:v>1309.1811585646396</c:v>
                </c:pt>
                <c:pt idx="26">
                  <c:v>1304.9880106276407</c:v>
                </c:pt>
                <c:pt idx="27">
                  <c:v>1301.6920123674092</c:v>
                </c:pt>
                <c:pt idx="28">
                  <c:v>1299.1586109041787</c:v>
                </c:pt>
                <c:pt idx="29">
                  <c:v>1297.2042683656618</c:v>
                </c:pt>
                <c:pt idx="30">
                  <c:v>1295.5964618870555</c:v>
                </c:pt>
                <c:pt idx="31">
                  <c:v>1294.053683611045</c:v>
                </c:pt>
                <c:pt idx="32">
                  <c:v>1292.245440687781</c:v>
                </c:pt>
                <c:pt idx="33">
                  <c:v>1289.7922552749051</c:v>
                </c:pt>
                <c:pt idx="34">
                  <c:v>1286.265664537543</c:v>
                </c:pt>
                <c:pt idx="35">
                  <c:v>1281.1882206482908</c:v>
                </c:pt>
                <c:pt idx="36">
                  <c:v>1274.0334907872509</c:v>
                </c:pt>
                <c:pt idx="37">
                  <c:v>1264.2260571419652</c:v>
                </c:pt>
                <c:pt idx="38">
                  <c:v>1251.1415169075033</c:v>
                </c:pt>
                <c:pt idx="39">
                  <c:v>1234.1064822863816</c:v>
                </c:pt>
                <c:pt idx="40">
                  <c:v>1212.3985804886147</c:v>
                </c:pt>
                <c:pt idx="41">
                  <c:v>1185.2464537317012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213-410D-875A-588B39EF6D05}"/>
            </c:ext>
          </c:extLst>
        </c:ser>
        <c:ser>
          <c:idx val="11"/>
          <c:order val="11"/>
          <c:tx>
            <c:strRef>
              <c:f>'Intracity-Covid Adj.'!$B$15</c:f>
              <c:strCache>
                <c:ptCount val="1"/>
                <c:pt idx="0">
                  <c:v>安徽省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Adj.'!$C$15:$AR$15</c:f>
              <c:numCache>
                <c:formatCode>0_ </c:formatCode>
                <c:ptCount val="42"/>
                <c:pt idx="0">
                  <c:v>1107.1724734201853</c:v>
                </c:pt>
                <c:pt idx="1">
                  <c:v>1024.254041987853</c:v>
                </c:pt>
                <c:pt idx="2">
                  <c:v>1203.4908640059243</c:v>
                </c:pt>
                <c:pt idx="3">
                  <c:v>1296.1297064226274</c:v>
                </c:pt>
                <c:pt idx="4">
                  <c:v>1397.6061070784233</c:v>
                </c:pt>
                <c:pt idx="5">
                  <c:v>1476.2966005758462</c:v>
                </c:pt>
                <c:pt idx="6">
                  <c:v>1540.5626170635296</c:v>
                </c:pt>
                <c:pt idx="7">
                  <c:v>1598.7547671165066</c:v>
                </c:pt>
                <c:pt idx="8">
                  <c:v>1643.2145556883295</c:v>
                </c:pt>
                <c:pt idx="9">
                  <c:v>1682.2709542068453</c:v>
                </c:pt>
                <c:pt idx="10">
                  <c:v>1716.2429715023529</c:v>
                </c:pt>
                <c:pt idx="11">
                  <c:v>1745.4387968315705</c:v>
                </c:pt>
                <c:pt idx="12">
                  <c:v>1770.1557998776075</c:v>
                </c:pt>
                <c:pt idx="13">
                  <c:v>1790.6805307499797</c:v>
                </c:pt>
                <c:pt idx="14">
                  <c:v>1807.2887199846075</c:v>
                </c:pt>
                <c:pt idx="15">
                  <c:v>1820.2452785438145</c:v>
                </c:pt>
                <c:pt idx="16">
                  <c:v>1829.8042978163323</c:v>
                </c:pt>
                <c:pt idx="17">
                  <c:v>1836.2090496172805</c:v>
                </c:pt>
                <c:pt idx="18">
                  <c:v>1839.6919861882131</c:v>
                </c:pt>
                <c:pt idx="19">
                  <c:v>1840.4747401970551</c:v>
                </c:pt>
                <c:pt idx="20">
                  <c:v>1838.7681247381595</c:v>
                </c:pt>
                <c:pt idx="21">
                  <c:v>1834.7721333322627</c:v>
                </c:pt>
                <c:pt idx="22">
                  <c:v>1828.6759399265261</c:v>
                </c:pt>
                <c:pt idx="23">
                  <c:v>1820.6578988944848</c:v>
                </c:pt>
                <c:pt idx="24">
                  <c:v>1810.8855450361207</c:v>
                </c:pt>
                <c:pt idx="25">
                  <c:v>1799.515593577785</c:v>
                </c:pt>
                <c:pt idx="26">
                  <c:v>1786.6939401722348</c:v>
                </c:pt>
                <c:pt idx="27">
                  <c:v>1772.555660898646</c:v>
                </c:pt>
                <c:pt idx="28">
                  <c:v>1757.2250122625851</c:v>
                </c:pt>
                <c:pt idx="29">
                  <c:v>1740.8154311960425</c:v>
                </c:pt>
                <c:pt idx="30">
                  <c:v>1723.4295350573836</c:v>
                </c:pt>
                <c:pt idx="31">
                  <c:v>1705.1591216314066</c:v>
                </c:pt>
                <c:pt idx="32">
                  <c:v>1686.0851691292899</c:v>
                </c:pt>
                <c:pt idx="33">
                  <c:v>1666.2778361886265</c:v>
                </c:pt>
                <c:pt idx="34">
                  <c:v>1645.79646187341</c:v>
                </c:pt>
                <c:pt idx="35">
                  <c:v>1624.6895656740458</c:v>
                </c:pt>
                <c:pt idx="36">
                  <c:v>1602.994847507309</c:v>
                </c:pt>
                <c:pt idx="37">
                  <c:v>1580.7391877164546</c:v>
                </c:pt>
                <c:pt idx="38">
                  <c:v>1557.9386470710424</c:v>
                </c:pt>
                <c:pt idx="39">
                  <c:v>1534.5984667671057</c:v>
                </c:pt>
                <c:pt idx="40">
                  <c:v>1510.7130684271012</c:v>
                </c:pt>
                <c:pt idx="41">
                  <c:v>1486.2660540997756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213-410D-875A-588B39EF6D05}"/>
            </c:ext>
          </c:extLst>
        </c:ser>
        <c:ser>
          <c:idx val="12"/>
          <c:order val="12"/>
          <c:tx>
            <c:strRef>
              <c:f>'Intracity-Covid Adj.'!$B$16</c:f>
              <c:strCache>
                <c:ptCount val="1"/>
                <c:pt idx="0">
                  <c:v>福建省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Adj.'!$C$16:$AR$16</c:f>
              <c:numCache>
                <c:formatCode>0_ </c:formatCode>
                <c:ptCount val="42"/>
                <c:pt idx="0">
                  <c:v>699.27710470762622</c:v>
                </c:pt>
                <c:pt idx="1">
                  <c:v>703.34068208250869</c:v>
                </c:pt>
                <c:pt idx="2">
                  <c:v>823.42054213441486</c:v>
                </c:pt>
                <c:pt idx="3">
                  <c:v>875.51767740735829</c:v>
                </c:pt>
                <c:pt idx="4">
                  <c:v>921.70295728470148</c:v>
                </c:pt>
                <c:pt idx="5">
                  <c:v>962.4949116411849</c:v>
                </c:pt>
                <c:pt idx="6">
                  <c:v>998.38417411250714</c:v>
                </c:pt>
                <c:pt idx="7">
                  <c:v>1029.8334820953316</c:v>
                </c:pt>
                <c:pt idx="8">
                  <c:v>1057.2776767472928</c:v>
                </c:pt>
                <c:pt idx="9">
                  <c:v>1081.1237029869874</c:v>
                </c:pt>
                <c:pt idx="10">
                  <c:v>1101.7506094939708</c:v>
                </c:pt>
                <c:pt idx="11">
                  <c:v>1119.5095487087806</c:v>
                </c:pt>
                <c:pt idx="12">
                  <c:v>1134.7237768329037</c:v>
                </c:pt>
                <c:pt idx="13">
                  <c:v>1147.6886538287999</c:v>
                </c:pt>
                <c:pt idx="14">
                  <c:v>1158.6716434198925</c:v>
                </c:pt>
                <c:pt idx="15">
                  <c:v>1167.9123130905687</c:v>
                </c:pt>
                <c:pt idx="16">
                  <c:v>1175.6223340861843</c:v>
                </c:pt>
                <c:pt idx="17">
                  <c:v>1181.9854814130604</c:v>
                </c:pt>
                <c:pt idx="18">
                  <c:v>1187.1576338384796</c:v>
                </c:pt>
                <c:pt idx="19">
                  <c:v>1191.266773890698</c:v>
                </c:pt>
                <c:pt idx="20">
                  <c:v>1194.4129878589222</c:v>
                </c:pt>
                <c:pt idx="21">
                  <c:v>1196.6684657933417</c:v>
                </c:pt>
                <c:pt idx="22">
                  <c:v>1198.0775015050992</c:v>
                </c:pt>
                <c:pt idx="23">
                  <c:v>1198.6564925663092</c:v>
                </c:pt>
                <c:pt idx="24">
                  <c:v>1198.3939403100467</c:v>
                </c:pt>
                <c:pt idx="25">
                  <c:v>1197.2504498303599</c:v>
                </c:pt>
                <c:pt idx="26">
                  <c:v>1195.15872998225</c:v>
                </c:pt>
                <c:pt idx="27">
                  <c:v>1192.0235933816903</c:v>
                </c:pt>
                <c:pt idx="28">
                  <c:v>1187.7219564056293</c:v>
                </c:pt>
                <c:pt idx="29">
                  <c:v>1182.1028391919676</c:v>
                </c:pt>
                <c:pt idx="30">
                  <c:v>1174.9873656395682</c:v>
                </c:pt>
                <c:pt idx="31">
                  <c:v>1166.1687634082741</c:v>
                </c:pt>
                <c:pt idx="32">
                  <c:v>1155.4123639188836</c:v>
                </c:pt>
                <c:pt idx="33">
                  <c:v>1142.4556023531538</c:v>
                </c:pt>
                <c:pt idx="34">
                  <c:v>1127.0080176538313</c:v>
                </c:pt>
                <c:pt idx="35">
                  <c:v>1108.7512525246159</c:v>
                </c:pt>
                <c:pt idx="36">
                  <c:v>1087.3390534301573</c:v>
                </c:pt>
                <c:pt idx="37">
                  <c:v>1062.3972705960746</c:v>
                </c:pt>
                <c:pt idx="38">
                  <c:v>1033.5238580089735</c:v>
                </c:pt>
                <c:pt idx="39">
                  <c:v>1000.2888734164176</c:v>
                </c:pt>
                <c:pt idx="40">
                  <c:v>962.23447832693569</c:v>
                </c:pt>
                <c:pt idx="41">
                  <c:v>918.874938009988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213-410D-875A-588B39EF6D05}"/>
            </c:ext>
          </c:extLst>
        </c:ser>
        <c:ser>
          <c:idx val="13"/>
          <c:order val="13"/>
          <c:tx>
            <c:strRef>
              <c:f>'Intracity-Covid Adj.'!$B$17</c:f>
              <c:strCache>
                <c:ptCount val="1"/>
                <c:pt idx="0">
                  <c:v>江西省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Adj.'!$C$17:$AR$17</c:f>
              <c:numCache>
                <c:formatCode>0_ </c:formatCode>
                <c:ptCount val="42"/>
                <c:pt idx="0">
                  <c:v>807.67585806064687</c:v>
                </c:pt>
                <c:pt idx="1">
                  <c:v>786.12622216359614</c:v>
                </c:pt>
                <c:pt idx="2">
                  <c:v>753.64724029007516</c:v>
                </c:pt>
                <c:pt idx="3">
                  <c:v>853.24254568930701</c:v>
                </c:pt>
                <c:pt idx="4">
                  <c:v>982.68156098641987</c:v>
                </c:pt>
                <c:pt idx="5">
                  <c:v>1058.4056372005828</c:v>
                </c:pt>
                <c:pt idx="6">
                  <c:v>1103.1164068282271</c:v>
                </c:pt>
                <c:pt idx="7">
                  <c:v>1139.435192262084</c:v>
                </c:pt>
                <c:pt idx="8">
                  <c:v>1147.3667691588462</c:v>
                </c:pt>
                <c:pt idx="9">
                  <c:v>1149.3718397038795</c:v>
                </c:pt>
                <c:pt idx="10">
                  <c:v>1146.5626776626877</c:v>
                </c:pt>
                <c:pt idx="11">
                  <c:v>1139.9712466970916</c:v>
                </c:pt>
                <c:pt idx="12">
                  <c:v>1130.5492003652221</c:v>
                </c:pt>
                <c:pt idx="13">
                  <c:v>1119.1678821215273</c:v>
                </c:pt>
                <c:pt idx="14">
                  <c:v>1106.6183253167767</c:v>
                </c:pt>
                <c:pt idx="15">
                  <c:v>1093.6112531980496</c:v>
                </c:pt>
                <c:pt idx="16">
                  <c:v>1080.7770789087472</c:v>
                </c:pt>
                <c:pt idx="17">
                  <c:v>1068.6659054885856</c:v>
                </c:pt>
                <c:pt idx="18">
                  <c:v>1057.7475258735938</c:v>
                </c:pt>
                <c:pt idx="19">
                  <c:v>1048.4114228961143</c:v>
                </c:pt>
                <c:pt idx="20">
                  <c:v>1040.9667692848138</c:v>
                </c:pt>
                <c:pt idx="21">
                  <c:v>1035.6424276646708</c:v>
                </c:pt>
                <c:pt idx="22">
                  <c:v>1032.5869505569765</c:v>
                </c:pt>
                <c:pt idx="23">
                  <c:v>1031.8685803793469</c:v>
                </c:pt>
                <c:pt idx="24">
                  <c:v>1033.4752494457111</c:v>
                </c:pt>
                <c:pt idx="25">
                  <c:v>1037.3145799663043</c:v>
                </c:pt>
                <c:pt idx="26">
                  <c:v>1043.2138840476891</c:v>
                </c:pt>
                <c:pt idx="27">
                  <c:v>1050.9201636927439</c:v>
                </c:pt>
                <c:pt idx="28">
                  <c:v>1060.1001108006556</c:v>
                </c:pt>
                <c:pt idx="29">
                  <c:v>1070.3401071669357</c:v>
                </c:pt>
                <c:pt idx="30">
                  <c:v>1081.1462244834081</c:v>
                </c:pt>
                <c:pt idx="31">
                  <c:v>1091.9442243382075</c:v>
                </c:pt>
                <c:pt idx="32">
                  <c:v>1102.0795582157896</c:v>
                </c:pt>
                <c:pt idx="33">
                  <c:v>1110.817367496931</c:v>
                </c:pt>
                <c:pt idx="34">
                  <c:v>1117.3424834587224</c:v>
                </c:pt>
                <c:pt idx="35">
                  <c:v>1120.7594272745664</c:v>
                </c:pt>
                <c:pt idx="36">
                  <c:v>1120.0924100141726</c:v>
                </c:pt>
                <c:pt idx="37">
                  <c:v>1114.2853326435904</c:v>
                </c:pt>
                <c:pt idx="38">
                  <c:v>1102.2017860251553</c:v>
                </c:pt>
                <c:pt idx="39">
                  <c:v>1082.6250509175579</c:v>
                </c:pt>
                <c:pt idx="40">
                  <c:v>1054.2580979757754</c:v>
                </c:pt>
                <c:pt idx="41">
                  <c:v>1015.723587751099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213-410D-875A-588B39EF6D05}"/>
            </c:ext>
          </c:extLst>
        </c:ser>
        <c:ser>
          <c:idx val="14"/>
          <c:order val="14"/>
          <c:tx>
            <c:strRef>
              <c:f>'Intracity-Covid Adj.'!$B$18</c:f>
              <c:strCache>
                <c:ptCount val="1"/>
                <c:pt idx="0">
                  <c:v>山东省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Adj.'!$C$18:$AR$18</c:f>
              <c:numCache>
                <c:formatCode>0_ </c:formatCode>
                <c:ptCount val="42"/>
                <c:pt idx="0">
                  <c:v>2377.3136583608689</c:v>
                </c:pt>
                <c:pt idx="1">
                  <c:v>2297.152565414422</c:v>
                </c:pt>
                <c:pt idx="2">
                  <c:v>2442.3622824357576</c:v>
                </c:pt>
                <c:pt idx="3">
                  <c:v>2533.6957767360518</c:v>
                </c:pt>
                <c:pt idx="4">
                  <c:v>2637.0338415900928</c:v>
                </c:pt>
                <c:pt idx="5">
                  <c:v>2711.0735505914963</c:v>
                </c:pt>
                <c:pt idx="6">
                  <c:v>2766.7256811488351</c:v>
                </c:pt>
                <c:pt idx="7">
                  <c:v>2814.8911429953723</c:v>
                </c:pt>
                <c:pt idx="8">
                  <c:v>2845.5715495929035</c:v>
                </c:pt>
                <c:pt idx="9">
                  <c:v>2869.6480753240253</c:v>
                </c:pt>
                <c:pt idx="10">
                  <c:v>2887.5473125979388</c:v>
                </c:pt>
                <c:pt idx="11">
                  <c:v>2899.6859861485154</c:v>
                </c:pt>
                <c:pt idx="12">
                  <c:v>2906.4709530343052</c:v>
                </c:pt>
                <c:pt idx="13">
                  <c:v>2908.2992026385223</c:v>
                </c:pt>
                <c:pt idx="14">
                  <c:v>2905.5578566690547</c:v>
                </c:pt>
                <c:pt idx="15">
                  <c:v>2898.6241691584542</c:v>
                </c:pt>
                <c:pt idx="16">
                  <c:v>2887.8655264639442</c:v>
                </c:pt>
                <c:pt idx="17">
                  <c:v>2873.6394472674328</c:v>
                </c:pt>
                <c:pt idx="18">
                  <c:v>2856.2935825754867</c:v>
                </c:pt>
                <c:pt idx="19">
                  <c:v>2836.1657157193413</c:v>
                </c:pt>
                <c:pt idx="20">
                  <c:v>2813.5837623549028</c:v>
                </c:pt>
                <c:pt idx="21">
                  <c:v>2788.8657704627626</c:v>
                </c:pt>
                <c:pt idx="22">
                  <c:v>2762.3199203481681</c:v>
                </c:pt>
                <c:pt idx="23">
                  <c:v>2734.2445246410307</c:v>
                </c:pt>
                <c:pt idx="24">
                  <c:v>2704.9280282959548</c:v>
                </c:pt>
                <c:pt idx="25">
                  <c:v>2674.6490085921901</c:v>
                </c:pt>
                <c:pt idx="26">
                  <c:v>2643.6761751336844</c:v>
                </c:pt>
                <c:pt idx="27">
                  <c:v>2612.2683698490409</c:v>
                </c:pt>
                <c:pt idx="28">
                  <c:v>2580.6745669915249</c:v>
                </c:pt>
                <c:pt idx="29">
                  <c:v>2549.1338731390947</c:v>
                </c:pt>
                <c:pt idx="30">
                  <c:v>2517.8755271943373</c:v>
                </c:pt>
                <c:pt idx="31">
                  <c:v>2487.1189003845616</c:v>
                </c:pt>
                <c:pt idx="32">
                  <c:v>2457.0734962617425</c:v>
                </c:pt>
                <c:pt idx="33">
                  <c:v>2427.9389507024648</c:v>
                </c:pt>
                <c:pt idx="34">
                  <c:v>2399.9050319080711</c:v>
                </c:pt>
                <c:pt idx="35">
                  <c:v>2373.1516404044924</c:v>
                </c:pt>
                <c:pt idx="36">
                  <c:v>2347.8488090423916</c:v>
                </c:pt>
                <c:pt idx="37">
                  <c:v>2324.1567029970679</c:v>
                </c:pt>
                <c:pt idx="38">
                  <c:v>2302.2256197685138</c:v>
                </c:pt>
                <c:pt idx="39">
                  <c:v>2282.1959891813685</c:v>
                </c:pt>
                <c:pt idx="40">
                  <c:v>2264.1983733849625</c:v>
                </c:pt>
                <c:pt idx="41">
                  <c:v>2248.3534668532802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213-410D-875A-588B39EF6D05}"/>
            </c:ext>
          </c:extLst>
        </c:ser>
        <c:ser>
          <c:idx val="15"/>
          <c:order val="15"/>
          <c:tx>
            <c:strRef>
              <c:f>'Intracity-Covid Adj.'!$B$19</c:f>
              <c:strCache>
                <c:ptCount val="1"/>
                <c:pt idx="0">
                  <c:v>河南省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Adj.'!$C$19:$AR$19</c:f>
              <c:numCache>
                <c:formatCode>0_ </c:formatCode>
                <c:ptCount val="42"/>
                <c:pt idx="0">
                  <c:v>1612.1871752082379</c:v>
                </c:pt>
                <c:pt idx="1">
                  <c:v>1571.812230589034</c:v>
                </c:pt>
                <c:pt idx="2">
                  <c:v>1670.3926101520512</c:v>
                </c:pt>
                <c:pt idx="3">
                  <c:v>1922.5613196808638</c:v>
                </c:pt>
                <c:pt idx="4">
                  <c:v>2225.4810267529997</c:v>
                </c:pt>
                <c:pt idx="5">
                  <c:v>2429.7677279718109</c:v>
                </c:pt>
                <c:pt idx="6">
                  <c:v>2575.4229616120347</c:v>
                </c:pt>
                <c:pt idx="7">
                  <c:v>2702.3512727016459</c:v>
                </c:pt>
                <c:pt idx="8">
                  <c:v>2774.5671990546093</c:v>
                </c:pt>
                <c:pt idx="9">
                  <c:v>2831.7812992054119</c:v>
                </c:pt>
                <c:pt idx="10">
                  <c:v>2875.7106314581147</c:v>
                </c:pt>
                <c:pt idx="11">
                  <c:v>2907.9752608700578</c:v>
                </c:pt>
                <c:pt idx="12">
                  <c:v>2930.0982592518171</c:v>
                </c:pt>
                <c:pt idx="13">
                  <c:v>2943.5057051672047</c:v>
                </c:pt>
                <c:pt idx="14">
                  <c:v>2949.5266839332844</c:v>
                </c:pt>
                <c:pt idx="15">
                  <c:v>2949.3932876203694</c:v>
                </c:pt>
                <c:pt idx="16">
                  <c:v>2944.2406150519982</c:v>
                </c:pt>
                <c:pt idx="17">
                  <c:v>2935.1067718049858</c:v>
                </c:pt>
                <c:pt idx="18">
                  <c:v>2922.9328702093599</c:v>
                </c:pt>
                <c:pt idx="19">
                  <c:v>2908.5630293484046</c:v>
                </c:pt>
                <c:pt idx="20">
                  <c:v>2892.7443750586585</c:v>
                </c:pt>
                <c:pt idx="21">
                  <c:v>2876.1270399298901</c:v>
                </c:pt>
                <c:pt idx="22">
                  <c:v>2859.2641633051112</c:v>
                </c:pt>
                <c:pt idx="23">
                  <c:v>2842.6118912806032</c:v>
                </c:pt>
                <c:pt idx="24">
                  <c:v>2826.5293767058693</c:v>
                </c:pt>
                <c:pt idx="25">
                  <c:v>2811.2787791836445</c:v>
                </c:pt>
                <c:pt idx="26">
                  <c:v>2797.0252650699449</c:v>
                </c:pt>
                <c:pt idx="27">
                  <c:v>2783.8370074739855</c:v>
                </c:pt>
                <c:pt idx="28">
                  <c:v>2771.6851862582885</c:v>
                </c:pt>
                <c:pt idx="29">
                  <c:v>2760.443988038578</c:v>
                </c:pt>
                <c:pt idx="30">
                  <c:v>2749.8906061838093</c:v>
                </c:pt>
                <c:pt idx="31">
                  <c:v>2739.7052408162131</c:v>
                </c:pt>
                <c:pt idx="32">
                  <c:v>2729.4710988112402</c:v>
                </c:pt>
                <c:pt idx="33">
                  <c:v>2718.6743937976194</c:v>
                </c:pt>
                <c:pt idx="34">
                  <c:v>2706.7043461572916</c:v>
                </c:pt>
                <c:pt idx="35">
                  <c:v>2692.8531830254569</c:v>
                </c:pt>
                <c:pt idx="36">
                  <c:v>2676.3161382905846</c:v>
                </c:pt>
                <c:pt idx="37">
                  <c:v>2656.1914525943066</c:v>
                </c:pt>
                <c:pt idx="38">
                  <c:v>2631.4803733315998</c:v>
                </c:pt>
                <c:pt idx="39">
                  <c:v>2601.0871546506114</c:v>
                </c:pt>
                <c:pt idx="40">
                  <c:v>2563.8190574527839</c:v>
                </c:pt>
                <c:pt idx="41">
                  <c:v>2518.3863493927611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213-410D-875A-588B39EF6D05}"/>
            </c:ext>
          </c:extLst>
        </c:ser>
        <c:ser>
          <c:idx val="16"/>
          <c:order val="16"/>
          <c:tx>
            <c:strRef>
              <c:f>'Intracity-Covid Adj.'!$B$20</c:f>
              <c:strCache>
                <c:ptCount val="1"/>
                <c:pt idx="0">
                  <c:v>湖北省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Adj.'!$C$20:$AR$20</c:f>
              <c:numCache>
                <c:formatCode>0_ </c:formatCode>
                <c:ptCount val="42"/>
                <c:pt idx="0">
                  <c:v>916.38596549144927</c:v>
                </c:pt>
                <c:pt idx="1">
                  <c:v>966.44993524376173</c:v>
                </c:pt>
                <c:pt idx="2">
                  <c:v>1026.4926379784927</c:v>
                </c:pt>
                <c:pt idx="3">
                  <c:v>1165.2101475041152</c:v>
                </c:pt>
                <c:pt idx="4">
                  <c:v>1319.2191971457369</c:v>
                </c:pt>
                <c:pt idx="5">
                  <c:v>1426.2747187841987</c:v>
                </c:pt>
                <c:pt idx="6">
                  <c:v>1503.6140372424907</c:v>
                </c:pt>
                <c:pt idx="7">
                  <c:v>1568.4207322598259</c:v>
                </c:pt>
                <c:pt idx="8">
                  <c:v>1606.0101832812418</c:v>
                </c:pt>
                <c:pt idx="9">
                  <c:v>1633.4584798783726</c:v>
                </c:pt>
                <c:pt idx="10">
                  <c:v>1651.8807389338726</c:v>
                </c:pt>
                <c:pt idx="11">
                  <c:v>1662.3383322466141</c:v>
                </c:pt>
                <c:pt idx="12">
                  <c:v>1665.8388865316826</c:v>
                </c:pt>
                <c:pt idx="13">
                  <c:v>1663.3362834203733</c:v>
                </c:pt>
                <c:pt idx="14">
                  <c:v>1655.7306594601923</c:v>
                </c:pt>
                <c:pt idx="15">
                  <c:v>1643.8684061148679</c:v>
                </c:pt>
                <c:pt idx="16">
                  <c:v>1628.5421697643264</c:v>
                </c:pt>
                <c:pt idx="17">
                  <c:v>1610.490851704722</c:v>
                </c:pt>
                <c:pt idx="18">
                  <c:v>1590.3996081484149</c:v>
                </c:pt>
                <c:pt idx="19">
                  <c:v>1568.8998502239783</c:v>
                </c:pt>
                <c:pt idx="20">
                  <c:v>1546.5692439762022</c:v>
                </c:pt>
                <c:pt idx="21">
                  <c:v>1523.9317103660842</c:v>
                </c:pt>
                <c:pt idx="22">
                  <c:v>1501.4574252708398</c:v>
                </c:pt>
                <c:pt idx="23">
                  <c:v>1479.5628194838921</c:v>
                </c:pt>
                <c:pt idx="24">
                  <c:v>1458.6105787148833</c:v>
                </c:pt>
                <c:pt idx="25">
                  <c:v>1438.9096435896688</c:v>
                </c:pt>
                <c:pt idx="26">
                  <c:v>1420.7152096503009</c:v>
                </c:pt>
                <c:pt idx="27">
                  <c:v>1404.2287273550714</c:v>
                </c:pt>
                <c:pt idx="28">
                  <c:v>1389.5979020784689</c:v>
                </c:pt>
                <c:pt idx="29">
                  <c:v>1376.9166941111971</c:v>
                </c:pt>
                <c:pt idx="30">
                  <c:v>1366.2253186601677</c:v>
                </c:pt>
                <c:pt idx="31">
                  <c:v>1357.5102458485146</c:v>
                </c:pt>
                <c:pt idx="32">
                  <c:v>1350.7042007155851</c:v>
                </c:pt>
                <c:pt idx="33">
                  <c:v>1345.6861632169332</c:v>
                </c:pt>
                <c:pt idx="34">
                  <c:v>1342.2813682243298</c:v>
                </c:pt>
                <c:pt idx="35">
                  <c:v>1340.2613055257521</c:v>
                </c:pt>
                <c:pt idx="36">
                  <c:v>1339.3437198253985</c:v>
                </c:pt>
                <c:pt idx="37">
                  <c:v>1339.1926107436755</c:v>
                </c:pt>
                <c:pt idx="38">
                  <c:v>1339.4182328172074</c:v>
                </c:pt>
                <c:pt idx="39">
                  <c:v>1339.5770954988438</c:v>
                </c:pt>
                <c:pt idx="40">
                  <c:v>1339.171963157587</c:v>
                </c:pt>
                <c:pt idx="41">
                  <c:v>1337.6518550787473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213-410D-875A-588B39EF6D05}"/>
            </c:ext>
          </c:extLst>
        </c:ser>
        <c:ser>
          <c:idx val="17"/>
          <c:order val="17"/>
          <c:tx>
            <c:strRef>
              <c:f>'Intracity-Covid Adj.'!$B$21</c:f>
              <c:strCache>
                <c:ptCount val="1"/>
                <c:pt idx="0">
                  <c:v>湖南省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Adj.'!$C$21:$AR$21</c:f>
              <c:numCache>
                <c:formatCode>0_ </c:formatCode>
                <c:ptCount val="42"/>
                <c:pt idx="0">
                  <c:v>1259.6970484153651</c:v>
                </c:pt>
                <c:pt idx="1">
                  <c:v>1315.1469531716896</c:v>
                </c:pt>
                <c:pt idx="2">
                  <c:v>1196.9069002512272</c:v>
                </c:pt>
                <c:pt idx="3">
                  <c:v>1339.4539544169604</c:v>
                </c:pt>
                <c:pt idx="4">
                  <c:v>1527.0942070699907</c:v>
                </c:pt>
                <c:pt idx="5">
                  <c:v>1652.9853294176128</c:v>
                </c:pt>
                <c:pt idx="6">
                  <c:v>1744.4308065247878</c:v>
                </c:pt>
                <c:pt idx="7">
                  <c:v>1828.7142216436262</c:v>
                </c:pt>
                <c:pt idx="8">
                  <c:v>1879.432969945181</c:v>
                </c:pt>
                <c:pt idx="9">
                  <c:v>1923.8308310558584</c:v>
                </c:pt>
                <c:pt idx="10">
                  <c:v>1962.298539655118</c:v>
                </c:pt>
                <c:pt idx="11">
                  <c:v>1995.2069286095559</c:v>
                </c:pt>
                <c:pt idx="12">
                  <c:v>2022.9069289729316</c:v>
                </c:pt>
                <c:pt idx="13">
                  <c:v>2045.729569986132</c:v>
                </c:pt>
                <c:pt idx="14">
                  <c:v>2063.9859790772225</c:v>
                </c:pt>
                <c:pt idx="15">
                  <c:v>2077.9673818613915</c:v>
                </c:pt>
                <c:pt idx="16">
                  <c:v>2087.9451021409909</c:v>
                </c:pt>
                <c:pt idx="17">
                  <c:v>2094.170561905521</c:v>
                </c:pt>
                <c:pt idx="18">
                  <c:v>2096.8752813316173</c:v>
                </c:pt>
                <c:pt idx="19">
                  <c:v>2096.2708787830807</c:v>
                </c:pt>
                <c:pt idx="20">
                  <c:v>2092.5490708108541</c:v>
                </c:pt>
                <c:pt idx="21">
                  <c:v>2085.8816721530302</c:v>
                </c:pt>
                <c:pt idx="22">
                  <c:v>2076.4205957348408</c:v>
                </c:pt>
                <c:pt idx="23">
                  <c:v>2064.2978526686907</c:v>
                </c:pt>
                <c:pt idx="24">
                  <c:v>2049.6255522541082</c:v>
                </c:pt>
                <c:pt idx="25">
                  <c:v>2032.4959019777868</c:v>
                </c:pt>
                <c:pt idx="26">
                  <c:v>2012.9812075135624</c:v>
                </c:pt>
                <c:pt idx="27">
                  <c:v>1991.1338727224124</c:v>
                </c:pt>
                <c:pt idx="28">
                  <c:v>1966.9863996524832</c:v>
                </c:pt>
                <c:pt idx="29">
                  <c:v>1940.5513885390485</c:v>
                </c:pt>
                <c:pt idx="30">
                  <c:v>1911.8215378045609</c:v>
                </c:pt>
                <c:pt idx="31">
                  <c:v>1880.7696440585787</c:v>
                </c:pt>
                <c:pt idx="32">
                  <c:v>1847.3486020978332</c:v>
                </c:pt>
                <c:pt idx="33">
                  <c:v>1811.4914049062165</c:v>
                </c:pt>
                <c:pt idx="34">
                  <c:v>1773.111143654754</c:v>
                </c:pt>
                <c:pt idx="35">
                  <c:v>1732.1010077016108</c:v>
                </c:pt>
                <c:pt idx="36">
                  <c:v>1688.3342845921334</c:v>
                </c:pt>
                <c:pt idx="37">
                  <c:v>1641.6643600587759</c:v>
                </c:pt>
                <c:pt idx="38">
                  <c:v>1591.9247180211828</c:v>
                </c:pt>
                <c:pt idx="39">
                  <c:v>1538.9289405861109</c:v>
                </c:pt>
                <c:pt idx="40">
                  <c:v>1482.4707080474868</c:v>
                </c:pt>
                <c:pt idx="41">
                  <c:v>1422.3237988863739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213-410D-875A-588B39EF6D05}"/>
            </c:ext>
          </c:extLst>
        </c:ser>
        <c:ser>
          <c:idx val="18"/>
          <c:order val="18"/>
          <c:tx>
            <c:strRef>
              <c:f>'Intracity-Covid Adj.'!$B$22</c:f>
              <c:strCache>
                <c:ptCount val="1"/>
                <c:pt idx="0">
                  <c:v>广东省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Adj.'!$C$22:$AR$22</c:f>
              <c:numCache>
                <c:formatCode>0_ </c:formatCode>
                <c:ptCount val="42"/>
                <c:pt idx="0">
                  <c:v>2419.7784347762486</c:v>
                </c:pt>
                <c:pt idx="1">
                  <c:v>2446.5373041329422</c:v>
                </c:pt>
                <c:pt idx="2">
                  <c:v>1973.3248136461457</c:v>
                </c:pt>
                <c:pt idx="3">
                  <c:v>2310.7730732338637</c:v>
                </c:pt>
                <c:pt idx="4">
                  <c:v>2792.2139268579053</c:v>
                </c:pt>
                <c:pt idx="5">
                  <c:v>3068.9681530338858</c:v>
                </c:pt>
                <c:pt idx="6">
                  <c:v>3232.4587428762834</c:v>
                </c:pt>
                <c:pt idx="7">
                  <c:v>3373.9297499870418</c:v>
                </c:pt>
                <c:pt idx="8">
                  <c:v>3408.3338304109957</c:v>
                </c:pt>
                <c:pt idx="9">
                  <c:v>3426.5571627250079</c:v>
                </c:pt>
                <c:pt idx="10">
                  <c:v>3431.250757971136</c:v>
                </c:pt>
                <c:pt idx="11">
                  <c:v>3424.8866896788768</c:v>
                </c:pt>
                <c:pt idx="12">
                  <c:v>3409.7580938652009</c:v>
                </c:pt>
                <c:pt idx="13">
                  <c:v>3387.9791690345464</c:v>
                </c:pt>
                <c:pt idx="14">
                  <c:v>3361.4851761787927</c:v>
                </c:pt>
                <c:pt idx="15">
                  <c:v>3332.0324387773085</c:v>
                </c:pt>
                <c:pt idx="16">
                  <c:v>3301.1983427969026</c:v>
                </c:pt>
                <c:pt idx="17">
                  <c:v>3270.3813366918666</c:v>
                </c:pt>
                <c:pt idx="18">
                  <c:v>3240.8009314039318</c:v>
                </c:pt>
                <c:pt idx="19">
                  <c:v>3213.4977003622844</c:v>
                </c:pt>
                <c:pt idx="20">
                  <c:v>3189.3332794836147</c:v>
                </c:pt>
                <c:pt idx="21">
                  <c:v>3168.9903671720422</c:v>
                </c:pt>
                <c:pt idx="22">
                  <c:v>3152.9727243191546</c:v>
                </c:pt>
                <c:pt idx="23">
                  <c:v>3141.605174303982</c:v>
                </c:pt>
                <c:pt idx="24">
                  <c:v>3135.0336029930613</c:v>
                </c:pt>
                <c:pt idx="25">
                  <c:v>3133.2249587403694</c:v>
                </c:pt>
                <c:pt idx="26">
                  <c:v>3135.9672523873364</c:v>
                </c:pt>
                <c:pt idx="27">
                  <c:v>3142.8695572628285</c:v>
                </c:pt>
                <c:pt idx="28">
                  <c:v>3153.3620091832445</c:v>
                </c:pt>
                <c:pt idx="29">
                  <c:v>3166.6958064523988</c:v>
                </c:pt>
                <c:pt idx="30">
                  <c:v>3181.9432098615539</c:v>
                </c:pt>
                <c:pt idx="31">
                  <c:v>3197.9975426894744</c:v>
                </c:pt>
                <c:pt idx="32">
                  <c:v>3213.5731907023637</c:v>
                </c:pt>
                <c:pt idx="33">
                  <c:v>3227.2056021538997</c:v>
                </c:pt>
                <c:pt idx="34">
                  <c:v>3237.2512877851609</c:v>
                </c:pt>
                <c:pt idx="35">
                  <c:v>3241.8878208248225</c:v>
                </c:pt>
                <c:pt idx="36">
                  <c:v>3239.1138369888827</c:v>
                </c:pt>
                <c:pt idx="37">
                  <c:v>3226.7490344808525</c:v>
                </c:pt>
                <c:pt idx="38">
                  <c:v>3202.4341739917472</c:v>
                </c:pt>
                <c:pt idx="39">
                  <c:v>3163.6310786999793</c:v>
                </c:pt>
                <c:pt idx="40">
                  <c:v>3107.6226342714672</c:v>
                </c:pt>
                <c:pt idx="41">
                  <c:v>3031.512788859563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213-410D-875A-588B39EF6D05}"/>
            </c:ext>
          </c:extLst>
        </c:ser>
        <c:ser>
          <c:idx val="19"/>
          <c:order val="19"/>
          <c:tx>
            <c:strRef>
              <c:f>'Intracity-Covid Adj.'!$B$23</c:f>
              <c:strCache>
                <c:ptCount val="1"/>
                <c:pt idx="0">
                  <c:v>广西壮族自治区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Adj.'!$C$23:$AR$23</c:f>
              <c:numCache>
                <c:formatCode>0_ </c:formatCode>
                <c:ptCount val="42"/>
                <c:pt idx="0">
                  <c:v>774.73725290484265</c:v>
                </c:pt>
                <c:pt idx="1">
                  <c:v>878.71142880062985</c:v>
                </c:pt>
                <c:pt idx="2">
                  <c:v>966.02825936951228</c:v>
                </c:pt>
                <c:pt idx="3">
                  <c:v>1038.3085203082842</c:v>
                </c:pt>
                <c:pt idx="4">
                  <c:v>1097.0991748489898</c:v>
                </c:pt>
                <c:pt idx="5">
                  <c:v>1143.8733737589168</c:v>
                </c:pt>
                <c:pt idx="6">
                  <c:v>1180.0304553406027</c:v>
                </c:pt>
                <c:pt idx="7">
                  <c:v>1206.8959454318306</c:v>
                </c:pt>
                <c:pt idx="8">
                  <c:v>1225.7215574056183</c:v>
                </c:pt>
                <c:pt idx="9">
                  <c:v>1237.6851921702503</c:v>
                </c:pt>
                <c:pt idx="10">
                  <c:v>1243.8909381692315</c:v>
                </c:pt>
                <c:pt idx="11">
                  <c:v>1245.3690713813412</c:v>
                </c:pt>
                <c:pt idx="12">
                  <c:v>1243.0760553205819</c:v>
                </c:pt>
                <c:pt idx="13">
                  <c:v>1237.8945410362116</c:v>
                </c:pt>
                <c:pt idx="14">
                  <c:v>1230.6333671127313</c:v>
                </c:pt>
                <c:pt idx="15">
                  <c:v>1222.0275596698955</c:v>
                </c:pt>
                <c:pt idx="16">
                  <c:v>1212.73833236269</c:v>
                </c:pt>
                <c:pt idx="17">
                  <c:v>1203.3530863813617</c:v>
                </c:pt>
                <c:pt idx="18">
                  <c:v>1194.3854104513985</c:v>
                </c:pt>
                <c:pt idx="19">
                  <c:v>1186.27508083352</c:v>
                </c:pt>
                <c:pt idx="20">
                  <c:v>1179.3880613237159</c:v>
                </c:pt>
                <c:pt idx="21">
                  <c:v>1174.0165032532116</c:v>
                </c:pt>
                <c:pt idx="22">
                  <c:v>1170.3787454884725</c:v>
                </c:pt>
                <c:pt idx="23">
                  <c:v>1168.6193144312197</c:v>
                </c:pt>
                <c:pt idx="24">
                  <c:v>1168.8089240184031</c:v>
                </c:pt>
                <c:pt idx="25">
                  <c:v>1170.9444757222432</c:v>
                </c:pt>
                <c:pt idx="26">
                  <c:v>1174.9490585501899</c:v>
                </c:pt>
                <c:pt idx="27">
                  <c:v>1180.6719490449441</c:v>
                </c:pt>
                <c:pt idx="28">
                  <c:v>1187.88861128445</c:v>
                </c:pt>
                <c:pt idx="29">
                  <c:v>1196.3006968818947</c:v>
                </c:pt>
                <c:pt idx="30">
                  <c:v>1205.5360449857239</c:v>
                </c:pt>
                <c:pt idx="31">
                  <c:v>1215.1486822796146</c:v>
                </c:pt>
                <c:pt idx="32">
                  <c:v>1224.6188229825173</c:v>
                </c:pt>
                <c:pt idx="33">
                  <c:v>1233.3528688485783</c:v>
                </c:pt>
                <c:pt idx="34">
                  <c:v>1240.6834091672265</c:v>
                </c:pt>
                <c:pt idx="35">
                  <c:v>1245.869220763137</c:v>
                </c:pt>
                <c:pt idx="36">
                  <c:v>1248.0952679962259</c:v>
                </c:pt>
                <c:pt idx="37">
                  <c:v>1246.4727027616455</c:v>
                </c:pt>
                <c:pt idx="38">
                  <c:v>1240.0388644898048</c:v>
                </c:pt>
                <c:pt idx="39">
                  <c:v>1227.7572801463411</c:v>
                </c:pt>
                <c:pt idx="40">
                  <c:v>1208.5176642321703</c:v>
                </c:pt>
                <c:pt idx="41">
                  <c:v>1181.1359187834325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213-410D-875A-588B39EF6D05}"/>
            </c:ext>
          </c:extLst>
        </c:ser>
        <c:ser>
          <c:idx val="20"/>
          <c:order val="20"/>
          <c:tx>
            <c:strRef>
              <c:f>'Intracity-Covid Adj.'!$B$24</c:f>
              <c:strCache>
                <c:ptCount val="1"/>
                <c:pt idx="0">
                  <c:v>海南省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Adj.'!$C$24:$AR$24</c:f>
              <c:numCache>
                <c:formatCode>0_ </c:formatCode>
                <c:ptCount val="42"/>
                <c:pt idx="0">
                  <c:v>162.90918166684583</c:v>
                </c:pt>
                <c:pt idx="1">
                  <c:v>174.65743996012796</c:v>
                </c:pt>
                <c:pt idx="2">
                  <c:v>188.12282498888442</c:v>
                </c:pt>
                <c:pt idx="3">
                  <c:v>199.18432106424382</c:v>
                </c:pt>
                <c:pt idx="4">
                  <c:v>209.2792584724011</c:v>
                </c:pt>
                <c:pt idx="5">
                  <c:v>218.45415247752004</c:v>
                </c:pt>
                <c:pt idx="6">
                  <c:v>226.754535521153</c:v>
                </c:pt>
                <c:pt idx="7">
                  <c:v>234.22495722223971</c:v>
                </c:pt>
                <c:pt idx="8">
                  <c:v>240.9089843771099</c:v>
                </c:pt>
                <c:pt idx="9">
                  <c:v>246.84920095948021</c:v>
                </c:pt>
                <c:pt idx="10">
                  <c:v>252.08720812045487</c:v>
                </c:pt>
                <c:pt idx="11">
                  <c:v>256.66362418853015</c:v>
                </c:pt>
                <c:pt idx="12">
                  <c:v>260.61808466958524</c:v>
                </c:pt>
                <c:pt idx="13">
                  <c:v>263.98924224689171</c:v>
                </c:pt>
                <c:pt idx="14">
                  <c:v>266.81476678110778</c:v>
                </c:pt>
                <c:pt idx="15">
                  <c:v>269.13134531028106</c:v>
                </c:pt>
                <c:pt idx="16">
                  <c:v>270.97468204984568</c:v>
                </c:pt>
                <c:pt idx="17">
                  <c:v>272.37949839262535</c:v>
                </c:pt>
                <c:pt idx="18">
                  <c:v>273.37953290883121</c:v>
                </c:pt>
                <c:pt idx="19">
                  <c:v>274.00754134606501</c:v>
                </c:pt>
                <c:pt idx="20">
                  <c:v>274.29529662931486</c:v>
                </c:pt>
                <c:pt idx="21">
                  <c:v>274.27358886095425</c:v>
                </c:pt>
                <c:pt idx="22">
                  <c:v>273.97222532075114</c:v>
                </c:pt>
                <c:pt idx="23">
                  <c:v>273.42003046585984</c:v>
                </c:pt>
                <c:pt idx="24">
                  <c:v>272.64484593081869</c:v>
                </c:pt>
                <c:pt idx="25">
                  <c:v>271.67353052755914</c:v>
                </c:pt>
                <c:pt idx="26">
                  <c:v>270.53196024539983</c:v>
                </c:pt>
                <c:pt idx="27">
                  <c:v>269.24502825104639</c:v>
                </c:pt>
                <c:pt idx="28">
                  <c:v>267.83664488859313</c:v>
                </c:pt>
                <c:pt idx="29">
                  <c:v>266.3297376795241</c:v>
                </c:pt>
                <c:pt idx="30">
                  <c:v>264.74625132271103</c:v>
                </c:pt>
                <c:pt idx="31">
                  <c:v>263.10714769441336</c:v>
                </c:pt>
                <c:pt idx="32">
                  <c:v>261.43240584827731</c:v>
                </c:pt>
                <c:pt idx="33">
                  <c:v>259.74102201533987</c:v>
                </c:pt>
                <c:pt idx="34">
                  <c:v>258.05100960402621</c:v>
                </c:pt>
                <c:pt idx="35">
                  <c:v>256.37939920015123</c:v>
                </c:pt>
                <c:pt idx="36">
                  <c:v>254.74223856691304</c:v>
                </c:pt>
                <c:pt idx="37">
                  <c:v>253.15459264490093</c:v>
                </c:pt>
                <c:pt idx="38">
                  <c:v>251.63054355209454</c:v>
                </c:pt>
                <c:pt idx="39">
                  <c:v>250.18319058385546</c:v>
                </c:pt>
                <c:pt idx="40">
                  <c:v>248.82465021294803</c:v>
                </c:pt>
                <c:pt idx="41">
                  <c:v>247.5660560895052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213-410D-875A-588B39EF6D05}"/>
            </c:ext>
          </c:extLst>
        </c:ser>
        <c:ser>
          <c:idx val="21"/>
          <c:order val="21"/>
          <c:tx>
            <c:strRef>
              <c:f>'Intracity-Covid Adj.'!$B$25</c:f>
              <c:strCache>
                <c:ptCount val="1"/>
                <c:pt idx="0">
                  <c:v>重庆市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Adj.'!$C$25:$AR$25</c:f>
              <c:numCache>
                <c:formatCode>0_ </c:formatCode>
                <c:ptCount val="42"/>
                <c:pt idx="0">
                  <c:v>1069.3650432777592</c:v>
                </c:pt>
                <c:pt idx="1">
                  <c:v>1104.797585060792</c:v>
                </c:pt>
                <c:pt idx="2">
                  <c:v>1132.6213431513963</c:v>
                </c:pt>
                <c:pt idx="3">
                  <c:v>1174.1875316241399</c:v>
                </c:pt>
                <c:pt idx="4">
                  <c:v>1218.1687871853144</c:v>
                </c:pt>
                <c:pt idx="5">
                  <c:v>1259.4660375828771</c:v>
                </c:pt>
                <c:pt idx="6">
                  <c:v>1298.1846366483005</c:v>
                </c:pt>
                <c:pt idx="7">
                  <c:v>1334.5150395057976</c:v>
                </c:pt>
                <c:pt idx="8">
                  <c:v>1366.6850726559812</c:v>
                </c:pt>
                <c:pt idx="9">
                  <c:v>1395.0553938085422</c:v>
                </c:pt>
                <c:pt idx="10">
                  <c:v>1419.0478970077061</c:v>
                </c:pt>
                <c:pt idx="11">
                  <c:v>1438.1695775904659</c:v>
                </c:pt>
                <c:pt idx="12">
                  <c:v>1452.0125321865241</c:v>
                </c:pt>
                <c:pt idx="13">
                  <c:v>1460.2539587183239</c:v>
                </c:pt>
                <c:pt idx="14">
                  <c:v>1462.6561564010481</c:v>
                </c:pt>
                <c:pt idx="15">
                  <c:v>1459.0665257426019</c:v>
                </c:pt>
                <c:pt idx="16">
                  <c:v>1449.417568543616</c:v>
                </c:pt>
                <c:pt idx="17">
                  <c:v>1433.7268878974439</c:v>
                </c:pt>
                <c:pt idx="18">
                  <c:v>1412.097188190234</c:v>
                </c:pt>
                <c:pt idx="19">
                  <c:v>1384.7162751007809</c:v>
                </c:pt>
                <c:pt idx="20">
                  <c:v>1351.8570556006684</c:v>
                </c:pt>
                <c:pt idx="21">
                  <c:v>1313.8775379541978</c:v>
                </c:pt>
                <c:pt idx="22">
                  <c:v>1271.2208317183799</c:v>
                </c:pt>
                <c:pt idx="23">
                  <c:v>1224.4151477430025</c:v>
                </c:pt>
                <c:pt idx="24">
                  <c:v>1174.0737981705445</c:v>
                </c:pt>
                <c:pt idx="25">
                  <c:v>1120.8951964362375</c:v>
                </c:pt>
                <c:pt idx="26">
                  <c:v>1065.6628572680481</c:v>
                </c:pt>
                <c:pt idx="27">
                  <c:v>1009.245396686653</c:v>
                </c:pt>
                <c:pt idx="28">
                  <c:v>952.59653200548473</c:v>
                </c:pt>
                <c:pt idx="29">
                  <c:v>896.75508183069337</c:v>
                </c:pt>
                <c:pt idx="30">
                  <c:v>842.84496606116511</c:v>
                </c:pt>
                <c:pt idx="31">
                  <c:v>792.07520588851469</c:v>
                </c:pt>
                <c:pt idx="32">
                  <c:v>745.73992379710876</c:v>
                </c:pt>
                <c:pt idx="33">
                  <c:v>705.21834356403212</c:v>
                </c:pt>
                <c:pt idx="34">
                  <c:v>671.97479025905329</c:v>
                </c:pt>
                <c:pt idx="35">
                  <c:v>647.55869024477954</c:v>
                </c:pt>
                <c:pt idx="36">
                  <c:v>633.60457117647059</c:v>
                </c:pt>
                <c:pt idx="37">
                  <c:v>631.83206200213544</c:v>
                </c:pt>
                <c:pt idx="38">
                  <c:v>644.04589296249014</c:v>
                </c:pt>
                <c:pt idx="39">
                  <c:v>672.13589559104651</c:v>
                </c:pt>
                <c:pt idx="40">
                  <c:v>718.0770027139996</c:v>
                </c:pt>
                <c:pt idx="41">
                  <c:v>783.92924845027517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213-410D-875A-588B39EF6D05}"/>
            </c:ext>
          </c:extLst>
        </c:ser>
        <c:ser>
          <c:idx val="22"/>
          <c:order val="22"/>
          <c:tx>
            <c:strRef>
              <c:f>'Intracity-Covid Adj.'!$B$26</c:f>
              <c:strCache>
                <c:ptCount val="1"/>
                <c:pt idx="0">
                  <c:v>四川省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Adj.'!$C$26:$AR$26</c:f>
              <c:numCache>
                <c:formatCode>0_ </c:formatCode>
                <c:ptCount val="42"/>
                <c:pt idx="0">
                  <c:v>1463.3931719532948</c:v>
                </c:pt>
                <c:pt idx="1">
                  <c:v>1489.3711309757659</c:v>
                </c:pt>
                <c:pt idx="2">
                  <c:v>1548.8025723569006</c:v>
                </c:pt>
                <c:pt idx="3">
                  <c:v>1626.4317230488075</c:v>
                </c:pt>
                <c:pt idx="4">
                  <c:v>1712.5788965652098</c:v>
                </c:pt>
                <c:pt idx="5">
                  <c:v>1785.3536667350263</c:v>
                </c:pt>
                <c:pt idx="6">
                  <c:v>1849.9691218211647</c:v>
                </c:pt>
                <c:pt idx="7">
                  <c:v>1911.6533123466477</c:v>
                </c:pt>
                <c:pt idx="8">
                  <c:v>1964.8138302250611</c:v>
                </c:pt>
                <c:pt idx="9">
                  <c:v>2014.7086504996737</c:v>
                </c:pt>
                <c:pt idx="10">
                  <c:v>2061.1930000390671</c:v>
                </c:pt>
                <c:pt idx="11">
                  <c:v>2104.137067971968</c:v>
                </c:pt>
                <c:pt idx="12">
                  <c:v>2143.4260056872063</c:v>
                </c:pt>
                <c:pt idx="13">
                  <c:v>2178.9599268337206</c:v>
                </c:pt>
                <c:pt idx="14">
                  <c:v>2210.6539073205813</c:v>
                </c:pt>
                <c:pt idx="15">
                  <c:v>2238.4379853169676</c:v>
                </c:pt>
                <c:pt idx="16">
                  <c:v>2262.2571612521701</c:v>
                </c:pt>
                <c:pt idx="17">
                  <c:v>2282.071397815605</c:v>
                </c:pt>
                <c:pt idx="18">
                  <c:v>2297.8556199568015</c:v>
                </c:pt>
                <c:pt idx="19">
                  <c:v>2309.599714885403</c:v>
                </c:pt>
                <c:pt idx="20">
                  <c:v>2317.3085320711743</c:v>
                </c:pt>
                <c:pt idx="21">
                  <c:v>2321.0018832439882</c:v>
                </c:pt>
                <c:pt idx="22">
                  <c:v>2320.7145423938459</c:v>
                </c:pt>
                <c:pt idx="23">
                  <c:v>2316.4962457708434</c:v>
                </c:pt>
                <c:pt idx="24">
                  <c:v>2308.4116918852187</c:v>
                </c:pt>
                <c:pt idx="25">
                  <c:v>2296.5405415073105</c:v>
                </c:pt>
                <c:pt idx="26">
                  <c:v>2280.9774176675851</c:v>
                </c:pt>
                <c:pt idx="27">
                  <c:v>2261.8319056566102</c:v>
                </c:pt>
                <c:pt idx="28">
                  <c:v>2239.2285530250756</c:v>
                </c:pt>
                <c:pt idx="29">
                  <c:v>2213.3068695838033</c:v>
                </c:pt>
                <c:pt idx="30">
                  <c:v>2184.2213274037022</c:v>
                </c:pt>
                <c:pt idx="31">
                  <c:v>2152.141360815825</c:v>
                </c:pt>
                <c:pt idx="32">
                  <c:v>2117.2513664113176</c:v>
                </c:pt>
                <c:pt idx="33">
                  <c:v>2079.7507030414749</c:v>
                </c:pt>
                <c:pt idx="34">
                  <c:v>2039.8536918176505</c:v>
                </c:pt>
                <c:pt idx="35">
                  <c:v>1997.7896161113849</c:v>
                </c:pt>
                <c:pt idx="36">
                  <c:v>1953.8027215542922</c:v>
                </c:pt>
                <c:pt idx="37">
                  <c:v>1908.1522160381005</c:v>
                </c:pt>
                <c:pt idx="38">
                  <c:v>1861.1122697146686</c:v>
                </c:pt>
                <c:pt idx="39">
                  <c:v>1812.9720149959655</c:v>
                </c:pt>
                <c:pt idx="40">
                  <c:v>1764.0355465541084</c:v>
                </c:pt>
                <c:pt idx="41">
                  <c:v>1714.6219213212573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213-410D-875A-588B39EF6D05}"/>
            </c:ext>
          </c:extLst>
        </c:ser>
        <c:ser>
          <c:idx val="23"/>
          <c:order val="23"/>
          <c:tx>
            <c:strRef>
              <c:f>'Intracity-Covid Adj.'!$B$27</c:f>
              <c:strCache>
                <c:ptCount val="1"/>
                <c:pt idx="0">
                  <c:v>贵州省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Adj.'!$C$27:$AR$27</c:f>
              <c:numCache>
                <c:formatCode>0_ </c:formatCode>
                <c:ptCount val="42"/>
                <c:pt idx="0">
                  <c:v>581.09062386241487</c:v>
                </c:pt>
                <c:pt idx="1">
                  <c:v>604.08502258997271</c:v>
                </c:pt>
                <c:pt idx="2">
                  <c:v>655.10905064030601</c:v>
                </c:pt>
                <c:pt idx="3">
                  <c:v>689.68113408793624</c:v>
                </c:pt>
                <c:pt idx="4">
                  <c:v>722.52271705314377</c:v>
                </c:pt>
                <c:pt idx="5">
                  <c:v>753.56542288241894</c:v>
                </c:pt>
                <c:pt idx="6">
                  <c:v>782.74962191236614</c:v>
                </c:pt>
                <c:pt idx="7">
                  <c:v>810.02443146970995</c:v>
                </c:pt>
                <c:pt idx="8">
                  <c:v>835.34771587128864</c:v>
                </c:pt>
                <c:pt idx="9">
                  <c:v>858.68608642405729</c:v>
                </c:pt>
                <c:pt idx="10">
                  <c:v>880.01490142508771</c:v>
                </c:pt>
                <c:pt idx="11">
                  <c:v>899.3182661615773</c:v>
                </c:pt>
                <c:pt idx="12">
                  <c:v>916.589032910828</c:v>
                </c:pt>
                <c:pt idx="13">
                  <c:v>931.8288009402653</c:v>
                </c:pt>
                <c:pt idx="14">
                  <c:v>945.04791650743289</c:v>
                </c:pt>
                <c:pt idx="15">
                  <c:v>956.2654728599889</c:v>
                </c:pt>
                <c:pt idx="16">
                  <c:v>965.50931023570479</c:v>
                </c:pt>
                <c:pt idx="17">
                  <c:v>972.81601586247893</c:v>
                </c:pt>
                <c:pt idx="18">
                  <c:v>978.2309239583177</c:v>
                </c:pt>
                <c:pt idx="19">
                  <c:v>981.80811573134827</c:v>
                </c:pt>
                <c:pt idx="20">
                  <c:v>983.61041937981588</c:v>
                </c:pt>
                <c:pt idx="21">
                  <c:v>983.7094100920782</c:v>
                </c:pt>
                <c:pt idx="22">
                  <c:v>982.18541004661881</c:v>
                </c:pt>
                <c:pt idx="23">
                  <c:v>979.12748841202483</c:v>
                </c:pt>
                <c:pt idx="24">
                  <c:v>974.63346134701465</c:v>
                </c:pt>
                <c:pt idx="25">
                  <c:v>968.8098920004129</c:v>
                </c:pt>
                <c:pt idx="26">
                  <c:v>961.77209051116506</c:v>
                </c:pt>
                <c:pt idx="27">
                  <c:v>953.64411400833785</c:v>
                </c:pt>
                <c:pt idx="28">
                  <c:v>944.55876661110926</c:v>
                </c:pt>
                <c:pt idx="29">
                  <c:v>934.65759942877719</c:v>
                </c:pt>
                <c:pt idx="30">
                  <c:v>924.0909105607484</c:v>
                </c:pt>
                <c:pt idx="31">
                  <c:v>913.01774509656252</c:v>
                </c:pt>
                <c:pt idx="32">
                  <c:v>901.60589511586909</c:v>
                </c:pt>
                <c:pt idx="33">
                  <c:v>890.0318996884248</c:v>
                </c:pt>
                <c:pt idx="34">
                  <c:v>878.48104487411456</c:v>
                </c:pt>
                <c:pt idx="35">
                  <c:v>867.14736372294817</c:v>
                </c:pt>
                <c:pt idx="36">
                  <c:v>856.23363627501703</c:v>
                </c:pt>
                <c:pt idx="37">
                  <c:v>845.95138956058224</c:v>
                </c:pt>
                <c:pt idx="38">
                  <c:v>836.52089759996932</c:v>
                </c:pt>
                <c:pt idx="39">
                  <c:v>828.17118140366267</c:v>
                </c:pt>
                <c:pt idx="40">
                  <c:v>821.14000897224366</c:v>
                </c:pt>
                <c:pt idx="41">
                  <c:v>815.67389529640047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213-410D-875A-588B39EF6D05}"/>
            </c:ext>
          </c:extLst>
        </c:ser>
        <c:ser>
          <c:idx val="24"/>
          <c:order val="24"/>
          <c:tx>
            <c:strRef>
              <c:f>'Intracity-Covid Adj.'!$B$28</c:f>
              <c:strCache>
                <c:ptCount val="1"/>
                <c:pt idx="0">
                  <c:v>云南省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Adj.'!$C$28:$AR$28</c:f>
              <c:numCache>
                <c:formatCode>0_ </c:formatCode>
                <c:ptCount val="42"/>
                <c:pt idx="0">
                  <c:v>846.12682474448593</c:v>
                </c:pt>
                <c:pt idx="1">
                  <c:v>888.18663945046512</c:v>
                </c:pt>
                <c:pt idx="2">
                  <c:v>930.37700907655142</c:v>
                </c:pt>
                <c:pt idx="3">
                  <c:v>972.30477922139028</c:v>
                </c:pt>
                <c:pt idx="4">
                  <c:v>1013.6033209627805</c:v>
                </c:pt>
                <c:pt idx="5">
                  <c:v>1053.9325308576908</c:v>
                </c:pt>
                <c:pt idx="6">
                  <c:v>1092.9788309422515</c:v>
                </c:pt>
                <c:pt idx="7">
                  <c:v>1130.4551687317501</c:v>
                </c:pt>
                <c:pt idx="8">
                  <c:v>1166.1010172206531</c:v>
                </c:pt>
                <c:pt idx="9">
                  <c:v>1199.6823748825702</c:v>
                </c:pt>
                <c:pt idx="10">
                  <c:v>1230.9917656702892</c:v>
                </c:pt>
                <c:pt idx="11">
                  <c:v>1259.8482390157546</c:v>
                </c:pt>
                <c:pt idx="12">
                  <c:v>1286.097369830077</c:v>
                </c:pt>
                <c:pt idx="13">
                  <c:v>1309.6112585035291</c:v>
                </c:pt>
                <c:pt idx="14">
                  <c:v>1330.2885309055443</c:v>
                </c:pt>
                <c:pt idx="15">
                  <c:v>1348.0543383847198</c:v>
                </c:pt>
                <c:pt idx="16">
                  <c:v>1362.8603577688273</c:v>
                </c:pt>
                <c:pt idx="17">
                  <c:v>1374.6847913647894</c:v>
                </c:pt>
                <c:pt idx="18">
                  <c:v>1383.5323669586862</c:v>
                </c:pt>
                <c:pt idx="19">
                  <c:v>1389.4343378157791</c:v>
                </c:pt>
                <c:pt idx="20">
                  <c:v>1392.4484826804787</c:v>
                </c:pt>
                <c:pt idx="21">
                  <c:v>1392.6591057763685</c:v>
                </c:pt>
                <c:pt idx="22">
                  <c:v>1390.1770368061875</c:v>
                </c:pt>
                <c:pt idx="23">
                  <c:v>1385.1396309518395</c:v>
                </c:pt>
                <c:pt idx="24">
                  <c:v>1377.7107688743954</c:v>
                </c:pt>
                <c:pt idx="25">
                  <c:v>1368.0808567140884</c:v>
                </c:pt>
                <c:pt idx="26">
                  <c:v>1356.4668260903129</c:v>
                </c:pt>
                <c:pt idx="27">
                  <c:v>1343.1121341016212</c:v>
                </c:pt>
                <c:pt idx="28">
                  <c:v>1328.2867633257483</c:v>
                </c:pt>
                <c:pt idx="29">
                  <c:v>1312.2872218195682</c:v>
                </c:pt>
                <c:pt idx="30">
                  <c:v>1295.4365431191311</c:v>
                </c:pt>
                <c:pt idx="31">
                  <c:v>1278.0842862396535</c:v>
                </c:pt>
                <c:pt idx="32">
                  <c:v>1260.6065356755014</c:v>
                </c:pt>
                <c:pt idx="33">
                  <c:v>1243.4059014002114</c:v>
                </c:pt>
                <c:pt idx="34">
                  <c:v>1226.9115188665023</c:v>
                </c:pt>
                <c:pt idx="35">
                  <c:v>1211.5790490062247</c:v>
                </c:pt>
                <c:pt idx="36">
                  <c:v>1197.890678230407</c:v>
                </c:pt>
                <c:pt idx="37">
                  <c:v>1186.3551184292312</c:v>
                </c:pt>
                <c:pt idx="38">
                  <c:v>1177.5076069720917</c:v>
                </c:pt>
                <c:pt idx="39">
                  <c:v>1171.9099067074633</c:v>
                </c:pt>
                <c:pt idx="40">
                  <c:v>1170.1503059630361</c:v>
                </c:pt>
                <c:pt idx="41">
                  <c:v>1172.8436185456706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213-410D-875A-588B39EF6D05}"/>
            </c:ext>
          </c:extLst>
        </c:ser>
        <c:ser>
          <c:idx val="25"/>
          <c:order val="25"/>
          <c:tx>
            <c:strRef>
              <c:f>'Intracity-Covid Adj.'!$B$29</c:f>
              <c:strCache>
                <c:ptCount val="1"/>
                <c:pt idx="0">
                  <c:v>西藏自治区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Adj.'!$C$29:$AR$29</c:f>
              <c:numCache>
                <c:formatCode>0_ </c:formatCode>
                <c:ptCount val="42"/>
                <c:pt idx="0">
                  <c:v>55.166131429714049</c:v>
                </c:pt>
                <c:pt idx="1">
                  <c:v>65.716120061891175</c:v>
                </c:pt>
                <c:pt idx="2">
                  <c:v>75.060073241145119</c:v>
                </c:pt>
                <c:pt idx="3">
                  <c:v>83.291568292488734</c:v>
                </c:pt>
                <c:pt idx="4">
                  <c:v>90.500265792174417</c:v>
                </c:pt>
                <c:pt idx="5">
                  <c:v>96.771909567689704</c:v>
                </c:pt>
                <c:pt idx="6">
                  <c:v>102.18832669776026</c:v>
                </c:pt>
                <c:pt idx="7">
                  <c:v>106.82742751234865</c:v>
                </c:pt>
                <c:pt idx="8">
                  <c:v>110.76320559265505</c:v>
                </c:pt>
                <c:pt idx="9">
                  <c:v>114.0657377711164</c:v>
                </c:pt>
                <c:pt idx="10">
                  <c:v>116.80118413140599</c:v>
                </c:pt>
                <c:pt idx="11">
                  <c:v>119.03178800843624</c:v>
                </c:pt>
                <c:pt idx="12">
                  <c:v>120.81587598835537</c:v>
                </c:pt>
                <c:pt idx="13">
                  <c:v>122.20785790854842</c:v>
                </c:pt>
                <c:pt idx="14">
                  <c:v>123.25822685763906</c:v>
                </c:pt>
                <c:pt idx="15">
                  <c:v>124.01355917548685</c:v>
                </c:pt>
                <c:pt idx="16">
                  <c:v>124.51651445318939</c:v>
                </c:pt>
                <c:pt idx="17">
                  <c:v>124.80583553308065</c:v>
                </c:pt>
                <c:pt idx="18">
                  <c:v>124.91634850873224</c:v>
                </c:pt>
                <c:pt idx="19">
                  <c:v>124.8789627249531</c:v>
                </c:pt>
                <c:pt idx="20">
                  <c:v>124.72067077778836</c:v>
                </c:pt>
                <c:pt idx="21">
                  <c:v>124.46454851452211</c:v>
                </c:pt>
                <c:pt idx="22">
                  <c:v>124.12975503367402</c:v>
                </c:pt>
                <c:pt idx="23">
                  <c:v>123.73153268500214</c:v>
                </c:pt>
                <c:pt idx="24">
                  <c:v>123.28120706949966</c:v>
                </c:pt>
                <c:pt idx="25">
                  <c:v>122.78618703939871</c:v>
                </c:pt>
                <c:pt idx="26">
                  <c:v>122.24996469816935</c:v>
                </c:pt>
                <c:pt idx="27">
                  <c:v>121.67211540051693</c:v>
                </c:pt>
                <c:pt idx="28">
                  <c:v>121.04829775238449</c:v>
                </c:pt>
                <c:pt idx="29">
                  <c:v>120.37025361095247</c:v>
                </c:pt>
                <c:pt idx="30">
                  <c:v>119.62580808463873</c:v>
                </c:pt>
                <c:pt idx="31">
                  <c:v>118.79886953309757</c:v>
                </c:pt>
                <c:pt idx="32">
                  <c:v>117.86942956722136</c:v>
                </c:pt>
                <c:pt idx="33">
                  <c:v>116.81356304913953</c:v>
                </c:pt>
                <c:pt idx="34">
                  <c:v>115.60342809221827</c:v>
                </c:pt>
                <c:pt idx="35">
                  <c:v>114.20726606105913</c:v>
                </c:pt>
                <c:pt idx="36">
                  <c:v>112.58940157150634</c:v>
                </c:pt>
                <c:pt idx="37">
                  <c:v>110.71024249063466</c:v>
                </c:pt>
                <c:pt idx="38">
                  <c:v>108.52627993675924</c:v>
                </c:pt>
                <c:pt idx="39">
                  <c:v>105.99008827943372</c:v>
                </c:pt>
                <c:pt idx="40">
                  <c:v>103.05032513944683</c:v>
                </c:pt>
                <c:pt idx="41">
                  <c:v>99.651731388825112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213-410D-875A-588B39EF6D05}"/>
            </c:ext>
          </c:extLst>
        </c:ser>
        <c:ser>
          <c:idx val="26"/>
          <c:order val="26"/>
          <c:tx>
            <c:strRef>
              <c:f>'Intracity-Covid Adj.'!$B$30</c:f>
              <c:strCache>
                <c:ptCount val="1"/>
                <c:pt idx="0">
                  <c:v>陕西省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Adj.'!$C$30:$AR$30</c:f>
              <c:numCache>
                <c:formatCode>0_ </c:formatCode>
                <c:ptCount val="42"/>
                <c:pt idx="0">
                  <c:v>839.27859803051945</c:v>
                </c:pt>
                <c:pt idx="1">
                  <c:v>864.11370090801336</c:v>
                </c:pt>
                <c:pt idx="2">
                  <c:v>890.48232362028943</c:v>
                </c:pt>
                <c:pt idx="3">
                  <c:v>918.10567342127013</c:v>
                </c:pt>
                <c:pt idx="4">
                  <c:v>946.71267339180156</c:v>
                </c:pt>
                <c:pt idx="5">
                  <c:v>976.03996243963184</c:v>
                </c:pt>
                <c:pt idx="6">
                  <c:v>1005.8318952994302</c:v>
                </c:pt>
                <c:pt idx="7">
                  <c:v>1035.8405425327778</c:v>
                </c:pt>
                <c:pt idx="8">
                  <c:v>1065.8256905281664</c:v>
                </c:pt>
                <c:pt idx="9">
                  <c:v>1095.554841501003</c:v>
                </c:pt>
                <c:pt idx="10">
                  <c:v>1124.8032134936086</c:v>
                </c:pt>
                <c:pt idx="11">
                  <c:v>1153.3537403752152</c:v>
                </c:pt>
                <c:pt idx="12">
                  <c:v>1180.9970718419704</c:v>
                </c:pt>
                <c:pt idx="13">
                  <c:v>1207.5315734169335</c:v>
                </c:pt>
                <c:pt idx="14">
                  <c:v>1232.763326450078</c:v>
                </c:pt>
                <c:pt idx="15">
                  <c:v>1256.5061281182907</c:v>
                </c:pt>
                <c:pt idx="16">
                  <c:v>1278.5814914253685</c:v>
                </c:pt>
                <c:pt idx="17">
                  <c:v>1298.8186452020295</c:v>
                </c:pt>
                <c:pt idx="18">
                  <c:v>1317.0545341058955</c:v>
                </c:pt>
                <c:pt idx="19">
                  <c:v>1333.1338186215087</c:v>
                </c:pt>
                <c:pt idx="20">
                  <c:v>1346.9088750603205</c:v>
                </c:pt>
                <c:pt idx="21">
                  <c:v>1358.2397955607009</c:v>
                </c:pt>
                <c:pt idx="22">
                  <c:v>1366.994388087923</c:v>
                </c:pt>
                <c:pt idx="23">
                  <c:v>1373.0481764341835</c:v>
                </c:pt>
                <c:pt idx="24">
                  <c:v>1376.284400218588</c:v>
                </c:pt>
                <c:pt idx="25">
                  <c:v>1376.5940148871564</c:v>
                </c:pt>
                <c:pt idx="26">
                  <c:v>1373.875691712821</c:v>
                </c:pt>
                <c:pt idx="27">
                  <c:v>1368.0358177954263</c:v>
                </c:pt>
                <c:pt idx="28">
                  <c:v>1358.9884960617321</c:v>
                </c:pt>
                <c:pt idx="29">
                  <c:v>1346.6555452654122</c:v>
                </c:pt>
                <c:pt idx="30">
                  <c:v>1330.966499987049</c:v>
                </c:pt>
                <c:pt idx="31">
                  <c:v>1311.8586106341488</c:v>
                </c:pt>
                <c:pt idx="32">
                  <c:v>1289.2768434411155</c:v>
                </c:pt>
                <c:pt idx="33">
                  <c:v>1263.1738804692823</c:v>
                </c:pt>
                <c:pt idx="34">
                  <c:v>1233.5101196068802</c:v>
                </c:pt>
                <c:pt idx="35">
                  <c:v>1200.2536745690682</c:v>
                </c:pt>
                <c:pt idx="36">
                  <c:v>1163.3803748979064</c:v>
                </c:pt>
                <c:pt idx="37">
                  <c:v>1122.8737659623789</c:v>
                </c:pt>
                <c:pt idx="38">
                  <c:v>1078.7251089583788</c:v>
                </c:pt>
                <c:pt idx="39">
                  <c:v>1030.9333809087086</c:v>
                </c:pt>
                <c:pt idx="40">
                  <c:v>979.50527466308574</c:v>
                </c:pt>
                <c:pt idx="41">
                  <c:v>924.45519889814057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213-410D-875A-588B39EF6D05}"/>
            </c:ext>
          </c:extLst>
        </c:ser>
        <c:ser>
          <c:idx val="27"/>
          <c:order val="27"/>
          <c:tx>
            <c:strRef>
              <c:f>'Intracity-Covid Adj.'!$B$31</c:f>
              <c:strCache>
                <c:ptCount val="1"/>
                <c:pt idx="0">
                  <c:v>甘肃省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Adj.'!$C$31:$AR$31</c:f>
              <c:numCache>
                <c:formatCode>0_ </c:formatCode>
                <c:ptCount val="42"/>
                <c:pt idx="0">
                  <c:v>430.00185410743524</c:v>
                </c:pt>
                <c:pt idx="1">
                  <c:v>443.74634870624749</c:v>
                </c:pt>
                <c:pt idx="2">
                  <c:v>441.97311826114128</c:v>
                </c:pt>
                <c:pt idx="3">
                  <c:v>494.16611199555246</c:v>
                </c:pt>
                <c:pt idx="4">
                  <c:v>556.48942579154755</c:v>
                </c:pt>
                <c:pt idx="5">
                  <c:v>597.23285150467882</c:v>
                </c:pt>
                <c:pt idx="6">
                  <c:v>625.06835743252839</c:v>
                </c:pt>
                <c:pt idx="7">
                  <c:v>648.63676230598844</c:v>
                </c:pt>
                <c:pt idx="8">
                  <c:v>660.38240488576253</c:v>
                </c:pt>
                <c:pt idx="9">
                  <c:v>668.88380476935311</c:v>
                </c:pt>
                <c:pt idx="10">
                  <c:v>674.6056667858179</c:v>
                </c:pt>
                <c:pt idx="11">
                  <c:v>677.98154619752665</c:v>
                </c:pt>
                <c:pt idx="12">
                  <c:v>679.41384870014826</c:v>
                </c:pt>
                <c:pt idx="13">
                  <c:v>679.27383042266149</c:v>
                </c:pt>
                <c:pt idx="14">
                  <c:v>677.90159792734937</c:v>
                </c:pt>
                <c:pt idx="15">
                  <c:v>675.60610820979969</c:v>
                </c:pt>
                <c:pt idx="16">
                  <c:v>672.66516869890449</c:v>
                </c:pt>
                <c:pt idx="17">
                  <c:v>669.32543725686526</c:v>
                </c:pt>
                <c:pt idx="18">
                  <c:v>665.80242217918385</c:v>
                </c:pt>
                <c:pt idx="19">
                  <c:v>662.28048219467223</c:v>
                </c:pt>
                <c:pt idx="20">
                  <c:v>658.91282646544573</c:v>
                </c:pt>
                <c:pt idx="21">
                  <c:v>655.82151458692454</c:v>
                </c:pt>
                <c:pt idx="22">
                  <c:v>653.09745658783459</c:v>
                </c:pt>
                <c:pt idx="23">
                  <c:v>650.80041293020815</c:v>
                </c:pt>
                <c:pt idx="24">
                  <c:v>648.95899450938316</c:v>
                </c:pt>
                <c:pt idx="25">
                  <c:v>647.57066265400226</c:v>
                </c:pt>
                <c:pt idx="26">
                  <c:v>646.60172912601047</c:v>
                </c:pt>
                <c:pt idx="27">
                  <c:v>645.98735612066571</c:v>
                </c:pt>
                <c:pt idx="28">
                  <c:v>645.63155626652383</c:v>
                </c:pt>
                <c:pt idx="29">
                  <c:v>645.40719262545565</c:v>
                </c:pt>
                <c:pt idx="30">
                  <c:v>645.15597869261956</c:v>
                </c:pt>
                <c:pt idx="31">
                  <c:v>644.68847839650118</c:v>
                </c:pt>
                <c:pt idx="32">
                  <c:v>643.78410609887919</c:v>
                </c:pt>
                <c:pt idx="33">
                  <c:v>642.19112659483471</c:v>
                </c:pt>
                <c:pt idx="34">
                  <c:v>639.62665511276714</c:v>
                </c:pt>
                <c:pt idx="35">
                  <c:v>635.77665731436673</c:v>
                </c:pt>
                <c:pt idx="36">
                  <c:v>630.29594929464213</c:v>
                </c:pt>
                <c:pt idx="37">
                  <c:v>622.80819758189966</c:v>
                </c:pt>
                <c:pt idx="38">
                  <c:v>612.90591913774642</c:v>
                </c:pt>
                <c:pt idx="39">
                  <c:v>600.15048135711424</c:v>
                </c:pt>
                <c:pt idx="40">
                  <c:v>584.07210206822083</c:v>
                </c:pt>
                <c:pt idx="41">
                  <c:v>564.16984953259305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213-410D-875A-588B39EF6D05}"/>
            </c:ext>
          </c:extLst>
        </c:ser>
        <c:ser>
          <c:idx val="28"/>
          <c:order val="28"/>
          <c:tx>
            <c:strRef>
              <c:f>'Intracity-Covid Adj.'!$B$32</c:f>
              <c:strCache>
                <c:ptCount val="1"/>
                <c:pt idx="0">
                  <c:v>青海省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Adj.'!$C$32:$AR$32</c:f>
              <c:numCache>
                <c:formatCode>0_ </c:formatCode>
                <c:ptCount val="42"/>
                <c:pt idx="0">
                  <c:v>147.39813773761426</c:v>
                </c:pt>
                <c:pt idx="1">
                  <c:v>142.37733378864951</c:v>
                </c:pt>
                <c:pt idx="2">
                  <c:v>140.44770690111775</c:v>
                </c:pt>
                <c:pt idx="3">
                  <c:v>141.16443489772885</c:v>
                </c:pt>
                <c:pt idx="4">
                  <c:v>144.10660398863044</c:v>
                </c:pt>
                <c:pt idx="5">
                  <c:v>148.87720877140583</c:v>
                </c:pt>
                <c:pt idx="6">
                  <c:v>155.10315223107966</c:v>
                </c:pt>
                <c:pt idx="7">
                  <c:v>162.43524574011278</c:v>
                </c:pt>
                <c:pt idx="8">
                  <c:v>170.54820905840478</c:v>
                </c:pt>
                <c:pt idx="9">
                  <c:v>179.14067033329377</c:v>
                </c:pt>
                <c:pt idx="10">
                  <c:v>187.93516609955284</c:v>
                </c:pt>
                <c:pt idx="11">
                  <c:v>196.67814127939761</c:v>
                </c:pt>
                <c:pt idx="12">
                  <c:v>205.13994918247954</c:v>
                </c:pt>
                <c:pt idx="13">
                  <c:v>213.11485150588774</c:v>
                </c:pt>
                <c:pt idx="14">
                  <c:v>220.42101833415032</c:v>
                </c:pt>
                <c:pt idx="15">
                  <c:v>226.90052813923356</c:v>
                </c:pt>
                <c:pt idx="16">
                  <c:v>232.41936778053986</c:v>
                </c:pt>
                <c:pt idx="17">
                  <c:v>236.86743250491338</c:v>
                </c:pt>
                <c:pt idx="18">
                  <c:v>240.15852594663278</c:v>
                </c:pt>
                <c:pt idx="19">
                  <c:v>242.23036012741559</c:v>
                </c:pt>
                <c:pt idx="20">
                  <c:v>243.04455545642105</c:v>
                </c:pt>
                <c:pt idx="21">
                  <c:v>242.58664073023999</c:v>
                </c:pt>
                <c:pt idx="22">
                  <c:v>240.8660531329065</c:v>
                </c:pt>
                <c:pt idx="23">
                  <c:v>237.91613823589032</c:v>
                </c:pt>
                <c:pt idx="24">
                  <c:v>233.79414999810029</c:v>
                </c:pt>
                <c:pt idx="25">
                  <c:v>228.5812507658834</c:v>
                </c:pt>
                <c:pt idx="26">
                  <c:v>222.382511273023</c:v>
                </c:pt>
                <c:pt idx="27">
                  <c:v>215.32691064074825</c:v>
                </c:pt>
                <c:pt idx="28">
                  <c:v>207.56733637770932</c:v>
                </c:pt>
                <c:pt idx="29">
                  <c:v>199.28058438000932</c:v>
                </c:pt>
                <c:pt idx="30">
                  <c:v>190.66735893118528</c:v>
                </c:pt>
                <c:pt idx="31">
                  <c:v>181.95227270221801</c:v>
                </c:pt>
                <c:pt idx="32">
                  <c:v>173.38384675151619</c:v>
                </c:pt>
                <c:pt idx="33">
                  <c:v>165.23451052492334</c:v>
                </c:pt>
                <c:pt idx="34">
                  <c:v>157.8006018557395</c:v>
                </c:pt>
                <c:pt idx="35">
                  <c:v>151.40236696469171</c:v>
                </c:pt>
                <c:pt idx="36">
                  <c:v>146.3839604599425</c:v>
                </c:pt>
                <c:pt idx="37">
                  <c:v>143.113445337093</c:v>
                </c:pt>
                <c:pt idx="38">
                  <c:v>141.98279297918637</c:v>
                </c:pt>
                <c:pt idx="39">
                  <c:v>143.40788315669963</c:v>
                </c:pt>
                <c:pt idx="40">
                  <c:v>147.82850402755182</c:v>
                </c:pt>
                <c:pt idx="41">
                  <c:v>155.70835213710743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213-410D-875A-588B39EF6D05}"/>
            </c:ext>
          </c:extLst>
        </c:ser>
        <c:ser>
          <c:idx val="29"/>
          <c:order val="29"/>
          <c:tx>
            <c:strRef>
              <c:f>'Intracity-Covid Adj.'!$B$33</c:f>
              <c:strCache>
                <c:ptCount val="1"/>
                <c:pt idx="0">
                  <c:v>宁夏回族自治区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Adj.'!$C$33:$AR$33</c:f>
              <c:numCache>
                <c:formatCode>0_ </c:formatCode>
                <c:ptCount val="42"/>
                <c:pt idx="0">
                  <c:v>108.20696294287819</c:v>
                </c:pt>
                <c:pt idx="1">
                  <c:v>112.4214691582317</c:v>
                </c:pt>
                <c:pt idx="2">
                  <c:v>116.88816779401768</c:v>
                </c:pt>
                <c:pt idx="3">
                  <c:v>121.52827728519924</c:v>
                </c:pt>
                <c:pt idx="4">
                  <c:v>126.26797166122252</c:v>
                </c:pt>
                <c:pt idx="5">
                  <c:v>131.03838054601627</c:v>
                </c:pt>
                <c:pt idx="6">
                  <c:v>135.77558915799247</c:v>
                </c:pt>
                <c:pt idx="7">
                  <c:v>140.42063831004424</c:v>
                </c:pt>
                <c:pt idx="8">
                  <c:v>144.91952440954952</c:v>
                </c:pt>
                <c:pt idx="9">
                  <c:v>149.2231994583673</c:v>
                </c:pt>
                <c:pt idx="10">
                  <c:v>153.28757105283972</c:v>
                </c:pt>
                <c:pt idx="11">
                  <c:v>157.07350238379215</c:v>
                </c:pt>
                <c:pt idx="12">
                  <c:v>160.54681223653171</c:v>
                </c:pt>
                <c:pt idx="13">
                  <c:v>163.67827499084896</c:v>
                </c:pt>
                <c:pt idx="14">
                  <c:v>166.44362062101689</c:v>
                </c:pt>
                <c:pt idx="15">
                  <c:v>168.82353469579093</c:v>
                </c:pt>
                <c:pt idx="16">
                  <c:v>170.80365837840981</c:v>
                </c:pt>
                <c:pt idx="17">
                  <c:v>172.37458842659396</c:v>
                </c:pt>
                <c:pt idx="18">
                  <c:v>173.53187719254771</c:v>
                </c:pt>
                <c:pt idx="19">
                  <c:v>174.27603262295759</c:v>
                </c:pt>
                <c:pt idx="20">
                  <c:v>174.61251825899183</c:v>
                </c:pt>
                <c:pt idx="21">
                  <c:v>174.55175323630294</c:v>
                </c:pt>
                <c:pt idx="22">
                  <c:v>174.10911228502511</c:v>
                </c:pt>
                <c:pt idx="23">
                  <c:v>173.3049257297757</c:v>
                </c:pt>
                <c:pt idx="24">
                  <c:v>172.1644794896547</c:v>
                </c:pt>
                <c:pt idx="25">
                  <c:v>170.71801507824421</c:v>
                </c:pt>
                <c:pt idx="26">
                  <c:v>169.00072960360896</c:v>
                </c:pt>
                <c:pt idx="27">
                  <c:v>167.05277576829783</c:v>
                </c:pt>
                <c:pt idx="28">
                  <c:v>164.91926186934168</c:v>
                </c:pt>
                <c:pt idx="29">
                  <c:v>162.65025179825267</c:v>
                </c:pt>
                <c:pt idx="30">
                  <c:v>160.30076504102706</c:v>
                </c:pt>
                <c:pt idx="31">
                  <c:v>157.93077667814424</c:v>
                </c:pt>
                <c:pt idx="32">
                  <c:v>155.60521738456504</c:v>
                </c:pt>
                <c:pt idx="33">
                  <c:v>153.39397342973339</c:v>
                </c:pt>
                <c:pt idx="34">
                  <c:v>151.3718866775759</c:v>
                </c:pt>
                <c:pt idx="35">
                  <c:v>149.61875458650246</c:v>
                </c:pt>
                <c:pt idx="36">
                  <c:v>148.21933020940401</c:v>
                </c:pt>
                <c:pt idx="37">
                  <c:v>147.26332219365761</c:v>
                </c:pt>
                <c:pt idx="38">
                  <c:v>146.84539478111847</c:v>
                </c:pt>
                <c:pt idx="39">
                  <c:v>147.06516780812723</c:v>
                </c:pt>
                <c:pt idx="40">
                  <c:v>148.02721670550756</c:v>
                </c:pt>
                <c:pt idx="41">
                  <c:v>149.84107249856444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213-410D-875A-588B39EF6D05}"/>
            </c:ext>
          </c:extLst>
        </c:ser>
        <c:ser>
          <c:idx val="30"/>
          <c:order val="30"/>
          <c:tx>
            <c:strRef>
              <c:f>'Intracity-Covid Adj.'!$B$34</c:f>
              <c:strCache>
                <c:ptCount val="1"/>
                <c:pt idx="0">
                  <c:v>新疆维吾尔自治区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Adj.'!$C$34:$AR$34</c:f>
              <c:numCache>
                <c:formatCode>0_ </c:formatCode>
                <c:ptCount val="42"/>
                <c:pt idx="0">
                  <c:v>432.26679726443899</c:v>
                </c:pt>
                <c:pt idx="1">
                  <c:v>378.64871959428501</c:v>
                </c:pt>
                <c:pt idx="2">
                  <c:v>397.69709874880067</c:v>
                </c:pt>
                <c:pt idx="3">
                  <c:v>429.19491990467111</c:v>
                </c:pt>
                <c:pt idx="4">
                  <c:v>475.23105328019471</c:v>
                </c:pt>
                <c:pt idx="5">
                  <c:v>509.17733001592143</c:v>
                </c:pt>
                <c:pt idx="6">
                  <c:v>537.31642375334047</c:v>
                </c:pt>
                <c:pt idx="7">
                  <c:v>565.94541369941749</c:v>
                </c:pt>
                <c:pt idx="8">
                  <c:v>588.21720985240245</c:v>
                </c:pt>
                <c:pt idx="9">
                  <c:v>610.45770255020398</c:v>
                </c:pt>
                <c:pt idx="10">
                  <c:v>632.42790030911624</c:v>
                </c:pt>
                <c:pt idx="11">
                  <c:v>653.90321721090004</c:v>
                </c:pt>
                <c:pt idx="12">
                  <c:v>674.67347290279486</c:v>
                </c:pt>
                <c:pt idx="13">
                  <c:v>694.54289259751113</c:v>
                </c:pt>
                <c:pt idx="14">
                  <c:v>713.33010707323285</c:v>
                </c:pt>
                <c:pt idx="15">
                  <c:v>730.86815267361919</c:v>
                </c:pt>
                <c:pt idx="16">
                  <c:v>747.00447130780094</c:v>
                </c:pt>
                <c:pt idx="17">
                  <c:v>761.60091045038041</c:v>
                </c:pt>
                <c:pt idx="18">
                  <c:v>774.53372314144008</c:v>
                </c:pt>
                <c:pt idx="19">
                  <c:v>785.69356798652848</c:v>
                </c:pt>
                <c:pt idx="20">
                  <c:v>794.98550915667113</c:v>
                </c:pt>
                <c:pt idx="21">
                  <c:v>802.3290163883679</c:v>
                </c:pt>
                <c:pt idx="22">
                  <c:v>807.65796498358861</c:v>
                </c:pt>
                <c:pt idx="23">
                  <c:v>810.92063580978152</c:v>
                </c:pt>
                <c:pt idx="24">
                  <c:v>812.0797152998648</c:v>
                </c:pt>
                <c:pt idx="25">
                  <c:v>811.1122954522267</c:v>
                </c:pt>
                <c:pt idx="26">
                  <c:v>808.00987383073766</c:v>
                </c:pt>
                <c:pt idx="27">
                  <c:v>802.77835356473406</c:v>
                </c:pt>
                <c:pt idx="28">
                  <c:v>795.43804334903109</c:v>
                </c:pt>
                <c:pt idx="29">
                  <c:v>786.02365744391159</c:v>
                </c:pt>
                <c:pt idx="30">
                  <c:v>774.5843156751373</c:v>
                </c:pt>
                <c:pt idx="31">
                  <c:v>761.18354343393946</c:v>
                </c:pt>
                <c:pt idx="32">
                  <c:v>745.89927167702649</c:v>
                </c:pt>
                <c:pt idx="33">
                  <c:v>728.82383692657697</c:v>
                </c:pt>
                <c:pt idx="34">
                  <c:v>710.0639812702434</c:v>
                </c:pt>
                <c:pt idx="35">
                  <c:v>689.74085236115479</c:v>
                </c:pt>
                <c:pt idx="36">
                  <c:v>667.990003417906</c:v>
                </c:pt>
                <c:pt idx="37">
                  <c:v>644.96139322457691</c:v>
                </c:pt>
                <c:pt idx="38">
                  <c:v>620.81938613071247</c:v>
                </c:pt>
                <c:pt idx="39">
                  <c:v>595.74275205133051</c:v>
                </c:pt>
                <c:pt idx="40">
                  <c:v>569.92466646692719</c:v>
                </c:pt>
                <c:pt idx="41">
                  <c:v>543.57271042346883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213-410D-875A-588B39EF6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35168"/>
        <c:axId val="1540858976"/>
      </c:areaChart>
      <c:catAx>
        <c:axId val="97035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40858976"/>
        <c:crosses val="autoZero"/>
        <c:auto val="1"/>
        <c:lblAlgn val="ctr"/>
        <c:lblOffset val="100"/>
        <c:noMultiLvlLbl val="0"/>
      </c:catAx>
      <c:valAx>
        <c:axId val="154085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035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5321004599195738"/>
          <c:w val="1"/>
          <c:h val="0.13455753810590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'Intracity Transport'!$B$34</c:f>
          <c:strCache>
            <c:ptCount val="1"/>
            <c:pt idx="0">
              <c:v>公交周转量 （亿人公里）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'Intracity-Covid Adj.'!$B$37</c:f>
              <c:strCache>
                <c:ptCount val="1"/>
                <c:pt idx="0">
                  <c:v>北京市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Adj.'!$C$37:$AR$37</c:f>
              <c:numCache>
                <c:formatCode>0_ </c:formatCode>
                <c:ptCount val="42"/>
                <c:pt idx="0">
                  <c:v>274.53393247930154</c:v>
                </c:pt>
                <c:pt idx="1">
                  <c:v>190.42860841984947</c:v>
                </c:pt>
                <c:pt idx="2">
                  <c:v>227.12192692453365</c:v>
                </c:pt>
                <c:pt idx="3">
                  <c:v>174.55180048732396</c:v>
                </c:pt>
                <c:pt idx="4">
                  <c:v>196.25210087278006</c:v>
                </c:pt>
                <c:pt idx="5">
                  <c:v>289.1994475269646</c:v>
                </c:pt>
                <c:pt idx="6">
                  <c:v>355.97439287764524</c:v>
                </c:pt>
                <c:pt idx="7">
                  <c:v>388.84927436520104</c:v>
                </c:pt>
                <c:pt idx="8">
                  <c:v>396.01762886046021</c:v>
                </c:pt>
                <c:pt idx="9">
                  <c:v>401.59419266470735</c:v>
                </c:pt>
                <c:pt idx="10">
                  <c:v>405.78142986957567</c:v>
                </c:pt>
                <c:pt idx="11">
                  <c:v>408.76961534110848</c:v>
                </c:pt>
                <c:pt idx="12">
                  <c:v>410.73683471976045</c:v>
                </c:pt>
                <c:pt idx="13">
                  <c:v>411.84898442039827</c:v>
                </c:pt>
                <c:pt idx="14">
                  <c:v>412.25977163229982</c:v>
                </c:pt>
                <c:pt idx="15">
                  <c:v>412.11071431915497</c:v>
                </c:pt>
                <c:pt idx="16">
                  <c:v>411.53114121906327</c:v>
                </c:pt>
                <c:pt idx="17">
                  <c:v>410.63819184453507</c:v>
                </c:pt>
                <c:pt idx="18">
                  <c:v>409.53681648249591</c:v>
                </c:pt>
                <c:pt idx="19">
                  <c:v>408.31977619427943</c:v>
                </c:pt>
                <c:pt idx="20">
                  <c:v>407.06764281562943</c:v>
                </c:pt>
                <c:pt idx="21">
                  <c:v>405.8487989567044</c:v>
                </c:pt>
                <c:pt idx="22">
                  <c:v>404.71943800207316</c:v>
                </c:pt>
                <c:pt idx="23">
                  <c:v>403.72356411071411</c:v>
                </c:pt>
                <c:pt idx="24">
                  <c:v>402.89299221601868</c:v>
                </c:pt>
                <c:pt idx="25">
                  <c:v>402.24734802578865</c:v>
                </c:pt>
                <c:pt idx="26">
                  <c:v>401.79406802223815</c:v>
                </c:pt>
                <c:pt idx="27">
                  <c:v>401.52839946199362</c:v>
                </c:pt>
                <c:pt idx="28">
                  <c:v>401.43340037608721</c:v>
                </c:pt>
                <c:pt idx="29">
                  <c:v>401.47993956997027</c:v>
                </c:pt>
                <c:pt idx="30">
                  <c:v>401.62669662349799</c:v>
                </c:pt>
                <c:pt idx="31">
                  <c:v>401.8201618909423</c:v>
                </c:pt>
                <c:pt idx="32">
                  <c:v>401.99463650098994</c:v>
                </c:pt>
                <c:pt idx="33">
                  <c:v>402.07223235672296</c:v>
                </c:pt>
                <c:pt idx="34">
                  <c:v>401.96287213565336</c:v>
                </c:pt>
                <c:pt idx="35">
                  <c:v>401.56428928969376</c:v>
                </c:pt>
                <c:pt idx="36">
                  <c:v>400.76202804516947</c:v>
                </c:pt>
                <c:pt idx="37">
                  <c:v>399.42944340282003</c:v>
                </c:pt>
                <c:pt idx="38">
                  <c:v>397.42770113779699</c:v>
                </c:pt>
                <c:pt idx="39">
                  <c:v>394.60577779965928</c:v>
                </c:pt>
                <c:pt idx="40">
                  <c:v>390.80046071237769</c:v>
                </c:pt>
                <c:pt idx="41">
                  <c:v>385.83634797433825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E3-476E-A159-16A3BDCFF7C4}"/>
            </c:ext>
          </c:extLst>
        </c:ser>
        <c:ser>
          <c:idx val="1"/>
          <c:order val="1"/>
          <c:tx>
            <c:strRef>
              <c:f>'Intracity-Covid Adj.'!$B$38</c:f>
              <c:strCache>
                <c:ptCount val="1"/>
                <c:pt idx="0">
                  <c:v>天津市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Adj.'!$C$38:$AR$38</c:f>
              <c:numCache>
                <c:formatCode>0_ </c:formatCode>
                <c:ptCount val="42"/>
                <c:pt idx="0">
                  <c:v>141.29871162882804</c:v>
                </c:pt>
                <c:pt idx="1">
                  <c:v>119.55191701081651</c:v>
                </c:pt>
                <c:pt idx="2">
                  <c:v>159.85840650821876</c:v>
                </c:pt>
                <c:pt idx="3">
                  <c:v>131.62544362320574</c:v>
                </c:pt>
                <c:pt idx="4">
                  <c:v>147.989134269868</c:v>
                </c:pt>
                <c:pt idx="5">
                  <c:v>230.54613922819271</c:v>
                </c:pt>
                <c:pt idx="6">
                  <c:v>287.91275417808311</c:v>
                </c:pt>
                <c:pt idx="7">
                  <c:v>314.23491848816263</c:v>
                </c:pt>
                <c:pt idx="8">
                  <c:v>316.75457965988596</c:v>
                </c:pt>
                <c:pt idx="9">
                  <c:v>315.80969332753824</c:v>
                </c:pt>
                <c:pt idx="10">
                  <c:v>311.99590476998077</c:v>
                </c:pt>
                <c:pt idx="11">
                  <c:v>305.86954000358855</c:v>
                </c:pt>
                <c:pt idx="12">
                  <c:v>297.94760578227869</c:v>
                </c:pt>
                <c:pt idx="13">
                  <c:v>288.70778959747611</c:v>
                </c:pt>
                <c:pt idx="14">
                  <c:v>278.58845967814619</c:v>
                </c:pt>
                <c:pt idx="15">
                  <c:v>267.9886649907786</c:v>
                </c:pt>
                <c:pt idx="16">
                  <c:v>257.26813523938506</c:v>
                </c:pt>
                <c:pt idx="17">
                  <c:v>246.74728086550354</c:v>
                </c:pt>
                <c:pt idx="18">
                  <c:v>236.70719304820554</c:v>
                </c:pt>
                <c:pt idx="19">
                  <c:v>227.38964370407669</c:v>
                </c:pt>
                <c:pt idx="20">
                  <c:v>218.99708548723996</c:v>
                </c:pt>
                <c:pt idx="21">
                  <c:v>211.69265178933961</c:v>
                </c:pt>
                <c:pt idx="22">
                  <c:v>205.60015673954956</c:v>
                </c:pt>
                <c:pt idx="23">
                  <c:v>200.80409520455845</c:v>
                </c:pt>
                <c:pt idx="24">
                  <c:v>197.34964278860599</c:v>
                </c:pt>
                <c:pt idx="25">
                  <c:v>195.24265583343455</c:v>
                </c:pt>
                <c:pt idx="26">
                  <c:v>194.44967141831054</c:v>
                </c:pt>
                <c:pt idx="27">
                  <c:v>194.8979073600581</c:v>
                </c:pt>
                <c:pt idx="28">
                  <c:v>196.47526221299347</c:v>
                </c:pt>
                <c:pt idx="29">
                  <c:v>199.03031526896928</c:v>
                </c:pt>
                <c:pt idx="30">
                  <c:v>202.37232655737404</c:v>
                </c:pt>
                <c:pt idx="31">
                  <c:v>206.27123684511409</c:v>
                </c:pt>
                <c:pt idx="32">
                  <c:v>210.45766763663508</c:v>
                </c:pt>
                <c:pt idx="33">
                  <c:v>214.62292117388759</c:v>
                </c:pt>
                <c:pt idx="34">
                  <c:v>218.41898043634899</c:v>
                </c:pt>
                <c:pt idx="35">
                  <c:v>221.45850914104554</c:v>
                </c:pt>
                <c:pt idx="36">
                  <c:v>223.31485174252867</c:v>
                </c:pt>
                <c:pt idx="37">
                  <c:v>223.52203343283108</c:v>
                </c:pt>
                <c:pt idx="38">
                  <c:v>221.57476014157768</c:v>
                </c:pt>
                <c:pt idx="39">
                  <c:v>216.9284185358741</c:v>
                </c:pt>
                <c:pt idx="40">
                  <c:v>208.99907602036319</c:v>
                </c:pt>
                <c:pt idx="41">
                  <c:v>197.16348073722025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E3-476E-A159-16A3BDCFF7C4}"/>
            </c:ext>
          </c:extLst>
        </c:ser>
        <c:ser>
          <c:idx val="2"/>
          <c:order val="2"/>
          <c:tx>
            <c:strRef>
              <c:f>'Intracity-Covid Adj.'!$B$39</c:f>
              <c:strCache>
                <c:ptCount val="1"/>
                <c:pt idx="0">
                  <c:v>河北省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Adj.'!$C$39:$AR$39</c:f>
              <c:numCache>
                <c:formatCode>0_ </c:formatCode>
                <c:ptCount val="42"/>
                <c:pt idx="0">
                  <c:v>898.7783938854916</c:v>
                </c:pt>
                <c:pt idx="1">
                  <c:v>574.88892722543187</c:v>
                </c:pt>
                <c:pt idx="2">
                  <c:v>644.18729774718395</c:v>
                </c:pt>
                <c:pt idx="3">
                  <c:v>471.93402465816223</c:v>
                </c:pt>
                <c:pt idx="4">
                  <c:v>530.60491816145259</c:v>
                </c:pt>
                <c:pt idx="5">
                  <c:v>737.68171559113068</c:v>
                </c:pt>
                <c:pt idx="6">
                  <c:v>885.55919168735488</c:v>
                </c:pt>
                <c:pt idx="7">
                  <c:v>954.2176191438042</c:v>
                </c:pt>
                <c:pt idx="8">
                  <c:v>963.29668015846528</c:v>
                </c:pt>
                <c:pt idx="9">
                  <c:v>972.09546643364013</c:v>
                </c:pt>
                <c:pt idx="10">
                  <c:v>980.46289398287161</c:v>
                </c:pt>
                <c:pt idx="11">
                  <c:v>988.26345424678868</c:v>
                </c:pt>
                <c:pt idx="12">
                  <c:v>995.37721409310973</c:v>
                </c:pt>
                <c:pt idx="13">
                  <c:v>1001.6998158166321</c:v>
                </c:pt>
                <c:pt idx="14">
                  <c:v>1007.1424771392386</c:v>
                </c:pt>
                <c:pt idx="15">
                  <c:v>1011.6319912099025</c:v>
                </c:pt>
                <c:pt idx="16">
                  <c:v>1015.1107266046798</c:v>
                </c:pt>
                <c:pt idx="17">
                  <c:v>1017.5366273267027</c:v>
                </c:pt>
                <c:pt idx="18">
                  <c:v>1018.8832128061982</c:v>
                </c:pt>
                <c:pt idx="19">
                  <c:v>1019.1395779004761</c:v>
                </c:pt>
                <c:pt idx="20">
                  <c:v>1018.3103928939258</c:v>
                </c:pt>
                <c:pt idx="21">
                  <c:v>1016.4159034980287</c:v>
                </c:pt>
                <c:pt idx="22">
                  <c:v>1013.4919308513552</c:v>
                </c:pt>
                <c:pt idx="23">
                  <c:v>1009.5898715195372</c:v>
                </c:pt>
                <c:pt idx="24">
                  <c:v>1004.7766974953126</c:v>
                </c:pt>
                <c:pt idx="25">
                  <c:v>999.13495619851085</c:v>
                </c:pt>
                <c:pt idx="26">
                  <c:v>992.76277047601468</c:v>
                </c:pt>
                <c:pt idx="27">
                  <c:v>985.77383860182545</c:v>
                </c:pt>
                <c:pt idx="28">
                  <c:v>978.29743427700987</c:v>
                </c:pt>
                <c:pt idx="29">
                  <c:v>970.47840662972249</c:v>
                </c:pt>
                <c:pt idx="30">
                  <c:v>962.47718021521268</c:v>
                </c:pt>
                <c:pt idx="31">
                  <c:v>954.46975501579698</c:v>
                </c:pt>
                <c:pt idx="32">
                  <c:v>946.64770644088992</c:v>
                </c:pt>
                <c:pt idx="33">
                  <c:v>939.21818532699047</c:v>
                </c:pt>
                <c:pt idx="34">
                  <c:v>932.40391793766912</c:v>
                </c:pt>
                <c:pt idx="35">
                  <c:v>926.4432059636066</c:v>
                </c:pt>
                <c:pt idx="36">
                  <c:v>921.58992652254165</c:v>
                </c:pt>
                <c:pt idx="37">
                  <c:v>918.11353215930603</c:v>
                </c:pt>
                <c:pt idx="38">
                  <c:v>916.29905084583629</c:v>
                </c:pt>
                <c:pt idx="39">
                  <c:v>916.44708598112106</c:v>
                </c:pt>
                <c:pt idx="40">
                  <c:v>918.87381639124942</c:v>
                </c:pt>
                <c:pt idx="41">
                  <c:v>923.91099632940507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E3-476E-A159-16A3BDCFF7C4}"/>
            </c:ext>
          </c:extLst>
        </c:ser>
        <c:ser>
          <c:idx val="3"/>
          <c:order val="3"/>
          <c:tx>
            <c:strRef>
              <c:f>'Intracity-Covid Adj.'!$B$40</c:f>
              <c:strCache>
                <c:ptCount val="1"/>
                <c:pt idx="0">
                  <c:v>山西省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Adj.'!$C$40:$AR$40</c:f>
              <c:numCache>
                <c:formatCode>0_ </c:formatCode>
                <c:ptCount val="42"/>
                <c:pt idx="0">
                  <c:v>418.55259664130972</c:v>
                </c:pt>
                <c:pt idx="1">
                  <c:v>243.16463675398074</c:v>
                </c:pt>
                <c:pt idx="2">
                  <c:v>249.44602407700492</c:v>
                </c:pt>
                <c:pt idx="3">
                  <c:v>168.88434780000304</c:v>
                </c:pt>
                <c:pt idx="4">
                  <c:v>189.88006980017829</c:v>
                </c:pt>
                <c:pt idx="5">
                  <c:v>235.55277633236284</c:v>
                </c:pt>
                <c:pt idx="6">
                  <c:v>267.25941328421112</c:v>
                </c:pt>
                <c:pt idx="7">
                  <c:v>278.49546253234109</c:v>
                </c:pt>
                <c:pt idx="8">
                  <c:v>274.78308270496018</c:v>
                </c:pt>
                <c:pt idx="9">
                  <c:v>273.6711091818654</c:v>
                </c:pt>
                <c:pt idx="10">
                  <c:v>274.73883597871878</c:v>
                </c:pt>
                <c:pt idx="11">
                  <c:v>277.59374661648542</c:v>
                </c:pt>
                <c:pt idx="12">
                  <c:v>281.87151412142771</c:v>
                </c:pt>
                <c:pt idx="13">
                  <c:v>287.2360010251121</c:v>
                </c:pt>
                <c:pt idx="14">
                  <c:v>293.37925936440115</c:v>
                </c:pt>
                <c:pt idx="15">
                  <c:v>300.02153068146026</c:v>
                </c:pt>
                <c:pt idx="16">
                  <c:v>306.9112460237551</c:v>
                </c:pt>
                <c:pt idx="17">
                  <c:v>313.82502594404923</c:v>
                </c:pt>
                <c:pt idx="18">
                  <c:v>320.56768050040927</c:v>
                </c:pt>
                <c:pt idx="19">
                  <c:v>326.97220925620041</c:v>
                </c:pt>
                <c:pt idx="20">
                  <c:v>332.89980128008835</c:v>
                </c:pt>
                <c:pt idx="21">
                  <c:v>338.23983514604106</c:v>
                </c:pt>
                <c:pt idx="22">
                  <c:v>342.90987893332044</c:v>
                </c:pt>
                <c:pt idx="23">
                  <c:v>346.85569022649668</c:v>
                </c:pt>
                <c:pt idx="24">
                  <c:v>350.05121611543649</c:v>
                </c:pt>
                <c:pt idx="25">
                  <c:v>352.49859319530464</c:v>
                </c:pt>
                <c:pt idx="26">
                  <c:v>354.22814756657152</c:v>
                </c:pt>
                <c:pt idx="27">
                  <c:v>355.2983948350028</c:v>
                </c:pt>
                <c:pt idx="28">
                  <c:v>355.79604011166407</c:v>
                </c:pt>
                <c:pt idx="29">
                  <c:v>355.83597801292711</c:v>
                </c:pt>
                <c:pt idx="30">
                  <c:v>355.56129266045792</c:v>
                </c:pt>
                <c:pt idx="31">
                  <c:v>355.1432576812237</c:v>
                </c:pt>
                <c:pt idx="32">
                  <c:v>354.78133620749674</c:v>
                </c:pt>
                <c:pt idx="33">
                  <c:v>354.70318087684348</c:v>
                </c:pt>
                <c:pt idx="34">
                  <c:v>355.16463383213119</c:v>
                </c:pt>
                <c:pt idx="35">
                  <c:v>356.44972672153222</c:v>
                </c:pt>
                <c:pt idx="36">
                  <c:v>358.87068069851898</c:v>
                </c:pt>
                <c:pt idx="37">
                  <c:v>362.7679064218558</c:v>
                </c:pt>
                <c:pt idx="38">
                  <c:v>368.51000405561342</c:v>
                </c:pt>
                <c:pt idx="39">
                  <c:v>376.49376326916257</c:v>
                </c:pt>
                <c:pt idx="40">
                  <c:v>387.1441632371733</c:v>
                </c:pt>
                <c:pt idx="41">
                  <c:v>400.9143726396203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E3-476E-A159-16A3BDCFF7C4}"/>
            </c:ext>
          </c:extLst>
        </c:ser>
        <c:ser>
          <c:idx val="4"/>
          <c:order val="4"/>
          <c:tx>
            <c:strRef>
              <c:f>'Intracity-Covid Adj.'!$B$41</c:f>
              <c:strCache>
                <c:ptCount val="1"/>
                <c:pt idx="0">
                  <c:v>内蒙古自治区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Adj.'!$C$41:$AR$41</c:f>
              <c:numCache>
                <c:formatCode>0_ </c:formatCode>
                <c:ptCount val="42"/>
                <c:pt idx="0">
                  <c:v>225.46145898775868</c:v>
                </c:pt>
                <c:pt idx="1">
                  <c:v>146.89782602964348</c:v>
                </c:pt>
                <c:pt idx="2">
                  <c:v>167.27017704113226</c:v>
                </c:pt>
                <c:pt idx="3">
                  <c:v>124.28561402972885</c:v>
                </c:pt>
                <c:pt idx="4">
                  <c:v>139.73681619725866</c:v>
                </c:pt>
                <c:pt idx="5">
                  <c:v>198.71400784782128</c:v>
                </c:pt>
                <c:pt idx="6">
                  <c:v>241.50821717856684</c:v>
                </c:pt>
                <c:pt idx="7">
                  <c:v>262.75453529435271</c:v>
                </c:pt>
                <c:pt idx="8">
                  <c:v>267.83562629112453</c:v>
                </c:pt>
                <c:pt idx="9">
                  <c:v>272.88172725591517</c:v>
                </c:pt>
                <c:pt idx="10">
                  <c:v>277.8964977326961</c:v>
                </c:pt>
                <c:pt idx="11">
                  <c:v>282.88151004286647</c:v>
                </c:pt>
                <c:pt idx="12">
                  <c:v>287.83624928525273</c:v>
                </c:pt>
                <c:pt idx="13">
                  <c:v>292.75811333611142</c:v>
                </c:pt>
                <c:pt idx="14">
                  <c:v>297.64241284912424</c:v>
                </c:pt>
                <c:pt idx="15">
                  <c:v>302.4823712554022</c:v>
                </c:pt>
                <c:pt idx="16">
                  <c:v>307.26912476348531</c:v>
                </c:pt>
                <c:pt idx="17">
                  <c:v>311.99172235933941</c:v>
                </c:pt>
                <c:pt idx="18">
                  <c:v>316.63712580635973</c:v>
                </c:pt>
                <c:pt idx="19">
                  <c:v>321.19020964536855</c:v>
                </c:pt>
                <c:pt idx="20">
                  <c:v>325.63376119461742</c:v>
                </c:pt>
                <c:pt idx="21">
                  <c:v>329.94848054978354</c:v>
                </c:pt>
                <c:pt idx="22">
                  <c:v>334.11298058397455</c:v>
                </c:pt>
                <c:pt idx="23">
                  <c:v>338.10378694772578</c:v>
                </c:pt>
                <c:pt idx="24">
                  <c:v>341.89533806899721</c:v>
                </c:pt>
                <c:pt idx="25">
                  <c:v>345.45998515318075</c:v>
                </c:pt>
                <c:pt idx="26">
                  <c:v>348.76799218309532</c:v>
                </c:pt>
                <c:pt idx="27">
                  <c:v>351.7875359189859</c:v>
                </c:pt>
                <c:pt idx="28">
                  <c:v>354.48470589852661</c:v>
                </c:pt>
                <c:pt idx="29">
                  <c:v>356.8235044368202</c:v>
                </c:pt>
                <c:pt idx="30">
                  <c:v>358.76584662639681</c:v>
                </c:pt>
                <c:pt idx="31">
                  <c:v>360.27156033721366</c:v>
                </c:pt>
                <c:pt idx="32">
                  <c:v>361.29838621665766</c:v>
                </c:pt>
                <c:pt idx="33">
                  <c:v>361.80197768954241</c:v>
                </c:pt>
                <c:pt idx="34">
                  <c:v>361.73590095810982</c:v>
                </c:pt>
                <c:pt idx="35">
                  <c:v>361.05163500202866</c:v>
                </c:pt>
                <c:pt idx="36">
                  <c:v>359.69857157839783</c:v>
                </c:pt>
                <c:pt idx="37">
                  <c:v>357.62401522174218</c:v>
                </c:pt>
                <c:pt idx="38">
                  <c:v>354.77318324401534</c:v>
                </c:pt>
                <c:pt idx="39">
                  <c:v>351.08920573460017</c:v>
                </c:pt>
                <c:pt idx="40">
                  <c:v>346.51312556030581</c:v>
                </c:pt>
                <c:pt idx="41">
                  <c:v>340.98389836536592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E3-476E-A159-16A3BDCFF7C4}"/>
            </c:ext>
          </c:extLst>
        </c:ser>
        <c:ser>
          <c:idx val="5"/>
          <c:order val="5"/>
          <c:tx>
            <c:strRef>
              <c:f>'Intracity-Covid Adj.'!$B$42</c:f>
              <c:strCache>
                <c:ptCount val="1"/>
                <c:pt idx="0">
                  <c:v>辽宁省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Adj.'!$C$42:$AR$42</c:f>
              <c:numCache>
                <c:formatCode>0_ </c:formatCode>
                <c:ptCount val="42"/>
                <c:pt idx="0">
                  <c:v>457.57492852987701</c:v>
                </c:pt>
                <c:pt idx="1">
                  <c:v>290.40131638265717</c:v>
                </c:pt>
                <c:pt idx="2">
                  <c:v>322.76383926006287</c:v>
                </c:pt>
                <c:pt idx="3">
                  <c:v>234.51065447588925</c:v>
                </c:pt>
                <c:pt idx="4">
                  <c:v>263.6650466477779</c:v>
                </c:pt>
                <c:pt idx="5">
                  <c:v>361.01427515387104</c:v>
                </c:pt>
                <c:pt idx="6">
                  <c:v>429.65884877853478</c:v>
                </c:pt>
                <c:pt idx="7">
                  <c:v>459.90058069620216</c:v>
                </c:pt>
                <c:pt idx="8">
                  <c:v>461.36670145871955</c:v>
                </c:pt>
                <c:pt idx="9">
                  <c:v>463.00985899534243</c:v>
                </c:pt>
                <c:pt idx="10">
                  <c:v>464.7976162606804</c:v>
                </c:pt>
                <c:pt idx="11">
                  <c:v>466.69875264592713</c:v>
                </c:pt>
                <c:pt idx="12">
                  <c:v>468.68326397886506</c:v>
                </c:pt>
                <c:pt idx="13">
                  <c:v>470.72236252386392</c:v>
                </c:pt>
                <c:pt idx="14">
                  <c:v>472.78847698188019</c:v>
                </c:pt>
                <c:pt idx="15">
                  <c:v>474.8552524904577</c:v>
                </c:pt>
                <c:pt idx="16">
                  <c:v>476.89755062372853</c:v>
                </c:pt>
                <c:pt idx="17">
                  <c:v>478.89144939241152</c:v>
                </c:pt>
                <c:pt idx="18">
                  <c:v>480.814243243813</c:v>
                </c:pt>
                <c:pt idx="19">
                  <c:v>482.644443061826</c:v>
                </c:pt>
                <c:pt idx="20">
                  <c:v>484.36177616693101</c:v>
                </c:pt>
                <c:pt idx="21">
                  <c:v>485.94718631619611</c:v>
                </c:pt>
                <c:pt idx="22">
                  <c:v>487.38283370327821</c:v>
                </c:pt>
                <c:pt idx="23">
                  <c:v>488.65209495841845</c:v>
                </c:pt>
                <c:pt idx="24">
                  <c:v>489.73956314844725</c:v>
                </c:pt>
                <c:pt idx="25">
                  <c:v>490.63104777678268</c:v>
                </c:pt>
                <c:pt idx="26">
                  <c:v>491.31357478342926</c:v>
                </c:pt>
                <c:pt idx="27">
                  <c:v>491.77538654497846</c:v>
                </c:pt>
                <c:pt idx="28">
                  <c:v>492.0059418746107</c:v>
                </c:pt>
                <c:pt idx="29">
                  <c:v>491.99591602209227</c:v>
                </c:pt>
                <c:pt idx="30">
                  <c:v>491.7372006737757</c:v>
                </c:pt>
                <c:pt idx="31">
                  <c:v>491.22290395260575</c:v>
                </c:pt>
                <c:pt idx="32">
                  <c:v>490.44735041810844</c:v>
                </c:pt>
                <c:pt idx="33">
                  <c:v>489.40608106639979</c:v>
                </c:pt>
                <c:pt idx="34">
                  <c:v>488.09585333018526</c:v>
                </c:pt>
                <c:pt idx="35">
                  <c:v>486.51464107875421</c:v>
                </c:pt>
                <c:pt idx="36">
                  <c:v>484.66163461798402</c:v>
                </c:pt>
                <c:pt idx="37">
                  <c:v>482.53724069034109</c:v>
                </c:pt>
                <c:pt idx="38">
                  <c:v>480.14308247487793</c:v>
                </c:pt>
                <c:pt idx="39">
                  <c:v>477.48199958723291</c:v>
                </c:pt>
                <c:pt idx="40">
                  <c:v>474.55804807963625</c:v>
                </c:pt>
                <c:pt idx="41">
                  <c:v>471.3765004409006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3E3-476E-A159-16A3BDCFF7C4}"/>
            </c:ext>
          </c:extLst>
        </c:ser>
        <c:ser>
          <c:idx val="6"/>
          <c:order val="6"/>
          <c:tx>
            <c:strRef>
              <c:f>'Intracity-Covid Adj.'!$B$43</c:f>
              <c:strCache>
                <c:ptCount val="1"/>
                <c:pt idx="0">
                  <c:v>吉林省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Adj.'!$C$43:$AR$43</c:f>
              <c:numCache>
                <c:formatCode>0_ </c:formatCode>
                <c:ptCount val="42"/>
                <c:pt idx="0">
                  <c:v>321.15841551743887</c:v>
                </c:pt>
                <c:pt idx="1">
                  <c:v>208.73106223261937</c:v>
                </c:pt>
                <c:pt idx="2">
                  <c:v>236.79848096072453</c:v>
                </c:pt>
                <c:pt idx="3">
                  <c:v>175.12405482063738</c:v>
                </c:pt>
                <c:pt idx="4">
                  <c:v>196.89549793217887</c:v>
                </c:pt>
                <c:pt idx="5">
                  <c:v>276.89565904398808</c:v>
                </c:pt>
                <c:pt idx="6">
                  <c:v>334.16485658284603</c:v>
                </c:pt>
                <c:pt idx="7">
                  <c:v>361.28862965885725</c:v>
                </c:pt>
                <c:pt idx="8">
                  <c:v>365.80348823824369</c:v>
                </c:pt>
                <c:pt idx="9">
                  <c:v>370.19691314334653</c:v>
                </c:pt>
                <c:pt idx="10">
                  <c:v>374.51299131414055</c:v>
                </c:pt>
                <c:pt idx="11">
                  <c:v>378.78903465132674</c:v>
                </c:pt>
                <c:pt idx="12">
                  <c:v>383.05558001633079</c:v>
                </c:pt>
                <c:pt idx="13">
                  <c:v>387.33638923130144</c:v>
                </c:pt>
                <c:pt idx="14">
                  <c:v>391.64844907911566</c:v>
                </c:pt>
                <c:pt idx="15">
                  <c:v>396.00197130337233</c:v>
                </c:pt>
                <c:pt idx="16">
                  <c:v>400.40039260839495</c:v>
                </c:pt>
                <c:pt idx="17">
                  <c:v>404.84037465923518</c:v>
                </c:pt>
                <c:pt idx="18">
                  <c:v>409.31180408166517</c:v>
                </c:pt>
                <c:pt idx="19">
                  <c:v>413.79779246218504</c:v>
                </c:pt>
                <c:pt idx="20">
                  <c:v>418.27467634801803</c:v>
                </c:pt>
                <c:pt idx="21">
                  <c:v>422.7120172471129</c:v>
                </c:pt>
                <c:pt idx="22">
                  <c:v>427.07260162814345</c:v>
                </c:pt>
                <c:pt idx="23">
                  <c:v>431.31244092050758</c:v>
                </c:pt>
                <c:pt idx="24">
                  <c:v>435.38077151432935</c:v>
                </c:pt>
                <c:pt idx="25">
                  <c:v>439.22005476045371</c:v>
                </c:pt>
                <c:pt idx="26">
                  <c:v>442.7659769704569</c:v>
                </c:pt>
                <c:pt idx="27">
                  <c:v>445.94744941663583</c:v>
                </c:pt>
                <c:pt idx="28">
                  <c:v>448.6866083320096</c:v>
                </c:pt>
                <c:pt idx="29">
                  <c:v>450.89881491032702</c:v>
                </c:pt>
                <c:pt idx="30">
                  <c:v>452.49265530606112</c:v>
                </c:pt>
                <c:pt idx="31">
                  <c:v>453.36994063440955</c:v>
                </c:pt>
                <c:pt idx="32">
                  <c:v>453.42570697129105</c:v>
                </c:pt>
                <c:pt idx="33">
                  <c:v>452.54821535335321</c:v>
                </c:pt>
                <c:pt idx="34">
                  <c:v>450.61895177796606</c:v>
                </c:pt>
                <c:pt idx="35">
                  <c:v>447.51262720322592</c:v>
                </c:pt>
                <c:pt idx="36">
                  <c:v>443.0971775479552</c:v>
                </c:pt>
                <c:pt idx="37">
                  <c:v>437.23376369170057</c:v>
                </c:pt>
                <c:pt idx="38">
                  <c:v>429.77677147472525</c:v>
                </c:pt>
                <c:pt idx="39">
                  <c:v>420.57381169803102</c:v>
                </c:pt>
                <c:pt idx="40">
                  <c:v>409.46572012333667</c:v>
                </c:pt>
                <c:pt idx="41">
                  <c:v>396.28655747308642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E3-476E-A159-16A3BDCFF7C4}"/>
            </c:ext>
          </c:extLst>
        </c:ser>
        <c:ser>
          <c:idx val="7"/>
          <c:order val="7"/>
          <c:tx>
            <c:strRef>
              <c:f>'Intracity-Covid Adj.'!$B$44</c:f>
              <c:strCache>
                <c:ptCount val="1"/>
                <c:pt idx="0">
                  <c:v>黑龙江省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Adj.'!$C$44:$AR$44</c:f>
              <c:numCache>
                <c:formatCode>0_ </c:formatCode>
                <c:ptCount val="42"/>
                <c:pt idx="0">
                  <c:v>401.22846538416405</c:v>
                </c:pt>
                <c:pt idx="1">
                  <c:v>276.16117488864438</c:v>
                </c:pt>
                <c:pt idx="2">
                  <c:v>326.47733327414704</c:v>
                </c:pt>
                <c:pt idx="3">
                  <c:v>248.47813637201955</c:v>
                </c:pt>
                <c:pt idx="4">
                  <c:v>279.3689675375378</c:v>
                </c:pt>
                <c:pt idx="5">
                  <c:v>403.01633937345912</c:v>
                </c:pt>
                <c:pt idx="6">
                  <c:v>489.61035553400535</c:v>
                </c:pt>
                <c:pt idx="7">
                  <c:v>528.52619623020541</c:v>
                </c:pt>
                <c:pt idx="8">
                  <c:v>531.26721727779147</c:v>
                </c:pt>
                <c:pt idx="9">
                  <c:v>531.4649500972024</c:v>
                </c:pt>
                <c:pt idx="10">
                  <c:v>529.50150051379114</c:v>
                </c:pt>
                <c:pt idx="11">
                  <c:v>525.73610947771226</c:v>
                </c:pt>
                <c:pt idx="12">
                  <c:v>520.505153063899</c:v>
                </c:pt>
                <c:pt idx="13">
                  <c:v>514.12214247208317</c:v>
                </c:pt>
                <c:pt idx="14">
                  <c:v>506.8777240267861</c:v>
                </c:pt>
                <c:pt idx="15">
                  <c:v>499.03967917731666</c:v>
                </c:pt>
                <c:pt idx="16">
                  <c:v>490.85292449777563</c:v>
                </c:pt>
                <c:pt idx="17">
                  <c:v>482.53951168705652</c:v>
                </c:pt>
                <c:pt idx="18">
                  <c:v>474.29862756884506</c:v>
                </c:pt>
                <c:pt idx="19">
                  <c:v>466.30659409161109</c:v>
                </c:pt>
                <c:pt idx="20">
                  <c:v>458.71686832861656</c:v>
                </c:pt>
                <c:pt idx="21">
                  <c:v>451.66004247792227</c:v>
                </c:pt>
                <c:pt idx="22">
                  <c:v>445.24384386236892</c:v>
                </c:pt>
                <c:pt idx="23">
                  <c:v>439.55313492959982</c:v>
                </c:pt>
                <c:pt idx="24">
                  <c:v>434.64991325202834</c:v>
                </c:pt>
                <c:pt idx="25">
                  <c:v>430.57331152688295</c:v>
                </c:pt>
                <c:pt idx="26">
                  <c:v>427.33959757617532</c:v>
                </c:pt>
                <c:pt idx="27">
                  <c:v>424.94217434668923</c:v>
                </c:pt>
                <c:pt idx="28">
                  <c:v>423.35157991002677</c:v>
                </c:pt>
                <c:pt idx="29">
                  <c:v>422.51548746256532</c:v>
                </c:pt>
                <c:pt idx="30">
                  <c:v>422.35870532547159</c:v>
                </c:pt>
                <c:pt idx="31">
                  <c:v>422.78317694471474</c:v>
                </c:pt>
                <c:pt idx="32">
                  <c:v>423.6679808910344</c:v>
                </c:pt>
                <c:pt idx="33">
                  <c:v>424.86933085999107</c:v>
                </c:pt>
                <c:pt idx="34">
                  <c:v>426.22057567190467</c:v>
                </c:pt>
                <c:pt idx="35">
                  <c:v>427.53219927190531</c:v>
                </c:pt>
                <c:pt idx="36">
                  <c:v>428.59182072990228</c:v>
                </c:pt>
                <c:pt idx="37">
                  <c:v>429.16419424060973</c:v>
                </c:pt>
                <c:pt idx="38">
                  <c:v>428.99120912350793</c:v>
                </c:pt>
                <c:pt idx="39">
                  <c:v>427.79188982290083</c:v>
                </c:pt>
                <c:pt idx="40">
                  <c:v>425.26239590785985</c:v>
                </c:pt>
                <c:pt idx="41">
                  <c:v>421.0760220722583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3E3-476E-A159-16A3BDCFF7C4}"/>
            </c:ext>
          </c:extLst>
        </c:ser>
        <c:ser>
          <c:idx val="8"/>
          <c:order val="8"/>
          <c:tx>
            <c:strRef>
              <c:f>'Intracity-Covid Adj.'!$B$45</c:f>
              <c:strCache>
                <c:ptCount val="1"/>
                <c:pt idx="0">
                  <c:v>上海市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Adj.'!$C$45:$AR$45</c:f>
              <c:numCache>
                <c:formatCode>0_ </c:formatCode>
                <c:ptCount val="42"/>
                <c:pt idx="0">
                  <c:v>214.44725059351384</c:v>
                </c:pt>
                <c:pt idx="1">
                  <c:v>161.28788134036171</c:v>
                </c:pt>
                <c:pt idx="2">
                  <c:v>202.73129627668479</c:v>
                </c:pt>
                <c:pt idx="3">
                  <c:v>161.28600357841006</c:v>
                </c:pt>
                <c:pt idx="4">
                  <c:v>181.33709853045218</c:v>
                </c:pt>
                <c:pt idx="5">
                  <c:v>275.91669510338124</c:v>
                </c:pt>
                <c:pt idx="6">
                  <c:v>342.99614296716015</c:v>
                </c:pt>
                <c:pt idx="7">
                  <c:v>375.28182940329839</c:v>
                </c:pt>
                <c:pt idx="8">
                  <c:v>380.92464943833465</c:v>
                </c:pt>
                <c:pt idx="9">
                  <c:v>383.52000584386008</c:v>
                </c:pt>
                <c:pt idx="10">
                  <c:v>383.44724113368096</c:v>
                </c:pt>
                <c:pt idx="11">
                  <c:v>381.0659783655197</c:v>
                </c:pt>
                <c:pt idx="12">
                  <c:v>376.71612114101293</c:v>
                </c:pt>
                <c:pt idx="13">
                  <c:v>370.71785360570999</c:v>
                </c:pt>
                <c:pt idx="14">
                  <c:v>363.37164044907166</c:v>
                </c:pt>
                <c:pt idx="15">
                  <c:v>354.95822690447568</c:v>
                </c:pt>
                <c:pt idx="16">
                  <c:v>345.73863874921079</c:v>
                </c:pt>
                <c:pt idx="17">
                  <c:v>335.95418230447859</c:v>
                </c:pt>
                <c:pt idx="18">
                  <c:v>325.82644443539573</c:v>
                </c:pt>
                <c:pt idx="19">
                  <c:v>315.55729255099226</c:v>
                </c:pt>
                <c:pt idx="20">
                  <c:v>305.32887460421011</c:v>
                </c:pt>
                <c:pt idx="21">
                  <c:v>295.30361909190776</c:v>
                </c:pt>
                <c:pt idx="22">
                  <c:v>285.62423505485208</c:v>
                </c:pt>
                <c:pt idx="23">
                  <c:v>276.41371207772517</c:v>
                </c:pt>
                <c:pt idx="24">
                  <c:v>267.77532028912555</c:v>
                </c:pt>
                <c:pt idx="25">
                  <c:v>259.79261036156339</c:v>
                </c:pt>
                <c:pt idx="26">
                  <c:v>252.52941351145694</c:v>
                </c:pt>
                <c:pt idx="27">
                  <c:v>246.0298414991494</c:v>
                </c:pt>
                <c:pt idx="28">
                  <c:v>240.31828662888915</c:v>
                </c:pt>
                <c:pt idx="29">
                  <c:v>235.39942174883421</c:v>
                </c:pt>
                <c:pt idx="30">
                  <c:v>231.25820025106427</c:v>
                </c:pt>
                <c:pt idx="31">
                  <c:v>227.85985607156422</c:v>
                </c:pt>
                <c:pt idx="32">
                  <c:v>225.1499036902533</c:v>
                </c:pt>
                <c:pt idx="33">
                  <c:v>223.05413813093236</c:v>
                </c:pt>
                <c:pt idx="34">
                  <c:v>221.4786349613332</c:v>
                </c:pt>
                <c:pt idx="35">
                  <c:v>220.30975029310392</c:v>
                </c:pt>
                <c:pt idx="36">
                  <c:v>219.41412078180099</c:v>
                </c:pt>
                <c:pt idx="37">
                  <c:v>218.63866362689228</c:v>
                </c:pt>
                <c:pt idx="38">
                  <c:v>217.81057657176126</c:v>
                </c:pt>
                <c:pt idx="39">
                  <c:v>216.73733790370528</c:v>
                </c:pt>
                <c:pt idx="40">
                  <c:v>215.20670645393537</c:v>
                </c:pt>
                <c:pt idx="41">
                  <c:v>212.98672159757686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3E3-476E-A159-16A3BDCFF7C4}"/>
            </c:ext>
          </c:extLst>
        </c:ser>
        <c:ser>
          <c:idx val="9"/>
          <c:order val="9"/>
          <c:tx>
            <c:strRef>
              <c:f>'Intracity-Covid Adj.'!$B$46</c:f>
              <c:strCache>
                <c:ptCount val="1"/>
                <c:pt idx="0">
                  <c:v>江苏省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Adj.'!$C$46:$AR$46</c:f>
              <c:numCache>
                <c:formatCode>0_ </c:formatCode>
                <c:ptCount val="42"/>
                <c:pt idx="0">
                  <c:v>1245.2928042624576</c:v>
                </c:pt>
                <c:pt idx="1">
                  <c:v>789.24168118019509</c:v>
                </c:pt>
                <c:pt idx="2">
                  <c:v>876.58527388501398</c:v>
                </c:pt>
                <c:pt idx="3">
                  <c:v>636.89095704958231</c:v>
                </c:pt>
                <c:pt idx="4">
                  <c:v>716.06931580710329</c:v>
                </c:pt>
                <c:pt idx="5">
                  <c:v>982.49581005173366</c:v>
                </c:pt>
                <c:pt idx="6">
                  <c:v>1171.6480597039861</c:v>
                </c:pt>
                <c:pt idx="7">
                  <c:v>1257.1278146821976</c:v>
                </c:pt>
                <c:pt idx="8">
                  <c:v>1265.0998794682459</c:v>
                </c:pt>
                <c:pt idx="9">
                  <c:v>1274.2921131075661</c:v>
                </c:pt>
                <c:pt idx="10">
                  <c:v>1284.5887180088957</c:v>
                </c:pt>
                <c:pt idx="11">
                  <c:v>1295.8742666644212</c:v>
                </c:pt>
                <c:pt idx="12">
                  <c:v>1308.0337016497849</c:v>
                </c:pt>
                <c:pt idx="13">
                  <c:v>1320.9523356240752</c:v>
                </c:pt>
                <c:pt idx="14">
                  <c:v>1334.5158513298331</c:v>
                </c:pt>
                <c:pt idx="15">
                  <c:v>1348.6103015930573</c:v>
                </c:pt>
                <c:pt idx="16">
                  <c:v>1363.12210932319</c:v>
                </c:pt>
                <c:pt idx="17">
                  <c:v>1377.938067513129</c:v>
                </c:pt>
                <c:pt idx="18">
                  <c:v>1392.9453392392209</c:v>
                </c:pt>
                <c:pt idx="19">
                  <c:v>1408.0314576612711</c:v>
                </c:pt>
                <c:pt idx="20">
                  <c:v>1423.0843260225281</c:v>
                </c:pt>
                <c:pt idx="21">
                  <c:v>1437.9922176496909</c:v>
                </c:pt>
                <c:pt idx="22">
                  <c:v>1452.6437759529226</c:v>
                </c:pt>
                <c:pt idx="23">
                  <c:v>1466.9280144258246</c:v>
                </c:pt>
                <c:pt idx="24">
                  <c:v>1480.7343166454532</c:v>
                </c:pt>
                <c:pt idx="25">
                  <c:v>1493.9524362723237</c:v>
                </c:pt>
                <c:pt idx="26">
                  <c:v>1506.4724970503894</c:v>
                </c:pt>
                <c:pt idx="27">
                  <c:v>1518.1849928070721</c:v>
                </c:pt>
                <c:pt idx="28">
                  <c:v>1528.980787453225</c:v>
                </c:pt>
                <c:pt idx="29">
                  <c:v>1538.751114983173</c:v>
                </c:pt>
                <c:pt idx="30">
                  <c:v>1547.3875794746762</c:v>
                </c:pt>
                <c:pt idx="31">
                  <c:v>1554.7821550889587</c:v>
                </c:pt>
                <c:pt idx="32">
                  <c:v>1560.8271860706861</c:v>
                </c:pt>
                <c:pt idx="33">
                  <c:v>1565.4153867479856</c:v>
                </c:pt>
                <c:pt idx="34">
                  <c:v>1568.4398415324242</c:v>
                </c:pt>
                <c:pt idx="35">
                  <c:v>1569.7940049190277</c:v>
                </c:pt>
                <c:pt idx="36">
                  <c:v>1569.3717014862752</c:v>
                </c:pt>
                <c:pt idx="37">
                  <c:v>1567.067125896092</c:v>
                </c:pt>
                <c:pt idx="38">
                  <c:v>1562.7748428938617</c:v>
                </c:pt>
                <c:pt idx="39">
                  <c:v>1556.3897873084127</c:v>
                </c:pt>
                <c:pt idx="40">
                  <c:v>1547.8072640520224</c:v>
                </c:pt>
                <c:pt idx="41">
                  <c:v>1536.92294812043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3E3-476E-A159-16A3BDCFF7C4}"/>
            </c:ext>
          </c:extLst>
        </c:ser>
        <c:ser>
          <c:idx val="10"/>
          <c:order val="10"/>
          <c:tx>
            <c:strRef>
              <c:f>'Intracity-Covid Adj.'!$B$47</c:f>
              <c:strCache>
                <c:ptCount val="1"/>
                <c:pt idx="0">
                  <c:v>浙江省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Adj.'!$C$47:$AR$47</c:f>
              <c:numCache>
                <c:formatCode>0_ </c:formatCode>
                <c:ptCount val="42"/>
                <c:pt idx="0">
                  <c:v>749.12698385985607</c:v>
                </c:pt>
                <c:pt idx="1">
                  <c:v>507.14037019933176</c:v>
                </c:pt>
                <c:pt idx="2">
                  <c:v>590.32694304952258</c:v>
                </c:pt>
                <c:pt idx="3">
                  <c:v>442.70072949188693</c:v>
                </c:pt>
                <c:pt idx="4">
                  <c:v>497.73733629865626</c:v>
                </c:pt>
                <c:pt idx="5">
                  <c:v>698.92737879290428</c:v>
                </c:pt>
                <c:pt idx="6">
                  <c:v>836.1298379939567</c:v>
                </c:pt>
                <c:pt idx="7">
                  <c:v>891.28235710631589</c:v>
                </c:pt>
                <c:pt idx="8">
                  <c:v>884.45910832191828</c:v>
                </c:pt>
                <c:pt idx="9">
                  <c:v>873.87079282014042</c:v>
                </c:pt>
                <c:pt idx="10">
                  <c:v>860.36440730447998</c:v>
                </c:pt>
                <c:pt idx="11">
                  <c:v>844.72338408057283</c:v>
                </c:pt>
                <c:pt idx="12">
                  <c:v>827.66759105614869</c:v>
                </c:pt>
                <c:pt idx="13">
                  <c:v>809.85333174106074</c:v>
                </c:pt>
                <c:pt idx="14">
                  <c:v>791.87334524727828</c:v>
                </c:pt>
                <c:pt idx="15">
                  <c:v>774.2568062888912</c:v>
                </c:pt>
                <c:pt idx="16">
                  <c:v>757.4693251820886</c:v>
                </c:pt>
                <c:pt idx="17">
                  <c:v>741.9129478451872</c:v>
                </c:pt>
                <c:pt idx="18">
                  <c:v>727.92615579861683</c:v>
                </c:pt>
                <c:pt idx="19">
                  <c:v>715.78386616492708</c:v>
                </c:pt>
                <c:pt idx="20">
                  <c:v>705.69743166876356</c:v>
                </c:pt>
                <c:pt idx="21">
                  <c:v>697.81464063690828</c:v>
                </c:pt>
                <c:pt idx="22">
                  <c:v>692.21971699825224</c:v>
                </c:pt>
                <c:pt idx="23">
                  <c:v>688.93332028379655</c:v>
                </c:pt>
                <c:pt idx="24">
                  <c:v>687.91254562665983</c:v>
                </c:pt>
                <c:pt idx="25">
                  <c:v>689.05092376206937</c:v>
                </c:pt>
                <c:pt idx="26">
                  <c:v>692.17842102739655</c:v>
                </c:pt>
                <c:pt idx="27">
                  <c:v>697.06143936209094</c:v>
                </c:pt>
                <c:pt idx="28">
                  <c:v>703.40281630773029</c:v>
                </c:pt>
                <c:pt idx="29">
                  <c:v>710.84182500801137</c:v>
                </c:pt>
                <c:pt idx="30">
                  <c:v>718.95417420874298</c:v>
                </c:pt>
                <c:pt idx="31">
                  <c:v>727.25200825786271</c:v>
                </c:pt>
                <c:pt idx="32">
                  <c:v>735.18390710539472</c:v>
                </c:pt>
                <c:pt idx="33">
                  <c:v>742.13488630350037</c:v>
                </c:pt>
                <c:pt idx="34">
                  <c:v>747.42639700646123</c:v>
                </c:pt>
                <c:pt idx="35">
                  <c:v>750.31632597063322</c:v>
                </c:pt>
                <c:pt idx="36">
                  <c:v>749.99899555455204</c:v>
                </c:pt>
                <c:pt idx="37">
                  <c:v>745.60516371879964</c:v>
                </c:pt>
                <c:pt idx="38">
                  <c:v>736.20202402613268</c:v>
                </c:pt>
                <c:pt idx="39">
                  <c:v>720.79320564138459</c:v>
                </c:pt>
                <c:pt idx="40">
                  <c:v>698.31877333152727</c:v>
                </c:pt>
                <c:pt idx="41">
                  <c:v>667.65522746563659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3E3-476E-A159-16A3BDCFF7C4}"/>
            </c:ext>
          </c:extLst>
        </c:ser>
        <c:ser>
          <c:idx val="11"/>
          <c:order val="11"/>
          <c:tx>
            <c:strRef>
              <c:f>'Intracity-Covid Adj.'!$B$48</c:f>
              <c:strCache>
                <c:ptCount val="1"/>
                <c:pt idx="0">
                  <c:v>安徽省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Adj.'!$C$48:$AR$48</c:f>
              <c:numCache>
                <c:formatCode>0_ </c:formatCode>
                <c:ptCount val="42"/>
                <c:pt idx="0">
                  <c:v>830.58723074845125</c:v>
                </c:pt>
                <c:pt idx="1">
                  <c:v>530.29486952116952</c:v>
                </c:pt>
                <c:pt idx="2">
                  <c:v>592.17090137350829</c:v>
                </c:pt>
                <c:pt idx="3">
                  <c:v>431.7695749161698</c:v>
                </c:pt>
                <c:pt idx="4">
                  <c:v>485.44721929923077</c:v>
                </c:pt>
                <c:pt idx="5">
                  <c:v>666.88121035937763</c:v>
                </c:pt>
                <c:pt idx="6">
                  <c:v>794.37792820207687</c:v>
                </c:pt>
                <c:pt idx="7">
                  <c:v>850.04614499448439</c:v>
                </c:pt>
                <c:pt idx="8">
                  <c:v>851.77818008111922</c:v>
                </c:pt>
                <c:pt idx="9">
                  <c:v>853.24989998384922</c:v>
                </c:pt>
                <c:pt idx="10">
                  <c:v>854.46559969590169</c:v>
                </c:pt>
                <c:pt idx="11">
                  <c:v>855.43107390545674</c:v>
                </c:pt>
                <c:pt idx="12">
                  <c:v>856.15361699564539</c:v>
                </c:pt>
                <c:pt idx="13">
                  <c:v>856.64202304455989</c:v>
                </c:pt>
                <c:pt idx="14">
                  <c:v>856.90658582524577</c:v>
                </c:pt>
                <c:pt idx="15">
                  <c:v>856.95909880569684</c:v>
                </c:pt>
                <c:pt idx="16">
                  <c:v>856.8128551488735</c:v>
                </c:pt>
                <c:pt idx="17">
                  <c:v>856.48264771268111</c:v>
                </c:pt>
                <c:pt idx="18">
                  <c:v>855.98476904998347</c:v>
                </c:pt>
                <c:pt idx="19">
                  <c:v>855.33701140860433</c:v>
                </c:pt>
                <c:pt idx="20">
                  <c:v>854.55866673131027</c:v>
                </c:pt>
                <c:pt idx="21">
                  <c:v>853.67052665583572</c:v>
                </c:pt>
                <c:pt idx="22">
                  <c:v>852.69488251486212</c:v>
                </c:pt>
                <c:pt idx="23">
                  <c:v>851.65552533602613</c:v>
                </c:pt>
                <c:pt idx="24">
                  <c:v>850.57774584192555</c:v>
                </c:pt>
                <c:pt idx="25">
                  <c:v>849.48833445010484</c:v>
                </c:pt>
                <c:pt idx="26">
                  <c:v>848.41558127307269</c:v>
                </c:pt>
                <c:pt idx="27">
                  <c:v>847.3892761182841</c:v>
                </c:pt>
                <c:pt idx="28">
                  <c:v>846.44070848814772</c:v>
                </c:pt>
                <c:pt idx="29">
                  <c:v>845.602667580044</c:v>
                </c:pt>
                <c:pt idx="30">
                  <c:v>844.90944228628041</c:v>
                </c:pt>
                <c:pt idx="31">
                  <c:v>844.39682119415363</c:v>
                </c:pt>
                <c:pt idx="32">
                  <c:v>844.1020925858794</c:v>
                </c:pt>
                <c:pt idx="33">
                  <c:v>844.06404443865495</c:v>
                </c:pt>
                <c:pt idx="34">
                  <c:v>844.32296442462496</c:v>
                </c:pt>
                <c:pt idx="35">
                  <c:v>844.92063991088071</c:v>
                </c:pt>
                <c:pt idx="36">
                  <c:v>845.90035795947324</c:v>
                </c:pt>
                <c:pt idx="37">
                  <c:v>847.30690532741846</c:v>
                </c:pt>
                <c:pt idx="38">
                  <c:v>849.18656846667375</c:v>
                </c:pt>
                <c:pt idx="39">
                  <c:v>851.58713352415907</c:v>
                </c:pt>
                <c:pt idx="40">
                  <c:v>854.55788634175326</c:v>
                </c:pt>
                <c:pt idx="41">
                  <c:v>858.14961245626921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3E3-476E-A159-16A3BDCFF7C4}"/>
            </c:ext>
          </c:extLst>
        </c:ser>
        <c:ser>
          <c:idx val="12"/>
          <c:order val="12"/>
          <c:tx>
            <c:strRef>
              <c:f>'Intracity-Covid Adj.'!$B$49</c:f>
              <c:strCache>
                <c:ptCount val="1"/>
                <c:pt idx="0">
                  <c:v>福建省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Adj.'!$C$49:$AR$49</c:f>
              <c:numCache>
                <c:formatCode>0_ </c:formatCode>
                <c:ptCount val="42"/>
                <c:pt idx="0">
                  <c:v>522.31236791845333</c:v>
                </c:pt>
                <c:pt idx="1">
                  <c:v>351.43286626315512</c:v>
                </c:pt>
                <c:pt idx="2">
                  <c:v>407.88091897839638</c:v>
                </c:pt>
                <c:pt idx="3">
                  <c:v>305.74477191471311</c:v>
                </c:pt>
                <c:pt idx="4">
                  <c:v>343.7549979525354</c:v>
                </c:pt>
                <c:pt idx="5">
                  <c:v>485.30592464258717</c:v>
                </c:pt>
                <c:pt idx="6">
                  <c:v>583.53682930992284</c:v>
                </c:pt>
                <c:pt idx="7">
                  <c:v>625.81960761993719</c:v>
                </c:pt>
                <c:pt idx="8">
                  <c:v>625.96613267406963</c:v>
                </c:pt>
                <c:pt idx="9">
                  <c:v>624.22825500978809</c:v>
                </c:pt>
                <c:pt idx="10">
                  <c:v>621.09617200558114</c:v>
                </c:pt>
                <c:pt idx="11">
                  <c:v>617.01940623796281</c:v>
                </c:pt>
                <c:pt idx="12">
                  <c:v>612.40680548147168</c:v>
                </c:pt>
                <c:pt idx="13">
                  <c:v>607.62654270867642</c:v>
                </c:pt>
                <c:pt idx="14">
                  <c:v>603.00611609017426</c:v>
                </c:pt>
                <c:pt idx="15">
                  <c:v>598.83234899458228</c:v>
                </c:pt>
                <c:pt idx="16">
                  <c:v>595.35138998855564</c:v>
                </c:pt>
                <c:pt idx="17">
                  <c:v>592.7687128367694</c:v>
                </c:pt>
                <c:pt idx="18">
                  <c:v>591.24911650193201</c:v>
                </c:pt>
                <c:pt idx="19">
                  <c:v>590.91672514477409</c:v>
                </c:pt>
                <c:pt idx="20">
                  <c:v>591.85498812405092</c:v>
                </c:pt>
                <c:pt idx="21">
                  <c:v>594.10667999655959</c:v>
                </c:pt>
                <c:pt idx="22">
                  <c:v>597.67390051710561</c:v>
                </c:pt>
                <c:pt idx="23">
                  <c:v>602.51807463853299</c:v>
                </c:pt>
                <c:pt idx="24">
                  <c:v>608.55995251171271</c:v>
                </c:pt>
                <c:pt idx="25">
                  <c:v>615.67960948554844</c:v>
                </c:pt>
                <c:pt idx="26">
                  <c:v>623.7164461069533</c:v>
                </c:pt>
                <c:pt idx="27">
                  <c:v>632.46918812088188</c:v>
                </c:pt>
                <c:pt idx="28">
                  <c:v>641.69588647031469</c:v>
                </c:pt>
                <c:pt idx="29">
                  <c:v>651.11391729625461</c:v>
                </c:pt>
                <c:pt idx="30">
                  <c:v>660.39998193775102</c:v>
                </c:pt>
                <c:pt idx="31">
                  <c:v>669.19010693184089</c:v>
                </c:pt>
                <c:pt idx="32">
                  <c:v>677.07964401363256</c:v>
                </c:pt>
                <c:pt idx="33">
                  <c:v>683.6232701162354</c:v>
                </c:pt>
                <c:pt idx="34">
                  <c:v>688.33498737079287</c:v>
                </c:pt>
                <c:pt idx="35">
                  <c:v>690.68812310647888</c:v>
                </c:pt>
                <c:pt idx="36">
                  <c:v>690.11532985048098</c:v>
                </c:pt>
                <c:pt idx="37">
                  <c:v>686.00858532803943</c:v>
                </c:pt>
                <c:pt idx="38">
                  <c:v>677.71919246240373</c:v>
                </c:pt>
                <c:pt idx="39">
                  <c:v>664.55777937484322</c:v>
                </c:pt>
                <c:pt idx="40">
                  <c:v>645.79429938467945</c:v>
                </c:pt>
                <c:pt idx="41">
                  <c:v>620.65803100924472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3E3-476E-A159-16A3BDCFF7C4}"/>
            </c:ext>
          </c:extLst>
        </c:ser>
        <c:ser>
          <c:idx val="13"/>
          <c:order val="13"/>
          <c:tx>
            <c:strRef>
              <c:f>'Intracity-Covid Adj.'!$B$50</c:f>
              <c:strCache>
                <c:ptCount val="1"/>
                <c:pt idx="0">
                  <c:v>江西省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Adj.'!$C$50:$AR$50</c:f>
              <c:numCache>
                <c:formatCode>0_ </c:formatCode>
                <c:ptCount val="42"/>
                <c:pt idx="0">
                  <c:v>491.74994700437639</c:v>
                </c:pt>
                <c:pt idx="1">
                  <c:v>294.43157904684614</c:v>
                </c:pt>
                <c:pt idx="2">
                  <c:v>311.22033472924039</c:v>
                </c:pt>
                <c:pt idx="3">
                  <c:v>216.88780251520774</c:v>
                </c:pt>
                <c:pt idx="4">
                  <c:v>243.85131965671829</c:v>
                </c:pt>
                <c:pt idx="5">
                  <c:v>317.0891222915518</c:v>
                </c:pt>
                <c:pt idx="6">
                  <c:v>369.21509453421993</c:v>
                </c:pt>
                <c:pt idx="7">
                  <c:v>391.54508893711716</c:v>
                </c:pt>
                <c:pt idx="8">
                  <c:v>391.91739213424967</c:v>
                </c:pt>
                <c:pt idx="9">
                  <c:v>394.69272484123479</c:v>
                </c:pt>
                <c:pt idx="10">
                  <c:v>399.50675531046602</c:v>
                </c:pt>
                <c:pt idx="11">
                  <c:v>406.01859125800934</c:v>
                </c:pt>
                <c:pt idx="12">
                  <c:v>413.91077986361051</c:v>
                </c:pt>
                <c:pt idx="13">
                  <c:v>422.889307770691</c:v>
                </c:pt>
                <c:pt idx="14">
                  <c:v>432.68360108634857</c:v>
                </c:pt>
                <c:pt idx="15">
                  <c:v>443.04652538135912</c:v>
                </c:pt>
                <c:pt idx="16">
                  <c:v>453.75438569017342</c:v>
                </c:pt>
                <c:pt idx="17">
                  <c:v>464.60692651092108</c:v>
                </c:pt>
                <c:pt idx="18">
                  <c:v>475.42733180540893</c:v>
                </c:pt>
                <c:pt idx="19">
                  <c:v>486.0622249991157</c:v>
                </c:pt>
                <c:pt idx="20">
                  <c:v>496.38166898120301</c:v>
                </c:pt>
                <c:pt idx="21">
                  <c:v>506.27916610450768</c:v>
                </c:pt>
                <c:pt idx="22">
                  <c:v>515.67165818554156</c:v>
                </c:pt>
                <c:pt idx="23">
                  <c:v>524.49952650449268</c:v>
                </c:pt>
                <c:pt idx="24">
                  <c:v>532.72659180522896</c:v>
                </c:pt>
                <c:pt idx="25">
                  <c:v>540.34011429529482</c:v>
                </c:pt>
                <c:pt idx="26">
                  <c:v>547.35079364590831</c:v>
                </c:pt>
                <c:pt idx="27">
                  <c:v>553.79276899196441</c:v>
                </c:pt>
                <c:pt idx="28">
                  <c:v>559.72361893204163</c:v>
                </c:pt>
                <c:pt idx="29">
                  <c:v>565.22436152838611</c:v>
                </c:pt>
                <c:pt idx="30">
                  <c:v>570.39945430692705</c:v>
                </c:pt>
                <c:pt idx="31">
                  <c:v>575.3767942572689</c:v>
                </c:pt>
                <c:pt idx="32">
                  <c:v>580.3077178326929</c:v>
                </c:pt>
                <c:pt idx="33">
                  <c:v>585.36700095015124</c:v>
                </c:pt>
                <c:pt idx="34">
                  <c:v>590.75285899028404</c:v>
                </c:pt>
                <c:pt idx="35">
                  <c:v>596.68694679740315</c:v>
                </c:pt>
                <c:pt idx="36">
                  <c:v>603.41435867949394</c:v>
                </c:pt>
                <c:pt idx="37">
                  <c:v>611.20362840821963</c:v>
                </c:pt>
                <c:pt idx="38">
                  <c:v>620.34672921892604</c:v>
                </c:pt>
                <c:pt idx="39">
                  <c:v>631.15907381062937</c:v>
                </c:pt>
                <c:pt idx="40">
                  <c:v>643.97951434602112</c:v>
                </c:pt>
                <c:pt idx="41">
                  <c:v>659.17034245148284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3E3-476E-A159-16A3BDCFF7C4}"/>
            </c:ext>
          </c:extLst>
        </c:ser>
        <c:ser>
          <c:idx val="14"/>
          <c:order val="14"/>
          <c:tx>
            <c:strRef>
              <c:f>'Intracity-Covid Adj.'!$B$51</c:f>
              <c:strCache>
                <c:ptCount val="1"/>
                <c:pt idx="0">
                  <c:v>山东省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Adj.'!$C$51:$AR$51</c:f>
              <c:numCache>
                <c:formatCode>0_ </c:formatCode>
                <c:ptCount val="42"/>
                <c:pt idx="0">
                  <c:v>1664.2376854983581</c:v>
                </c:pt>
                <c:pt idx="1">
                  <c:v>1014.8835540084004</c:v>
                </c:pt>
                <c:pt idx="2">
                  <c:v>1089.0482124057721</c:v>
                </c:pt>
                <c:pt idx="3">
                  <c:v>767.57991965681117</c:v>
                </c:pt>
                <c:pt idx="4">
                  <c:v>863.00554563084222</c:v>
                </c:pt>
                <c:pt idx="5">
                  <c:v>1131.3442298681309</c:v>
                </c:pt>
                <c:pt idx="6">
                  <c:v>1317.4346587881116</c:v>
                </c:pt>
                <c:pt idx="7">
                  <c:v>1390.5429961401528</c:v>
                </c:pt>
                <c:pt idx="8">
                  <c:v>1379.4323401015329</c:v>
                </c:pt>
                <c:pt idx="9">
                  <c:v>1372.3627232774497</c:v>
                </c:pt>
                <c:pt idx="10">
                  <c:v>1368.5045227439234</c:v>
                </c:pt>
                <c:pt idx="11">
                  <c:v>1367.0904140220616</c:v>
                </c:pt>
                <c:pt idx="12">
                  <c:v>1367.4153710780477</c:v>
                </c:pt>
                <c:pt idx="13">
                  <c:v>1368.8366663231479</c:v>
                </c:pt>
                <c:pt idx="14">
                  <c:v>1370.7738706137052</c:v>
                </c:pt>
                <c:pt idx="15">
                  <c:v>1372.7088532511518</c:v>
                </c:pt>
                <c:pt idx="16">
                  <c:v>1374.1857819819847</c:v>
                </c:pt>
                <c:pt idx="17">
                  <c:v>1374.8111229977978</c:v>
                </c:pt>
                <c:pt idx="18">
                  <c:v>1374.2536409352576</c:v>
                </c:pt>
                <c:pt idx="19">
                  <c:v>1372.2443988761074</c:v>
                </c:pt>
                <c:pt idx="20">
                  <c:v>1368.5767583471822</c:v>
                </c:pt>
                <c:pt idx="21">
                  <c:v>1363.1063793203832</c:v>
                </c:pt>
                <c:pt idx="22">
                  <c:v>1355.7512202127034</c:v>
                </c:pt>
                <c:pt idx="23">
                  <c:v>1346.4915378862124</c:v>
                </c:pt>
                <c:pt idx="24">
                  <c:v>1335.3698876480626</c:v>
                </c:pt>
                <c:pt idx="25">
                  <c:v>1322.4911232504737</c:v>
                </c:pt>
                <c:pt idx="26">
                  <c:v>1308.0223968907658</c:v>
                </c:pt>
                <c:pt idx="27">
                  <c:v>1292.1931592113297</c:v>
                </c:pt>
                <c:pt idx="28">
                  <c:v>1275.2951592996355</c:v>
                </c:pt>
                <c:pt idx="29">
                  <c:v>1257.6824446882285</c:v>
                </c:pt>
                <c:pt idx="30">
                  <c:v>1239.771361354753</c:v>
                </c:pt>
                <c:pt idx="31">
                  <c:v>1222.0405537219167</c:v>
                </c:pt>
                <c:pt idx="32">
                  <c:v>1205.0309646575063</c:v>
                </c:pt>
                <c:pt idx="33">
                  <c:v>1189.3458354744048</c:v>
                </c:pt>
                <c:pt idx="34">
                  <c:v>1175.6507059305611</c:v>
                </c:pt>
                <c:pt idx="35">
                  <c:v>1164.6734142290111</c:v>
                </c:pt>
                <c:pt idx="36">
                  <c:v>1157.2040970178582</c:v>
                </c:pt>
                <c:pt idx="37">
                  <c:v>1154.0951893903268</c:v>
                </c:pt>
                <c:pt idx="38">
                  <c:v>1156.2614248846669</c:v>
                </c:pt>
                <c:pt idx="39">
                  <c:v>1164.6798354842458</c:v>
                </c:pt>
                <c:pt idx="40">
                  <c:v>1180.3897516174941</c:v>
                </c:pt>
                <c:pt idx="41">
                  <c:v>1204.4928021579319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3E3-476E-A159-16A3BDCFF7C4}"/>
            </c:ext>
          </c:extLst>
        </c:ser>
        <c:ser>
          <c:idx val="15"/>
          <c:order val="15"/>
          <c:tx>
            <c:strRef>
              <c:f>'Intracity-Covid Adj.'!$B$52</c:f>
              <c:strCache>
                <c:ptCount val="1"/>
                <c:pt idx="0">
                  <c:v>河南省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Adj.'!$C$52:$AR$52</c:f>
              <c:numCache>
                <c:formatCode>0_ </c:formatCode>
                <c:ptCount val="42"/>
                <c:pt idx="0">
                  <c:v>1218.558572360095</c:v>
                </c:pt>
                <c:pt idx="1">
                  <c:v>766.80862193551218</c:v>
                </c:pt>
                <c:pt idx="2">
                  <c:v>845.71362271251053</c:v>
                </c:pt>
                <c:pt idx="3">
                  <c:v>610.25490914737793</c:v>
                </c:pt>
                <c:pt idx="4">
                  <c:v>686.12187129400456</c:v>
                </c:pt>
                <c:pt idx="5">
                  <c:v>929.76992224069818</c:v>
                </c:pt>
                <c:pt idx="6">
                  <c:v>1100.8248363786931</c:v>
                </c:pt>
                <c:pt idx="7">
                  <c:v>1174.394085353422</c:v>
                </c:pt>
                <c:pt idx="8">
                  <c:v>1175.1597038345701</c:v>
                </c:pt>
                <c:pt idx="9">
                  <c:v>1177.3782895160693</c:v>
                </c:pt>
                <c:pt idx="10">
                  <c:v>1180.9522168097544</c:v>
                </c:pt>
                <c:pt idx="11">
                  <c:v>1185.786908629168</c:v>
                </c:pt>
                <c:pt idx="12">
                  <c:v>1191.7908363895797</c:v>
                </c:pt>
                <c:pt idx="13">
                  <c:v>1198.8755200079479</c:v>
                </c:pt>
                <c:pt idx="14">
                  <c:v>1206.9555279029576</c:v>
                </c:pt>
                <c:pt idx="15">
                  <c:v>1215.9484769950034</c:v>
                </c:pt>
                <c:pt idx="16">
                  <c:v>1225.7750327061749</c:v>
                </c:pt>
                <c:pt idx="17">
                  <c:v>1236.3589089602967</c:v>
                </c:pt>
                <c:pt idx="18">
                  <c:v>1247.6268681828831</c:v>
                </c:pt>
                <c:pt idx="19">
                  <c:v>1259.508721301167</c:v>
                </c:pt>
                <c:pt idx="20">
                  <c:v>1271.9373277441018</c:v>
                </c:pt>
                <c:pt idx="21">
                  <c:v>1284.8485954423315</c:v>
                </c:pt>
                <c:pt idx="22">
                  <c:v>1298.1814808282311</c:v>
                </c:pt>
                <c:pt idx="23">
                  <c:v>1311.8779888358733</c:v>
                </c:pt>
                <c:pt idx="24">
                  <c:v>1325.8831729010453</c:v>
                </c:pt>
                <c:pt idx="25">
                  <c:v>1340.1451349612412</c:v>
                </c:pt>
                <c:pt idx="26">
                  <c:v>1354.6150254556735</c:v>
                </c:pt>
                <c:pt idx="27">
                  <c:v>1369.247043325264</c:v>
                </c:pt>
                <c:pt idx="28">
                  <c:v>1383.998436012633</c:v>
                </c:pt>
                <c:pt idx="29">
                  <c:v>1398.829499462136</c:v>
                </c:pt>
                <c:pt idx="30">
                  <c:v>1413.7035781198119</c:v>
                </c:pt>
                <c:pt idx="31">
                  <c:v>1428.5870649334277</c:v>
                </c:pt>
                <c:pt idx="32">
                  <c:v>1443.449401352452</c:v>
                </c:pt>
                <c:pt idx="33">
                  <c:v>1458.2630773280789</c:v>
                </c:pt>
                <c:pt idx="34">
                  <c:v>1473.0036313132007</c:v>
                </c:pt>
                <c:pt idx="35">
                  <c:v>1487.6496502624075</c:v>
                </c:pt>
                <c:pt idx="36">
                  <c:v>1502.1827696320433</c:v>
                </c:pt>
                <c:pt idx="37">
                  <c:v>1516.5876733801026</c:v>
                </c:pt>
                <c:pt idx="38">
                  <c:v>1530.8520939663379</c:v>
                </c:pt>
                <c:pt idx="39">
                  <c:v>1544.9668123522079</c:v>
                </c:pt>
                <c:pt idx="40">
                  <c:v>1558.9256580008578</c:v>
                </c:pt>
                <c:pt idx="41">
                  <c:v>1572.7255088771522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3E3-476E-A159-16A3BDCFF7C4}"/>
            </c:ext>
          </c:extLst>
        </c:ser>
        <c:ser>
          <c:idx val="16"/>
          <c:order val="16"/>
          <c:tx>
            <c:strRef>
              <c:f>'Intracity-Covid Adj.'!$B$53</c:f>
              <c:strCache>
                <c:ptCount val="1"/>
                <c:pt idx="0">
                  <c:v>湖北省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Adj.'!$C$53:$AR$53</c:f>
              <c:numCache>
                <c:formatCode>0_ </c:formatCode>
                <c:ptCount val="42"/>
                <c:pt idx="0">
                  <c:v>870.20055689089418</c:v>
                </c:pt>
                <c:pt idx="1">
                  <c:v>548.74817084236452</c:v>
                </c:pt>
                <c:pt idx="2">
                  <c:v>604.88312878415377</c:v>
                </c:pt>
                <c:pt idx="3">
                  <c:v>435.20022592478676</c:v>
                </c:pt>
                <c:pt idx="4">
                  <c:v>489.30436924510764</c:v>
                </c:pt>
                <c:pt idx="5">
                  <c:v>655.24663102494583</c:v>
                </c:pt>
                <c:pt idx="6">
                  <c:v>768.82441388651887</c:v>
                </c:pt>
                <c:pt idx="7">
                  <c:v>812.7233353663438</c:v>
                </c:pt>
                <c:pt idx="8">
                  <c:v>804.54393799173397</c:v>
                </c:pt>
                <c:pt idx="9">
                  <c:v>796.801689280804</c:v>
                </c:pt>
                <c:pt idx="10">
                  <c:v>789.60488142782958</c:v>
                </c:pt>
                <c:pt idx="11">
                  <c:v>783.04789149202884</c:v>
                </c:pt>
                <c:pt idx="12">
                  <c:v>777.21118139757948</c:v>
                </c:pt>
                <c:pt idx="13">
                  <c:v>772.16129793359141</c:v>
                </c:pt>
                <c:pt idx="14">
                  <c:v>767.95087275412288</c:v>
                </c:pt>
                <c:pt idx="15">
                  <c:v>764.61862237818286</c:v>
                </c:pt>
                <c:pt idx="16">
                  <c:v>762.18934818972275</c:v>
                </c:pt>
                <c:pt idx="17">
                  <c:v>760.67393643764194</c:v>
                </c:pt>
                <c:pt idx="18">
                  <c:v>760.06935823577408</c:v>
                </c:pt>
                <c:pt idx="19">
                  <c:v>760.35866956291795</c:v>
                </c:pt>
                <c:pt idx="20">
                  <c:v>761.51101126280776</c:v>
                </c:pt>
                <c:pt idx="21">
                  <c:v>763.48160904411441</c:v>
                </c:pt>
                <c:pt idx="22">
                  <c:v>766.21177348047013</c:v>
                </c:pt>
                <c:pt idx="23">
                  <c:v>769.62890001045332</c:v>
                </c:pt>
                <c:pt idx="24">
                  <c:v>773.64646893757129</c:v>
                </c:pt>
                <c:pt idx="25">
                  <c:v>778.16404543027988</c:v>
                </c:pt>
                <c:pt idx="26">
                  <c:v>783.06727952200924</c:v>
                </c:pt>
                <c:pt idx="27">
                  <c:v>788.22790611109588</c:v>
                </c:pt>
                <c:pt idx="28">
                  <c:v>793.50374496085146</c:v>
                </c:pt>
                <c:pt idx="29">
                  <c:v>798.73870069951204</c:v>
                </c:pt>
                <c:pt idx="30">
                  <c:v>803.76276282027186</c:v>
                </c:pt>
                <c:pt idx="31">
                  <c:v>808.3920056812708</c:v>
                </c:pt>
                <c:pt idx="32">
                  <c:v>812.42858850559071</c:v>
                </c:pt>
                <c:pt idx="33">
                  <c:v>815.66075538125597</c:v>
                </c:pt>
                <c:pt idx="34">
                  <c:v>817.86283526125942</c:v>
                </c:pt>
                <c:pt idx="35">
                  <c:v>818.79524196348723</c:v>
                </c:pt>
                <c:pt idx="36">
                  <c:v>818.20447417084063</c:v>
                </c:pt>
                <c:pt idx="37">
                  <c:v>815.82311543111416</c:v>
                </c:pt>
                <c:pt idx="38">
                  <c:v>811.36983415705538</c:v>
                </c:pt>
                <c:pt idx="39">
                  <c:v>804.54938362639052</c:v>
                </c:pt>
                <c:pt idx="40">
                  <c:v>795.0526019817471</c:v>
                </c:pt>
                <c:pt idx="41">
                  <c:v>782.55641223071439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3E3-476E-A159-16A3BDCFF7C4}"/>
            </c:ext>
          </c:extLst>
        </c:ser>
        <c:ser>
          <c:idx val="17"/>
          <c:order val="17"/>
          <c:tx>
            <c:strRef>
              <c:f>'Intracity-Covid Adj.'!$B$54</c:f>
              <c:strCache>
                <c:ptCount val="1"/>
                <c:pt idx="0">
                  <c:v>湖南省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Adj.'!$C$54:$AR$54</c:f>
              <c:numCache>
                <c:formatCode>0_ </c:formatCode>
                <c:ptCount val="42"/>
                <c:pt idx="0">
                  <c:v>817.13855412567716</c:v>
                </c:pt>
                <c:pt idx="1">
                  <c:v>533.81315630140693</c:v>
                </c:pt>
                <c:pt idx="2">
                  <c:v>609.62071991104972</c:v>
                </c:pt>
                <c:pt idx="3">
                  <c:v>454.30717836084636</c:v>
                </c:pt>
                <c:pt idx="4">
                  <c:v>510.78670025735806</c:v>
                </c:pt>
                <c:pt idx="5">
                  <c:v>730.04049253122696</c:v>
                </c:pt>
                <c:pt idx="6">
                  <c:v>889.45013845805772</c:v>
                </c:pt>
                <c:pt idx="7">
                  <c:v>969.14460182728237</c:v>
                </c:pt>
                <c:pt idx="8">
                  <c:v>988.80678249185917</c:v>
                </c:pt>
                <c:pt idx="9">
                  <c:v>1007.6735163682499</c:v>
                </c:pt>
                <c:pt idx="10">
                  <c:v>1025.6623514456487</c:v>
                </c:pt>
                <c:pt idx="11">
                  <c:v>1042.6954821804495</c:v>
                </c:pt>
                <c:pt idx="12">
                  <c:v>1058.6997494962429</c:v>
                </c:pt>
                <c:pt idx="13">
                  <c:v>1073.606640783815</c:v>
                </c:pt>
                <c:pt idx="14">
                  <c:v>1087.3522899011623</c:v>
                </c:pt>
                <c:pt idx="15">
                  <c:v>1099.8774771734688</c:v>
                </c:pt>
                <c:pt idx="16">
                  <c:v>1111.1276293931223</c:v>
                </c:pt>
                <c:pt idx="17">
                  <c:v>1121.052819819711</c:v>
                </c:pt>
                <c:pt idx="18">
                  <c:v>1129.6077681800193</c:v>
                </c:pt>
                <c:pt idx="19">
                  <c:v>1136.7518406680385</c:v>
                </c:pt>
                <c:pt idx="20">
                  <c:v>1142.4490499449419</c:v>
                </c:pt>
                <c:pt idx="21">
                  <c:v>1146.6680551391225</c:v>
                </c:pt>
                <c:pt idx="22">
                  <c:v>1149.3821618461541</c:v>
                </c:pt>
                <c:pt idx="23">
                  <c:v>1150.5693221288254</c:v>
                </c:pt>
                <c:pt idx="24">
                  <c:v>1150.2121345171136</c:v>
                </c:pt>
                <c:pt idx="25">
                  <c:v>1148.2978440081997</c:v>
                </c:pt>
                <c:pt idx="26">
                  <c:v>1144.8183420664634</c:v>
                </c:pt>
                <c:pt idx="27">
                  <c:v>1139.7701666234768</c:v>
                </c:pt>
                <c:pt idx="28">
                  <c:v>1133.1545020780177</c:v>
                </c:pt>
                <c:pt idx="29">
                  <c:v>1124.9771792960737</c:v>
                </c:pt>
                <c:pt idx="30">
                  <c:v>1115.248675610808</c:v>
                </c:pt>
                <c:pt idx="31">
                  <c:v>1103.9841148225998</c:v>
                </c:pt>
                <c:pt idx="32">
                  <c:v>1091.203267199013</c:v>
                </c:pt>
                <c:pt idx="33">
                  <c:v>1076.9305494748317</c:v>
                </c:pt>
                <c:pt idx="34">
                  <c:v>1061.1950248520261</c:v>
                </c:pt>
                <c:pt idx="35">
                  <c:v>1044.0304029997624</c:v>
                </c:pt>
                <c:pt idx="36">
                  <c:v>1025.4750400544171</c:v>
                </c:pt>
                <c:pt idx="37">
                  <c:v>1005.5719386195454</c:v>
                </c:pt>
                <c:pt idx="38">
                  <c:v>984.36874776592697</c:v>
                </c:pt>
                <c:pt idx="39">
                  <c:v>961.91776303153142</c:v>
                </c:pt>
                <c:pt idx="40">
                  <c:v>938.27592642152013</c:v>
                </c:pt>
                <c:pt idx="41">
                  <c:v>913.50482640824771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3E3-476E-A159-16A3BDCFF7C4}"/>
            </c:ext>
          </c:extLst>
        </c:ser>
        <c:ser>
          <c:idx val="18"/>
          <c:order val="18"/>
          <c:tx>
            <c:strRef>
              <c:f>'Intracity-Covid Adj.'!$B$55</c:f>
              <c:strCache>
                <c:ptCount val="1"/>
                <c:pt idx="0">
                  <c:v>广东省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Adj.'!$C$55:$AR$55</c:f>
              <c:numCache>
                <c:formatCode>0_ </c:formatCode>
                <c:ptCount val="42"/>
                <c:pt idx="0">
                  <c:v>1802.7302819652557</c:v>
                </c:pt>
                <c:pt idx="1">
                  <c:v>1116.7692675382618</c:v>
                </c:pt>
                <c:pt idx="2">
                  <c:v>1216.312271099388</c:v>
                </c:pt>
                <c:pt idx="3">
                  <c:v>869.23718274555165</c:v>
                </c:pt>
                <c:pt idx="4">
                  <c:v>977.30085163423723</c:v>
                </c:pt>
                <c:pt idx="5">
                  <c:v>1310.6398816755886</c:v>
                </c:pt>
                <c:pt idx="6">
                  <c:v>1545.6244372788613</c:v>
                </c:pt>
                <c:pt idx="7">
                  <c:v>1646.721659427609</c:v>
                </c:pt>
                <c:pt idx="8">
                  <c:v>1647.8750638067468</c:v>
                </c:pt>
                <c:pt idx="9">
                  <c:v>1652.5045408025742</c:v>
                </c:pt>
                <c:pt idx="10">
                  <c:v>1659.933342413801</c:v>
                </c:pt>
                <c:pt idx="11">
                  <c:v>1669.5318901049266</c:v>
                </c:pt>
                <c:pt idx="12">
                  <c:v>1680.7177748062381</c:v>
                </c:pt>
                <c:pt idx="13">
                  <c:v>1692.955756913816</c:v>
                </c:pt>
                <c:pt idx="14">
                  <c:v>1705.7577662895285</c:v>
                </c:pt>
                <c:pt idx="15">
                  <c:v>1718.682902261037</c:v>
                </c:pt>
                <c:pt idx="16">
                  <c:v>1731.3374336217896</c:v>
                </c:pt>
                <c:pt idx="17">
                  <c:v>1743.3747986310259</c:v>
                </c:pt>
                <c:pt idx="18">
                  <c:v>1754.4956050137741</c:v>
                </c:pt>
                <c:pt idx="19">
                  <c:v>1764.4476299608546</c:v>
                </c:pt>
                <c:pt idx="20">
                  <c:v>1773.0258201288775</c:v>
                </c:pt>
                <c:pt idx="21">
                  <c:v>1780.0722916402401</c:v>
                </c:pt>
                <c:pt idx="22">
                  <c:v>1785.4763300831323</c:v>
                </c:pt>
                <c:pt idx="23">
                  <c:v>1789.1743905115345</c:v>
                </c:pt>
                <c:pt idx="24">
                  <c:v>1791.1500974452154</c:v>
                </c:pt>
                <c:pt idx="25">
                  <c:v>1791.4342448697339</c:v>
                </c:pt>
                <c:pt idx="26">
                  <c:v>1790.1047962364387</c:v>
                </c:pt>
                <c:pt idx="27">
                  <c:v>1787.2868844624697</c:v>
                </c:pt>
                <c:pt idx="28">
                  <c:v>1783.1528119307593</c:v>
                </c:pt>
                <c:pt idx="29">
                  <c:v>1777.9220504900268</c:v>
                </c:pt>
                <c:pt idx="30">
                  <c:v>1771.8612414547727</c:v>
                </c:pt>
                <c:pt idx="31">
                  <c:v>1765.2841956053073</c:v>
                </c:pt>
                <c:pt idx="32">
                  <c:v>1758.5518931877129</c:v>
                </c:pt>
                <c:pt idx="33">
                  <c:v>1752.0724839138734</c:v>
                </c:pt>
                <c:pt idx="34">
                  <c:v>1746.3012869614529</c:v>
                </c:pt>
                <c:pt idx="35">
                  <c:v>1741.740790973912</c:v>
                </c:pt>
                <c:pt idx="36">
                  <c:v>1738.9406540605114</c:v>
                </c:pt>
                <c:pt idx="37">
                  <c:v>1738.4977037962751</c:v>
                </c:pt>
                <c:pt idx="38">
                  <c:v>1741.0559372220348</c:v>
                </c:pt>
                <c:pt idx="39">
                  <c:v>1747.3065208444223</c:v>
                </c:pt>
                <c:pt idx="40">
                  <c:v>1757.9877906358347</c:v>
                </c:pt>
                <c:pt idx="41">
                  <c:v>1773.885252034471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3E3-476E-A159-16A3BDCFF7C4}"/>
            </c:ext>
          </c:extLst>
        </c:ser>
        <c:ser>
          <c:idx val="19"/>
          <c:order val="19"/>
          <c:tx>
            <c:strRef>
              <c:f>'Intracity-Covid Adj.'!$B$56</c:f>
              <c:strCache>
                <c:ptCount val="1"/>
                <c:pt idx="0">
                  <c:v>广西壮族自治区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Adj.'!$C$56:$AR$56</c:f>
              <c:numCache>
                <c:formatCode>0_ </c:formatCode>
                <c:ptCount val="42"/>
                <c:pt idx="0">
                  <c:v>638.67217963952498</c:v>
                </c:pt>
                <c:pt idx="1">
                  <c:v>380.15808362796952</c:v>
                </c:pt>
                <c:pt idx="2">
                  <c:v>398.32372851951362</c:v>
                </c:pt>
                <c:pt idx="3">
                  <c:v>274.40743222063611</c:v>
                </c:pt>
                <c:pt idx="4">
                  <c:v>308.52179649854526</c:v>
                </c:pt>
                <c:pt idx="5">
                  <c:v>389.84443797543145</c:v>
                </c:pt>
                <c:pt idx="6">
                  <c:v>445.11825433758258</c:v>
                </c:pt>
                <c:pt idx="7">
                  <c:v>463.85416555000046</c:v>
                </c:pt>
                <c:pt idx="8">
                  <c:v>455.73873727755938</c:v>
                </c:pt>
                <c:pt idx="9">
                  <c:v>450.63418088501749</c:v>
                </c:pt>
                <c:pt idx="10">
                  <c:v>448.18740652451788</c:v>
                </c:pt>
                <c:pt idx="11">
                  <c:v>448.0645912830841</c:v>
                </c:pt>
                <c:pt idx="12">
                  <c:v>449.95117918262298</c:v>
                </c:pt>
                <c:pt idx="13">
                  <c:v>453.55188117992628</c:v>
                </c:pt>
                <c:pt idx="14">
                  <c:v>458.59067516666244</c:v>
                </c:pt>
                <c:pt idx="15">
                  <c:v>464.810805969385</c:v>
                </c:pt>
                <c:pt idx="16">
                  <c:v>471.97478534952972</c:v>
                </c:pt>
                <c:pt idx="17">
                  <c:v>479.8643920034155</c:v>
                </c:pt>
                <c:pt idx="18">
                  <c:v>488.28067156223909</c:v>
                </c:pt>
                <c:pt idx="19">
                  <c:v>497.04393659208409</c:v>
                </c:pt>
                <c:pt idx="20">
                  <c:v>505.99376659391334</c:v>
                </c:pt>
                <c:pt idx="21">
                  <c:v>514.98900800357364</c:v>
                </c:pt>
                <c:pt idx="22">
                  <c:v>523.90777419179062</c:v>
                </c:pt>
                <c:pt idx="23">
                  <c:v>532.64744546417671</c:v>
                </c:pt>
                <c:pt idx="24">
                  <c:v>541.12466906122472</c:v>
                </c:pt>
                <c:pt idx="25">
                  <c:v>549.27535915830879</c:v>
                </c:pt>
                <c:pt idx="26">
                  <c:v>557.05469686567767</c:v>
                </c:pt>
                <c:pt idx="27">
                  <c:v>564.43713022848374</c:v>
                </c:pt>
                <c:pt idx="28">
                  <c:v>571.41637422673409</c:v>
                </c:pt>
                <c:pt idx="29">
                  <c:v>578.00541077534183</c:v>
                </c:pt>
                <c:pt idx="30">
                  <c:v>584.2364887240866</c:v>
                </c:pt>
                <c:pt idx="31">
                  <c:v>590.16112385763313</c:v>
                </c:pt>
                <c:pt idx="32">
                  <c:v>595.85009889553623</c:v>
                </c:pt>
                <c:pt idx="33">
                  <c:v>601.39346349222535</c:v>
                </c:pt>
                <c:pt idx="34">
                  <c:v>606.90053423700999</c:v>
                </c:pt>
                <c:pt idx="35">
                  <c:v>612.49989465409112</c:v>
                </c:pt>
                <c:pt idx="36">
                  <c:v>618.33939520254239</c:v>
                </c:pt>
                <c:pt idx="37">
                  <c:v>624.58615327632458</c:v>
                </c:pt>
                <c:pt idx="38">
                  <c:v>631.42655320427593</c:v>
                </c:pt>
                <c:pt idx="39">
                  <c:v>639.06624625012887</c:v>
                </c:pt>
                <c:pt idx="40">
                  <c:v>647.73015061247531</c:v>
                </c:pt>
                <c:pt idx="41">
                  <c:v>657.66245142482023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3E3-476E-A159-16A3BDCFF7C4}"/>
            </c:ext>
          </c:extLst>
        </c:ser>
        <c:ser>
          <c:idx val="20"/>
          <c:order val="20"/>
          <c:tx>
            <c:strRef>
              <c:f>'Intracity-Covid Adj.'!$B$57</c:f>
              <c:strCache>
                <c:ptCount val="1"/>
                <c:pt idx="0">
                  <c:v>海南省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Adj.'!$C$57:$AR$57</c:f>
              <c:numCache>
                <c:formatCode>0_ </c:formatCode>
                <c:ptCount val="42"/>
                <c:pt idx="0">
                  <c:v>101.08624062545942</c:v>
                </c:pt>
                <c:pt idx="1">
                  <c:v>68.918703996270622</c:v>
                </c:pt>
                <c:pt idx="2">
                  <c:v>81.38964484256239</c:v>
                </c:pt>
                <c:pt idx="3">
                  <c:v>62.26324972028393</c:v>
                </c:pt>
                <c:pt idx="4">
                  <c:v>70.003824255365544</c:v>
                </c:pt>
                <c:pt idx="5">
                  <c:v>103.40212246641509</c:v>
                </c:pt>
                <c:pt idx="6">
                  <c:v>127.80153085535875</c:v>
                </c:pt>
                <c:pt idx="7">
                  <c:v>140.39706359896238</c:v>
                </c:pt>
                <c:pt idx="8">
                  <c:v>144.05701461601038</c:v>
                </c:pt>
                <c:pt idx="9">
                  <c:v>147.32295756730664</c:v>
                </c:pt>
                <c:pt idx="10">
                  <c:v>150.22365163838185</c:v>
                </c:pt>
                <c:pt idx="11">
                  <c:v>152.78669806987014</c:v>
                </c:pt>
                <c:pt idx="12">
                  <c:v>155.03854015750719</c:v>
                </c:pt>
                <c:pt idx="13">
                  <c:v>157.00446325213241</c:v>
                </c:pt>
                <c:pt idx="14">
                  <c:v>158.70859475968604</c:v>
                </c:pt>
                <c:pt idx="15">
                  <c:v>160.1739041412122</c:v>
                </c:pt>
                <c:pt idx="16">
                  <c:v>161.42220291285722</c:v>
                </c:pt>
                <c:pt idx="17">
                  <c:v>162.47414464586896</c:v>
                </c:pt>
                <c:pt idx="18">
                  <c:v>163.3492249665984</c:v>
                </c:pt>
                <c:pt idx="19">
                  <c:v>164.06578155649945</c:v>
                </c:pt>
                <c:pt idx="20">
                  <c:v>164.6409941521276</c:v>
                </c:pt>
                <c:pt idx="21">
                  <c:v>165.09088454514131</c:v>
                </c:pt>
                <c:pt idx="22">
                  <c:v>165.43031658230146</c:v>
                </c:pt>
                <c:pt idx="23">
                  <c:v>165.67299616547112</c:v>
                </c:pt>
                <c:pt idx="24">
                  <c:v>165.83147125161636</c:v>
                </c:pt>
                <c:pt idx="25">
                  <c:v>165.91713185280523</c:v>
                </c:pt>
                <c:pt idx="26">
                  <c:v>165.94021003620853</c:v>
                </c:pt>
                <c:pt idx="27">
                  <c:v>165.90977992409879</c:v>
                </c:pt>
                <c:pt idx="28">
                  <c:v>165.83375769385293</c:v>
                </c:pt>
                <c:pt idx="29">
                  <c:v>165.71890157794732</c:v>
                </c:pt>
                <c:pt idx="30">
                  <c:v>165.57081186396383</c:v>
                </c:pt>
                <c:pt idx="31">
                  <c:v>165.39393089458474</c:v>
                </c:pt>
                <c:pt idx="32">
                  <c:v>165.19154306759555</c:v>
                </c:pt>
                <c:pt idx="33">
                  <c:v>164.96577483588524</c:v>
                </c:pt>
                <c:pt idx="34">
                  <c:v>164.71759470744161</c:v>
                </c:pt>
                <c:pt idx="35">
                  <c:v>164.44681324536043</c:v>
                </c:pt>
                <c:pt idx="36">
                  <c:v>164.15208306783578</c:v>
                </c:pt>
                <c:pt idx="37">
                  <c:v>163.8308988481655</c:v>
                </c:pt>
                <c:pt idx="38">
                  <c:v>163.4795973147483</c:v>
                </c:pt>
                <c:pt idx="39">
                  <c:v>163.09335725108963</c:v>
                </c:pt>
                <c:pt idx="40">
                  <c:v>162.66619949579297</c:v>
                </c:pt>
                <c:pt idx="41">
                  <c:v>162.19098694256633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3E3-476E-A159-16A3BDCFF7C4}"/>
            </c:ext>
          </c:extLst>
        </c:ser>
        <c:ser>
          <c:idx val="21"/>
          <c:order val="21"/>
          <c:tx>
            <c:strRef>
              <c:f>'Intracity-Covid Adj.'!$B$58</c:f>
              <c:strCache>
                <c:ptCount val="1"/>
                <c:pt idx="0">
                  <c:v>重庆市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Adj.'!$C$58:$AR$58</c:f>
              <c:numCache>
                <c:formatCode>0_ </c:formatCode>
                <c:ptCount val="42"/>
                <c:pt idx="0">
                  <c:v>330.71502621754462</c:v>
                </c:pt>
                <c:pt idx="1">
                  <c:v>244.10264365366436</c:v>
                </c:pt>
                <c:pt idx="2">
                  <c:v>305.82334165831202</c:v>
                </c:pt>
                <c:pt idx="3">
                  <c:v>244.7136116177102</c:v>
                </c:pt>
                <c:pt idx="4">
                  <c:v>275.13643662259921</c:v>
                </c:pt>
                <c:pt idx="5">
                  <c:v>430.21377440258959</c:v>
                </c:pt>
                <c:pt idx="6">
                  <c:v>544.83486630673531</c:v>
                </c:pt>
                <c:pt idx="7">
                  <c:v>607.08566073575741</c:v>
                </c:pt>
                <c:pt idx="8">
                  <c:v>629.1140880186141</c:v>
                </c:pt>
                <c:pt idx="9">
                  <c:v>647.13006041248946</c:v>
                </c:pt>
                <c:pt idx="10">
                  <c:v>661.27548163494953</c:v>
                </c:pt>
                <c:pt idx="11">
                  <c:v>671.70224114462155</c:v>
                </c:pt>
                <c:pt idx="12">
                  <c:v>678.57221414124456</c:v>
                </c:pt>
                <c:pt idx="13">
                  <c:v>682.05726156563048</c:v>
                </c:pt>
                <c:pt idx="14">
                  <c:v>682.33923009966998</c:v>
                </c:pt>
                <c:pt idx="15">
                  <c:v>679.60995216634853</c:v>
                </c:pt>
                <c:pt idx="16">
                  <c:v>674.07124592973548</c:v>
                </c:pt>
                <c:pt idx="17">
                  <c:v>665.93491529498999</c:v>
                </c:pt>
                <c:pt idx="18">
                  <c:v>655.42274990834949</c:v>
                </c:pt>
                <c:pt idx="19">
                  <c:v>642.76652515713556</c:v>
                </c:pt>
                <c:pt idx="20">
                  <c:v>628.20800216976443</c:v>
                </c:pt>
                <c:pt idx="21">
                  <c:v>611.99892781572601</c:v>
                </c:pt>
                <c:pt idx="22">
                  <c:v>594.4010347056045</c:v>
                </c:pt>
                <c:pt idx="23">
                  <c:v>575.68604119106851</c:v>
                </c:pt>
                <c:pt idx="24">
                  <c:v>556.135651364865</c:v>
                </c:pt>
                <c:pt idx="25">
                  <c:v>536.0415550608393</c:v>
                </c:pt>
                <c:pt idx="26">
                  <c:v>515.70542785390694</c:v>
                </c:pt>
                <c:pt idx="27">
                  <c:v>495.43893106008011</c:v>
                </c:pt>
                <c:pt idx="28">
                  <c:v>475.56371173645402</c:v>
                </c:pt>
                <c:pt idx="29">
                  <c:v>456.41140268120432</c:v>
                </c:pt>
                <c:pt idx="30">
                  <c:v>438.32362243359802</c:v>
                </c:pt>
                <c:pt idx="31">
                  <c:v>421.65197527398271</c:v>
                </c:pt>
                <c:pt idx="32">
                  <c:v>406.75805122379791</c:v>
                </c:pt>
                <c:pt idx="33">
                  <c:v>394.0134260455618</c:v>
                </c:pt>
                <c:pt idx="34">
                  <c:v>383.79966124288245</c:v>
                </c:pt>
                <c:pt idx="35">
                  <c:v>376.50830406044844</c:v>
                </c:pt>
                <c:pt idx="36">
                  <c:v>372.54088748403944</c:v>
                </c:pt>
                <c:pt idx="37">
                  <c:v>372.30893024051704</c:v>
                </c:pt>
                <c:pt idx="38">
                  <c:v>376.23393679783288</c:v>
                </c:pt>
                <c:pt idx="39">
                  <c:v>384.74739736501471</c:v>
                </c:pt>
                <c:pt idx="40">
                  <c:v>398.29078789218505</c:v>
                </c:pt>
                <c:pt idx="41">
                  <c:v>417.3155700705459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3E3-476E-A159-16A3BDCFF7C4}"/>
            </c:ext>
          </c:extLst>
        </c:ser>
        <c:ser>
          <c:idx val="22"/>
          <c:order val="22"/>
          <c:tx>
            <c:strRef>
              <c:f>'Intracity-Covid Adj.'!$B$59</c:f>
              <c:strCache>
                <c:ptCount val="1"/>
                <c:pt idx="0">
                  <c:v>四川省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Adj.'!$C$59:$AR$59</c:f>
              <c:numCache>
                <c:formatCode>0_ </c:formatCode>
                <c:ptCount val="42"/>
                <c:pt idx="0">
                  <c:v>1110.976132694183</c:v>
                </c:pt>
                <c:pt idx="1">
                  <c:v>725.55032499059973</c:v>
                </c:pt>
                <c:pt idx="2">
                  <c:v>823.78545273379007</c:v>
                </c:pt>
                <c:pt idx="3">
                  <c:v>607.61257207421011</c:v>
                </c:pt>
                <c:pt idx="4">
                  <c:v>683.15103856483495</c:v>
                </c:pt>
                <c:pt idx="5">
                  <c:v>947.03631854426908</c:v>
                </c:pt>
                <c:pt idx="6">
                  <c:v>1129.9848223796976</c:v>
                </c:pt>
                <c:pt idx="7">
                  <c:v>1206.9333653204988</c:v>
                </c:pt>
                <c:pt idx="8">
                  <c:v>1204.0036277724796</c:v>
                </c:pt>
                <c:pt idx="9">
                  <c:v>1198.5021552978585</c:v>
                </c:pt>
                <c:pt idx="10">
                  <c:v>1190.8870428687469</c:v>
                </c:pt>
                <c:pt idx="11">
                  <c:v>1181.58792431507</c:v>
                </c:pt>
                <c:pt idx="12">
                  <c:v>1171.0059723245552</c:v>
                </c:pt>
                <c:pt idx="13">
                  <c:v>1159.513898442746</c:v>
                </c:pt>
                <c:pt idx="14">
                  <c:v>1147.4559530729875</c:v>
                </c:pt>
                <c:pt idx="15">
                  <c:v>1135.1479254764397</c:v>
                </c:pt>
                <c:pt idx="16">
                  <c:v>1122.8771437720707</c:v>
                </c:pt>
                <c:pt idx="17">
                  <c:v>1110.9024749366451</c:v>
                </c:pt>
                <c:pt idx="18">
                  <c:v>1099.454324804761</c:v>
                </c:pt>
                <c:pt idx="19">
                  <c:v>1088.7346380688027</c:v>
                </c:pt>
                <c:pt idx="20">
                  <c:v>1078.9168982789788</c:v>
                </c:pt>
                <c:pt idx="21">
                  <c:v>1070.1461278432989</c:v>
                </c:pt>
                <c:pt idx="22">
                  <c:v>1062.5388880275764</c:v>
                </c:pt>
                <c:pt idx="23">
                  <c:v>1056.1832789554471</c:v>
                </c:pt>
                <c:pt idx="24">
                  <c:v>1051.1389396083446</c:v>
                </c:pt>
                <c:pt idx="25">
                  <c:v>1047.4370478255125</c:v>
                </c:pt>
                <c:pt idx="26">
                  <c:v>1045.0803203040193</c:v>
                </c:pt>
                <c:pt idx="27">
                  <c:v>1044.0430125987161</c:v>
                </c:pt>
                <c:pt idx="28">
                  <c:v>1044.2709191222834</c:v>
                </c:pt>
                <c:pt idx="29">
                  <c:v>1045.6813731452053</c:v>
                </c:pt>
                <c:pt idx="30">
                  <c:v>1048.16324679576</c:v>
                </c:pt>
                <c:pt idx="31">
                  <c:v>1051.5769510600644</c:v>
                </c:pt>
                <c:pt idx="32">
                  <c:v>1055.7544357820188</c:v>
                </c:pt>
                <c:pt idx="33">
                  <c:v>1060.4991896633367</c:v>
                </c:pt>
                <c:pt idx="34">
                  <c:v>1065.5862402635626</c:v>
                </c:pt>
                <c:pt idx="35">
                  <c:v>1070.7621540000096</c:v>
                </c:pt>
                <c:pt idx="36">
                  <c:v>1075.7450361478307</c:v>
                </c:pt>
                <c:pt idx="37">
                  <c:v>1080.2245308399995</c:v>
                </c:pt>
                <c:pt idx="38">
                  <c:v>1083.8618210672469</c:v>
                </c:pt>
                <c:pt idx="39">
                  <c:v>1086.2896286781584</c:v>
                </c:pt>
                <c:pt idx="40">
                  <c:v>1087.112214379121</c:v>
                </c:pt>
                <c:pt idx="41">
                  <c:v>1085.9053777343174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3E3-476E-A159-16A3BDCFF7C4}"/>
            </c:ext>
          </c:extLst>
        </c:ser>
        <c:ser>
          <c:idx val="23"/>
          <c:order val="23"/>
          <c:tx>
            <c:strRef>
              <c:f>'Intracity-Covid Adj.'!$B$60</c:f>
              <c:strCache>
                <c:ptCount val="1"/>
                <c:pt idx="0">
                  <c:v>贵州省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Adj.'!$C$60:$AR$60</c:f>
              <c:numCache>
                <c:formatCode>0_ </c:formatCode>
                <c:ptCount val="42"/>
                <c:pt idx="0">
                  <c:v>480.58969556490274</c:v>
                </c:pt>
                <c:pt idx="1">
                  <c:v>301.81198121945408</c:v>
                </c:pt>
                <c:pt idx="2">
                  <c:v>331.58183267769681</c:v>
                </c:pt>
                <c:pt idx="3">
                  <c:v>237.94083362648655</c:v>
                </c:pt>
                <c:pt idx="4">
                  <c:v>267.52166607419059</c:v>
                </c:pt>
                <c:pt idx="5">
                  <c:v>357.12386232113465</c:v>
                </c:pt>
                <c:pt idx="6">
                  <c:v>418.4487163402473</c:v>
                </c:pt>
                <c:pt idx="7">
                  <c:v>442.03547872832377</c:v>
                </c:pt>
                <c:pt idx="8">
                  <c:v>437.42440718766358</c:v>
                </c:pt>
                <c:pt idx="9">
                  <c:v>433.15676652607033</c:v>
                </c:pt>
                <c:pt idx="10">
                  <c:v>429.26298289498231</c:v>
                </c:pt>
                <c:pt idx="11">
                  <c:v>425.76975124658952</c:v>
                </c:pt>
                <c:pt idx="12">
                  <c:v>422.70003533384306</c:v>
                </c:pt>
                <c:pt idx="13">
                  <c:v>420.07306771044523</c:v>
                </c:pt>
                <c:pt idx="14">
                  <c:v>417.90434973085416</c:v>
                </c:pt>
                <c:pt idx="15">
                  <c:v>416.20565155028925</c:v>
                </c:pt>
                <c:pt idx="16">
                  <c:v>414.98501212471734</c:v>
                </c:pt>
                <c:pt idx="17">
                  <c:v>414.24673921086855</c:v>
                </c:pt>
                <c:pt idx="18">
                  <c:v>413.99140936622422</c:v>
                </c:pt>
                <c:pt idx="19">
                  <c:v>414.21586794902487</c:v>
                </c:pt>
                <c:pt idx="20">
                  <c:v>414.91322911826353</c:v>
                </c:pt>
                <c:pt idx="21">
                  <c:v>416.07287583369066</c:v>
                </c:pt>
                <c:pt idx="22">
                  <c:v>417.68045985581261</c:v>
                </c:pt>
                <c:pt idx="23">
                  <c:v>419.71790174589302</c:v>
                </c:pt>
                <c:pt idx="24">
                  <c:v>422.16339086594542</c:v>
                </c:pt>
                <c:pt idx="25">
                  <c:v>424.9913853787487</c:v>
                </c:pt>
                <c:pt idx="26">
                  <c:v>428.17261224782806</c:v>
                </c:pt>
                <c:pt idx="27">
                  <c:v>431.67406723747064</c:v>
                </c:pt>
                <c:pt idx="28">
                  <c:v>435.45901491271826</c:v>
                </c:pt>
                <c:pt idx="29">
                  <c:v>439.48698863936363</c:v>
                </c:pt>
                <c:pt idx="30">
                  <c:v>443.71379058396593</c:v>
                </c:pt>
                <c:pt idx="31">
                  <c:v>448.09149171382813</c:v>
                </c:pt>
                <c:pt idx="32">
                  <c:v>452.56843179701514</c:v>
                </c:pt>
                <c:pt idx="33">
                  <c:v>457.08921940234876</c:v>
                </c:pt>
                <c:pt idx="34">
                  <c:v>461.59473189940474</c:v>
                </c:pt>
                <c:pt idx="35">
                  <c:v>466.02211545851395</c:v>
                </c:pt>
                <c:pt idx="36">
                  <c:v>470.30478505076513</c:v>
                </c:pt>
                <c:pt idx="37">
                  <c:v>474.37242444799926</c:v>
                </c:pt>
                <c:pt idx="38">
                  <c:v>478.15098622281334</c:v>
                </c:pt>
                <c:pt idx="39">
                  <c:v>481.56269174857073</c:v>
                </c:pt>
                <c:pt idx="40">
                  <c:v>484.5260311993714</c:v>
                </c:pt>
                <c:pt idx="41">
                  <c:v>486.95576355009212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3E3-476E-A159-16A3BDCFF7C4}"/>
            </c:ext>
          </c:extLst>
        </c:ser>
        <c:ser>
          <c:idx val="24"/>
          <c:order val="24"/>
          <c:tx>
            <c:strRef>
              <c:f>'Intracity-Covid Adj.'!$B$61</c:f>
              <c:strCache>
                <c:ptCount val="1"/>
                <c:pt idx="0">
                  <c:v>云南省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Adj.'!$C$61:$AR$61</c:f>
              <c:numCache>
                <c:formatCode>0_ </c:formatCode>
                <c:ptCount val="42"/>
                <c:pt idx="0">
                  <c:v>524.20911376738013</c:v>
                </c:pt>
                <c:pt idx="1">
                  <c:v>326.71164247523893</c:v>
                </c:pt>
                <c:pt idx="2">
                  <c:v>358.38420454780288</c:v>
                </c:pt>
                <c:pt idx="3">
                  <c:v>258.16913474803152</c:v>
                </c:pt>
                <c:pt idx="4">
                  <c:v>290.26475197251511</c:v>
                </c:pt>
                <c:pt idx="5">
                  <c:v>395.75228859584047</c:v>
                </c:pt>
                <c:pt idx="6">
                  <c:v>471.41938568750493</c:v>
                </c:pt>
                <c:pt idx="7">
                  <c:v>506.42740469545583</c:v>
                </c:pt>
                <c:pt idx="8">
                  <c:v>511.00416799803406</c:v>
                </c:pt>
                <c:pt idx="9">
                  <c:v>516.44395890397323</c:v>
                </c:pt>
                <c:pt idx="10">
                  <c:v>522.49261539434087</c:v>
                </c:pt>
                <c:pt idx="11">
                  <c:v>528.91647387737942</c:v>
                </c:pt>
                <c:pt idx="12">
                  <c:v>535.50236918850453</c:v>
                </c:pt>
                <c:pt idx="13">
                  <c:v>542.05763459029765</c:v>
                </c:pt>
                <c:pt idx="14">
                  <c:v>548.41010177251462</c:v>
                </c:pt>
                <c:pt idx="15">
                  <c:v>554.40810085207852</c:v>
                </c:pt>
                <c:pt idx="16">
                  <c:v>559.92046037308626</c:v>
                </c:pt>
                <c:pt idx="17">
                  <c:v>564.83650730680756</c:v>
                </c:pt>
                <c:pt idx="18">
                  <c:v>569.0660670516794</c:v>
                </c:pt>
                <c:pt idx="19">
                  <c:v>572.5394634333104</c:v>
                </c:pt>
                <c:pt idx="20">
                  <c:v>575.20751870448305</c:v>
                </c:pt>
                <c:pt idx="21">
                  <c:v>577.04155354514262</c:v>
                </c:pt>
                <c:pt idx="22">
                  <c:v>578.03338706241971</c:v>
                </c:pt>
                <c:pt idx="23">
                  <c:v>578.19533679059941</c:v>
                </c:pt>
                <c:pt idx="24">
                  <c:v>577.56021869114079</c:v>
                </c:pt>
                <c:pt idx="25">
                  <c:v>576.18134715269434</c:v>
                </c:pt>
                <c:pt idx="26">
                  <c:v>574.13253499105281</c:v>
                </c:pt>
                <c:pt idx="27">
                  <c:v>571.50809344919446</c:v>
                </c:pt>
                <c:pt idx="28">
                  <c:v>568.42283219727119</c:v>
                </c:pt>
                <c:pt idx="29">
                  <c:v>565.0120593325978</c:v>
                </c:pt>
                <c:pt idx="30">
                  <c:v>561.43158137966043</c:v>
                </c:pt>
                <c:pt idx="31">
                  <c:v>557.85770329012598</c:v>
                </c:pt>
                <c:pt idx="32">
                  <c:v>554.48722844281929</c:v>
                </c:pt>
                <c:pt idx="33">
                  <c:v>551.53745864374378</c:v>
                </c:pt>
                <c:pt idx="34">
                  <c:v>549.24619412607524</c:v>
                </c:pt>
                <c:pt idx="35">
                  <c:v>547.87173355014659</c:v>
                </c:pt>
                <c:pt idx="36">
                  <c:v>547.69287400348935</c:v>
                </c:pt>
                <c:pt idx="37">
                  <c:v>549.00891100077297</c:v>
                </c:pt>
                <c:pt idx="38">
                  <c:v>552.13963848386175</c:v>
                </c:pt>
                <c:pt idx="39">
                  <c:v>557.42534882178393</c:v>
                </c:pt>
                <c:pt idx="40">
                  <c:v>565.22683281073023</c:v>
                </c:pt>
                <c:pt idx="41">
                  <c:v>575.92537967407316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3E3-476E-A159-16A3BDCFF7C4}"/>
            </c:ext>
          </c:extLst>
        </c:ser>
        <c:ser>
          <c:idx val="25"/>
          <c:order val="25"/>
          <c:tx>
            <c:strRef>
              <c:f>'Intracity-Covid Adj.'!$B$62</c:f>
              <c:strCache>
                <c:ptCount val="1"/>
                <c:pt idx="0">
                  <c:v>西藏自治区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Adj.'!$C$62:$AR$62</c:f>
              <c:numCache>
                <c:formatCode>0_ </c:formatCode>
                <c:ptCount val="42"/>
                <c:pt idx="0">
                  <c:v>32.960467874370345</c:v>
                </c:pt>
                <c:pt idx="1">
                  <c:v>21.932124254354356</c:v>
                </c:pt>
                <c:pt idx="2">
                  <c:v>25.54130138747124</c:v>
                </c:pt>
                <c:pt idx="3">
                  <c:v>19.420807334595477</c:v>
                </c:pt>
                <c:pt idx="4">
                  <c:v>21.835204388720371</c:v>
                </c:pt>
                <c:pt idx="5">
                  <c:v>32.437891073558831</c:v>
                </c:pt>
                <c:pt idx="6">
                  <c:v>40.394766214827897</c:v>
                </c:pt>
                <c:pt idx="7">
                  <c:v>44.80530097138935</c:v>
                </c:pt>
                <c:pt idx="8">
                  <c:v>46.539925040332072</c:v>
                </c:pt>
                <c:pt idx="9">
                  <c:v>48.240026656971473</c:v>
                </c:pt>
                <c:pt idx="10">
                  <c:v>49.893570013059801</c:v>
                </c:pt>
                <c:pt idx="11">
                  <c:v>51.489724805859382</c:v>
                </c:pt>
                <c:pt idx="12">
                  <c:v>53.018866238143872</c:v>
                </c:pt>
                <c:pt idx="13">
                  <c:v>54.472575018197176</c:v>
                </c:pt>
                <c:pt idx="14">
                  <c:v>55.843637359814004</c:v>
                </c:pt>
                <c:pt idx="15">
                  <c:v>57.126044982299874</c:v>
                </c:pt>
                <c:pt idx="16">
                  <c:v>58.31499511047074</c:v>
                </c:pt>
                <c:pt idx="17">
                  <c:v>59.406890474653331</c:v>
                </c:pt>
                <c:pt idx="18">
                  <c:v>60.399339310685043</c:v>
                </c:pt>
                <c:pt idx="19">
                  <c:v>61.291155359913894</c:v>
                </c:pt>
                <c:pt idx="20">
                  <c:v>62.082357869198773</c:v>
                </c:pt>
                <c:pt idx="21">
                  <c:v>62.774171590909035</c:v>
                </c:pt>
                <c:pt idx="22">
                  <c:v>63.369026782924642</c:v>
                </c:pt>
                <c:pt idx="23">
                  <c:v>63.870559208636593</c:v>
                </c:pt>
                <c:pt idx="24">
                  <c:v>64.283610136946194</c:v>
                </c:pt>
                <c:pt idx="25">
                  <c:v>64.614226342265582</c:v>
                </c:pt>
                <c:pt idx="26">
                  <c:v>64.869660104517564</c:v>
                </c:pt>
                <c:pt idx="27">
                  <c:v>65.058369209135577</c:v>
                </c:pt>
                <c:pt idx="28">
                  <c:v>65.190016947063583</c:v>
                </c:pt>
                <c:pt idx="29">
                  <c:v>65.275472114756624</c:v>
                </c:pt>
                <c:pt idx="30">
                  <c:v>65.3268090141801</c:v>
                </c:pt>
                <c:pt idx="31">
                  <c:v>65.357307452810119</c:v>
                </c:pt>
                <c:pt idx="32">
                  <c:v>65.381452743633488</c:v>
                </c:pt>
                <c:pt idx="33">
                  <c:v>65.414935705147826</c:v>
                </c:pt>
                <c:pt idx="34">
                  <c:v>65.474652661361134</c:v>
                </c:pt>
                <c:pt idx="35">
                  <c:v>65.578705441792167</c:v>
                </c:pt>
                <c:pt idx="36">
                  <c:v>65.746401381470648</c:v>
                </c:pt>
                <c:pt idx="37">
                  <c:v>65.998253320936655</c:v>
                </c:pt>
                <c:pt idx="38">
                  <c:v>66.355979606241263</c:v>
                </c:pt>
                <c:pt idx="39">
                  <c:v>66.842504088945574</c:v>
                </c:pt>
                <c:pt idx="40">
                  <c:v>67.48195612612227</c:v>
                </c:pt>
                <c:pt idx="41">
                  <c:v>68.299670580353791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3E3-476E-A159-16A3BDCFF7C4}"/>
            </c:ext>
          </c:extLst>
        </c:ser>
        <c:ser>
          <c:idx val="26"/>
          <c:order val="26"/>
          <c:tx>
            <c:strRef>
              <c:f>'Intracity-Covid Adj.'!$B$63</c:f>
              <c:strCache>
                <c:ptCount val="1"/>
                <c:pt idx="0">
                  <c:v>陕西省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Adj.'!$C$63:$AR$63</c:f>
              <c:numCache>
                <c:formatCode>0_ </c:formatCode>
                <c:ptCount val="42"/>
                <c:pt idx="0">
                  <c:v>427.0575411953543</c:v>
                </c:pt>
                <c:pt idx="1">
                  <c:v>282.03528853285485</c:v>
                </c:pt>
                <c:pt idx="2">
                  <c:v>324.73396465608073</c:v>
                </c:pt>
                <c:pt idx="3">
                  <c:v>243.40043412941327</c:v>
                </c:pt>
                <c:pt idx="4">
                  <c:v>273.66000475436516</c:v>
                </c:pt>
                <c:pt idx="5">
                  <c:v>392.85227387719743</c:v>
                </c:pt>
                <c:pt idx="6">
                  <c:v>478.8479126020261</c:v>
                </c:pt>
                <c:pt idx="7">
                  <c:v>520.93956085316609</c:v>
                </c:pt>
                <c:pt idx="8">
                  <c:v>529.79087899489298</c:v>
                </c:pt>
                <c:pt idx="9">
                  <c:v>537.436547831447</c:v>
                </c:pt>
                <c:pt idx="10">
                  <c:v>543.87341595028204</c:v>
                </c:pt>
                <c:pt idx="11">
                  <c:v>549.1058113161198</c:v>
                </c:pt>
                <c:pt idx="12">
                  <c:v>553.14554127094334</c:v>
                </c:pt>
                <c:pt idx="13">
                  <c:v>556.01189253400037</c:v>
                </c:pt>
                <c:pt idx="14">
                  <c:v>557.73163120180345</c:v>
                </c:pt>
                <c:pt idx="15">
                  <c:v>558.33900274812777</c:v>
                </c:pt>
                <c:pt idx="16">
                  <c:v>557.8757320240145</c:v>
                </c:pt>
                <c:pt idx="17">
                  <c:v>556.39102325776662</c:v>
                </c:pt>
                <c:pt idx="18">
                  <c:v>553.94156005495222</c:v>
                </c:pt>
                <c:pt idx="19">
                  <c:v>550.59150539840391</c:v>
                </c:pt>
                <c:pt idx="20">
                  <c:v>546.41250164821781</c:v>
                </c:pt>
                <c:pt idx="21">
                  <c:v>541.48367054175333</c:v>
                </c:pt>
                <c:pt idx="22">
                  <c:v>535.8916131936337</c:v>
                </c:pt>
                <c:pt idx="23">
                  <c:v>529.73041009574854</c:v>
                </c:pt>
                <c:pt idx="24">
                  <c:v>523.10162111725094</c:v>
                </c:pt>
                <c:pt idx="25">
                  <c:v>516.11428550455241</c:v>
                </c:pt>
                <c:pt idx="26">
                  <c:v>508.88492188133768</c:v>
                </c:pt>
                <c:pt idx="27">
                  <c:v>501.53752824855127</c:v>
                </c:pt>
                <c:pt idx="28">
                  <c:v>494.20358198439595</c:v>
                </c:pt>
                <c:pt idx="29">
                  <c:v>487.02203984434874</c:v>
                </c:pt>
                <c:pt idx="30">
                  <c:v>480.13933796114179</c:v>
                </c:pt>
                <c:pt idx="31">
                  <c:v>473.70939184478067</c:v>
                </c:pt>
                <c:pt idx="32">
                  <c:v>467.89359638252546</c:v>
                </c:pt>
                <c:pt idx="33">
                  <c:v>462.86082583890641</c:v>
                </c:pt>
                <c:pt idx="34">
                  <c:v>458.78743385571283</c:v>
                </c:pt>
                <c:pt idx="35">
                  <c:v>455.85725345200484</c:v>
                </c:pt>
                <c:pt idx="36">
                  <c:v>454.26159702410035</c:v>
                </c:pt>
                <c:pt idx="37">
                  <c:v>454.19925634558388</c:v>
                </c:pt>
                <c:pt idx="38">
                  <c:v>455.8765025673041</c:v>
                </c:pt>
                <c:pt idx="39">
                  <c:v>459.50708621737061</c:v>
                </c:pt>
                <c:pt idx="40">
                  <c:v>465.31223720116105</c:v>
                </c:pt>
                <c:pt idx="41">
                  <c:v>473.52066480132294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3E3-476E-A159-16A3BDCFF7C4}"/>
            </c:ext>
          </c:extLst>
        </c:ser>
        <c:ser>
          <c:idx val="27"/>
          <c:order val="27"/>
          <c:tx>
            <c:strRef>
              <c:f>'Intracity-Covid Adj.'!$B$64</c:f>
              <c:strCache>
                <c:ptCount val="1"/>
                <c:pt idx="0">
                  <c:v>甘肃省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Adj.'!$C$64:$AR$64</c:f>
              <c:numCache>
                <c:formatCode>0_ </c:formatCode>
                <c:ptCount val="42"/>
                <c:pt idx="0">
                  <c:v>339.63643311272699</c:v>
                </c:pt>
                <c:pt idx="1">
                  <c:v>205.10059524163532</c:v>
                </c:pt>
                <c:pt idx="2">
                  <c:v>218.14453980934096</c:v>
                </c:pt>
                <c:pt idx="3">
                  <c:v>152.58515088341443</c:v>
                </c:pt>
                <c:pt idx="4">
                  <c:v>171.55455480411871</c:v>
                </c:pt>
                <c:pt idx="5">
                  <c:v>222.85987454216013</c:v>
                </c:pt>
                <c:pt idx="6">
                  <c:v>258.659254769965</c:v>
                </c:pt>
                <c:pt idx="7">
                  <c:v>272.92307027557814</c:v>
                </c:pt>
                <c:pt idx="8">
                  <c:v>271.27226865058509</c:v>
                </c:pt>
                <c:pt idx="9">
                  <c:v>270.978370290116</c:v>
                </c:pt>
                <c:pt idx="10">
                  <c:v>271.86374627110115</c:v>
                </c:pt>
                <c:pt idx="11">
                  <c:v>273.76145162531628</c:v>
                </c:pt>
                <c:pt idx="12">
                  <c:v>276.51522533938288</c:v>
                </c:pt>
                <c:pt idx="13">
                  <c:v>279.97949035477029</c:v>
                </c:pt>
                <c:pt idx="14">
                  <c:v>284.01935356779148</c:v>
                </c:pt>
                <c:pt idx="15">
                  <c:v>288.51060582960696</c:v>
                </c:pt>
                <c:pt idx="16">
                  <c:v>293.33972194622322</c:v>
                </c:pt>
                <c:pt idx="17">
                  <c:v>298.40386067849164</c:v>
                </c:pt>
                <c:pt idx="18">
                  <c:v>303.61086474211072</c:v>
                </c:pt>
                <c:pt idx="19">
                  <c:v>308.87926080762458</c:v>
                </c:pt>
                <c:pt idx="20">
                  <c:v>314.13825950042349</c:v>
                </c:pt>
                <c:pt idx="21">
                  <c:v>319.32775540074289</c:v>
                </c:pt>
                <c:pt idx="22">
                  <c:v>324.39832704366484</c:v>
                </c:pt>
                <c:pt idx="23">
                  <c:v>329.31123691911915</c:v>
                </c:pt>
                <c:pt idx="24">
                  <c:v>334.03843147187757</c:v>
                </c:pt>
                <c:pt idx="25">
                  <c:v>338.56254110156181</c:v>
                </c:pt>
                <c:pt idx="26">
                  <c:v>342.87688016263678</c:v>
                </c:pt>
                <c:pt idx="27">
                  <c:v>346.9854469644161</c:v>
                </c:pt>
                <c:pt idx="28">
                  <c:v>350.90292377105698</c:v>
                </c:pt>
                <c:pt idx="29">
                  <c:v>354.6546768015632</c:v>
                </c:pt>
                <c:pt idx="30">
                  <c:v>358.27675622978552</c:v>
                </c:pt>
                <c:pt idx="31">
                  <c:v>361.8158961844195</c:v>
                </c:pt>
                <c:pt idx="32">
                  <c:v>365.32951474900824</c:v>
                </c:pt>
                <c:pt idx="33">
                  <c:v>368.88571396193834</c:v>
                </c:pt>
                <c:pt idx="34">
                  <c:v>372.5632798164454</c:v>
                </c:pt>
                <c:pt idx="35">
                  <c:v>376.45168226060804</c:v>
                </c:pt>
                <c:pt idx="36">
                  <c:v>380.65107519735375</c:v>
                </c:pt>
                <c:pt idx="37">
                  <c:v>385.27229648445353</c:v>
                </c:pt>
                <c:pt idx="38">
                  <c:v>390.43686793452594</c:v>
                </c:pt>
                <c:pt idx="39">
                  <c:v>396.27699531503646</c:v>
                </c:pt>
                <c:pt idx="40">
                  <c:v>402.93556834829377</c:v>
                </c:pt>
                <c:pt idx="41">
                  <c:v>410.56616071145493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3E3-476E-A159-16A3BDCFF7C4}"/>
            </c:ext>
          </c:extLst>
        </c:ser>
        <c:ser>
          <c:idx val="28"/>
          <c:order val="28"/>
          <c:tx>
            <c:strRef>
              <c:f>'Intracity-Covid Adj.'!$B$65</c:f>
              <c:strCache>
                <c:ptCount val="1"/>
                <c:pt idx="0">
                  <c:v>青海省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Adj.'!$C$65:$AR$65</c:f>
              <c:numCache>
                <c:formatCode>0_ </c:formatCode>
                <c:ptCount val="42"/>
                <c:pt idx="0">
                  <c:v>89.134635419560453</c:v>
                </c:pt>
                <c:pt idx="1">
                  <c:v>57.755143232725821</c:v>
                </c:pt>
                <c:pt idx="2">
                  <c:v>65.625879318073686</c:v>
                </c:pt>
                <c:pt idx="3">
                  <c:v>48.783694901788465</c:v>
                </c:pt>
                <c:pt idx="4">
                  <c:v>54.84848959497257</c:v>
                </c:pt>
                <c:pt idx="5">
                  <c:v>78.458805845413039</c:v>
                </c:pt>
                <c:pt idx="6">
                  <c:v>95.764447363080393</c:v>
                </c:pt>
                <c:pt idx="7">
                  <c:v>104.60483728608403</c:v>
                </c:pt>
                <c:pt idx="8">
                  <c:v>107.06404506442638</c:v>
                </c:pt>
                <c:pt idx="9">
                  <c:v>109.4707864600035</c:v>
                </c:pt>
                <c:pt idx="10">
                  <c:v>111.7945099229302</c:v>
                </c:pt>
                <c:pt idx="11">
                  <c:v>114.0077447657447</c:v>
                </c:pt>
                <c:pt idx="12">
                  <c:v>116.08610116340905</c:v>
                </c:pt>
                <c:pt idx="13">
                  <c:v>118.00827015330891</c:v>
                </c:pt>
                <c:pt idx="14">
                  <c:v>119.75602363525307</c:v>
                </c:pt>
                <c:pt idx="15">
                  <c:v>121.31421437147397</c:v>
                </c:pt>
                <c:pt idx="16">
                  <c:v>122.67077598662797</c:v>
                </c:pt>
                <c:pt idx="17">
                  <c:v>123.81672296779475</c:v>
                </c:pt>
                <c:pt idx="18">
                  <c:v>124.74615066447731</c:v>
                </c:pt>
                <c:pt idx="19">
                  <c:v>125.45623528860267</c:v>
                </c:pt>
                <c:pt idx="20">
                  <c:v>125.94723391452102</c:v>
                </c:pt>
                <c:pt idx="21">
                  <c:v>126.22248447900611</c:v>
                </c:pt>
                <c:pt idx="22">
                  <c:v>126.28840578125545</c:v>
                </c:pt>
                <c:pt idx="23">
                  <c:v>126.15449748289026</c:v>
                </c:pt>
                <c:pt idx="24">
                  <c:v>125.83334010795477</c:v>
                </c:pt>
                <c:pt idx="25">
                  <c:v>125.3405950429176</c:v>
                </c:pt>
                <c:pt idx="26">
                  <c:v>124.69500453666934</c:v>
                </c:pt>
                <c:pt idx="27">
                  <c:v>123.91839170052555</c:v>
                </c:pt>
                <c:pt idx="28">
                  <c:v>123.03566050822546</c:v>
                </c:pt>
                <c:pt idx="29">
                  <c:v>122.07479579593073</c:v>
                </c:pt>
                <c:pt idx="30">
                  <c:v>121.06686326222741</c:v>
                </c:pt>
                <c:pt idx="31">
                  <c:v>120.04600946812506</c:v>
                </c:pt>
                <c:pt idx="32">
                  <c:v>119.04946183705653</c:v>
                </c:pt>
                <c:pt idx="33">
                  <c:v>118.11752865487797</c:v>
                </c:pt>
                <c:pt idx="34">
                  <c:v>117.29359906986969</c:v>
                </c:pt>
                <c:pt idx="35">
                  <c:v>116.62414309273491</c:v>
                </c:pt>
                <c:pt idx="36">
                  <c:v>116.15871159660108</c:v>
                </c:pt>
                <c:pt idx="37">
                  <c:v>115.94993631701884</c:v>
                </c:pt>
                <c:pt idx="38">
                  <c:v>116.05352985196268</c:v>
                </c:pt>
                <c:pt idx="39">
                  <c:v>116.52828566182976</c:v>
                </c:pt>
                <c:pt idx="40">
                  <c:v>117.43607806944154</c:v>
                </c:pt>
                <c:pt idx="41">
                  <c:v>118.84186226004314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3E3-476E-A159-16A3BDCFF7C4}"/>
            </c:ext>
          </c:extLst>
        </c:ser>
        <c:ser>
          <c:idx val="29"/>
          <c:order val="29"/>
          <c:tx>
            <c:strRef>
              <c:f>'Intracity-Covid Adj.'!$B$66</c:f>
              <c:strCache>
                <c:ptCount val="1"/>
                <c:pt idx="0">
                  <c:v>宁夏回族自治区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Adj.'!$C$66:$AR$66</c:f>
              <c:numCache>
                <c:formatCode>0_ </c:formatCode>
                <c:ptCount val="42"/>
                <c:pt idx="0">
                  <c:v>77.856266807795578</c:v>
                </c:pt>
                <c:pt idx="1">
                  <c:v>51.997819456901965</c:v>
                </c:pt>
                <c:pt idx="2">
                  <c:v>60.409946871834514</c:v>
                </c:pt>
                <c:pt idx="3">
                  <c:v>45.617245747596421</c:v>
                </c:pt>
                <c:pt idx="4">
                  <c:v>51.288387109165477</c:v>
                </c:pt>
                <c:pt idx="5">
                  <c:v>74.491094860412119</c:v>
                </c:pt>
                <c:pt idx="6">
                  <c:v>91.389919919400697</c:v>
                </c:pt>
                <c:pt idx="7">
                  <c:v>99.97185565253595</c:v>
                </c:pt>
                <c:pt idx="8">
                  <c:v>102.28553556777398</c:v>
                </c:pt>
                <c:pt idx="9">
                  <c:v>104.44123331462183</c:v>
                </c:pt>
                <c:pt idx="10">
                  <c:v>106.45386950854513</c:v>
                </c:pt>
                <c:pt idx="11">
                  <c:v>108.33720763632267</c:v>
                </c:pt>
                <c:pt idx="12">
                  <c:v>110.10385405604877</c:v>
                </c:pt>
                <c:pt idx="13">
                  <c:v>111.76525799713053</c:v>
                </c:pt>
                <c:pt idx="14">
                  <c:v>113.33171156028936</c:v>
                </c:pt>
                <c:pt idx="15">
                  <c:v>114.81234971756081</c:v>
                </c:pt>
                <c:pt idx="16">
                  <c:v>116.2151503122945</c:v>
                </c:pt>
                <c:pt idx="17">
                  <c:v>117.54693405915394</c:v>
                </c:pt>
                <c:pt idx="18">
                  <c:v>118.81336454411638</c:v>
                </c:pt>
                <c:pt idx="19">
                  <c:v>120.0189482244737</c:v>
                </c:pt>
                <c:pt idx="20">
                  <c:v>121.16703442883154</c:v>
                </c:pt>
                <c:pt idx="21">
                  <c:v>122.2598153571091</c:v>
                </c:pt>
                <c:pt idx="22">
                  <c:v>123.29832608054062</c:v>
                </c:pt>
                <c:pt idx="23">
                  <c:v>124.28244454167324</c:v>
                </c:pt>
                <c:pt idx="24">
                  <c:v>125.21089155436907</c:v>
                </c:pt>
                <c:pt idx="25">
                  <c:v>126.08123080380335</c:v>
                </c:pt>
                <c:pt idx="26">
                  <c:v>126.88986884646557</c:v>
                </c:pt>
                <c:pt idx="27">
                  <c:v>127.63205511016042</c:v>
                </c:pt>
                <c:pt idx="28">
                  <c:v>128.30188189400428</c:v>
                </c:pt>
                <c:pt idx="29">
                  <c:v>128.89228436842956</c:v>
                </c:pt>
                <c:pt idx="30">
                  <c:v>129.39504057518246</c:v>
                </c:pt>
                <c:pt idx="31">
                  <c:v>129.80077142732208</c:v>
                </c:pt>
                <c:pt idx="32">
                  <c:v>130.09894070922252</c:v>
                </c:pt>
                <c:pt idx="33">
                  <c:v>130.27785507657151</c:v>
                </c:pt>
                <c:pt idx="34">
                  <c:v>130.32466405637118</c:v>
                </c:pt>
                <c:pt idx="35">
                  <c:v>130.22536004693677</c:v>
                </c:pt>
                <c:pt idx="36">
                  <c:v>129.96477831789892</c:v>
                </c:pt>
                <c:pt idx="37">
                  <c:v>129.52659701020042</c:v>
                </c:pt>
                <c:pt idx="38">
                  <c:v>128.89333713610006</c:v>
                </c:pt>
                <c:pt idx="39">
                  <c:v>128.04636257916985</c:v>
                </c:pt>
                <c:pt idx="40">
                  <c:v>126.96588009429387</c:v>
                </c:pt>
                <c:pt idx="41">
                  <c:v>125.63093930767435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3E3-476E-A159-16A3BDCFF7C4}"/>
            </c:ext>
          </c:extLst>
        </c:ser>
        <c:ser>
          <c:idx val="30"/>
          <c:order val="30"/>
          <c:tx>
            <c:strRef>
              <c:f>'Intracity-Covid Adj.'!$B$67</c:f>
              <c:strCache>
                <c:ptCount val="1"/>
                <c:pt idx="0">
                  <c:v>新疆维吾尔自治区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'Intracity Transport'!$C$1:$AR$1</c:f>
              <c:numCache>
                <c:formatCode>General</c:formatCode>
                <c:ptCount val="4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  <c:pt idx="32">
                  <c:v>2051</c:v>
                </c:pt>
                <c:pt idx="33">
                  <c:v>2052</c:v>
                </c:pt>
                <c:pt idx="34">
                  <c:v>2053</c:v>
                </c:pt>
                <c:pt idx="35">
                  <c:v>2054</c:v>
                </c:pt>
                <c:pt idx="36">
                  <c:v>2055</c:v>
                </c:pt>
                <c:pt idx="37">
                  <c:v>2056</c:v>
                </c:pt>
                <c:pt idx="38">
                  <c:v>2057</c:v>
                </c:pt>
                <c:pt idx="39">
                  <c:v>2058</c:v>
                </c:pt>
                <c:pt idx="40">
                  <c:v>2059</c:v>
                </c:pt>
                <c:pt idx="41">
                  <c:v>2060</c:v>
                </c:pt>
              </c:numCache>
            </c:numRef>
          </c:cat>
          <c:val>
            <c:numRef>
              <c:f>'Intracity-Covid Adj.'!$C$67:$AR$67</c:f>
              <c:numCache>
                <c:formatCode>0_ </c:formatCode>
                <c:ptCount val="42"/>
                <c:pt idx="0">
                  <c:v>378.167346738052</c:v>
                </c:pt>
                <c:pt idx="1">
                  <c:v>240.7226955723124</c:v>
                </c:pt>
                <c:pt idx="2">
                  <c:v>269.82988999312914</c:v>
                </c:pt>
                <c:pt idx="3">
                  <c:v>198.60647670435537</c:v>
                </c:pt>
                <c:pt idx="4">
                  <c:v>223.2972572689167</c:v>
                </c:pt>
                <c:pt idx="5">
                  <c:v>316.44906055315573</c:v>
                </c:pt>
                <c:pt idx="6">
                  <c:v>385.16285498474014</c:v>
                </c:pt>
                <c:pt idx="7">
                  <c:v>420.64109828401308</c:v>
                </c:pt>
                <c:pt idx="8">
                  <c:v>431.11214947243957</c:v>
                </c:pt>
                <c:pt idx="9">
                  <c:v>441.83026887261434</c:v>
                </c:pt>
                <c:pt idx="10">
                  <c:v>452.56296457165763</c:v>
                </c:pt>
                <c:pt idx="11">
                  <c:v>463.0985845431756</c:v>
                </c:pt>
                <c:pt idx="12">
                  <c:v>473.24631664726502</c:v>
                </c:pt>
                <c:pt idx="13">
                  <c:v>482.83618863050242</c:v>
                </c:pt>
                <c:pt idx="14">
                  <c:v>491.71906812595785</c:v>
                </c:pt>
                <c:pt idx="15">
                  <c:v>499.76666265318357</c:v>
                </c:pt>
                <c:pt idx="16">
                  <c:v>506.87151961822076</c:v>
                </c:pt>
                <c:pt idx="17">
                  <c:v>512.94702631359462</c:v>
                </c:pt>
                <c:pt idx="18">
                  <c:v>517.92740991832125</c:v>
                </c:pt>
                <c:pt idx="19">
                  <c:v>521.76773749789913</c:v>
                </c:pt>
                <c:pt idx="20">
                  <c:v>524.44391600431584</c:v>
                </c:pt>
                <c:pt idx="21">
                  <c:v>525.95269227604581</c:v>
                </c:pt>
                <c:pt idx="22">
                  <c:v>526.31165303804778</c:v>
                </c:pt>
                <c:pt idx="23">
                  <c:v>525.55922490176761</c:v>
                </c:pt>
                <c:pt idx="24">
                  <c:v>523.75467436514111</c:v>
                </c:pt>
                <c:pt idx="25">
                  <c:v>520.97810781258897</c:v>
                </c:pt>
                <c:pt idx="26">
                  <c:v>517.33047151501546</c:v>
                </c:pt>
                <c:pt idx="27">
                  <c:v>512.9335516298155</c:v>
                </c:pt>
                <c:pt idx="28">
                  <c:v>507.92997420086851</c:v>
                </c:pt>
                <c:pt idx="29">
                  <c:v>502.4832051585434</c:v>
                </c:pt>
                <c:pt idx="30">
                  <c:v>496.77755031969002</c:v>
                </c:pt>
                <c:pt idx="31">
                  <c:v>491.01815538764924</c:v>
                </c:pt>
                <c:pt idx="32">
                  <c:v>485.43100595225019</c:v>
                </c:pt>
                <c:pt idx="33">
                  <c:v>480.26292748980245</c:v>
                </c:pt>
                <c:pt idx="34">
                  <c:v>475.78158536310974</c:v>
                </c:pt>
                <c:pt idx="35">
                  <c:v>472.27548482145625</c:v>
                </c:pt>
                <c:pt idx="36">
                  <c:v>470.05397100061674</c:v>
                </c:pt>
                <c:pt idx="37">
                  <c:v>469.44722892284938</c:v>
                </c:pt>
                <c:pt idx="38">
                  <c:v>470.80628349690238</c:v>
                </c:pt>
                <c:pt idx="39">
                  <c:v>474.50299951800844</c:v>
                </c:pt>
                <c:pt idx="40">
                  <c:v>480.93008166788644</c:v>
                </c:pt>
                <c:pt idx="41">
                  <c:v>490.50107451474241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3E3-476E-A159-16A3BDCFF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35168"/>
        <c:axId val="1540858976"/>
      </c:areaChart>
      <c:catAx>
        <c:axId val="97035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40858976"/>
        <c:crosses val="autoZero"/>
        <c:auto val="1"/>
        <c:lblAlgn val="ctr"/>
        <c:lblOffset val="100"/>
        <c:noMultiLvlLbl val="0"/>
      </c:catAx>
      <c:valAx>
        <c:axId val="154085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035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5321004599195738"/>
          <c:w val="1"/>
          <c:h val="0.13455753810590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'Itnl Frgt Flight'!$J$1</c:f>
              <c:strCache>
                <c:ptCount val="1"/>
                <c:pt idx="0">
                  <c:v>Prediction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9.1796194686908389E-2"/>
                  <c:y val="-5.0764071157771942E-2"/>
                </c:manualLayout>
              </c:layout>
              <c:numFmt formatCode="0.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'Itnl Frgt Flight'!$H$2:$H$52</c:f>
              <c:numCache>
                <c:formatCode>General</c:formatCode>
                <c:ptCount val="5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</c:numCache>
            </c:numRef>
          </c:xVal>
          <c:yVal>
            <c:numRef>
              <c:f>'Itnl Frgt Flight'!$J$2:$J$52</c:f>
              <c:numCache>
                <c:formatCode>0_ </c:formatCode>
                <c:ptCount val="51"/>
                <c:pt idx="3">
                  <c:v>187.03</c:v>
                </c:pt>
                <c:pt idx="13">
                  <c:v>279.52365663117791</c:v>
                </c:pt>
                <c:pt idx="23">
                  <c:v>372.15021113401656</c:v>
                </c:pt>
                <c:pt idx="33">
                  <c:v>467.38119254586377</c:v>
                </c:pt>
                <c:pt idx="35">
                  <c:v>481.61772779578598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29-4C7F-A91C-D957603EE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895023"/>
        <c:axId val="474893583"/>
      </c:scatterChart>
      <c:scatterChart>
        <c:scatterStyle val="smoothMarker"/>
        <c:varyColors val="0"/>
        <c:ser>
          <c:idx val="0"/>
          <c:order val="0"/>
          <c:tx>
            <c:strRef>
              <c:f>'Itnl Frgt Flight'!$I$1</c:f>
              <c:strCache>
                <c:ptCount val="1"/>
                <c:pt idx="0">
                  <c:v>Actual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'Itnl Frgt Flight'!$H$2:$H$52</c:f>
              <c:numCache>
                <c:formatCode>General</c:formatCode>
                <c:ptCount val="5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</c:numCache>
            </c:numRef>
          </c:xVal>
          <c:yVal>
            <c:numRef>
              <c:f>'Itnl Frgt Flight'!$I$2:$I$52</c:f>
              <c:numCache>
                <c:formatCode>0_ </c:formatCode>
                <c:ptCount val="51"/>
                <c:pt idx="0">
                  <c:v>141.12</c:v>
                </c:pt>
                <c:pt idx="1">
                  <c:v>150.33999999999997</c:v>
                </c:pt>
                <c:pt idx="2">
                  <c:v>170.58</c:v>
                </c:pt>
                <c:pt idx="3">
                  <c:v>187.03</c:v>
                </c:pt>
                <c:pt idx="4">
                  <c:v>184.60999999999999</c:v>
                </c:pt>
                <c:pt idx="5">
                  <c:v>172.32999999999998</c:v>
                </c:pt>
                <c:pt idx="6">
                  <c:v>207.57000000000002</c:v>
                </c:pt>
                <c:pt idx="7">
                  <c:v>201.8</c:v>
                </c:pt>
                <c:pt idx="8">
                  <c:v>213.15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29-4C7F-A91C-D957603EE3DB}"/>
            </c:ext>
          </c:extLst>
        </c:ser>
        <c:ser>
          <c:idx val="2"/>
          <c:order val="2"/>
          <c:tx>
            <c:strRef>
              <c:f>'Itnl Frgt Flight'!$K$1</c:f>
              <c:strCache>
                <c:ptCount val="1"/>
                <c:pt idx="0">
                  <c:v>Calculated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'Itnl Frgt Flight'!$H$2:$H$52</c:f>
              <c:numCache>
                <c:formatCode>General</c:formatCode>
                <c:ptCount val="5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</c:numCache>
            </c:numRef>
          </c:xVal>
          <c:yVal>
            <c:numRef>
              <c:f>'Itnl Frgt Flight'!$K$2:$K$52</c:f>
              <c:numCache>
                <c:formatCode>0_ </c:formatCode>
                <c:ptCount val="51"/>
                <c:pt idx="7">
                  <c:v>201.8</c:v>
                </c:pt>
                <c:pt idx="8">
                  <c:v>213.15</c:v>
                </c:pt>
                <c:pt idx="9">
                  <c:v>241.69491210000001</c:v>
                </c:pt>
                <c:pt idx="10">
                  <c:v>250.9587955641</c:v>
                </c:pt>
                <c:pt idx="11">
                  <c:v>260.26050686079998</c:v>
                </c:pt>
                <c:pt idx="12">
                  <c:v>269.59552193670004</c:v>
                </c:pt>
                <c:pt idx="13">
                  <c:v>278.95931673840005</c:v>
                </c:pt>
                <c:pt idx="14">
                  <c:v>288.34736721249999</c:v>
                </c:pt>
                <c:pt idx="15">
                  <c:v>297.75514930560001</c:v>
                </c:pt>
                <c:pt idx="16">
                  <c:v>307.17813896430005</c:v>
                </c:pt>
                <c:pt idx="17">
                  <c:v>316.61181213520001</c:v>
                </c:pt>
                <c:pt idx="18">
                  <c:v>326.0516447649</c:v>
                </c:pt>
                <c:pt idx="19">
                  <c:v>335.49311280000001</c:v>
                </c:pt>
                <c:pt idx="20">
                  <c:v>344.9316921871</c:v>
                </c:pt>
                <c:pt idx="21">
                  <c:v>354.36285887280002</c:v>
                </c:pt>
                <c:pt idx="22">
                  <c:v>363.78208880370005</c:v>
                </c:pt>
                <c:pt idx="23">
                  <c:v>373.18485792640001</c:v>
                </c:pt>
                <c:pt idx="24">
                  <c:v>382.56664218750001</c:v>
                </c:pt>
                <c:pt idx="25">
                  <c:v>391.92291753360001</c:v>
                </c:pt>
                <c:pt idx="26">
                  <c:v>401.24915991130001</c:v>
                </c:pt>
                <c:pt idx="27">
                  <c:v>410.54084526719998</c:v>
                </c:pt>
                <c:pt idx="28">
                  <c:v>419.79344954789997</c:v>
                </c:pt>
                <c:pt idx="29">
                  <c:v>429.00244870000006</c:v>
                </c:pt>
                <c:pt idx="30">
                  <c:v>438.16331867010001</c:v>
                </c:pt>
                <c:pt idx="31">
                  <c:v>447.27153540480003</c:v>
                </c:pt>
                <c:pt idx="32">
                  <c:v>456.32257485069999</c:v>
                </c:pt>
                <c:pt idx="33">
                  <c:v>465.31191295439999</c:v>
                </c:pt>
                <c:pt idx="34">
                  <c:v>474.23502566249999</c:v>
                </c:pt>
                <c:pt idx="35">
                  <c:v>483.0873889216</c:v>
                </c:pt>
                <c:pt idx="36">
                  <c:v>491.86447867829997</c:v>
                </c:pt>
                <c:pt idx="37">
                  <c:v>500.56177087920003</c:v>
                </c:pt>
                <c:pt idx="38">
                  <c:v>509.17474147090002</c:v>
                </c:pt>
                <c:pt idx="39">
                  <c:v>517.69886640000004</c:v>
                </c:pt>
                <c:pt idx="40">
                  <c:v>526.12962161309997</c:v>
                </c:pt>
                <c:pt idx="41">
                  <c:v>534.46248305680001</c:v>
                </c:pt>
                <c:pt idx="42">
                  <c:v>542.69292667770003</c:v>
                </c:pt>
                <c:pt idx="43">
                  <c:v>550.81642842240001</c:v>
                </c:pt>
                <c:pt idx="44">
                  <c:v>558.82846423750004</c:v>
                </c:pt>
                <c:pt idx="45">
                  <c:v>566.7245100696</c:v>
                </c:pt>
                <c:pt idx="46">
                  <c:v>574.50004186529998</c:v>
                </c:pt>
                <c:pt idx="47">
                  <c:v>582.15053557120007</c:v>
                </c:pt>
                <c:pt idx="48">
                  <c:v>589.67146713390002</c:v>
                </c:pt>
                <c:pt idx="49">
                  <c:v>597.05831250000006</c:v>
                </c:pt>
                <c:pt idx="50">
                  <c:v>604.30654761610003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F29-4C7F-A91C-D957603EE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895023"/>
        <c:axId val="474893583"/>
      </c:scatterChart>
      <c:valAx>
        <c:axId val="474895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4893583"/>
        <c:crosses val="autoZero"/>
        <c:crossBetween val="midCat"/>
      </c:valAx>
      <c:valAx>
        <c:axId val="47489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4895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7.6225484918721387E-2"/>
          <c:y val="0.13928521669375779"/>
          <c:w val="0.88240726065543862"/>
          <c:h val="0.702114233039904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'Ship Frgt'!$B$1:$B$2</c:f>
              <c:strCache>
                <c:ptCount val="2"/>
                <c:pt idx="0">
                  <c:v>内河</c:v>
                </c:pt>
                <c:pt idx="1">
                  <c:v>高情景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'Ship Frgt'!$A$3:$A$50</c:f>
              <c:numCache>
                <c:formatCode>General</c:formatCode>
                <c:ptCount val="48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  <c:pt idx="33">
                  <c:v>2051</c:v>
                </c:pt>
                <c:pt idx="34">
                  <c:v>2052</c:v>
                </c:pt>
                <c:pt idx="35">
                  <c:v>2053</c:v>
                </c:pt>
                <c:pt idx="36">
                  <c:v>2054</c:v>
                </c:pt>
                <c:pt idx="37">
                  <c:v>2055</c:v>
                </c:pt>
                <c:pt idx="38">
                  <c:v>2056</c:v>
                </c:pt>
                <c:pt idx="39">
                  <c:v>2057</c:v>
                </c:pt>
                <c:pt idx="40">
                  <c:v>2058</c:v>
                </c:pt>
                <c:pt idx="41">
                  <c:v>2059</c:v>
                </c:pt>
                <c:pt idx="42">
                  <c:v>2060</c:v>
                </c:pt>
                <c:pt idx="43">
                  <c:v>2061</c:v>
                </c:pt>
                <c:pt idx="44">
                  <c:v>2062</c:v>
                </c:pt>
                <c:pt idx="45">
                  <c:v>2063</c:v>
                </c:pt>
                <c:pt idx="46">
                  <c:v>2064</c:v>
                </c:pt>
                <c:pt idx="47">
                  <c:v>2065</c:v>
                </c:pt>
              </c:numCache>
            </c:numRef>
          </c:xVal>
          <c:yVal>
            <c:numRef>
              <c:f>'Ship Frgt'!$B$3:$B$50</c:f>
              <c:numCache>
                <c:formatCode>0.00_ </c:formatCode>
                <c:ptCount val="48"/>
                <c:pt idx="0">
                  <c:v>1.506</c:v>
                </c:pt>
                <c:pt idx="1">
                  <c:v>1.575</c:v>
                </c:pt>
                <c:pt idx="2">
                  <c:v>1.5629999999999999</c:v>
                </c:pt>
                <c:pt idx="3">
                  <c:v>1.6459999999999999</c:v>
                </c:pt>
                <c:pt idx="4">
                  <c:v>1.758</c:v>
                </c:pt>
                <c:pt idx="5">
                  <c:v>1.877</c:v>
                </c:pt>
                <c:pt idx="6">
                  <c:v>1.9730000000000001</c:v>
                </c:pt>
                <c:pt idx="7">
                  <c:v>2.0910000000000002</c:v>
                </c:pt>
                <c:pt idx="8">
                  <c:v>2.169</c:v>
                </c:pt>
                <c:pt idx="9">
                  <c:v>2.254</c:v>
                </c:pt>
                <c:pt idx="10">
                  <c:v>2.298</c:v>
                </c:pt>
                <c:pt idx="11">
                  <c:v>2.3740000000000001</c:v>
                </c:pt>
                <c:pt idx="12">
                  <c:v>2.4340000000000002</c:v>
                </c:pt>
                <c:pt idx="13">
                  <c:v>2.476</c:v>
                </c:pt>
                <c:pt idx="14">
                  <c:v>2.5089999999999999</c:v>
                </c:pt>
                <c:pt idx="15">
                  <c:v>2.5419999999999998</c:v>
                </c:pt>
                <c:pt idx="16">
                  <c:v>2.5720000000000001</c:v>
                </c:pt>
                <c:pt idx="17">
                  <c:v>2.6150000000000002</c:v>
                </c:pt>
                <c:pt idx="18">
                  <c:v>2.657</c:v>
                </c:pt>
                <c:pt idx="19">
                  <c:v>2.698</c:v>
                </c:pt>
                <c:pt idx="20">
                  <c:v>2.7360000000000002</c:v>
                </c:pt>
                <c:pt idx="21">
                  <c:v>2.7789999999999999</c:v>
                </c:pt>
                <c:pt idx="22">
                  <c:v>2.8180000000000001</c:v>
                </c:pt>
                <c:pt idx="23">
                  <c:v>2.847</c:v>
                </c:pt>
                <c:pt idx="24">
                  <c:v>2.879</c:v>
                </c:pt>
                <c:pt idx="25">
                  <c:v>2.907</c:v>
                </c:pt>
                <c:pt idx="26">
                  <c:v>2.9390000000000001</c:v>
                </c:pt>
                <c:pt idx="27">
                  <c:v>2.9660000000000002</c:v>
                </c:pt>
                <c:pt idx="28">
                  <c:v>2.9950000000000001</c:v>
                </c:pt>
                <c:pt idx="29">
                  <c:v>3.0190000000000001</c:v>
                </c:pt>
                <c:pt idx="30">
                  <c:v>3.048</c:v>
                </c:pt>
                <c:pt idx="31">
                  <c:v>3.0680000000000001</c:v>
                </c:pt>
                <c:pt idx="32">
                  <c:v>3.097</c:v>
                </c:pt>
                <c:pt idx="33">
                  <c:v>3.128066666666669</c:v>
                </c:pt>
                <c:pt idx="34">
                  <c:v>3.1556242424242456</c:v>
                </c:pt>
                <c:pt idx="35">
                  <c:v>3.183181818181815</c:v>
                </c:pt>
                <c:pt idx="36">
                  <c:v>3.2107393939393916</c:v>
                </c:pt>
                <c:pt idx="37">
                  <c:v>3.2382969696969681</c:v>
                </c:pt>
                <c:pt idx="38">
                  <c:v>3.2658545454545447</c:v>
                </c:pt>
                <c:pt idx="39">
                  <c:v>3.2934121212121212</c:v>
                </c:pt>
                <c:pt idx="40">
                  <c:v>3.3209696969696978</c:v>
                </c:pt>
                <c:pt idx="41">
                  <c:v>3.3485272727272744</c:v>
                </c:pt>
                <c:pt idx="42">
                  <c:v>3.3760848484848509</c:v>
                </c:pt>
                <c:pt idx="43">
                  <c:v>3.4036424242424275</c:v>
                </c:pt>
                <c:pt idx="44">
                  <c:v>3.4311999999999969</c:v>
                </c:pt>
                <c:pt idx="45">
                  <c:v>3.4587575757575735</c:v>
                </c:pt>
                <c:pt idx="46">
                  <c:v>3.48631515151515</c:v>
                </c:pt>
                <c:pt idx="47">
                  <c:v>3.5138727272727266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F2-4264-9520-B5201BE9BFD2}"/>
            </c:ext>
          </c:extLst>
        </c:ser>
        <c:ser>
          <c:idx val="1"/>
          <c:order val="1"/>
          <c:tx>
            <c:strRef>
              <c:f>'Ship Frgt'!$C$1:$C$2</c:f>
              <c:strCache>
                <c:ptCount val="2"/>
                <c:pt idx="0">
                  <c:v>内河</c:v>
                </c:pt>
                <c:pt idx="1">
                  <c:v>低情景</c:v>
                </c:pt>
              </c:strCache>
            </c:strRef>
          </c:tx>
          <c:spPr>
            <a:ln w="1905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'Ship Frgt'!$A$3:$A$50</c:f>
              <c:numCache>
                <c:formatCode>General</c:formatCode>
                <c:ptCount val="48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  <c:pt idx="33">
                  <c:v>2051</c:v>
                </c:pt>
                <c:pt idx="34">
                  <c:v>2052</c:v>
                </c:pt>
                <c:pt idx="35">
                  <c:v>2053</c:v>
                </c:pt>
                <c:pt idx="36">
                  <c:v>2054</c:v>
                </c:pt>
                <c:pt idx="37">
                  <c:v>2055</c:v>
                </c:pt>
                <c:pt idx="38">
                  <c:v>2056</c:v>
                </c:pt>
                <c:pt idx="39">
                  <c:v>2057</c:v>
                </c:pt>
                <c:pt idx="40">
                  <c:v>2058</c:v>
                </c:pt>
                <c:pt idx="41">
                  <c:v>2059</c:v>
                </c:pt>
                <c:pt idx="42">
                  <c:v>2060</c:v>
                </c:pt>
                <c:pt idx="43">
                  <c:v>2061</c:v>
                </c:pt>
                <c:pt idx="44">
                  <c:v>2062</c:v>
                </c:pt>
                <c:pt idx="45">
                  <c:v>2063</c:v>
                </c:pt>
                <c:pt idx="46">
                  <c:v>2064</c:v>
                </c:pt>
                <c:pt idx="47">
                  <c:v>2065</c:v>
                </c:pt>
              </c:numCache>
            </c:numRef>
          </c:xVal>
          <c:yVal>
            <c:numRef>
              <c:f>'Ship Frgt'!$C$3:$C$50</c:f>
              <c:numCache>
                <c:formatCode>0.00_ </c:formatCode>
                <c:ptCount val="48"/>
                <c:pt idx="0">
                  <c:v>1.524</c:v>
                </c:pt>
                <c:pt idx="1">
                  <c:v>1.581</c:v>
                </c:pt>
                <c:pt idx="2">
                  <c:v>1.577</c:v>
                </c:pt>
                <c:pt idx="3">
                  <c:v>1.647</c:v>
                </c:pt>
                <c:pt idx="4">
                  <c:v>1.7250000000000001</c:v>
                </c:pt>
                <c:pt idx="5">
                  <c:v>1.8220000000000001</c:v>
                </c:pt>
                <c:pt idx="6">
                  <c:v>1.8779999999999999</c:v>
                </c:pt>
                <c:pt idx="7">
                  <c:v>1.927</c:v>
                </c:pt>
                <c:pt idx="8">
                  <c:v>1.98</c:v>
                </c:pt>
                <c:pt idx="9">
                  <c:v>2.0339999999999998</c:v>
                </c:pt>
                <c:pt idx="10">
                  <c:v>2.0369999999999999</c:v>
                </c:pt>
                <c:pt idx="11">
                  <c:v>2.0699999999999998</c:v>
                </c:pt>
                <c:pt idx="12">
                  <c:v>2.097</c:v>
                </c:pt>
                <c:pt idx="13">
                  <c:v>2.1389999999999998</c:v>
                </c:pt>
                <c:pt idx="14">
                  <c:v>2.177</c:v>
                </c:pt>
                <c:pt idx="15">
                  <c:v>2.21</c:v>
                </c:pt>
                <c:pt idx="16">
                  <c:v>2.2330000000000001</c:v>
                </c:pt>
                <c:pt idx="17">
                  <c:v>2.2429999999999999</c:v>
                </c:pt>
                <c:pt idx="18">
                  <c:v>2.2669999999999999</c:v>
                </c:pt>
                <c:pt idx="19">
                  <c:v>2.2759999999999998</c:v>
                </c:pt>
                <c:pt idx="20">
                  <c:v>2.2770000000000001</c:v>
                </c:pt>
                <c:pt idx="21">
                  <c:v>2.2919999999999998</c:v>
                </c:pt>
                <c:pt idx="22">
                  <c:v>2.3010000000000002</c:v>
                </c:pt>
                <c:pt idx="23">
                  <c:v>2.3170000000000002</c:v>
                </c:pt>
                <c:pt idx="24">
                  <c:v>2.323</c:v>
                </c:pt>
                <c:pt idx="25">
                  <c:v>2.3290000000000002</c:v>
                </c:pt>
                <c:pt idx="26">
                  <c:v>2.3410000000000002</c:v>
                </c:pt>
                <c:pt idx="27">
                  <c:v>2.3530000000000002</c:v>
                </c:pt>
                <c:pt idx="28">
                  <c:v>2.3639999999999999</c:v>
                </c:pt>
                <c:pt idx="29">
                  <c:v>2.3780000000000001</c:v>
                </c:pt>
                <c:pt idx="30">
                  <c:v>2.3879999999999999</c:v>
                </c:pt>
                <c:pt idx="31">
                  <c:v>2.3969999999999998</c:v>
                </c:pt>
                <c:pt idx="32">
                  <c:v>2.4009999999999998</c:v>
                </c:pt>
                <c:pt idx="33">
                  <c:v>2.4154666666666635</c:v>
                </c:pt>
                <c:pt idx="34">
                  <c:v>2.4257151515151492</c:v>
                </c:pt>
                <c:pt idx="35">
                  <c:v>2.4359636363636348</c:v>
                </c:pt>
                <c:pt idx="36">
                  <c:v>2.4462121212121204</c:v>
                </c:pt>
                <c:pt idx="37">
                  <c:v>2.4564606060606025</c:v>
                </c:pt>
                <c:pt idx="38">
                  <c:v>2.4667090909090881</c:v>
                </c:pt>
                <c:pt idx="39">
                  <c:v>2.4769575757575737</c:v>
                </c:pt>
                <c:pt idx="40">
                  <c:v>2.4872060606060593</c:v>
                </c:pt>
                <c:pt idx="41">
                  <c:v>2.4974545454545449</c:v>
                </c:pt>
                <c:pt idx="42">
                  <c:v>2.507703030303027</c:v>
                </c:pt>
                <c:pt idx="43">
                  <c:v>2.5179515151515126</c:v>
                </c:pt>
                <c:pt idx="44">
                  <c:v>2.5281999999999982</c:v>
                </c:pt>
                <c:pt idx="45">
                  <c:v>2.5384484848484838</c:v>
                </c:pt>
                <c:pt idx="46">
                  <c:v>2.5486969696969659</c:v>
                </c:pt>
                <c:pt idx="47">
                  <c:v>2.5589454545454515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F2-4264-9520-B5201BE9BFD2}"/>
            </c:ext>
          </c:extLst>
        </c:ser>
        <c:ser>
          <c:idx val="2"/>
          <c:order val="2"/>
          <c:tx>
            <c:strRef>
              <c:f>'Ship Frgt'!$D$1:$D$2</c:f>
              <c:strCache>
                <c:ptCount val="2"/>
                <c:pt idx="0">
                  <c:v>沿海</c:v>
                </c:pt>
                <c:pt idx="1">
                  <c:v>高情景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'Ship Frgt'!$A$3:$A$50</c:f>
              <c:numCache>
                <c:formatCode>General</c:formatCode>
                <c:ptCount val="48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  <c:pt idx="33">
                  <c:v>2051</c:v>
                </c:pt>
                <c:pt idx="34">
                  <c:v>2052</c:v>
                </c:pt>
                <c:pt idx="35">
                  <c:v>2053</c:v>
                </c:pt>
                <c:pt idx="36">
                  <c:v>2054</c:v>
                </c:pt>
                <c:pt idx="37">
                  <c:v>2055</c:v>
                </c:pt>
                <c:pt idx="38">
                  <c:v>2056</c:v>
                </c:pt>
                <c:pt idx="39">
                  <c:v>2057</c:v>
                </c:pt>
                <c:pt idx="40">
                  <c:v>2058</c:v>
                </c:pt>
                <c:pt idx="41">
                  <c:v>2059</c:v>
                </c:pt>
                <c:pt idx="42">
                  <c:v>2060</c:v>
                </c:pt>
                <c:pt idx="43">
                  <c:v>2061</c:v>
                </c:pt>
                <c:pt idx="44">
                  <c:v>2062</c:v>
                </c:pt>
                <c:pt idx="45">
                  <c:v>2063</c:v>
                </c:pt>
                <c:pt idx="46">
                  <c:v>2064</c:v>
                </c:pt>
                <c:pt idx="47">
                  <c:v>2065</c:v>
                </c:pt>
              </c:numCache>
            </c:numRef>
          </c:xVal>
          <c:yVal>
            <c:numRef>
              <c:f>'Ship Frgt'!$D$3:$D$50</c:f>
              <c:numCache>
                <c:formatCode>0.00_ </c:formatCode>
                <c:ptCount val="48"/>
                <c:pt idx="0">
                  <c:v>3.161</c:v>
                </c:pt>
                <c:pt idx="1">
                  <c:v>3.2850000000000001</c:v>
                </c:pt>
                <c:pt idx="2">
                  <c:v>3.347</c:v>
                </c:pt>
                <c:pt idx="3">
                  <c:v>3.484</c:v>
                </c:pt>
                <c:pt idx="4">
                  <c:v>3.6669999999999998</c:v>
                </c:pt>
                <c:pt idx="5">
                  <c:v>3.8809999999999998</c:v>
                </c:pt>
                <c:pt idx="6">
                  <c:v>4.0960000000000001</c:v>
                </c:pt>
                <c:pt idx="7">
                  <c:v>4.3129999999999997</c:v>
                </c:pt>
                <c:pt idx="8">
                  <c:v>4.46</c:v>
                </c:pt>
                <c:pt idx="9">
                  <c:v>4.609</c:v>
                </c:pt>
                <c:pt idx="10">
                  <c:v>4.7649999999999997</c:v>
                </c:pt>
                <c:pt idx="11">
                  <c:v>4.9039999999999999</c:v>
                </c:pt>
                <c:pt idx="12">
                  <c:v>5.0220000000000002</c:v>
                </c:pt>
                <c:pt idx="13">
                  <c:v>5.101</c:v>
                </c:pt>
                <c:pt idx="14">
                  <c:v>5.1589999999999998</c:v>
                </c:pt>
                <c:pt idx="15">
                  <c:v>5.2290000000000001</c:v>
                </c:pt>
                <c:pt idx="16">
                  <c:v>5.298</c:v>
                </c:pt>
                <c:pt idx="17">
                  <c:v>5.3470000000000004</c:v>
                </c:pt>
                <c:pt idx="18">
                  <c:v>5.4130000000000003</c:v>
                </c:pt>
                <c:pt idx="19">
                  <c:v>5.4859999999999998</c:v>
                </c:pt>
                <c:pt idx="20">
                  <c:v>5.5540000000000003</c:v>
                </c:pt>
                <c:pt idx="21">
                  <c:v>5.625</c:v>
                </c:pt>
                <c:pt idx="22">
                  <c:v>5.6820000000000004</c:v>
                </c:pt>
                <c:pt idx="23">
                  <c:v>5.742</c:v>
                </c:pt>
                <c:pt idx="24">
                  <c:v>5.7939999999999996</c:v>
                </c:pt>
                <c:pt idx="25">
                  <c:v>5.8440000000000003</c:v>
                </c:pt>
                <c:pt idx="26">
                  <c:v>5.8929999999999998</c:v>
                </c:pt>
                <c:pt idx="27">
                  <c:v>5.94</c:v>
                </c:pt>
                <c:pt idx="28">
                  <c:v>5.9870000000000001</c:v>
                </c:pt>
                <c:pt idx="29">
                  <c:v>6.0279999999999996</c:v>
                </c:pt>
                <c:pt idx="30">
                  <c:v>6.0759999999999996</c:v>
                </c:pt>
                <c:pt idx="31">
                  <c:v>6.1150000000000002</c:v>
                </c:pt>
                <c:pt idx="32">
                  <c:v>6.1669999999999998</c:v>
                </c:pt>
                <c:pt idx="33">
                  <c:v>6.2147333333333421</c:v>
                </c:pt>
                <c:pt idx="34">
                  <c:v>6.2613030303030399</c:v>
                </c:pt>
                <c:pt idx="35">
                  <c:v>6.3078727272727377</c:v>
                </c:pt>
                <c:pt idx="36">
                  <c:v>6.3544424242424355</c:v>
                </c:pt>
                <c:pt idx="37">
                  <c:v>6.4010121212121334</c:v>
                </c:pt>
                <c:pt idx="38">
                  <c:v>6.4475818181818312</c:v>
                </c:pt>
                <c:pt idx="39">
                  <c:v>6.4941515151515148</c:v>
                </c:pt>
                <c:pt idx="40">
                  <c:v>6.5407212121212126</c:v>
                </c:pt>
                <c:pt idx="41">
                  <c:v>6.5872909090909104</c:v>
                </c:pt>
                <c:pt idx="42">
                  <c:v>6.6338606060606082</c:v>
                </c:pt>
                <c:pt idx="43">
                  <c:v>6.680430303030306</c:v>
                </c:pt>
                <c:pt idx="44">
                  <c:v>6.7270000000000039</c:v>
                </c:pt>
                <c:pt idx="45">
                  <c:v>6.7735696969697017</c:v>
                </c:pt>
                <c:pt idx="46">
                  <c:v>6.8201393939393995</c:v>
                </c:pt>
                <c:pt idx="47">
                  <c:v>6.8667090909090973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8F2-4264-9520-B5201BE9BFD2}"/>
            </c:ext>
          </c:extLst>
        </c:ser>
        <c:ser>
          <c:idx val="3"/>
          <c:order val="3"/>
          <c:tx>
            <c:strRef>
              <c:f>'Ship Frgt'!$E$1:$E$2</c:f>
              <c:strCache>
                <c:ptCount val="2"/>
                <c:pt idx="0">
                  <c:v>沿海</c:v>
                </c:pt>
                <c:pt idx="1">
                  <c:v>低情景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'Ship Frgt'!$A$3:$A$50</c:f>
              <c:numCache>
                <c:formatCode>General</c:formatCode>
                <c:ptCount val="48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  <c:pt idx="33">
                  <c:v>2051</c:v>
                </c:pt>
                <c:pt idx="34">
                  <c:v>2052</c:v>
                </c:pt>
                <c:pt idx="35">
                  <c:v>2053</c:v>
                </c:pt>
                <c:pt idx="36">
                  <c:v>2054</c:v>
                </c:pt>
                <c:pt idx="37">
                  <c:v>2055</c:v>
                </c:pt>
                <c:pt idx="38">
                  <c:v>2056</c:v>
                </c:pt>
                <c:pt idx="39">
                  <c:v>2057</c:v>
                </c:pt>
                <c:pt idx="40">
                  <c:v>2058</c:v>
                </c:pt>
                <c:pt idx="41">
                  <c:v>2059</c:v>
                </c:pt>
                <c:pt idx="42">
                  <c:v>2060</c:v>
                </c:pt>
                <c:pt idx="43">
                  <c:v>2061</c:v>
                </c:pt>
                <c:pt idx="44">
                  <c:v>2062</c:v>
                </c:pt>
                <c:pt idx="45">
                  <c:v>2063</c:v>
                </c:pt>
                <c:pt idx="46">
                  <c:v>2064</c:v>
                </c:pt>
                <c:pt idx="47">
                  <c:v>2065</c:v>
                </c:pt>
              </c:numCache>
            </c:numRef>
          </c:xVal>
          <c:yVal>
            <c:numRef>
              <c:f>'Ship Frgt'!$E$3:$E$50</c:f>
              <c:numCache>
                <c:formatCode>0.00_ </c:formatCode>
                <c:ptCount val="48"/>
                <c:pt idx="0">
                  <c:v>3.1779999999999999</c:v>
                </c:pt>
                <c:pt idx="1">
                  <c:v>3.302</c:v>
                </c:pt>
                <c:pt idx="2">
                  <c:v>3.36</c:v>
                </c:pt>
                <c:pt idx="3">
                  <c:v>3.4940000000000002</c:v>
                </c:pt>
                <c:pt idx="4">
                  <c:v>3.645</c:v>
                </c:pt>
                <c:pt idx="5">
                  <c:v>3.758</c:v>
                </c:pt>
                <c:pt idx="6">
                  <c:v>3.9089999999999998</c:v>
                </c:pt>
                <c:pt idx="7">
                  <c:v>4.0140000000000002</c:v>
                </c:pt>
                <c:pt idx="8">
                  <c:v>4.1079999999999997</c:v>
                </c:pt>
                <c:pt idx="9">
                  <c:v>4.1909999999999998</c:v>
                </c:pt>
                <c:pt idx="10">
                  <c:v>4.2779999999999996</c:v>
                </c:pt>
                <c:pt idx="11">
                  <c:v>4.3460000000000001</c:v>
                </c:pt>
                <c:pt idx="12">
                  <c:v>4.4210000000000003</c:v>
                </c:pt>
                <c:pt idx="13">
                  <c:v>4.4580000000000002</c:v>
                </c:pt>
                <c:pt idx="14">
                  <c:v>4.4950000000000001</c:v>
                </c:pt>
                <c:pt idx="15">
                  <c:v>4.5460000000000003</c:v>
                </c:pt>
                <c:pt idx="16">
                  <c:v>4.5860000000000003</c:v>
                </c:pt>
                <c:pt idx="17">
                  <c:v>4.609</c:v>
                </c:pt>
                <c:pt idx="18">
                  <c:v>4.62</c:v>
                </c:pt>
                <c:pt idx="19">
                  <c:v>4.6319999999999997</c:v>
                </c:pt>
                <c:pt idx="20">
                  <c:v>4.6280000000000001</c:v>
                </c:pt>
                <c:pt idx="21">
                  <c:v>4.6390000000000002</c:v>
                </c:pt>
                <c:pt idx="22">
                  <c:v>4.6609999999999996</c:v>
                </c:pt>
                <c:pt idx="23">
                  <c:v>4.66</c:v>
                </c:pt>
                <c:pt idx="24">
                  <c:v>4.6820000000000004</c:v>
                </c:pt>
                <c:pt idx="25">
                  <c:v>4.6829999999999998</c:v>
                </c:pt>
                <c:pt idx="26">
                  <c:v>4.7</c:v>
                </c:pt>
                <c:pt idx="27">
                  <c:v>4.7140000000000004</c:v>
                </c:pt>
                <c:pt idx="28">
                  <c:v>4.742</c:v>
                </c:pt>
                <c:pt idx="29">
                  <c:v>4.7380000000000004</c:v>
                </c:pt>
                <c:pt idx="30">
                  <c:v>4.766</c:v>
                </c:pt>
                <c:pt idx="31">
                  <c:v>4.774</c:v>
                </c:pt>
                <c:pt idx="32">
                  <c:v>4.7750000000000004</c:v>
                </c:pt>
                <c:pt idx="33">
                  <c:v>4.7979333333333329</c:v>
                </c:pt>
                <c:pt idx="34">
                  <c:v>4.8114848484848487</c:v>
                </c:pt>
                <c:pt idx="35">
                  <c:v>4.8250363636363645</c:v>
                </c:pt>
                <c:pt idx="36">
                  <c:v>4.8385878787878802</c:v>
                </c:pt>
                <c:pt idx="37">
                  <c:v>4.852139393939396</c:v>
                </c:pt>
                <c:pt idx="38">
                  <c:v>4.8656909090909117</c:v>
                </c:pt>
                <c:pt idx="39">
                  <c:v>4.8792424242424239</c:v>
                </c:pt>
                <c:pt idx="40">
                  <c:v>4.8927939393939397</c:v>
                </c:pt>
                <c:pt idx="41">
                  <c:v>4.9063454545454555</c:v>
                </c:pt>
                <c:pt idx="42">
                  <c:v>4.9198969696969712</c:v>
                </c:pt>
                <c:pt idx="43">
                  <c:v>4.933448484848487</c:v>
                </c:pt>
                <c:pt idx="44">
                  <c:v>4.9470000000000027</c:v>
                </c:pt>
                <c:pt idx="45">
                  <c:v>4.9605515151515149</c:v>
                </c:pt>
                <c:pt idx="46">
                  <c:v>4.9741030303030307</c:v>
                </c:pt>
                <c:pt idx="47">
                  <c:v>4.9876545454545465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8F2-4264-9520-B5201BE9BFD2}"/>
            </c:ext>
          </c:extLst>
        </c:ser>
        <c:ser>
          <c:idx val="4"/>
          <c:order val="4"/>
          <c:tx>
            <c:strRef>
              <c:f>'Ship Frgt'!$F$1:$F$2</c:f>
              <c:strCache>
                <c:ptCount val="2"/>
                <c:pt idx="0">
                  <c:v>远洋</c:v>
                </c:pt>
                <c:pt idx="1">
                  <c:v>高情景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'Ship Frgt'!$A$3:$A$50</c:f>
              <c:numCache>
                <c:formatCode>General</c:formatCode>
                <c:ptCount val="48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  <c:pt idx="33">
                  <c:v>2051</c:v>
                </c:pt>
                <c:pt idx="34">
                  <c:v>2052</c:v>
                </c:pt>
                <c:pt idx="35">
                  <c:v>2053</c:v>
                </c:pt>
                <c:pt idx="36">
                  <c:v>2054</c:v>
                </c:pt>
                <c:pt idx="37">
                  <c:v>2055</c:v>
                </c:pt>
                <c:pt idx="38">
                  <c:v>2056</c:v>
                </c:pt>
                <c:pt idx="39">
                  <c:v>2057</c:v>
                </c:pt>
                <c:pt idx="40">
                  <c:v>2058</c:v>
                </c:pt>
                <c:pt idx="41">
                  <c:v>2059</c:v>
                </c:pt>
                <c:pt idx="42">
                  <c:v>2060</c:v>
                </c:pt>
                <c:pt idx="43">
                  <c:v>2061</c:v>
                </c:pt>
                <c:pt idx="44">
                  <c:v>2062</c:v>
                </c:pt>
                <c:pt idx="45">
                  <c:v>2063</c:v>
                </c:pt>
                <c:pt idx="46">
                  <c:v>2064</c:v>
                </c:pt>
                <c:pt idx="47">
                  <c:v>2065</c:v>
                </c:pt>
              </c:numCache>
            </c:numRef>
          </c:xVal>
          <c:yVal>
            <c:numRef>
              <c:f>'Ship Frgt'!$F$3:$F$50</c:f>
              <c:numCache>
                <c:formatCode>0.00_ </c:formatCode>
                <c:ptCount val="48"/>
                <c:pt idx="0">
                  <c:v>5.1849999999999996</c:v>
                </c:pt>
                <c:pt idx="1">
                  <c:v>5.343</c:v>
                </c:pt>
                <c:pt idx="2">
                  <c:v>5.53</c:v>
                </c:pt>
                <c:pt idx="3">
                  <c:v>5.657</c:v>
                </c:pt>
                <c:pt idx="4">
                  <c:v>5.7839999999999998</c:v>
                </c:pt>
                <c:pt idx="5">
                  <c:v>5.923</c:v>
                </c:pt>
                <c:pt idx="6">
                  <c:v>6.05</c:v>
                </c:pt>
                <c:pt idx="7">
                  <c:v>6.2210000000000001</c:v>
                </c:pt>
                <c:pt idx="8">
                  <c:v>6.3559999999999999</c:v>
                </c:pt>
                <c:pt idx="9">
                  <c:v>6.4729999999999999</c:v>
                </c:pt>
                <c:pt idx="10">
                  <c:v>6.6210000000000004</c:v>
                </c:pt>
                <c:pt idx="11">
                  <c:v>6.7549999999999999</c:v>
                </c:pt>
                <c:pt idx="12">
                  <c:v>6.9009999999999998</c:v>
                </c:pt>
                <c:pt idx="13">
                  <c:v>7.0529999999999999</c:v>
                </c:pt>
                <c:pt idx="14">
                  <c:v>7.18</c:v>
                </c:pt>
                <c:pt idx="15">
                  <c:v>7.33</c:v>
                </c:pt>
                <c:pt idx="16">
                  <c:v>7.4820000000000002</c:v>
                </c:pt>
                <c:pt idx="17">
                  <c:v>7.6180000000000003</c:v>
                </c:pt>
                <c:pt idx="18">
                  <c:v>7.7679999999999998</c:v>
                </c:pt>
                <c:pt idx="19">
                  <c:v>7.923</c:v>
                </c:pt>
                <c:pt idx="20">
                  <c:v>8.0790000000000006</c:v>
                </c:pt>
                <c:pt idx="21">
                  <c:v>8.23</c:v>
                </c:pt>
                <c:pt idx="22">
                  <c:v>8.3620000000000001</c:v>
                </c:pt>
                <c:pt idx="23">
                  <c:v>8.5120000000000005</c:v>
                </c:pt>
                <c:pt idx="24">
                  <c:v>8.6620000000000008</c:v>
                </c:pt>
                <c:pt idx="25">
                  <c:v>8.7880000000000003</c:v>
                </c:pt>
                <c:pt idx="26">
                  <c:v>8.9339999999999993</c:v>
                </c:pt>
                <c:pt idx="27">
                  <c:v>9.0820000000000007</c:v>
                </c:pt>
                <c:pt idx="28">
                  <c:v>9.2249999999999996</c:v>
                </c:pt>
                <c:pt idx="29">
                  <c:v>9.3670000000000009</c:v>
                </c:pt>
                <c:pt idx="30">
                  <c:v>9.4960000000000004</c:v>
                </c:pt>
                <c:pt idx="31">
                  <c:v>9.6419999999999995</c:v>
                </c:pt>
                <c:pt idx="32">
                  <c:v>9.7720000000000002</c:v>
                </c:pt>
                <c:pt idx="33">
                  <c:v>9.9207333333333168</c:v>
                </c:pt>
                <c:pt idx="34">
                  <c:v>10.0612303030303</c:v>
                </c:pt>
                <c:pt idx="35">
                  <c:v>10.201727272727283</c:v>
                </c:pt>
                <c:pt idx="36">
                  <c:v>10.342224242424265</c:v>
                </c:pt>
                <c:pt idx="37">
                  <c:v>10.482721212121191</c:v>
                </c:pt>
                <c:pt idx="38">
                  <c:v>10.623218181818174</c:v>
                </c:pt>
                <c:pt idx="39">
                  <c:v>10.763715151515157</c:v>
                </c:pt>
                <c:pt idx="40">
                  <c:v>10.90421212121214</c:v>
                </c:pt>
                <c:pt idx="41">
                  <c:v>11.044709090909066</c:v>
                </c:pt>
                <c:pt idx="42">
                  <c:v>11.185206060606049</c:v>
                </c:pt>
                <c:pt idx="43">
                  <c:v>11.325703030303032</c:v>
                </c:pt>
                <c:pt idx="44">
                  <c:v>11.466200000000015</c:v>
                </c:pt>
                <c:pt idx="45">
                  <c:v>11.606696969696998</c:v>
                </c:pt>
                <c:pt idx="46">
                  <c:v>11.747193939393924</c:v>
                </c:pt>
                <c:pt idx="47">
                  <c:v>11.887690909090907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8F2-4264-9520-B5201BE9BFD2}"/>
            </c:ext>
          </c:extLst>
        </c:ser>
        <c:ser>
          <c:idx val="5"/>
          <c:order val="5"/>
          <c:tx>
            <c:strRef>
              <c:f>'Ship Frgt'!$G$1:$G$2</c:f>
              <c:strCache>
                <c:ptCount val="2"/>
                <c:pt idx="0">
                  <c:v>远洋</c:v>
                </c:pt>
                <c:pt idx="1">
                  <c:v>低情景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'Ship Frgt'!$A$3:$A$50</c:f>
              <c:numCache>
                <c:formatCode>General</c:formatCode>
                <c:ptCount val="48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  <c:pt idx="33">
                  <c:v>2051</c:v>
                </c:pt>
                <c:pt idx="34">
                  <c:v>2052</c:v>
                </c:pt>
                <c:pt idx="35">
                  <c:v>2053</c:v>
                </c:pt>
                <c:pt idx="36">
                  <c:v>2054</c:v>
                </c:pt>
                <c:pt idx="37">
                  <c:v>2055</c:v>
                </c:pt>
                <c:pt idx="38">
                  <c:v>2056</c:v>
                </c:pt>
                <c:pt idx="39">
                  <c:v>2057</c:v>
                </c:pt>
                <c:pt idx="40">
                  <c:v>2058</c:v>
                </c:pt>
                <c:pt idx="41">
                  <c:v>2059</c:v>
                </c:pt>
                <c:pt idx="42">
                  <c:v>2060</c:v>
                </c:pt>
                <c:pt idx="43">
                  <c:v>2061</c:v>
                </c:pt>
                <c:pt idx="44">
                  <c:v>2062</c:v>
                </c:pt>
                <c:pt idx="45">
                  <c:v>2063</c:v>
                </c:pt>
                <c:pt idx="46">
                  <c:v>2064</c:v>
                </c:pt>
                <c:pt idx="47">
                  <c:v>2065</c:v>
                </c:pt>
              </c:numCache>
            </c:numRef>
          </c:xVal>
          <c:yVal>
            <c:numRef>
              <c:f>'Ship Frgt'!$G$3:$G$50</c:f>
              <c:numCache>
                <c:formatCode>0.00_ </c:formatCode>
                <c:ptCount val="48"/>
                <c:pt idx="0">
                  <c:v>5.1849999999999996</c:v>
                </c:pt>
                <c:pt idx="1">
                  <c:v>5.3410000000000002</c:v>
                </c:pt>
                <c:pt idx="2">
                  <c:v>5.532</c:v>
                </c:pt>
                <c:pt idx="3">
                  <c:v>5.6559999999999997</c:v>
                </c:pt>
                <c:pt idx="4">
                  <c:v>5.7839999999999998</c:v>
                </c:pt>
                <c:pt idx="5">
                  <c:v>5.8979999999999997</c:v>
                </c:pt>
                <c:pt idx="6">
                  <c:v>5.9589999999999996</c:v>
                </c:pt>
                <c:pt idx="7">
                  <c:v>6.0010000000000003</c:v>
                </c:pt>
                <c:pt idx="8">
                  <c:v>6.06</c:v>
                </c:pt>
                <c:pt idx="9">
                  <c:v>6.1390000000000002</c:v>
                </c:pt>
                <c:pt idx="10">
                  <c:v>6.2359999999999998</c:v>
                </c:pt>
                <c:pt idx="11">
                  <c:v>6.3239999999999998</c:v>
                </c:pt>
                <c:pt idx="12">
                  <c:v>6.4059999999999997</c:v>
                </c:pt>
                <c:pt idx="13">
                  <c:v>6.4989999999999997</c:v>
                </c:pt>
                <c:pt idx="14">
                  <c:v>6.5990000000000002</c:v>
                </c:pt>
                <c:pt idx="15">
                  <c:v>6.7110000000000003</c:v>
                </c:pt>
                <c:pt idx="16">
                  <c:v>6.8090000000000002</c:v>
                </c:pt>
                <c:pt idx="17">
                  <c:v>6.9109999999999996</c:v>
                </c:pt>
                <c:pt idx="18">
                  <c:v>6.9710000000000001</c:v>
                </c:pt>
                <c:pt idx="19">
                  <c:v>7.02</c:v>
                </c:pt>
                <c:pt idx="20">
                  <c:v>7.0759999999999996</c:v>
                </c:pt>
                <c:pt idx="21">
                  <c:v>7.1230000000000002</c:v>
                </c:pt>
                <c:pt idx="22">
                  <c:v>7.1820000000000004</c:v>
                </c:pt>
                <c:pt idx="23">
                  <c:v>7.2190000000000003</c:v>
                </c:pt>
                <c:pt idx="24">
                  <c:v>7.2530000000000001</c:v>
                </c:pt>
                <c:pt idx="25">
                  <c:v>7.2839999999999998</c:v>
                </c:pt>
                <c:pt idx="26">
                  <c:v>7.3360000000000003</c:v>
                </c:pt>
                <c:pt idx="27">
                  <c:v>7.3620000000000001</c:v>
                </c:pt>
                <c:pt idx="28">
                  <c:v>7.3819999999999997</c:v>
                </c:pt>
                <c:pt idx="29">
                  <c:v>7.399</c:v>
                </c:pt>
                <c:pt idx="30">
                  <c:v>7.3929999999999998</c:v>
                </c:pt>
                <c:pt idx="31">
                  <c:v>7.4020000000000001</c:v>
                </c:pt>
                <c:pt idx="32">
                  <c:v>7.423</c:v>
                </c:pt>
                <c:pt idx="33">
                  <c:v>7.4664000000000073</c:v>
                </c:pt>
                <c:pt idx="34">
                  <c:v>7.488418181818183</c:v>
                </c:pt>
                <c:pt idx="35">
                  <c:v>7.5104363636363658</c:v>
                </c:pt>
                <c:pt idx="36">
                  <c:v>7.5324545454545486</c:v>
                </c:pt>
                <c:pt idx="37">
                  <c:v>7.5544727272727314</c:v>
                </c:pt>
                <c:pt idx="38">
                  <c:v>7.5764909090909143</c:v>
                </c:pt>
                <c:pt idx="39">
                  <c:v>7.5985090909090971</c:v>
                </c:pt>
                <c:pt idx="40">
                  <c:v>7.6205272727272799</c:v>
                </c:pt>
                <c:pt idx="41">
                  <c:v>7.6425454545454556</c:v>
                </c:pt>
                <c:pt idx="42">
                  <c:v>7.6645636363636385</c:v>
                </c:pt>
                <c:pt idx="43">
                  <c:v>7.6865818181818213</c:v>
                </c:pt>
                <c:pt idx="44">
                  <c:v>7.7086000000000041</c:v>
                </c:pt>
                <c:pt idx="45">
                  <c:v>7.7306181818181869</c:v>
                </c:pt>
                <c:pt idx="46">
                  <c:v>7.7526363636363698</c:v>
                </c:pt>
                <c:pt idx="47">
                  <c:v>7.7746545454545526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8F2-4264-9520-B5201BE9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894671"/>
        <c:axId val="1791895631"/>
      </c:scatterChart>
      <c:valAx>
        <c:axId val="1791894671"/>
        <c:scaling>
          <c:orientation val="minMax"/>
          <c:max val="2065"/>
          <c:min val="201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1895631"/>
        <c:crosses val="autoZero"/>
        <c:crossBetween val="midCat"/>
      </c:valAx>
      <c:valAx>
        <c:axId val="1791895631"/>
        <c:scaling>
          <c:orientation val="minMax"/>
          <c:max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18946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"/>
          <c:y val="0.89186689465425406"/>
          <c:w val="1"/>
          <c:h val="8.66853841661213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ysClr val="windowText" lastClr="000000"/>
                </a:solidFill>
              </a:rPr>
              <a:t>BAU</a:t>
            </a:r>
            <a:r>
              <a:rPr lang="zh-CN" altLang="en-US" sz="1600" b="1">
                <a:solidFill>
                  <a:sysClr val="windowText" lastClr="000000"/>
                </a:solidFill>
              </a:rPr>
              <a:t>情景客运周转量</a:t>
            </a:r>
            <a:endParaRPr lang="en-US" altLang="zh-CN" sz="16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 altLang="zh-CN"/>
        </a:p>
      </c:txPr>
    </c:title>
    <c:autoTitleDeleted val="0"/>
    <c:plotArea>
      <c:layout>
        <c:manualLayout>
          <c:layoutTarget val="inner"/>
          <c:xMode val="edge"/>
          <c:yMode val="edge"/>
          <c:x val="9.7495696758835376E-2"/>
          <c:y val="9.5537190082644621E-2"/>
          <c:w val="0.85665921992309113"/>
          <c:h val="0.71833235721567867"/>
        </c:manualLayout>
      </c:layout>
      <c:areaChart>
        <c:grouping val="stacked"/>
        <c:varyColors val="0"/>
        <c:ser>
          <c:idx val="15"/>
          <c:order val="1"/>
          <c:tx>
            <c:strRef>
              <c:f>'Cargo Distance Prediction'!$Q$62</c:f>
              <c:strCache>
                <c:ptCount val="1"/>
                <c:pt idx="0">
                  <c:v>私家车出行周转量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'Cargo Distance Prediction'!$AH$63:$AH$104</c:f>
              <c:numCache>
                <c:formatCode>0_ </c:formatCode>
                <c:ptCount val="42"/>
                <c:pt idx="0">
                  <c:v>2019</c:v>
                </c:pt>
                <c:pt idx="3">
                  <c:v>2022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  <c:pt idx="36">
                  <c:v>2055</c:v>
                </c:pt>
                <c:pt idx="41">
                  <c:v>2060</c:v>
                </c:pt>
              </c:numCache>
            </c:numRef>
          </c:cat>
          <c:val>
            <c:numRef>
              <c:f>'Cargo Distance Prediction'!$Q$63:$Q$104</c:f>
              <c:numCache>
                <c:formatCode>0_ </c:formatCode>
                <c:ptCount val="42"/>
                <c:pt idx="0">
                  <c:v>25898.127466925504</c:v>
                </c:pt>
                <c:pt idx="1">
                  <c:v>26194.519965339885</c:v>
                </c:pt>
                <c:pt idx="2">
                  <c:v>27027.080422547995</c:v>
                </c:pt>
                <c:pt idx="3">
                  <c:v>29263.734786320518</c:v>
                </c:pt>
                <c:pt idx="4">
                  <c:v>31944.14764407312</c:v>
                </c:pt>
                <c:pt idx="5">
                  <c:v>33897.58479779544</c:v>
                </c:pt>
                <c:pt idx="6">
                  <c:v>35888.837329135487</c:v>
                </c:pt>
                <c:pt idx="7">
                  <c:v>37223.432706502776</c:v>
                </c:pt>
                <c:pt idx="8">
                  <c:v>38459.579886346219</c:v>
                </c:pt>
                <c:pt idx="9">
                  <c:v>39602.884596831056</c:v>
                </c:pt>
                <c:pt idx="10">
                  <c:v>40658.964777077126</c:v>
                </c:pt>
                <c:pt idx="11">
                  <c:v>41633.411984877457</c:v>
                </c:pt>
                <c:pt idx="12">
                  <c:v>42155.116526324367</c:v>
                </c:pt>
                <c:pt idx="13">
                  <c:v>42601.443117760566</c:v>
                </c:pt>
                <c:pt idx="14">
                  <c:v>42979.546003704134</c:v>
                </c:pt>
                <c:pt idx="15">
                  <c:v>43296.130108497186</c:v>
                </c:pt>
                <c:pt idx="16">
                  <c:v>43557.438441400867</c:v>
                </c:pt>
                <c:pt idx="17">
                  <c:v>43848.793418026151</c:v>
                </c:pt>
                <c:pt idx="18">
                  <c:v>44095.857843115766</c:v>
                </c:pt>
                <c:pt idx="19">
                  <c:v>44303.200955155</c:v>
                </c:pt>
                <c:pt idx="20">
                  <c:v>44474.913903533772</c:v>
                </c:pt>
                <c:pt idx="21">
                  <c:v>44614.591750464722</c:v>
                </c:pt>
                <c:pt idx="22">
                  <c:v>44663.377848560718</c:v>
                </c:pt>
                <c:pt idx="23">
                  <c:v>44686.248973063877</c:v>
                </c:pt>
                <c:pt idx="24">
                  <c:v>44685.295629949265</c:v>
                </c:pt>
                <c:pt idx="25">
                  <c:v>44662.030343033381</c:v>
                </c:pt>
                <c:pt idx="26">
                  <c:v>44617.373904778753</c:v>
                </c:pt>
                <c:pt idx="27">
                  <c:v>44461.482118004496</c:v>
                </c:pt>
                <c:pt idx="28">
                  <c:v>44285.34957875777</c:v>
                </c:pt>
                <c:pt idx="29">
                  <c:v>44088.158831596593</c:v>
                </c:pt>
                <c:pt idx="30">
                  <c:v>43868.456275847682</c:v>
                </c:pt>
                <c:pt idx="31">
                  <c:v>43624.14475593625</c:v>
                </c:pt>
                <c:pt idx="32">
                  <c:v>43302.879695381976</c:v>
                </c:pt>
                <c:pt idx="33">
                  <c:v>42951.773223357384</c:v>
                </c:pt>
                <c:pt idx="34">
                  <c:v>42566.865613756869</c:v>
                </c:pt>
                <c:pt idx="35">
                  <c:v>42143.544463980987</c:v>
                </c:pt>
                <c:pt idx="36">
                  <c:v>41676.540904213231</c:v>
                </c:pt>
                <c:pt idx="37">
                  <c:v>41118.290819302907</c:v>
                </c:pt>
                <c:pt idx="38">
                  <c:v>40505.092687558004</c:v>
                </c:pt>
                <c:pt idx="39">
                  <c:v>39829.873144417026</c:v>
                </c:pt>
                <c:pt idx="40">
                  <c:v>39084.91828565803</c:v>
                </c:pt>
                <c:pt idx="41">
                  <c:v>38261.873092034781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FDC8-4154-8645-348F0331F7F1}"/>
            </c:ext>
          </c:extLst>
        </c:ser>
        <c:ser>
          <c:idx val="16"/>
          <c:order val="2"/>
          <c:tx>
            <c:strRef>
              <c:f>'Cargo Distance Prediction'!$R$62</c:f>
              <c:strCache>
                <c:ptCount val="1"/>
                <c:pt idx="0">
                  <c:v>出租网约车出行周转量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cat>
            <c:numRef>
              <c:f>'Cargo Distance Prediction'!$AH$63:$AH$104</c:f>
              <c:numCache>
                <c:formatCode>0_ </c:formatCode>
                <c:ptCount val="42"/>
                <c:pt idx="0">
                  <c:v>2019</c:v>
                </c:pt>
                <c:pt idx="3">
                  <c:v>2022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  <c:pt idx="36">
                  <c:v>2055</c:v>
                </c:pt>
                <c:pt idx="41">
                  <c:v>2060</c:v>
                </c:pt>
              </c:numCache>
            </c:numRef>
          </c:cat>
          <c:val>
            <c:numRef>
              <c:f>'Cargo Distance Prediction'!$R$63:$R$104</c:f>
              <c:numCache>
                <c:formatCode>0_ </c:formatCode>
                <c:ptCount val="42"/>
                <c:pt idx="0">
                  <c:v>9971.9784105912095</c:v>
                </c:pt>
                <c:pt idx="1">
                  <c:v>9624.5966288620602</c:v>
                </c:pt>
                <c:pt idx="2">
                  <c:v>9466.2896826165306</c:v>
                </c:pt>
                <c:pt idx="3">
                  <c:v>9759.5232348839472</c:v>
                </c:pt>
                <c:pt idx="4">
                  <c:v>10131.503745736532</c:v>
                </c:pt>
                <c:pt idx="5">
                  <c:v>10210.609284368153</c:v>
                </c:pt>
                <c:pt idx="6">
                  <c:v>10251.899445382052</c:v>
                </c:pt>
                <c:pt idx="7">
                  <c:v>9959.7749976232335</c:v>
                </c:pt>
                <c:pt idx="8">
                  <c:v>9614.1115829486826</c:v>
                </c:pt>
                <c:pt idx="9">
                  <c:v>9222.4545885103198</c:v>
                </c:pt>
                <c:pt idx="10">
                  <c:v>8791.6418539309416</c:v>
                </c:pt>
                <c:pt idx="11">
                  <c:v>8327.842263586017</c:v>
                </c:pt>
                <c:pt idx="12">
                  <c:v>8213.2306169773128</c:v>
                </c:pt>
                <c:pt idx="13">
                  <c:v>8080.8119667818746</c:v>
                </c:pt>
                <c:pt idx="14">
                  <c:v>7933.106500927076</c:v>
                </c:pt>
                <c:pt idx="15">
                  <c:v>7772.3883909419555</c:v>
                </c:pt>
                <c:pt idx="16">
                  <c:v>7600.6983868621683</c:v>
                </c:pt>
                <c:pt idx="17">
                  <c:v>7340.3024957992093</c:v>
                </c:pt>
                <c:pt idx="18">
                  <c:v>7072.4309991585533</c:v>
                </c:pt>
                <c:pt idx="19">
                  <c:v>6798.712408028704</c:v>
                </c:pt>
                <c:pt idx="20">
                  <c:v>6520.5579860193147</c:v>
                </c:pt>
                <c:pt idx="21">
                  <c:v>6239.1797473429833</c:v>
                </c:pt>
                <c:pt idx="22">
                  <c:v>6017.5460792376225</c:v>
                </c:pt>
                <c:pt idx="23">
                  <c:v>5794.0966097377086</c:v>
                </c:pt>
                <c:pt idx="24">
                  <c:v>5569.4618995704914</c:v>
                </c:pt>
                <c:pt idx="25">
                  <c:v>5344.1551550473005</c:v>
                </c:pt>
                <c:pt idx="26">
                  <c:v>5118.5859772592066</c:v>
                </c:pt>
                <c:pt idx="27">
                  <c:v>4983.2336203663117</c:v>
                </c:pt>
                <c:pt idx="28">
                  <c:v>4847.0432087265435</c:v>
                </c:pt>
                <c:pt idx="29">
                  <c:v>4710.0765816125004</c:v>
                </c:pt>
                <c:pt idx="30">
                  <c:v>4572.3363869536533</c:v>
                </c:pt>
                <c:pt idx="31">
                  <c:v>4433.7734910068248</c:v>
                </c:pt>
                <c:pt idx="32">
                  <c:v>4343.8908443600794</c:v>
                </c:pt>
                <c:pt idx="33">
                  <c:v>4252.0393553741187</c:v>
                </c:pt>
                <c:pt idx="34">
                  <c:v>4157.9464511135902</c:v>
                </c:pt>
                <c:pt idx="35">
                  <c:v>4061.2968985626871</c:v>
                </c:pt>
                <c:pt idx="36">
                  <c:v>3961.7365953483145</c:v>
                </c:pt>
                <c:pt idx="37">
                  <c:v>3900.511347857072</c:v>
                </c:pt>
                <c:pt idx="38">
                  <c:v>3834.3090324428686</c:v>
                </c:pt>
                <c:pt idx="39">
                  <c:v>3762.4940317545229</c:v>
                </c:pt>
                <c:pt idx="40">
                  <c:v>3684.3759315271868</c:v>
                </c:pt>
                <c:pt idx="41">
                  <c:v>3599.2100959456448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FDC8-4154-8645-348F0331F7F1}"/>
            </c:ext>
          </c:extLst>
        </c:ser>
        <c:ser>
          <c:idx val="7"/>
          <c:order val="3"/>
          <c:tx>
            <c:strRef>
              <c:f>'Cargo Distance Prediction'!$I$62</c:f>
              <c:strCache>
                <c:ptCount val="1"/>
                <c:pt idx="0">
                  <c:v>城市公交旅客周转量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numRef>
              <c:f>'Cargo Distance Prediction'!$AH$63:$AH$104</c:f>
              <c:numCache>
                <c:formatCode>0_ </c:formatCode>
                <c:ptCount val="42"/>
                <c:pt idx="0">
                  <c:v>2019</c:v>
                </c:pt>
                <c:pt idx="3">
                  <c:v>2022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  <c:pt idx="36">
                  <c:v>2055</c:v>
                </c:pt>
                <c:pt idx="41">
                  <c:v>2060</c:v>
                </c:pt>
              </c:numCache>
            </c:numRef>
          </c:cat>
          <c:val>
            <c:numRef>
              <c:f>'Cargo Distance Prediction'!$I$63:$I$104</c:f>
              <c:numCache>
                <c:formatCode>0_ </c:formatCode>
                <c:ptCount val="42"/>
                <c:pt idx="0">
                  <c:v>14347.126718553263</c:v>
                </c:pt>
                <c:pt idx="1">
                  <c:v>9174.5619509934404</c:v>
                </c:pt>
                <c:pt idx="2">
                  <c:v>10145.195596229205</c:v>
                </c:pt>
                <c:pt idx="3">
                  <c:v>7328.9062225846628</c:v>
                </c:pt>
                <c:pt idx="4">
                  <c:v>9953.6537208360805</c:v>
                </c:pt>
                <c:pt idx="5">
                  <c:v>12023.528737673665</c:v>
                </c:pt>
                <c:pt idx="6">
                  <c:v>14093.40375451125</c:v>
                </c:pt>
                <c:pt idx="7">
                  <c:v>14065.258643463039</c:v>
                </c:pt>
                <c:pt idx="8">
                  <c:v>14044.410413056958</c:v>
                </c:pt>
                <c:pt idx="9">
                  <c:v>14025.438523387424</c:v>
                </c:pt>
                <c:pt idx="10">
                  <c:v>14001.880023028552</c:v>
                </c:pt>
                <c:pt idx="11">
                  <c:v>13968.314372074761</c:v>
                </c:pt>
                <c:pt idx="12">
                  <c:v>13906.395127768697</c:v>
                </c:pt>
                <c:pt idx="13">
                  <c:v>13809.65933868448</c:v>
                </c:pt>
                <c:pt idx="14">
                  <c:v>13689.78201384951</c:v>
                </c:pt>
                <c:pt idx="15">
                  <c:v>13558.229679987135</c:v>
                </c:pt>
                <c:pt idx="16">
                  <c:v>13426.260381516637</c:v>
                </c:pt>
                <c:pt idx="17">
                  <c:v>13291.580813093349</c:v>
                </c:pt>
                <c:pt idx="18">
                  <c:v>13144.809271034534</c:v>
                </c:pt>
                <c:pt idx="19">
                  <c:v>12986.15423764425</c:v>
                </c:pt>
                <c:pt idx="20">
                  <c:v>12815.824195226563</c:v>
                </c:pt>
                <c:pt idx="21">
                  <c:v>12634.02762608553</c:v>
                </c:pt>
                <c:pt idx="22">
                  <c:v>12430.340415018112</c:v>
                </c:pt>
                <c:pt idx="23">
                  <c:v>12202.469256679637</c:v>
                </c:pt>
                <c:pt idx="24">
                  <c:v>11962.089160097516</c:v>
                </c:pt>
                <c:pt idx="25">
                  <c:v>11720.249687386966</c:v>
                </c:pt>
                <c:pt idx="26">
                  <c:v>11487.374953751034</c:v>
                </c:pt>
                <c:pt idx="27">
                  <c:v>11272.846662872455</c:v>
                </c:pt>
                <c:pt idx="28">
                  <c:v>11069.576416413158</c:v>
                </c:pt>
                <c:pt idx="29">
                  <c:v>10862.345006176705</c:v>
                </c:pt>
                <c:pt idx="30">
                  <c:v>10637.392600095085</c:v>
                </c:pt>
                <c:pt idx="31">
                  <c:v>10382.418742228705</c:v>
                </c:pt>
                <c:pt idx="32">
                  <c:v>10074.073414522756</c:v>
                </c:pt>
                <c:pt idx="33">
                  <c:v>9715.9008161462716</c:v>
                </c:pt>
                <c:pt idx="34">
                  <c:v>9334.1697174109158</c:v>
                </c:pt>
                <c:pt idx="35">
                  <c:v>8952.0216540674373</c:v>
                </c:pt>
                <c:pt idx="36">
                  <c:v>8589.470927305676</c:v>
                </c:pt>
                <c:pt idx="37">
                  <c:v>8244.6411963890841</c:v>
                </c:pt>
                <c:pt idx="38">
                  <c:v>7904.8150407699532</c:v>
                </c:pt>
                <c:pt idx="39">
                  <c:v>7570.4094250564012</c:v>
                </c:pt>
                <c:pt idx="40">
                  <c:v>7242.4667607687352</c:v>
                </c:pt>
                <c:pt idx="41">
                  <c:v>6921.6124948191382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C8-4154-8645-348F0331F7F1}"/>
            </c:ext>
          </c:extLst>
        </c:ser>
        <c:ser>
          <c:idx val="6"/>
          <c:order val="4"/>
          <c:tx>
            <c:strRef>
              <c:f>'Cargo Distance Prediction'!$H$62</c:f>
              <c:strCache>
                <c:ptCount val="1"/>
                <c:pt idx="0">
                  <c:v>公路旅客周转量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'Cargo Distance Prediction'!$AH$63:$AH$104</c:f>
              <c:numCache>
                <c:formatCode>0_ </c:formatCode>
                <c:ptCount val="42"/>
                <c:pt idx="0">
                  <c:v>2019</c:v>
                </c:pt>
                <c:pt idx="3">
                  <c:v>2022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  <c:pt idx="36">
                  <c:v>2055</c:v>
                </c:pt>
                <c:pt idx="41">
                  <c:v>2060</c:v>
                </c:pt>
              </c:numCache>
            </c:numRef>
          </c:cat>
          <c:val>
            <c:numRef>
              <c:f>'Cargo Distance Prediction'!$H$63:$H$104</c:f>
              <c:numCache>
                <c:formatCode>0_ </c:formatCode>
                <c:ptCount val="42"/>
                <c:pt idx="0">
                  <c:v>8857.08</c:v>
                </c:pt>
                <c:pt idx="1">
                  <c:v>4641.01</c:v>
                </c:pt>
                <c:pt idx="2">
                  <c:v>3627.54</c:v>
                </c:pt>
                <c:pt idx="3">
                  <c:v>2407.54</c:v>
                </c:pt>
                <c:pt idx="4">
                  <c:v>3517.58</c:v>
                </c:pt>
                <c:pt idx="5">
                  <c:v>6016.29</c:v>
                </c:pt>
                <c:pt idx="6">
                  <c:v>8515</c:v>
                </c:pt>
                <c:pt idx="7">
                  <c:v>8499.7199999999993</c:v>
                </c:pt>
                <c:pt idx="8">
                  <c:v>8486.5300000000007</c:v>
                </c:pt>
                <c:pt idx="9">
                  <c:v>8476.18</c:v>
                </c:pt>
                <c:pt idx="10">
                  <c:v>8469.42</c:v>
                </c:pt>
                <c:pt idx="11">
                  <c:v>8467</c:v>
                </c:pt>
                <c:pt idx="12">
                  <c:v>8468.0400000000009</c:v>
                </c:pt>
                <c:pt idx="13">
                  <c:v>8470.7099999999991</c:v>
                </c:pt>
                <c:pt idx="14">
                  <c:v>8474.31</c:v>
                </c:pt>
                <c:pt idx="15">
                  <c:v>8478.14</c:v>
                </c:pt>
                <c:pt idx="16">
                  <c:v>8481.5</c:v>
                </c:pt>
                <c:pt idx="17">
                  <c:v>8484.86</c:v>
                </c:pt>
                <c:pt idx="18">
                  <c:v>8488.69</c:v>
                </c:pt>
                <c:pt idx="19">
                  <c:v>8492.2900000000009</c:v>
                </c:pt>
                <c:pt idx="20">
                  <c:v>8494.9599999999991</c:v>
                </c:pt>
                <c:pt idx="21">
                  <c:v>8496</c:v>
                </c:pt>
                <c:pt idx="22">
                  <c:v>8468.3700000000008</c:v>
                </c:pt>
                <c:pt idx="23">
                  <c:v>8394.64</c:v>
                </c:pt>
                <c:pt idx="24">
                  <c:v>8288.73</c:v>
                </c:pt>
                <c:pt idx="25">
                  <c:v>8164.45</c:v>
                </c:pt>
                <c:pt idx="26">
                  <c:v>8035</c:v>
                </c:pt>
                <c:pt idx="27">
                  <c:v>7890.46</c:v>
                </c:pt>
                <c:pt idx="28">
                  <c:v>7712.93</c:v>
                </c:pt>
                <c:pt idx="29">
                  <c:v>7503.51</c:v>
                </c:pt>
                <c:pt idx="30">
                  <c:v>7263.83</c:v>
                </c:pt>
                <c:pt idx="31">
                  <c:v>6996</c:v>
                </c:pt>
                <c:pt idx="32">
                  <c:v>6664.12</c:v>
                </c:pt>
                <c:pt idx="33">
                  <c:v>6253.36</c:v>
                </c:pt>
                <c:pt idx="34">
                  <c:v>5796.33</c:v>
                </c:pt>
                <c:pt idx="35">
                  <c:v>5321.75</c:v>
                </c:pt>
                <c:pt idx="36">
                  <c:v>4853</c:v>
                </c:pt>
                <c:pt idx="37">
                  <c:v>4373.55</c:v>
                </c:pt>
                <c:pt idx="38">
                  <c:v>3874.11</c:v>
                </c:pt>
                <c:pt idx="39">
                  <c:v>3380.32</c:v>
                </c:pt>
                <c:pt idx="40">
                  <c:v>2911.6</c:v>
                </c:pt>
                <c:pt idx="41">
                  <c:v>2481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C8-4154-8645-348F0331F7F1}"/>
            </c:ext>
          </c:extLst>
        </c:ser>
        <c:ser>
          <c:idx val="18"/>
          <c:order val="6"/>
          <c:tx>
            <c:strRef>
              <c:f>'Cargo Distance Prediction'!$T$62</c:f>
              <c:strCache>
                <c:ptCount val="1"/>
                <c:pt idx="0">
                  <c:v>摩托车出行量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'Cargo Distance Prediction'!$AH$63:$AH$104</c:f>
              <c:numCache>
                <c:formatCode>0_ </c:formatCode>
                <c:ptCount val="42"/>
                <c:pt idx="0">
                  <c:v>2019</c:v>
                </c:pt>
                <c:pt idx="3">
                  <c:v>2022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  <c:pt idx="36">
                  <c:v>2055</c:v>
                </c:pt>
                <c:pt idx="41">
                  <c:v>2060</c:v>
                </c:pt>
              </c:numCache>
            </c:numRef>
          </c:cat>
          <c:val>
            <c:numRef>
              <c:f>'Cargo Distance Prediction'!$T$63:$T$104</c:f>
              <c:numCache>
                <c:formatCode>0_ </c:formatCode>
                <c:ptCount val="42"/>
                <c:pt idx="3">
                  <c:v>4535.3999999999996</c:v>
                </c:pt>
                <c:pt idx="4">
                  <c:v>4843.2</c:v>
                </c:pt>
                <c:pt idx="5">
                  <c:v>5077.1597948563849</c:v>
                </c:pt>
                <c:pt idx="6">
                  <c:v>5311.1195897127691</c:v>
                </c:pt>
                <c:pt idx="7">
                  <c:v>5431.1152413428363</c:v>
                </c:pt>
                <c:pt idx="8">
                  <c:v>5533.6161136765795</c:v>
                </c:pt>
                <c:pt idx="9">
                  <c:v>5620.1359915182793</c:v>
                </c:pt>
                <c:pt idx="10">
                  <c:v>5692.1086215982587</c:v>
                </c:pt>
                <c:pt idx="11">
                  <c:v>5750.887712572925</c:v>
                </c:pt>
                <c:pt idx="12">
                  <c:v>5797.7469350247484</c:v>
                </c:pt>
                <c:pt idx="13">
                  <c:v>5833.879921462255</c:v>
                </c:pt>
                <c:pt idx="14">
                  <c:v>5860.4002663200445</c:v>
                </c:pt>
                <c:pt idx="15">
                  <c:v>5878.3415259587882</c:v>
                </c:pt>
                <c:pt idx="16">
                  <c:v>5888.6572186652111</c:v>
                </c:pt>
                <c:pt idx="17">
                  <c:v>5892.2208246521104</c:v>
                </c:pt>
                <c:pt idx="18">
                  <c:v>5889.8257860583562</c:v>
                </c:pt>
                <c:pt idx="19">
                  <c:v>5882.1855069488665</c:v>
                </c:pt>
                <c:pt idx="20">
                  <c:v>5869.9333533146482</c:v>
                </c:pt>
                <c:pt idx="21">
                  <c:v>5853.6226530727636</c:v>
                </c:pt>
                <c:pt idx="22">
                  <c:v>5833.7266960663301</c:v>
                </c:pt>
                <c:pt idx="23">
                  <c:v>5810.6387340645433</c:v>
                </c:pt>
                <c:pt idx="24">
                  <c:v>5784.6719807626769</c:v>
                </c:pt>
                <c:pt idx="25">
                  <c:v>5756.0596117820432</c:v>
                </c:pt>
                <c:pt idx="26">
                  <c:v>5724.9547646700366</c:v>
                </c:pt>
                <c:pt idx="27">
                  <c:v>5691.4305389001092</c:v>
                </c:pt>
                <c:pt idx="28">
                  <c:v>5655.4799958718004</c:v>
                </c:pt>
                <c:pt idx="29">
                  <c:v>5617.0161589107011</c:v>
                </c:pt>
                <c:pt idx="30">
                  <c:v>5575.8720132684493</c:v>
                </c:pt>
                <c:pt idx="31">
                  <c:v>5531.8005061227796</c:v>
                </c:pt>
                <c:pt idx="32">
                  <c:v>5484.4745465774868</c:v>
                </c:pt>
                <c:pt idx="33">
                  <c:v>5433.4870056624131</c:v>
                </c:pt>
                <c:pt idx="34">
                  <c:v>5378.3507163334807</c:v>
                </c:pt>
                <c:pt idx="35">
                  <c:v>5318.498473472685</c:v>
                </c:pt>
                <c:pt idx="36">
                  <c:v>5253.2830338880804</c:v>
                </c:pt>
                <c:pt idx="37">
                  <c:v>5181.9771163137675</c:v>
                </c:pt>
                <c:pt idx="38">
                  <c:v>5103.7734014099533</c:v>
                </c:pt>
                <c:pt idx="39">
                  <c:v>5017.7845317628753</c:v>
                </c:pt>
                <c:pt idx="40">
                  <c:v>4923.0431118848701</c:v>
                </c:pt>
                <c:pt idx="41">
                  <c:v>4818.5017082142904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DC8-4154-8645-348F0331F7F1}"/>
            </c:ext>
          </c:extLst>
        </c:ser>
        <c:ser>
          <c:idx val="19"/>
          <c:order val="7"/>
          <c:tx>
            <c:strRef>
              <c:f>'Cargo Distance Prediction'!$U$62</c:f>
              <c:strCache>
                <c:ptCount val="1"/>
                <c:pt idx="0">
                  <c:v>电自行车出行量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cat>
            <c:numRef>
              <c:f>'Cargo Distance Prediction'!$AH$63:$AH$104</c:f>
              <c:numCache>
                <c:formatCode>0_ </c:formatCode>
                <c:ptCount val="42"/>
                <c:pt idx="0">
                  <c:v>2019</c:v>
                </c:pt>
                <c:pt idx="3">
                  <c:v>2022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  <c:pt idx="36">
                  <c:v>2055</c:v>
                </c:pt>
                <c:pt idx="41">
                  <c:v>2060</c:v>
                </c:pt>
              </c:numCache>
            </c:numRef>
          </c:cat>
          <c:val>
            <c:numRef>
              <c:f>'Cargo Distance Prediction'!$U$63:$U$104</c:f>
              <c:numCache>
                <c:formatCode>0_ </c:formatCode>
                <c:ptCount val="42"/>
                <c:pt idx="0">
                  <c:v>6926.6560634999987</c:v>
                </c:pt>
                <c:pt idx="1">
                  <c:v>7169.6397663749995</c:v>
                </c:pt>
                <c:pt idx="2">
                  <c:v>7655.607172125</c:v>
                </c:pt>
                <c:pt idx="3">
                  <c:v>8141.5745778749988</c:v>
                </c:pt>
                <c:pt idx="4">
                  <c:v>8384.5342728749984</c:v>
                </c:pt>
                <c:pt idx="5">
                  <c:v>8789.5648143451344</c:v>
                </c:pt>
                <c:pt idx="6">
                  <c:v>9194.5953558152705</c:v>
                </c:pt>
                <c:pt idx="7">
                  <c:v>9402.3314917766729</c:v>
                </c:pt>
                <c:pt idx="8">
                  <c:v>9579.7807148279317</c:v>
                </c:pt>
                <c:pt idx="9">
                  <c:v>9729.563684981691</c:v>
                </c:pt>
                <c:pt idx="10">
                  <c:v>9854.1625005611713</c:v>
                </c:pt>
                <c:pt idx="11">
                  <c:v>9955.9206982002379</c:v>
                </c:pt>
                <c:pt idx="12">
                  <c:v>10037.043252843365</c:v>
                </c:pt>
                <c:pt idx="13">
                  <c:v>10099.596577745619</c:v>
                </c:pt>
                <c:pt idx="14">
                  <c:v>10145.508524472702</c:v>
                </c:pt>
                <c:pt idx="15">
                  <c:v>10176.568382900929</c:v>
                </c:pt>
                <c:pt idx="16">
                  <c:v>10194.426881217218</c:v>
                </c:pt>
                <c:pt idx="17">
                  <c:v>10200.596185919105</c:v>
                </c:pt>
                <c:pt idx="18">
                  <c:v>10196.449901814754</c:v>
                </c:pt>
                <c:pt idx="19">
                  <c:v>10183.223072022913</c:v>
                </c:pt>
                <c:pt idx="20">
                  <c:v>10162.01217797298</c:v>
                </c:pt>
                <c:pt idx="21">
                  <c:v>10133.775139404952</c:v>
                </c:pt>
                <c:pt idx="22">
                  <c:v>10099.331314369419</c:v>
                </c:pt>
                <c:pt idx="23">
                  <c:v>10059.361499227611</c:v>
                </c:pt>
                <c:pt idx="24">
                  <c:v>10014.407928651381</c:v>
                </c:pt>
                <c:pt idx="25">
                  <c:v>9964.8742756231622</c:v>
                </c:pt>
                <c:pt idx="26">
                  <c:v>9911.0256514360226</c:v>
                </c:pt>
                <c:pt idx="27">
                  <c:v>9852.9886056936302</c:v>
                </c:pt>
                <c:pt idx="28">
                  <c:v>9790.7511263103042</c:v>
                </c:pt>
                <c:pt idx="29">
                  <c:v>9724.1626395109542</c:v>
                </c:pt>
                <c:pt idx="30">
                  <c:v>9652.9340098310695</c:v>
                </c:pt>
                <c:pt idx="31">
                  <c:v>9576.6375401168043</c:v>
                </c:pt>
                <c:pt idx="32">
                  <c:v>9494.7069715249236</c:v>
                </c:pt>
                <c:pt idx="33">
                  <c:v>9406.4374835227645</c:v>
                </c:pt>
                <c:pt idx="34">
                  <c:v>9310.9856938883113</c:v>
                </c:pt>
                <c:pt idx="35">
                  <c:v>9207.3696587101695</c:v>
                </c:pt>
                <c:pt idx="36">
                  <c:v>9094.4688723875461</c:v>
                </c:pt>
                <c:pt idx="37">
                  <c:v>8971.0242676302314</c:v>
                </c:pt>
                <c:pt idx="38">
                  <c:v>8835.6382154586972</c:v>
                </c:pt>
                <c:pt idx="39">
                  <c:v>8686.7745252039676</c:v>
                </c:pt>
                <c:pt idx="40">
                  <c:v>8522.7584445077391</c:v>
                </c:pt>
                <c:pt idx="41">
                  <c:v>8341.7766593222332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DC8-4154-8645-348F0331F7F1}"/>
            </c:ext>
          </c:extLst>
        </c:ser>
        <c:ser>
          <c:idx val="2"/>
          <c:order val="9"/>
          <c:tx>
            <c:strRef>
              <c:f>'Cargo Distance Prediction'!$D$62</c:f>
              <c:strCache>
                <c:ptCount val="1"/>
                <c:pt idx="0">
                  <c:v>高铁旅客周转量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'Cargo Distance Prediction'!$AH$63:$AH$104</c:f>
              <c:numCache>
                <c:formatCode>0_ </c:formatCode>
                <c:ptCount val="42"/>
                <c:pt idx="0">
                  <c:v>2019</c:v>
                </c:pt>
                <c:pt idx="3">
                  <c:v>2022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  <c:pt idx="36">
                  <c:v>2055</c:v>
                </c:pt>
                <c:pt idx="41">
                  <c:v>2060</c:v>
                </c:pt>
              </c:numCache>
            </c:numRef>
          </c:cat>
          <c:val>
            <c:numRef>
              <c:f>'Cargo Distance Prediction'!$D$63:$D$104</c:f>
              <c:numCache>
                <c:formatCode>0_ </c:formatCode>
                <c:ptCount val="42"/>
                <c:pt idx="0">
                  <c:v>7764.7058823529396</c:v>
                </c:pt>
                <c:pt idx="1">
                  <c:v>4862.7450980392096</c:v>
                </c:pt>
                <c:pt idx="2">
                  <c:v>6078.4313725490101</c:v>
                </c:pt>
                <c:pt idx="3">
                  <c:v>4352.9411764705801</c:v>
                </c:pt>
                <c:pt idx="4">
                  <c:v>9843.1372549019597</c:v>
                </c:pt>
                <c:pt idx="5">
                  <c:v>12003.330901346362</c:v>
                </c:pt>
                <c:pt idx="6">
                  <c:v>14257.498987228548</c:v>
                </c:pt>
                <c:pt idx="7">
                  <c:v>15558.888116480879</c:v>
                </c:pt>
                <c:pt idx="8">
                  <c:v>16976.076245661796</c:v>
                </c:pt>
                <c:pt idx="9">
                  <c:v>18473.853143893284</c:v>
                </c:pt>
                <c:pt idx="10">
                  <c:v>20000.480163841981</c:v>
                </c:pt>
                <c:pt idx="11">
                  <c:v>21486.147681600421</c:v>
                </c:pt>
                <c:pt idx="12">
                  <c:v>22899.249889945553</c:v>
                </c:pt>
                <c:pt idx="13">
                  <c:v>24276.228421947104</c:v>
                </c:pt>
                <c:pt idx="14">
                  <c:v>25641.779283240245</c:v>
                </c:pt>
                <c:pt idx="15">
                  <c:v>27028.322062069499</c:v>
                </c:pt>
                <c:pt idx="16">
                  <c:v>28476.092579994762</c:v>
                </c:pt>
                <c:pt idx="17">
                  <c:v>30002.226223380017</c:v>
                </c:pt>
                <c:pt idx="18">
                  <c:v>31584.878027424187</c:v>
                </c:pt>
                <c:pt idx="19">
                  <c:v>33209.492583332831</c:v>
                </c:pt>
                <c:pt idx="20">
                  <c:v>34857.947672501898</c:v>
                </c:pt>
                <c:pt idx="21">
                  <c:v>36515.992881065627</c:v>
                </c:pt>
                <c:pt idx="22">
                  <c:v>38226.127452311048</c:v>
                </c:pt>
                <c:pt idx="23">
                  <c:v>40005.835639746176</c:v>
                </c:pt>
                <c:pt idx="24">
                  <c:v>41811.704472214573</c:v>
                </c:pt>
                <c:pt idx="25">
                  <c:v>43592.284305426569</c:v>
                </c:pt>
                <c:pt idx="26">
                  <c:v>45288.130997803033</c:v>
                </c:pt>
                <c:pt idx="27">
                  <c:v>46857.721147217628</c:v>
                </c:pt>
                <c:pt idx="28">
                  <c:v>48340.463540545599</c:v>
                </c:pt>
                <c:pt idx="29">
                  <c:v>49799.654727851383</c:v>
                </c:pt>
                <c:pt idx="30">
                  <c:v>51307.526604280523</c:v>
                </c:pt>
                <c:pt idx="31">
                  <c:v>52945.396618111794</c:v>
                </c:pt>
                <c:pt idx="32">
                  <c:v>54557.45</c:v>
                </c:pt>
                <c:pt idx="33">
                  <c:v>56133.71</c:v>
                </c:pt>
                <c:pt idx="34">
                  <c:v>57773.61</c:v>
                </c:pt>
                <c:pt idx="35">
                  <c:v>59405.13</c:v>
                </c:pt>
                <c:pt idx="36">
                  <c:v>60948</c:v>
                </c:pt>
                <c:pt idx="37">
                  <c:v>62406.22</c:v>
                </c:pt>
                <c:pt idx="38">
                  <c:v>63835.15</c:v>
                </c:pt>
                <c:pt idx="39">
                  <c:v>65225.29</c:v>
                </c:pt>
                <c:pt idx="40">
                  <c:v>66566.7</c:v>
                </c:pt>
                <c:pt idx="41">
                  <c:v>67849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C8-4154-8645-348F0331F7F1}"/>
            </c:ext>
          </c:extLst>
        </c:ser>
        <c:ser>
          <c:idx val="3"/>
          <c:order val="10"/>
          <c:tx>
            <c:strRef>
              <c:f>'Cargo Distance Prediction'!$E$62</c:f>
              <c:strCache>
                <c:ptCount val="1"/>
                <c:pt idx="0">
                  <c:v>客运机车旅客周转量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numRef>
              <c:f>'Cargo Distance Prediction'!$AH$63:$AH$104</c:f>
              <c:numCache>
                <c:formatCode>0_ </c:formatCode>
                <c:ptCount val="42"/>
                <c:pt idx="0">
                  <c:v>2019</c:v>
                </c:pt>
                <c:pt idx="3">
                  <c:v>2022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  <c:pt idx="36">
                  <c:v>2055</c:v>
                </c:pt>
                <c:pt idx="41">
                  <c:v>2060</c:v>
                </c:pt>
              </c:numCache>
            </c:numRef>
          </c:cat>
          <c:val>
            <c:numRef>
              <c:f>'Cargo Distance Prediction'!$E$63:$E$104</c:f>
              <c:numCache>
                <c:formatCode>0_ </c:formatCode>
                <c:ptCount val="42"/>
                <c:pt idx="0">
                  <c:v>6941.9341176470598</c:v>
                </c:pt>
                <c:pt idx="1">
                  <c:v>3403.444901960791</c:v>
                </c:pt>
                <c:pt idx="2">
                  <c:v>3489.3786274509894</c:v>
                </c:pt>
                <c:pt idx="3">
                  <c:v>2224.5888235294196</c:v>
                </c:pt>
                <c:pt idx="4">
                  <c:v>4886.2227450980408</c:v>
                </c:pt>
                <c:pt idx="5">
                  <c:v>5231.349098653639</c:v>
                </c:pt>
                <c:pt idx="6">
                  <c:v>5482.5010127714531</c:v>
                </c:pt>
                <c:pt idx="7">
                  <c:v>5301.111883519121</c:v>
                </c:pt>
                <c:pt idx="8">
                  <c:v>5143.373754338204</c:v>
                </c:pt>
                <c:pt idx="9">
                  <c:v>4992.8268561067171</c:v>
                </c:pt>
                <c:pt idx="10">
                  <c:v>4834.8898361580159</c:v>
                </c:pt>
                <c:pt idx="11">
                  <c:v>4656.8523183995767</c:v>
                </c:pt>
                <c:pt idx="12">
                  <c:v>4459.1101100544465</c:v>
                </c:pt>
                <c:pt idx="13">
                  <c:v>4255.0015780528938</c:v>
                </c:pt>
                <c:pt idx="14">
                  <c:v>4051.9607167597583</c:v>
                </c:pt>
                <c:pt idx="15">
                  <c:v>3856.2279379304987</c:v>
                </c:pt>
                <c:pt idx="16">
                  <c:v>3672.9074200052373</c:v>
                </c:pt>
                <c:pt idx="17">
                  <c:v>3502.4237766199826</c:v>
                </c:pt>
                <c:pt idx="18">
                  <c:v>3340.6219725758124</c:v>
                </c:pt>
                <c:pt idx="19">
                  <c:v>3185.2574166671702</c:v>
                </c:pt>
                <c:pt idx="20">
                  <c:v>3034.4423274981032</c:v>
                </c:pt>
                <c:pt idx="21">
                  <c:v>2879.0071189343762</c:v>
                </c:pt>
                <c:pt idx="22">
                  <c:v>2704.7325476889528</c:v>
                </c:pt>
                <c:pt idx="23">
                  <c:v>2511.9743602538192</c:v>
                </c:pt>
                <c:pt idx="24">
                  <c:v>2297.2155277854267</c:v>
                </c:pt>
                <c:pt idx="25">
                  <c:v>2057.9356945734344</c:v>
                </c:pt>
                <c:pt idx="26">
                  <c:v>1792.8690021969633</c:v>
                </c:pt>
                <c:pt idx="27">
                  <c:v>1503.0788527823731</c:v>
                </c:pt>
                <c:pt idx="28">
                  <c:v>1192.7864594544028</c:v>
                </c:pt>
                <c:pt idx="29">
                  <c:v>865.38527214862131</c:v>
                </c:pt>
                <c:pt idx="30">
                  <c:v>522.47339571947521</c:v>
                </c:pt>
                <c:pt idx="31">
                  <c:v>163.60338188820396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C8-4154-8645-348F0331F7F1}"/>
            </c:ext>
          </c:extLst>
        </c:ser>
        <c:ser>
          <c:idx val="4"/>
          <c:order val="11"/>
          <c:tx>
            <c:strRef>
              <c:f>'Cargo Distance Prediction'!$F$62</c:f>
              <c:strCache>
                <c:ptCount val="1"/>
                <c:pt idx="0">
                  <c:v>城市轨道交通周转量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cat>
            <c:numRef>
              <c:f>'Cargo Distance Prediction'!$AH$63:$AH$104</c:f>
              <c:numCache>
                <c:formatCode>0_ </c:formatCode>
                <c:ptCount val="42"/>
                <c:pt idx="0">
                  <c:v>2019</c:v>
                </c:pt>
                <c:pt idx="3">
                  <c:v>2022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  <c:pt idx="36">
                  <c:v>2055</c:v>
                </c:pt>
                <c:pt idx="41">
                  <c:v>2060</c:v>
                </c:pt>
              </c:numCache>
            </c:numRef>
          </c:cat>
          <c:val>
            <c:numRef>
              <c:f>'Cargo Distance Prediction'!$F$63:$F$104</c:f>
              <c:numCache>
                <c:formatCode>0_ </c:formatCode>
                <c:ptCount val="42"/>
                <c:pt idx="0">
                  <c:v>2082.5021139195055</c:v>
                </c:pt>
                <c:pt idx="1">
                  <c:v>1534.0988434476969</c:v>
                </c:pt>
                <c:pt idx="2">
                  <c:v>2069.332760573252</c:v>
                </c:pt>
                <c:pt idx="3">
                  <c:v>1684.0201573696179</c:v>
                </c:pt>
                <c:pt idx="4">
                  <c:v>2717.4219308779611</c:v>
                </c:pt>
                <c:pt idx="5">
                  <c:v>2892.9842374078194</c:v>
                </c:pt>
                <c:pt idx="6">
                  <c:v>3113.549102392426</c:v>
                </c:pt>
                <c:pt idx="7">
                  <c:v>3404.0598043551481</c:v>
                </c:pt>
                <c:pt idx="8">
                  <c:v>3767.0455568525508</c:v>
                </c:pt>
                <c:pt idx="9">
                  <c:v>4193.0000054823713</c:v>
                </c:pt>
                <c:pt idx="10">
                  <c:v>4664.8291551726525</c:v>
                </c:pt>
                <c:pt idx="11">
                  <c:v>5154.362799758891</c:v>
                </c:pt>
                <c:pt idx="12">
                  <c:v>5683.49171864446</c:v>
                </c:pt>
                <c:pt idx="13">
                  <c:v>6281.4326891207211</c:v>
                </c:pt>
                <c:pt idx="14">
                  <c:v>6910.3347220997621</c:v>
                </c:pt>
                <c:pt idx="15">
                  <c:v>7515.1656191611473</c:v>
                </c:pt>
                <c:pt idx="16">
                  <c:v>8023.7119725519105</c:v>
                </c:pt>
                <c:pt idx="17">
                  <c:v>8467.719773119974</c:v>
                </c:pt>
                <c:pt idx="18">
                  <c:v>8908.5006460469031</c:v>
                </c:pt>
                <c:pt idx="19">
                  <c:v>9301.8369612230872</c:v>
                </c:pt>
                <c:pt idx="20">
                  <c:v>9597.4060902989404</c:v>
                </c:pt>
                <c:pt idx="21">
                  <c:v>9741.8329058048748</c:v>
                </c:pt>
                <c:pt idx="22">
                  <c:v>9789.3646778161892</c:v>
                </c:pt>
                <c:pt idx="23">
                  <c:v>9828.1750237703818</c:v>
                </c:pt>
                <c:pt idx="24">
                  <c:v>9857.0429440194548</c:v>
                </c:pt>
                <c:pt idx="25">
                  <c:v>9875.1835102182667</c:v>
                </c:pt>
                <c:pt idx="26">
                  <c:v>9881.3757227188235</c:v>
                </c:pt>
                <c:pt idx="27">
                  <c:v>9859.8338003577319</c:v>
                </c:pt>
                <c:pt idx="28">
                  <c:v>9802.0979598595877</c:v>
                </c:pt>
                <c:pt idx="29">
                  <c:v>9718.4594839717902</c:v>
                </c:pt>
                <c:pt idx="30">
                  <c:v>9619.4712982234596</c:v>
                </c:pt>
                <c:pt idx="31">
                  <c:v>9515.0758283197138</c:v>
                </c:pt>
                <c:pt idx="32">
                  <c:v>9381.5507953851811</c:v>
                </c:pt>
                <c:pt idx="33">
                  <c:v>9204.0697751227544</c:v>
                </c:pt>
                <c:pt idx="34">
                  <c:v>9005.2212610203806</c:v>
                </c:pt>
                <c:pt idx="35">
                  <c:v>8805.9366756151521</c:v>
                </c:pt>
                <c:pt idx="36">
                  <c:v>8625.4903704933058</c:v>
                </c:pt>
                <c:pt idx="37">
                  <c:v>8462.9229887885576</c:v>
                </c:pt>
                <c:pt idx="38">
                  <c:v>8304.9779628940851</c:v>
                </c:pt>
                <c:pt idx="39">
                  <c:v>8151.6552928098863</c:v>
                </c:pt>
                <c:pt idx="40">
                  <c:v>8002.6933357542493</c:v>
                </c:pt>
                <c:pt idx="41">
                  <c:v>7858.0048774666002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C8-4154-8645-348F0331F7F1}"/>
            </c:ext>
          </c:extLst>
        </c:ser>
        <c:ser>
          <c:idx val="9"/>
          <c:order val="14"/>
          <c:tx>
            <c:strRef>
              <c:f>'Cargo Distance Prediction'!$K$62</c:f>
              <c:strCache>
                <c:ptCount val="1"/>
                <c:pt idx="0">
                  <c:v>营运水运旅客周转量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cat>
            <c:numRef>
              <c:f>'Cargo Distance Prediction'!$AH$63:$AH$104</c:f>
              <c:numCache>
                <c:formatCode>0_ </c:formatCode>
                <c:ptCount val="42"/>
                <c:pt idx="0">
                  <c:v>2019</c:v>
                </c:pt>
                <c:pt idx="3">
                  <c:v>2022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  <c:pt idx="36">
                  <c:v>2055</c:v>
                </c:pt>
                <c:pt idx="41">
                  <c:v>2060</c:v>
                </c:pt>
              </c:numCache>
            </c:numRef>
          </c:cat>
          <c:val>
            <c:numRef>
              <c:f>'Cargo Distance Prediction'!$K$63:$K$104</c:f>
              <c:numCache>
                <c:formatCode>0_ </c:formatCode>
                <c:ptCount val="42"/>
                <c:pt idx="0">
                  <c:v>80.22</c:v>
                </c:pt>
                <c:pt idx="1">
                  <c:v>32.99</c:v>
                </c:pt>
                <c:pt idx="2">
                  <c:v>33.11</c:v>
                </c:pt>
                <c:pt idx="3">
                  <c:v>22.6</c:v>
                </c:pt>
                <c:pt idx="4">
                  <c:v>53.77</c:v>
                </c:pt>
                <c:pt idx="5">
                  <c:v>71.885000000000005</c:v>
                </c:pt>
                <c:pt idx="6">
                  <c:v>90</c:v>
                </c:pt>
                <c:pt idx="7">
                  <c:v>91.85</c:v>
                </c:pt>
                <c:pt idx="8">
                  <c:v>93.95</c:v>
                </c:pt>
                <c:pt idx="9">
                  <c:v>95.93</c:v>
                </c:pt>
                <c:pt idx="10">
                  <c:v>97.42</c:v>
                </c:pt>
                <c:pt idx="11">
                  <c:v>98</c:v>
                </c:pt>
                <c:pt idx="12">
                  <c:v>97.95</c:v>
                </c:pt>
                <c:pt idx="13">
                  <c:v>97.82</c:v>
                </c:pt>
                <c:pt idx="14">
                  <c:v>97.61</c:v>
                </c:pt>
                <c:pt idx="15">
                  <c:v>97.33</c:v>
                </c:pt>
                <c:pt idx="16">
                  <c:v>97</c:v>
                </c:pt>
                <c:pt idx="17">
                  <c:v>96.25</c:v>
                </c:pt>
                <c:pt idx="18">
                  <c:v>94.87</c:v>
                </c:pt>
                <c:pt idx="19">
                  <c:v>93.06</c:v>
                </c:pt>
                <c:pt idx="20">
                  <c:v>91.04</c:v>
                </c:pt>
                <c:pt idx="21">
                  <c:v>89</c:v>
                </c:pt>
                <c:pt idx="22">
                  <c:v>86.89</c:v>
                </c:pt>
                <c:pt idx="23">
                  <c:v>84.52</c:v>
                </c:pt>
                <c:pt idx="24">
                  <c:v>81.91</c:v>
                </c:pt>
                <c:pt idx="25">
                  <c:v>79.06</c:v>
                </c:pt>
                <c:pt idx="26">
                  <c:v>76</c:v>
                </c:pt>
                <c:pt idx="27">
                  <c:v>72.16</c:v>
                </c:pt>
                <c:pt idx="28">
                  <c:v>67.55</c:v>
                </c:pt>
                <c:pt idx="29">
                  <c:v>62.95</c:v>
                </c:pt>
                <c:pt idx="30">
                  <c:v>58.95</c:v>
                </c:pt>
                <c:pt idx="31">
                  <c:v>56</c:v>
                </c:pt>
                <c:pt idx="32">
                  <c:v>53.68</c:v>
                </c:pt>
                <c:pt idx="33">
                  <c:v>51.5</c:v>
                </c:pt>
                <c:pt idx="34">
                  <c:v>49.69</c:v>
                </c:pt>
                <c:pt idx="35">
                  <c:v>48.46</c:v>
                </c:pt>
                <c:pt idx="36">
                  <c:v>48</c:v>
                </c:pt>
                <c:pt idx="37">
                  <c:v>48</c:v>
                </c:pt>
                <c:pt idx="38">
                  <c:v>48</c:v>
                </c:pt>
                <c:pt idx="39">
                  <c:v>48</c:v>
                </c:pt>
                <c:pt idx="40">
                  <c:v>48</c:v>
                </c:pt>
                <c:pt idx="41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C8-4154-8645-348F0331F7F1}"/>
            </c:ext>
          </c:extLst>
        </c:ser>
        <c:ser>
          <c:idx val="10"/>
          <c:order val="15"/>
          <c:tx>
            <c:strRef>
              <c:f>'Cargo Distance Prediction'!$L$62</c:f>
              <c:strCache>
                <c:ptCount val="1"/>
                <c:pt idx="0">
                  <c:v>城市轮渡旅客周转量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cat>
            <c:numRef>
              <c:f>'Cargo Distance Prediction'!$AH$63:$AH$104</c:f>
              <c:numCache>
                <c:formatCode>0_ </c:formatCode>
                <c:ptCount val="42"/>
                <c:pt idx="0">
                  <c:v>2019</c:v>
                </c:pt>
                <c:pt idx="3">
                  <c:v>2022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  <c:pt idx="36">
                  <c:v>2055</c:v>
                </c:pt>
                <c:pt idx="41">
                  <c:v>2060</c:v>
                </c:pt>
              </c:numCache>
            </c:numRef>
          </c:cat>
          <c:val>
            <c:numRef>
              <c:f>'Cargo Distance Prediction'!$L$63:$L$104</c:f>
              <c:numCache>
                <c:formatCode>0_ </c:formatCode>
                <c:ptCount val="42"/>
                <c:pt idx="0">
                  <c:v>3.3007613636363633</c:v>
                </c:pt>
                <c:pt idx="1">
                  <c:v>1.5195903614457831</c:v>
                </c:pt>
                <c:pt idx="2">
                  <c:v>2.2846785714285716</c:v>
                </c:pt>
                <c:pt idx="3">
                  <c:v>1.9059493670886078</c:v>
                </c:pt>
                <c:pt idx="4">
                  <c:v>3.1788999999999996</c:v>
                </c:pt>
                <c:pt idx="5">
                  <c:v>3.2398306818181815</c:v>
                </c:pt>
                <c:pt idx="6">
                  <c:v>3.3007613636363633</c:v>
                </c:pt>
                <c:pt idx="7">
                  <c:v>3.3686103472222215</c:v>
                </c:pt>
                <c:pt idx="8">
                  <c:v>3.4456281123737371</c:v>
                </c:pt>
                <c:pt idx="9">
                  <c:v>3.518244862373737</c:v>
                </c:pt>
                <c:pt idx="10">
                  <c:v>3.5728908005050504</c:v>
                </c:pt>
                <c:pt idx="11">
                  <c:v>3.5941623737373729</c:v>
                </c:pt>
                <c:pt idx="12">
                  <c:v>3.5923286174242421</c:v>
                </c:pt>
                <c:pt idx="13">
                  <c:v>3.5875608510101005</c:v>
                </c:pt>
                <c:pt idx="14">
                  <c:v>3.5798590744949488</c:v>
                </c:pt>
                <c:pt idx="15">
                  <c:v>3.5695900391414139</c:v>
                </c:pt>
                <c:pt idx="16">
                  <c:v>3.557487247474747</c:v>
                </c:pt>
                <c:pt idx="17">
                  <c:v>3.5299809027777775</c:v>
                </c:pt>
                <c:pt idx="18">
                  <c:v>3.4793692285353535</c:v>
                </c:pt>
                <c:pt idx="19">
                  <c:v>3.4129872499999996</c:v>
                </c:pt>
                <c:pt idx="20">
                  <c:v>3.3389034949494945</c:v>
                </c:pt>
                <c:pt idx="21">
                  <c:v>3.2640862373737374</c:v>
                </c:pt>
                <c:pt idx="22">
                  <c:v>3.1867017209595958</c:v>
                </c:pt>
                <c:pt idx="23">
                  <c:v>3.0997816717171713</c:v>
                </c:pt>
                <c:pt idx="24">
                  <c:v>3.0040595921717168</c:v>
                </c:pt>
                <c:pt idx="25">
                  <c:v>2.8995354823232322</c:v>
                </c:pt>
                <c:pt idx="26">
                  <c:v>2.7873095959595955</c:v>
                </c:pt>
                <c:pt idx="27">
                  <c:v>2.6464771111111105</c:v>
                </c:pt>
                <c:pt idx="28">
                  <c:v>2.4774047790404037</c:v>
                </c:pt>
                <c:pt idx="29">
                  <c:v>2.3086991982323228</c:v>
                </c:pt>
                <c:pt idx="30">
                  <c:v>2.1619986931818183</c:v>
                </c:pt>
                <c:pt idx="31">
                  <c:v>2.0538070707070704</c:v>
                </c:pt>
                <c:pt idx="32">
                  <c:v>1.9687207777777775</c:v>
                </c:pt>
                <c:pt idx="33">
                  <c:v>1.8887690025252521</c:v>
                </c:pt>
                <c:pt idx="34">
                  <c:v>1.8223870239898987</c:v>
                </c:pt>
                <c:pt idx="35">
                  <c:v>1.7772766186868687</c:v>
                </c:pt>
                <c:pt idx="36">
                  <c:v>1.7604060606060603</c:v>
                </c:pt>
                <c:pt idx="37">
                  <c:v>1.7604060606060603</c:v>
                </c:pt>
                <c:pt idx="38">
                  <c:v>1.7604060606060603</c:v>
                </c:pt>
                <c:pt idx="39">
                  <c:v>1.7604060606060603</c:v>
                </c:pt>
                <c:pt idx="40">
                  <c:v>1.7604060606060603</c:v>
                </c:pt>
                <c:pt idx="41">
                  <c:v>1.7604060606060603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C8-4154-8645-348F0331F7F1}"/>
            </c:ext>
          </c:extLst>
        </c:ser>
        <c:ser>
          <c:idx val="12"/>
          <c:order val="17"/>
          <c:tx>
            <c:strRef>
              <c:f>'Cargo Distance Prediction'!$N$62</c:f>
              <c:strCache>
                <c:ptCount val="1"/>
                <c:pt idx="0">
                  <c:v>国内民航周转量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numRef>
              <c:f>'Cargo Distance Prediction'!$AH$63:$AH$104</c:f>
              <c:numCache>
                <c:formatCode>0_ </c:formatCode>
                <c:ptCount val="42"/>
                <c:pt idx="0">
                  <c:v>2019</c:v>
                </c:pt>
                <c:pt idx="3">
                  <c:v>2022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  <c:pt idx="36">
                  <c:v>2055</c:v>
                </c:pt>
                <c:pt idx="41">
                  <c:v>2060</c:v>
                </c:pt>
              </c:numCache>
            </c:numRef>
          </c:cat>
          <c:val>
            <c:numRef>
              <c:f>'Cargo Distance Prediction'!$N$63:$N$104</c:f>
              <c:numCache>
                <c:formatCode>0_ </c:formatCode>
                <c:ptCount val="42"/>
                <c:pt idx="0">
                  <c:v>8502.1560000000009</c:v>
                </c:pt>
                <c:pt idx="1">
                  <c:v>5868.87</c:v>
                </c:pt>
                <c:pt idx="2">
                  <c:v>6439.12</c:v>
                </c:pt>
                <c:pt idx="3">
                  <c:v>3805.01</c:v>
                </c:pt>
                <c:pt idx="4">
                  <c:v>9079.4599999999991</c:v>
                </c:pt>
                <c:pt idx="5">
                  <c:v>11852.73</c:v>
                </c:pt>
                <c:pt idx="6">
                  <c:v>14626</c:v>
                </c:pt>
                <c:pt idx="7">
                  <c:v>15399.35</c:v>
                </c:pt>
                <c:pt idx="8">
                  <c:v>16350.99</c:v>
                </c:pt>
                <c:pt idx="9">
                  <c:v>17417.509999999998</c:v>
                </c:pt>
                <c:pt idx="10">
                  <c:v>18516.72</c:v>
                </c:pt>
                <c:pt idx="11">
                  <c:v>19544</c:v>
                </c:pt>
                <c:pt idx="12">
                  <c:v>20586.57</c:v>
                </c:pt>
                <c:pt idx="13">
                  <c:v>21727.46</c:v>
                </c:pt>
                <c:pt idx="14">
                  <c:v>22816.61</c:v>
                </c:pt>
                <c:pt idx="15">
                  <c:v>23674.04</c:v>
                </c:pt>
                <c:pt idx="16">
                  <c:v>24101</c:v>
                </c:pt>
                <c:pt idx="17">
                  <c:v>24219.67</c:v>
                </c:pt>
                <c:pt idx="18">
                  <c:v>24298.07</c:v>
                </c:pt>
                <c:pt idx="19">
                  <c:v>24356.5</c:v>
                </c:pt>
                <c:pt idx="20">
                  <c:v>24415.54</c:v>
                </c:pt>
                <c:pt idx="21">
                  <c:v>24496</c:v>
                </c:pt>
                <c:pt idx="22">
                  <c:v>24625.68</c:v>
                </c:pt>
                <c:pt idx="23">
                  <c:v>24793.599999999999</c:v>
                </c:pt>
                <c:pt idx="24">
                  <c:v>24961.94</c:v>
                </c:pt>
                <c:pt idx="25">
                  <c:v>25091.9</c:v>
                </c:pt>
                <c:pt idx="26">
                  <c:v>25144</c:v>
                </c:pt>
                <c:pt idx="27">
                  <c:v>25099.27</c:v>
                </c:pt>
                <c:pt idx="28">
                  <c:v>24977.27</c:v>
                </c:pt>
                <c:pt idx="29">
                  <c:v>24796.58</c:v>
                </c:pt>
                <c:pt idx="30">
                  <c:v>24575.75</c:v>
                </c:pt>
                <c:pt idx="31">
                  <c:v>24333</c:v>
                </c:pt>
                <c:pt idx="32">
                  <c:v>23992.560000000001</c:v>
                </c:pt>
                <c:pt idx="33">
                  <c:v>23505.37</c:v>
                </c:pt>
                <c:pt idx="34">
                  <c:v>22928.28</c:v>
                </c:pt>
                <c:pt idx="35">
                  <c:v>22314.87</c:v>
                </c:pt>
                <c:pt idx="36">
                  <c:v>21714</c:v>
                </c:pt>
                <c:pt idx="37">
                  <c:v>21115.94</c:v>
                </c:pt>
                <c:pt idx="38">
                  <c:v>20486.22</c:v>
                </c:pt>
                <c:pt idx="39">
                  <c:v>19832.57</c:v>
                </c:pt>
                <c:pt idx="40">
                  <c:v>19162.25</c:v>
                </c:pt>
                <c:pt idx="41">
                  <c:v>18482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C8-4154-8645-348F0331F7F1}"/>
            </c:ext>
          </c:extLst>
        </c:ser>
        <c:ser>
          <c:idx val="13"/>
          <c:order val="18"/>
          <c:tx>
            <c:strRef>
              <c:f>'Cargo Distance Prediction'!$O$62</c:f>
              <c:strCache>
                <c:ptCount val="1"/>
                <c:pt idx="0">
                  <c:v>国际民航周转量</c:v>
                </c:pt>
              </c:strCache>
            </c:strRef>
          </c:tx>
          <c:spPr>
            <a:pattFill prst="narVert">
              <a:fgClr>
                <a:srgbClr val="FFC000"/>
              </a:fgClr>
              <a:bgClr>
                <a:prstClr val="white"/>
              </a:bgClr>
            </a:pattFill>
            <a:ln>
              <a:noFill/>
            </a:ln>
            <a:effectLst/>
          </c:spPr>
          <c:cat>
            <c:numRef>
              <c:f>'Cargo Distance Prediction'!$AH$63:$AH$104</c:f>
              <c:numCache>
                <c:formatCode>0_ </c:formatCode>
                <c:ptCount val="42"/>
                <c:pt idx="0">
                  <c:v>2019</c:v>
                </c:pt>
                <c:pt idx="3">
                  <c:v>2022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  <c:pt idx="36">
                  <c:v>2055</c:v>
                </c:pt>
                <c:pt idx="41">
                  <c:v>2060</c:v>
                </c:pt>
              </c:numCache>
            </c:numRef>
          </c:cat>
          <c:val>
            <c:numRef>
              <c:f>'Cargo Distance Prediction'!$O$63:$O$104</c:f>
              <c:numCache>
                <c:formatCode>0_ </c:formatCode>
                <c:ptCount val="42"/>
                <c:pt idx="0">
                  <c:v>3203.1439999999984</c:v>
                </c:pt>
                <c:pt idx="1">
                  <c:v>442.40999999999985</c:v>
                </c:pt>
                <c:pt idx="2">
                  <c:v>90.5600000000004</c:v>
                </c:pt>
                <c:pt idx="3">
                  <c:v>108.85999999999967</c:v>
                </c:pt>
                <c:pt idx="4">
                  <c:v>1229.5200000000004</c:v>
                </c:pt>
                <c:pt idx="5">
                  <c:v>3097</c:v>
                </c:pt>
                <c:pt idx="6">
                  <c:v>3252.7856729750297</c:v>
                </c:pt>
                <c:pt idx="7">
                  <c:v>3416.6844080533888</c:v>
                </c:pt>
                <c:pt idx="8">
                  <c:v>3589.1312254015461</c:v>
                </c:pt>
                <c:pt idx="9">
                  <c:v>3770.5850179619351</c:v>
                </c:pt>
                <c:pt idx="10">
                  <c:v>3961.5298848468292</c:v>
                </c:pt>
                <c:pt idx="11">
                  <c:v>4162.4765401827681</c:v>
                </c:pt>
                <c:pt idx="12">
                  <c:v>4373.9638017151938</c:v>
                </c:pt>
                <c:pt idx="13">
                  <c:v>4596.5601637307755</c:v>
                </c:pt>
                <c:pt idx="14">
                  <c:v>4830.8654591170816</c:v>
                </c:pt>
                <c:pt idx="15">
                  <c:v>5077.5126156564702</c:v>
                </c:pt>
                <c:pt idx="16">
                  <c:v>5337.1695119444485</c:v>
                </c:pt>
                <c:pt idx="17">
                  <c:v>5610.5409386329902</c:v>
                </c:pt>
                <c:pt idx="18">
                  <c:v>5898.3706710275274</c:v>
                </c:pt>
                <c:pt idx="19">
                  <c:v>6201.4436594134759</c:v>
                </c:pt>
                <c:pt idx="20">
                  <c:v>6520.5883438555102</c:v>
                </c:pt>
                <c:pt idx="21">
                  <c:v>6856.6791006012518</c:v>
                </c:pt>
                <c:pt idx="22">
                  <c:v>7210.6388276320286</c:v>
                </c:pt>
                <c:pt idx="23">
                  <c:v>7583.44167733823</c:v>
                </c:pt>
                <c:pt idx="24">
                  <c:v>7976.1159447566197</c:v>
                </c:pt>
                <c:pt idx="25">
                  <c:v>8389.7471202936176</c:v>
                </c:pt>
                <c:pt idx="26">
                  <c:v>8825.4811163732847</c:v>
                </c:pt>
                <c:pt idx="27">
                  <c:v>9284.527677993281</c:v>
                </c:pt>
                <c:pt idx="28">
                  <c:v>9768.163987748183</c:v>
                </c:pt>
                <c:pt idx="29">
                  <c:v>10277.738476488963</c:v>
                </c:pt>
                <c:pt idx="30">
                  <c:v>10814.674851432297</c:v>
                </c:pt>
                <c:pt idx="31">
                  <c:v>11380.476354215338</c:v>
                </c:pt>
                <c:pt idx="32">
                  <c:v>11976.730262113339</c:v>
                </c:pt>
                <c:pt idx="33">
                  <c:v>12605.11264640114</c:v>
                </c:pt>
                <c:pt idx="34">
                  <c:v>13267.393402646871</c:v>
                </c:pt>
                <c:pt idx="35">
                  <c:v>13965.441568581215</c:v>
                </c:pt>
                <c:pt idx="36">
                  <c:v>14701.230946089416</c:v>
                </c:pt>
                <c:pt idx="37">
                  <c:v>15476.84604482993</c:v>
                </c:pt>
                <c:pt idx="38">
                  <c:v>16294.488365995439</c:v>
                </c:pt>
                <c:pt idx="39">
                  <c:v>17156.483045802961</c:v>
                </c:pt>
                <c:pt idx="40">
                  <c:v>18065.2858794323</c:v>
                </c:pt>
                <c:pt idx="41">
                  <c:v>19023.490747330965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DC8-4154-8645-348F0331F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156079"/>
        <c:axId val="1902158479"/>
        <c:extLst>
          <c:ext xmlns:c15="http://schemas.microsoft.com/office/drawing/2012/chart" uri="{02D57815-91ED-43cb-92C2-25804820EDAC}">
            <c15:filteredAreaSeries>
              <c15:ser>
                <c:idx val="14"/>
                <c:order val="0"/>
                <c:tx>
                  <c:strRef>
                    <c:extLst>
                      <c:ext uri="{02D57815-91ED-43cb-92C2-25804820EDAC}">
                        <c15:formulaRef>
                          <c15:sqref>'Cargo Distance Prediction'!$P$62</c15:sqref>
                        </c15:formulaRef>
                      </c:ext>
                    </c:extLst>
                    <c:strCache>
                      <c:ptCount val="1"/>
                      <c:pt idx="0">
                        <c:v>轻型车旅客周转量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'Cargo Distance Prediction'!$AH$63:$AH$104</c15:sqref>
                        </c15:formulaRef>
                      </c:ext>
                    </c:extLst>
                    <c:numCache>
                      <c:formatCode>0_ </c:formatCode>
                      <c:ptCount val="42"/>
                      <c:pt idx="0">
                        <c:v>2019</c:v>
                      </c:pt>
                      <c:pt idx="3">
                        <c:v>2022</c:v>
                      </c:pt>
                      <c:pt idx="6">
                        <c:v>2025</c:v>
                      </c:pt>
                      <c:pt idx="11">
                        <c:v>2030</c:v>
                      </c:pt>
                      <c:pt idx="16">
                        <c:v>2035</c:v>
                      </c:pt>
                      <c:pt idx="21">
                        <c:v>2040</c:v>
                      </c:pt>
                      <c:pt idx="26">
                        <c:v>2045</c:v>
                      </c:pt>
                      <c:pt idx="31">
                        <c:v>2050</c:v>
                      </c:pt>
                      <c:pt idx="36">
                        <c:v>2055</c:v>
                      </c:pt>
                      <c:pt idx="41">
                        <c:v>2060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'Cargo Distance Prediction'!$P$63:$P$104</c15:sqref>
                        </c15:formulaRef>
                      </c:ext>
                    </c:extLst>
                    <c:numCache>
                      <c:formatCode>0_ </c:formatCode>
                      <c:ptCount val="42"/>
                      <c:pt idx="0">
                        <c:v>35870.105877516711</c:v>
                      </c:pt>
                      <c:pt idx="1">
                        <c:v>35819.116594201943</c:v>
                      </c:pt>
                      <c:pt idx="2">
                        <c:v>36493.370105164526</c:v>
                      </c:pt>
                      <c:pt idx="3">
                        <c:v>39023.258021204463</c:v>
                      </c:pt>
                      <c:pt idx="4">
                        <c:v>42075.651389809653</c:v>
                      </c:pt>
                      <c:pt idx="5">
                        <c:v>44108.194082163594</c:v>
                      </c:pt>
                      <c:pt idx="6">
                        <c:v>46140.736774517543</c:v>
                      </c:pt>
                      <c:pt idx="7">
                        <c:v>47183.207704126013</c:v>
                      </c:pt>
                      <c:pt idx="8">
                        <c:v>48073.691469294899</c:v>
                      </c:pt>
                      <c:pt idx="9">
                        <c:v>48825.339185341378</c:v>
                      </c:pt>
                      <c:pt idx="10">
                        <c:v>49450.606631008064</c:v>
                      </c:pt>
                      <c:pt idx="11">
                        <c:v>49961.254248463469</c:v>
                      </c:pt>
                      <c:pt idx="12">
                        <c:v>50368.347143301682</c:v>
                      </c:pt>
                      <c:pt idx="13">
                        <c:v>50682.255084542441</c:v>
                      </c:pt>
                      <c:pt idx="14">
                        <c:v>50912.652504631209</c:v>
                      </c:pt>
                      <c:pt idx="15">
                        <c:v>51068.518499439146</c:v>
                      </c:pt>
                      <c:pt idx="16">
                        <c:v>51158.136828263036</c:v>
                      </c:pt>
                      <c:pt idx="17">
                        <c:v>51189.09591382536</c:v>
                      </c:pt>
                      <c:pt idx="18">
                        <c:v>51168.28884227432</c:v>
                      </c:pt>
                      <c:pt idx="19">
                        <c:v>51101.913363183703</c:v>
                      </c:pt>
                      <c:pt idx="20">
                        <c:v>50995.47188955309</c:v>
                      </c:pt>
                      <c:pt idx="21">
                        <c:v>50853.771497807706</c:v>
                      </c:pt>
                      <c:pt idx="22">
                        <c:v>50680.923927798343</c:v>
                      </c:pt>
                      <c:pt idx="23">
                        <c:v>50480.345582801587</c:v>
                      </c:pt>
                      <c:pt idx="24">
                        <c:v>50254.757529519753</c:v>
                      </c:pt>
                      <c:pt idx="25">
                        <c:v>50006.185498080675</c:v>
                      </c:pt>
                      <c:pt idx="26">
                        <c:v>49735.959882037954</c:v>
                      </c:pt>
                      <c:pt idx="27">
                        <c:v>49444.715738370811</c:v>
                      </c:pt>
                      <c:pt idx="28">
                        <c:v>49132.392787484314</c:v>
                      </c:pt>
                      <c:pt idx="29">
                        <c:v>48798.235413209099</c:v>
                      </c:pt>
                      <c:pt idx="30">
                        <c:v>48440.79266280133</c:v>
                      </c:pt>
                      <c:pt idx="31">
                        <c:v>48057.918246943074</c:v>
                      </c:pt>
                      <c:pt idx="32">
                        <c:v>47646.77053974205</c:v>
                      </c:pt>
                      <c:pt idx="33">
                        <c:v>47203.8125787315</c:v>
                      </c:pt>
                      <c:pt idx="34">
                        <c:v>46724.812064870457</c:v>
                      </c:pt>
                      <c:pt idx="35">
                        <c:v>46204.841362543673</c:v>
                      </c:pt>
                      <c:pt idx="36">
                        <c:v>45638.277499561547</c:v>
                      </c:pt>
                      <c:pt idx="37">
                        <c:v>45018.802167159978</c:v>
                      </c:pt>
                      <c:pt idx="38">
                        <c:v>44339.401720000875</c:v>
                      </c:pt>
                      <c:pt idx="39">
                        <c:v>43592.367176171545</c:v>
                      </c:pt>
                      <c:pt idx="40">
                        <c:v>42769.294217185219</c:v>
                      </c:pt>
                      <c:pt idx="41">
                        <c:v>41861.083187980425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FDC8-4154-8645-348F0331F7F1}"/>
                  </c:ext>
                </c:extLst>
              </c15:ser>
            </c15:filteredAreaSeries>
            <c15:filteredAreaSeries>
              <c15:ser>
                <c:idx val="0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'Cargo Distance Prediction'!$B$62</c15:sqref>
                        </c15:formulaRef>
                      </c:ext>
                    </c:extLst>
                    <c:strCache>
                      <c:ptCount val="1"/>
                      <c:pt idx="0">
                        <c:v>铁路旅客周转量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'Cargo Distance Prediction'!$AH$63:$AH$104</c15:sqref>
                        </c15:formulaRef>
                      </c:ext>
                    </c:extLst>
                    <c:numCache>
                      <c:formatCode>0_ </c:formatCode>
                      <c:ptCount val="42"/>
                      <c:pt idx="0">
                        <c:v>2019</c:v>
                      </c:pt>
                      <c:pt idx="3">
                        <c:v>2022</c:v>
                      </c:pt>
                      <c:pt idx="6">
                        <c:v>2025</c:v>
                      </c:pt>
                      <c:pt idx="11">
                        <c:v>2030</c:v>
                      </c:pt>
                      <c:pt idx="16">
                        <c:v>2035</c:v>
                      </c:pt>
                      <c:pt idx="21">
                        <c:v>2040</c:v>
                      </c:pt>
                      <c:pt idx="26">
                        <c:v>2045</c:v>
                      </c:pt>
                      <c:pt idx="31">
                        <c:v>2050</c:v>
                      </c:pt>
                      <c:pt idx="36">
                        <c:v>2055</c:v>
                      </c:pt>
                      <c:pt idx="41">
                        <c:v>2060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'Cargo Distance Prediction'!$B$63:$B$104</c15:sqref>
                        </c15:formulaRef>
                      </c:ext>
                    </c:extLst>
                    <c:numCache>
                      <c:formatCode>0_ </c:formatCode>
                      <c:ptCount val="42"/>
                      <c:pt idx="0">
                        <c:v>16789.142113919504</c:v>
                      </c:pt>
                      <c:pt idx="1">
                        <c:v>9800.2888434476972</c:v>
                      </c:pt>
                      <c:pt idx="2">
                        <c:v>11637.142760573252</c:v>
                      </c:pt>
                      <c:pt idx="3">
                        <c:v>8261.5501573696183</c:v>
                      </c:pt>
                      <c:pt idx="4">
                        <c:v>17446.781930877962</c:v>
                      </c:pt>
                      <c:pt idx="5">
                        <c:v>20127.664237407818</c:v>
                      </c:pt>
                      <c:pt idx="6">
                        <c:v>22853.549102392426</c:v>
                      </c:pt>
                      <c:pt idx="7">
                        <c:v>24264.059804355147</c:v>
                      </c:pt>
                      <c:pt idx="8">
                        <c:v>25886.495556852551</c:v>
                      </c:pt>
                      <c:pt idx="9">
                        <c:v>27659.680005482373</c:v>
                      </c:pt>
                      <c:pt idx="10">
                        <c:v>29500.199155172653</c:v>
                      </c:pt>
                      <c:pt idx="11">
                        <c:v>31297.362799758892</c:v>
                      </c:pt>
                      <c:pt idx="12">
                        <c:v>33041.851718644459</c:v>
                      </c:pt>
                      <c:pt idx="13">
                        <c:v>34812.66268912072</c:v>
                      </c:pt>
                      <c:pt idx="14">
                        <c:v>36604.074722099765</c:v>
                      </c:pt>
                      <c:pt idx="15">
                        <c:v>38399.715619161143</c:v>
                      </c:pt>
                      <c:pt idx="16">
                        <c:v>40172.711972551908</c:v>
                      </c:pt>
                      <c:pt idx="17">
                        <c:v>41972.369773119979</c:v>
                      </c:pt>
                      <c:pt idx="18">
                        <c:v>43834.000646046901</c:v>
                      </c:pt>
                      <c:pt idx="19">
                        <c:v>45696.586961223089</c:v>
                      </c:pt>
                      <c:pt idx="20">
                        <c:v>47489.796090298943</c:v>
                      </c:pt>
                      <c:pt idx="21">
                        <c:v>49136.832905804877</c:v>
                      </c:pt>
                      <c:pt idx="22">
                        <c:v>50720.224677816193</c:v>
                      </c:pt>
                      <c:pt idx="23">
                        <c:v>52345.985023770379</c:v>
                      </c:pt>
                      <c:pt idx="24">
                        <c:v>53965.962944019455</c:v>
                      </c:pt>
                      <c:pt idx="25">
                        <c:v>55525.403510218268</c:v>
                      </c:pt>
                      <c:pt idx="26">
                        <c:v>56962.375722718825</c:v>
                      </c:pt>
                      <c:pt idx="27">
                        <c:v>58220.633800357733</c:v>
                      </c:pt>
                      <c:pt idx="28">
                        <c:v>59335.347959859588</c:v>
                      </c:pt>
                      <c:pt idx="29">
                        <c:v>60383.499483971791</c:v>
                      </c:pt>
                      <c:pt idx="30">
                        <c:v>61449.471298223463</c:v>
                      </c:pt>
                      <c:pt idx="31">
                        <c:v>62624.075828319714</c:v>
                      </c:pt>
                      <c:pt idx="32">
                        <c:v>63939.000795385175</c:v>
                      </c:pt>
                      <c:pt idx="33">
                        <c:v>65337.779775122755</c:v>
                      </c:pt>
                      <c:pt idx="34">
                        <c:v>66778.831261020387</c:v>
                      </c:pt>
                      <c:pt idx="35">
                        <c:v>68211.066675615148</c:v>
                      </c:pt>
                      <c:pt idx="36">
                        <c:v>69573.490370493309</c:v>
                      </c:pt>
                      <c:pt idx="37">
                        <c:v>70869.142988788561</c:v>
                      </c:pt>
                      <c:pt idx="38">
                        <c:v>72140.127962894083</c:v>
                      </c:pt>
                      <c:pt idx="39">
                        <c:v>73376.945292809891</c:v>
                      </c:pt>
                      <c:pt idx="40">
                        <c:v>74569.393335754241</c:v>
                      </c:pt>
                      <c:pt idx="41">
                        <c:v>75707.004877466607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DC8-4154-8645-348F0331F7F1}"/>
                  </c:ext>
                </c:extLst>
              </c15:ser>
            </c15:filteredAreaSeries>
            <c15:filteredAreaSeries>
              <c15:ser>
                <c:idx val="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'Cargo Distance Prediction'!$C$62</c15:sqref>
                        </c15:formulaRef>
                      </c:ext>
                    </c:extLst>
                    <c:strCache>
                      <c:ptCount val="1"/>
                      <c:pt idx="0">
                        <c:v>营运铁路旅客周转量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'Cargo Distance Prediction'!$AH$63:$AH$104</c15:sqref>
                        </c15:formulaRef>
                      </c:ext>
                    </c:extLst>
                    <c:numCache>
                      <c:formatCode>0_ </c:formatCode>
                      <c:ptCount val="42"/>
                      <c:pt idx="0">
                        <c:v>2019</c:v>
                      </c:pt>
                      <c:pt idx="3">
                        <c:v>2022</c:v>
                      </c:pt>
                      <c:pt idx="6">
                        <c:v>2025</c:v>
                      </c:pt>
                      <c:pt idx="11">
                        <c:v>2030</c:v>
                      </c:pt>
                      <c:pt idx="16">
                        <c:v>2035</c:v>
                      </c:pt>
                      <c:pt idx="21">
                        <c:v>2040</c:v>
                      </c:pt>
                      <c:pt idx="26">
                        <c:v>2045</c:v>
                      </c:pt>
                      <c:pt idx="31">
                        <c:v>2050</c:v>
                      </c:pt>
                      <c:pt idx="36">
                        <c:v>2055</c:v>
                      </c:pt>
                      <c:pt idx="41">
                        <c:v>2060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'Cargo Distance Prediction'!$C$63:$C$104</c15:sqref>
                        </c15:formulaRef>
                      </c:ext>
                    </c:extLst>
                    <c:numCache>
                      <c:formatCode>0_ </c:formatCode>
                      <c:ptCount val="42"/>
                      <c:pt idx="0">
                        <c:v>14706.64</c:v>
                      </c:pt>
                      <c:pt idx="1">
                        <c:v>8266.19</c:v>
                      </c:pt>
                      <c:pt idx="2">
                        <c:v>9567.81</c:v>
                      </c:pt>
                      <c:pt idx="3">
                        <c:v>6577.53</c:v>
                      </c:pt>
                      <c:pt idx="4">
                        <c:v>14729.36</c:v>
                      </c:pt>
                      <c:pt idx="5">
                        <c:v>17234.68</c:v>
                      </c:pt>
                      <c:pt idx="6">
                        <c:v>19740</c:v>
                      </c:pt>
                      <c:pt idx="7">
                        <c:v>20860</c:v>
                      </c:pt>
                      <c:pt idx="8">
                        <c:v>22119.45</c:v>
                      </c:pt>
                      <c:pt idx="9">
                        <c:v>23466.68</c:v>
                      </c:pt>
                      <c:pt idx="10">
                        <c:v>24835.37</c:v>
                      </c:pt>
                      <c:pt idx="11">
                        <c:v>26143</c:v>
                      </c:pt>
                      <c:pt idx="12">
                        <c:v>27358.36</c:v>
                      </c:pt>
                      <c:pt idx="13">
                        <c:v>28531.23</c:v>
                      </c:pt>
                      <c:pt idx="14">
                        <c:v>29693.74</c:v>
                      </c:pt>
                      <c:pt idx="15">
                        <c:v>30884.55</c:v>
                      </c:pt>
                      <c:pt idx="16">
                        <c:v>32149</c:v>
                      </c:pt>
                      <c:pt idx="17">
                        <c:v>33504.65</c:v>
                      </c:pt>
                      <c:pt idx="18">
                        <c:v>34925.5</c:v>
                      </c:pt>
                      <c:pt idx="19">
                        <c:v>36394.75</c:v>
                      </c:pt>
                      <c:pt idx="20">
                        <c:v>37892.39</c:v>
                      </c:pt>
                      <c:pt idx="21">
                        <c:v>39395</c:v>
                      </c:pt>
                      <c:pt idx="22">
                        <c:v>40930.86</c:v>
                      </c:pt>
                      <c:pt idx="23">
                        <c:v>42517.81</c:v>
                      </c:pt>
                      <c:pt idx="24">
                        <c:v>44108.92</c:v>
                      </c:pt>
                      <c:pt idx="25">
                        <c:v>45650.22</c:v>
                      </c:pt>
                      <c:pt idx="26">
                        <c:v>47081</c:v>
                      </c:pt>
                      <c:pt idx="27">
                        <c:v>48360.800000000003</c:v>
                      </c:pt>
                      <c:pt idx="28">
                        <c:v>49533.25</c:v>
                      </c:pt>
                      <c:pt idx="29">
                        <c:v>50665.04</c:v>
                      </c:pt>
                      <c:pt idx="30">
                        <c:v>51830</c:v>
                      </c:pt>
                      <c:pt idx="31">
                        <c:v>53109</c:v>
                      </c:pt>
                      <c:pt idx="32">
                        <c:v>54557.45</c:v>
                      </c:pt>
                      <c:pt idx="33">
                        <c:v>56133.71</c:v>
                      </c:pt>
                      <c:pt idx="34">
                        <c:v>57773.61</c:v>
                      </c:pt>
                      <c:pt idx="35">
                        <c:v>59405.13</c:v>
                      </c:pt>
                      <c:pt idx="36">
                        <c:v>60948</c:v>
                      </c:pt>
                      <c:pt idx="37">
                        <c:v>62406.22</c:v>
                      </c:pt>
                      <c:pt idx="38">
                        <c:v>63835.15</c:v>
                      </c:pt>
                      <c:pt idx="39">
                        <c:v>65225.29</c:v>
                      </c:pt>
                      <c:pt idx="40">
                        <c:v>66566.7</c:v>
                      </c:pt>
                      <c:pt idx="41">
                        <c:v>67849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DC8-4154-8645-348F0331F7F1}"/>
                  </c:ext>
                </c:extLst>
              </c15:ser>
            </c15:filteredAreaSeries>
            <c15:filteredAreaSeries>
              <c15:ser>
                <c:idx val="5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'Cargo Distance Prediction'!$G$62</c15:sqref>
                        </c15:formulaRef>
                      </c:ext>
                    </c:extLst>
                    <c:strCache>
                      <c:ptCount val="1"/>
                      <c:pt idx="0">
                        <c:v>重型车旅客周转量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'Cargo Distance Prediction'!$AH$63:$AH$104</c15:sqref>
                        </c15:formulaRef>
                      </c:ext>
                    </c:extLst>
                    <c:numCache>
                      <c:formatCode>0_ </c:formatCode>
                      <c:ptCount val="42"/>
                      <c:pt idx="0">
                        <c:v>2019</c:v>
                      </c:pt>
                      <c:pt idx="3">
                        <c:v>2022</c:v>
                      </c:pt>
                      <c:pt idx="6">
                        <c:v>2025</c:v>
                      </c:pt>
                      <c:pt idx="11">
                        <c:v>2030</c:v>
                      </c:pt>
                      <c:pt idx="16">
                        <c:v>2035</c:v>
                      </c:pt>
                      <c:pt idx="21">
                        <c:v>2040</c:v>
                      </c:pt>
                      <c:pt idx="26">
                        <c:v>2045</c:v>
                      </c:pt>
                      <c:pt idx="31">
                        <c:v>2050</c:v>
                      </c:pt>
                      <c:pt idx="36">
                        <c:v>2055</c:v>
                      </c:pt>
                      <c:pt idx="41">
                        <c:v>2060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'Cargo Distance Prediction'!$G$63:$G$104</c15:sqref>
                        </c15:formulaRef>
                      </c:ext>
                    </c:extLst>
                    <c:numCache>
                      <c:formatCode>0_ </c:formatCode>
                      <c:ptCount val="42"/>
                      <c:pt idx="0">
                        <c:v>23204.206718553265</c:v>
                      </c:pt>
                      <c:pt idx="1">
                        <c:v>13815.571950993441</c:v>
                      </c:pt>
                      <c:pt idx="2">
                        <c:v>13772.735596229206</c:v>
                      </c:pt>
                      <c:pt idx="3">
                        <c:v>9736.4462225846619</c:v>
                      </c:pt>
                      <c:pt idx="4">
                        <c:v>13471.23372083608</c:v>
                      </c:pt>
                      <c:pt idx="5">
                        <c:v>18039.818737673664</c:v>
                      </c:pt>
                      <c:pt idx="6">
                        <c:v>22608.403754511251</c:v>
                      </c:pt>
                      <c:pt idx="7">
                        <c:v>22564.978643463037</c:v>
                      </c:pt>
                      <c:pt idx="8">
                        <c:v>22530.94041305696</c:v>
                      </c:pt>
                      <c:pt idx="9">
                        <c:v>22501.618523387424</c:v>
                      </c:pt>
                      <c:pt idx="10">
                        <c:v>22471.300023028554</c:v>
                      </c:pt>
                      <c:pt idx="11">
                        <c:v>22435.314372074761</c:v>
                      </c:pt>
                      <c:pt idx="12">
                        <c:v>22374.435127768698</c:v>
                      </c:pt>
                      <c:pt idx="13">
                        <c:v>22280.369338684479</c:v>
                      </c:pt>
                      <c:pt idx="14">
                        <c:v>22164.092013849509</c:v>
                      </c:pt>
                      <c:pt idx="15">
                        <c:v>22036.369679987132</c:v>
                      </c:pt>
                      <c:pt idx="16">
                        <c:v>21907.760381516637</c:v>
                      </c:pt>
                      <c:pt idx="17">
                        <c:v>21776.440813093352</c:v>
                      </c:pt>
                      <c:pt idx="18">
                        <c:v>21633.499271034532</c:v>
                      </c:pt>
                      <c:pt idx="19">
                        <c:v>21478.444237644253</c:v>
                      </c:pt>
                      <c:pt idx="20">
                        <c:v>21310.784195226563</c:v>
                      </c:pt>
                      <c:pt idx="21">
                        <c:v>21130.027626085532</c:v>
                      </c:pt>
                      <c:pt idx="22">
                        <c:v>20898.710415018111</c:v>
                      </c:pt>
                      <c:pt idx="23">
                        <c:v>20597.109256679636</c:v>
                      </c:pt>
                      <c:pt idx="24">
                        <c:v>20250.819160097515</c:v>
                      </c:pt>
                      <c:pt idx="25">
                        <c:v>19884.699687386965</c:v>
                      </c:pt>
                      <c:pt idx="26">
                        <c:v>19522.374953751034</c:v>
                      </c:pt>
                      <c:pt idx="27">
                        <c:v>19163.306662872455</c:v>
                      </c:pt>
                      <c:pt idx="28">
                        <c:v>18782.506416413158</c:v>
                      </c:pt>
                      <c:pt idx="29">
                        <c:v>18365.855006176706</c:v>
                      </c:pt>
                      <c:pt idx="30">
                        <c:v>17901.222600095083</c:v>
                      </c:pt>
                      <c:pt idx="31">
                        <c:v>17378.418742228707</c:v>
                      </c:pt>
                      <c:pt idx="32">
                        <c:v>16738.193414522757</c:v>
                      </c:pt>
                      <c:pt idx="33">
                        <c:v>15969.26081614627</c:v>
                      </c:pt>
                      <c:pt idx="34">
                        <c:v>15130.499717410916</c:v>
                      </c:pt>
                      <c:pt idx="35">
                        <c:v>14273.771654067437</c:v>
                      </c:pt>
                      <c:pt idx="36">
                        <c:v>13442.470927305676</c:v>
                      </c:pt>
                      <c:pt idx="37">
                        <c:v>12618.191196389085</c:v>
                      </c:pt>
                      <c:pt idx="38">
                        <c:v>11778.925040769953</c:v>
                      </c:pt>
                      <c:pt idx="39">
                        <c:v>10950.729425056401</c:v>
                      </c:pt>
                      <c:pt idx="40">
                        <c:v>10154.066760768736</c:v>
                      </c:pt>
                      <c:pt idx="41">
                        <c:v>9402.6124948191391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DC8-4154-8645-348F0331F7F1}"/>
                  </c:ext>
                </c:extLst>
              </c15:ser>
            </c15:filteredAreaSeries>
            <c15:filteredAreaSeries>
              <c15:ser>
                <c:idx val="8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'Cargo Distance Prediction'!$J$62</c15:sqref>
                        </c15:formulaRef>
                      </c:ext>
                    </c:extLst>
                    <c:strCache>
                      <c:ptCount val="1"/>
                      <c:pt idx="0">
                        <c:v>水运旅客周转量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'Cargo Distance Prediction'!$AH$63:$AH$104</c15:sqref>
                        </c15:formulaRef>
                      </c:ext>
                    </c:extLst>
                    <c:numCache>
                      <c:formatCode>0_ </c:formatCode>
                      <c:ptCount val="42"/>
                      <c:pt idx="0">
                        <c:v>2019</c:v>
                      </c:pt>
                      <c:pt idx="3">
                        <c:v>2022</c:v>
                      </c:pt>
                      <c:pt idx="6">
                        <c:v>2025</c:v>
                      </c:pt>
                      <c:pt idx="11">
                        <c:v>2030</c:v>
                      </c:pt>
                      <c:pt idx="16">
                        <c:v>2035</c:v>
                      </c:pt>
                      <c:pt idx="21">
                        <c:v>2040</c:v>
                      </c:pt>
                      <c:pt idx="26">
                        <c:v>2045</c:v>
                      </c:pt>
                      <c:pt idx="31">
                        <c:v>2050</c:v>
                      </c:pt>
                      <c:pt idx="36">
                        <c:v>2055</c:v>
                      </c:pt>
                      <c:pt idx="41">
                        <c:v>2060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'Cargo Distance Prediction'!$J$63:$J$104</c15:sqref>
                        </c15:formulaRef>
                      </c:ext>
                    </c:extLst>
                    <c:numCache>
                      <c:formatCode>0_ </c:formatCode>
                      <c:ptCount val="42"/>
                      <c:pt idx="0">
                        <c:v>83.520761363636367</c:v>
                      </c:pt>
                      <c:pt idx="1">
                        <c:v>34.509590361445788</c:v>
                      </c:pt>
                      <c:pt idx="2">
                        <c:v>35.394678571428571</c:v>
                      </c:pt>
                      <c:pt idx="3">
                        <c:v>24.505949367088608</c:v>
                      </c:pt>
                      <c:pt idx="4">
                        <c:v>56.948900000000002</c:v>
                      </c:pt>
                      <c:pt idx="5">
                        <c:v>75.124830681818182</c:v>
                      </c:pt>
                      <c:pt idx="6">
                        <c:v>93.300761363636369</c:v>
                      </c:pt>
                      <c:pt idx="7">
                        <c:v>95.21861034722221</c:v>
                      </c:pt>
                      <c:pt idx="8">
                        <c:v>97.395628112373743</c:v>
                      </c:pt>
                      <c:pt idx="9">
                        <c:v>99.448244862373741</c:v>
                      </c:pt>
                      <c:pt idx="10">
                        <c:v>100.99289080050505</c:v>
                      </c:pt>
                      <c:pt idx="11">
                        <c:v>101.59416237373738</c:v>
                      </c:pt>
                      <c:pt idx="12">
                        <c:v>101.54232861742425</c:v>
                      </c:pt>
                      <c:pt idx="13">
                        <c:v>101.40756085101009</c:v>
                      </c:pt>
                      <c:pt idx="14">
                        <c:v>101.18985907449495</c:v>
                      </c:pt>
                      <c:pt idx="15">
                        <c:v>100.89959003914142</c:v>
                      </c:pt>
                      <c:pt idx="16">
                        <c:v>100.55748724747475</c:v>
                      </c:pt>
                      <c:pt idx="17">
                        <c:v>99.77998090277778</c:v>
                      </c:pt>
                      <c:pt idx="18">
                        <c:v>98.349369228535352</c:v>
                      </c:pt>
                      <c:pt idx="19">
                        <c:v>96.472987250000003</c:v>
                      </c:pt>
                      <c:pt idx="20">
                        <c:v>94.378903494949498</c:v>
                      </c:pt>
                      <c:pt idx="21">
                        <c:v>92.264086237373732</c:v>
                      </c:pt>
                      <c:pt idx="22">
                        <c:v>90.076701720959591</c:v>
                      </c:pt>
                      <c:pt idx="23">
                        <c:v>87.619781671717163</c:v>
                      </c:pt>
                      <c:pt idx="24">
                        <c:v>84.914059592171711</c:v>
                      </c:pt>
                      <c:pt idx="25">
                        <c:v>81.959535482323233</c:v>
                      </c:pt>
                      <c:pt idx="26">
                        <c:v>78.787309595959599</c:v>
                      </c:pt>
                      <c:pt idx="27">
                        <c:v>74.806477111111107</c:v>
                      </c:pt>
                      <c:pt idx="28">
                        <c:v>70.027404779040396</c:v>
                      </c:pt>
                      <c:pt idx="29">
                        <c:v>65.258699198232321</c:v>
                      </c:pt>
                      <c:pt idx="30">
                        <c:v>61.111998693181818</c:v>
                      </c:pt>
                      <c:pt idx="31">
                        <c:v>58.053807070707073</c:v>
                      </c:pt>
                      <c:pt idx="32">
                        <c:v>55.648720777777775</c:v>
                      </c:pt>
                      <c:pt idx="33">
                        <c:v>53.388769002525251</c:v>
                      </c:pt>
                      <c:pt idx="34">
                        <c:v>51.512387023989895</c:v>
                      </c:pt>
                      <c:pt idx="35">
                        <c:v>50.23727661868687</c:v>
                      </c:pt>
                      <c:pt idx="36">
                        <c:v>49.760406060606059</c:v>
                      </c:pt>
                      <c:pt idx="37">
                        <c:v>49.760406060606059</c:v>
                      </c:pt>
                      <c:pt idx="38">
                        <c:v>49.760406060606059</c:v>
                      </c:pt>
                      <c:pt idx="39">
                        <c:v>49.760406060606059</c:v>
                      </c:pt>
                      <c:pt idx="40">
                        <c:v>49.760406060606059</c:v>
                      </c:pt>
                      <c:pt idx="41">
                        <c:v>49.760406060606059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DC8-4154-8645-348F0331F7F1}"/>
                  </c:ext>
                </c:extLst>
              </c15:ser>
            </c15:filteredAreaSeries>
            <c15:filteredAreaSeries>
              <c15:ser>
                <c:idx val="11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'Cargo Distance Prediction'!$M$62</c15:sqref>
                        </c15:formulaRef>
                      </c:ext>
                    </c:extLst>
                    <c:strCache>
                      <c:ptCount val="1"/>
                      <c:pt idx="0">
                        <c:v>民用航空旅客周转量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'Cargo Distance Prediction'!$AH$63:$AH$104</c15:sqref>
                        </c15:formulaRef>
                      </c:ext>
                    </c:extLst>
                    <c:numCache>
                      <c:formatCode>0_ </c:formatCode>
                      <c:ptCount val="42"/>
                      <c:pt idx="0">
                        <c:v>2019</c:v>
                      </c:pt>
                      <c:pt idx="3">
                        <c:v>2022</c:v>
                      </c:pt>
                      <c:pt idx="6">
                        <c:v>2025</c:v>
                      </c:pt>
                      <c:pt idx="11">
                        <c:v>2030</c:v>
                      </c:pt>
                      <c:pt idx="16">
                        <c:v>2035</c:v>
                      </c:pt>
                      <c:pt idx="21">
                        <c:v>2040</c:v>
                      </c:pt>
                      <c:pt idx="26">
                        <c:v>2045</c:v>
                      </c:pt>
                      <c:pt idx="31">
                        <c:v>2050</c:v>
                      </c:pt>
                      <c:pt idx="36">
                        <c:v>2055</c:v>
                      </c:pt>
                      <c:pt idx="41">
                        <c:v>2060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'Cargo Distance Prediction'!$M$63:$M$104</c15:sqref>
                        </c15:formulaRef>
                      </c:ext>
                    </c:extLst>
                    <c:numCache>
                      <c:formatCode>0_ </c:formatCode>
                      <c:ptCount val="42"/>
                      <c:pt idx="0">
                        <c:v>11705.3</c:v>
                      </c:pt>
                      <c:pt idx="1">
                        <c:v>6311.28</c:v>
                      </c:pt>
                      <c:pt idx="2">
                        <c:v>6529.68</c:v>
                      </c:pt>
                      <c:pt idx="3">
                        <c:v>3913.87</c:v>
                      </c:pt>
                      <c:pt idx="4">
                        <c:v>10308.98</c:v>
                      </c:pt>
                      <c:pt idx="5">
                        <c:v>14949.73</c:v>
                      </c:pt>
                      <c:pt idx="6">
                        <c:v>17878.785672975031</c:v>
                      </c:pt>
                      <c:pt idx="7">
                        <c:v>18816.034408053391</c:v>
                      </c:pt>
                      <c:pt idx="8">
                        <c:v>19940.121225401545</c:v>
                      </c:pt>
                      <c:pt idx="9">
                        <c:v>21188.095017961932</c:v>
                      </c:pt>
                      <c:pt idx="10">
                        <c:v>22478.249884846831</c:v>
                      </c:pt>
                      <c:pt idx="11">
                        <c:v>23706.476540182768</c:v>
                      </c:pt>
                      <c:pt idx="12">
                        <c:v>24960.533801715195</c:v>
                      </c:pt>
                      <c:pt idx="13">
                        <c:v>26324.020163730776</c:v>
                      </c:pt>
                      <c:pt idx="14">
                        <c:v>27647.475459117082</c:v>
                      </c:pt>
                      <c:pt idx="15">
                        <c:v>28751.55261565647</c:v>
                      </c:pt>
                      <c:pt idx="16">
                        <c:v>29438.169511944448</c:v>
                      </c:pt>
                      <c:pt idx="17">
                        <c:v>29830.21093863299</c:v>
                      </c:pt>
                      <c:pt idx="18">
                        <c:v>30196.440671027529</c:v>
                      </c:pt>
                      <c:pt idx="19">
                        <c:v>30557.943659413475</c:v>
                      </c:pt>
                      <c:pt idx="20">
                        <c:v>30936.128343855511</c:v>
                      </c:pt>
                      <c:pt idx="21">
                        <c:v>31352.67910060125</c:v>
                      </c:pt>
                      <c:pt idx="22">
                        <c:v>31836.318827632029</c:v>
                      </c:pt>
                      <c:pt idx="23">
                        <c:v>32377.041677338228</c:v>
                      </c:pt>
                      <c:pt idx="24">
                        <c:v>32938.055944756619</c:v>
                      </c:pt>
                      <c:pt idx="25">
                        <c:v>33481.647120293623</c:v>
                      </c:pt>
                      <c:pt idx="26">
                        <c:v>33969.481116373281</c:v>
                      </c:pt>
                      <c:pt idx="27">
                        <c:v>34383.79767799328</c:v>
                      </c:pt>
                      <c:pt idx="28">
                        <c:v>34745.433987748183</c:v>
                      </c:pt>
                      <c:pt idx="29">
                        <c:v>35074.318476488967</c:v>
                      </c:pt>
                      <c:pt idx="30">
                        <c:v>35390.424851432297</c:v>
                      </c:pt>
                      <c:pt idx="31">
                        <c:v>35713.476354215338</c:v>
                      </c:pt>
                      <c:pt idx="32">
                        <c:v>35969.29026211334</c:v>
                      </c:pt>
                      <c:pt idx="33">
                        <c:v>36110.482646401142</c:v>
                      </c:pt>
                      <c:pt idx="34">
                        <c:v>36195.673402646869</c:v>
                      </c:pt>
                      <c:pt idx="35">
                        <c:v>36280.311568581215</c:v>
                      </c:pt>
                      <c:pt idx="36">
                        <c:v>36415.230946089418</c:v>
                      </c:pt>
                      <c:pt idx="37">
                        <c:v>36592.786044829933</c:v>
                      </c:pt>
                      <c:pt idx="38">
                        <c:v>36780.708365995437</c:v>
                      </c:pt>
                      <c:pt idx="39">
                        <c:v>36989.053045802961</c:v>
                      </c:pt>
                      <c:pt idx="40">
                        <c:v>37227.535879432296</c:v>
                      </c:pt>
                      <c:pt idx="41">
                        <c:v>37505.490747330965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DC8-4154-8645-348F0331F7F1}"/>
                  </c:ext>
                </c:extLst>
              </c15:ser>
            </c15:filteredAreaSeries>
            <c15:filteredAreaSeries>
              <c15:ser>
                <c:idx val="1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'Cargo Distance Prediction'!$S$62</c15:sqref>
                        </c15:formulaRef>
                      </c:ext>
                    </c:extLst>
                    <c:strCache>
                      <c:ptCount val="1"/>
                      <c:pt idx="0">
                        <c:v>两轮车出行量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'Cargo Distance Prediction'!$AH$63:$AH$104</c15:sqref>
                        </c15:formulaRef>
                      </c:ext>
                    </c:extLst>
                    <c:numCache>
                      <c:formatCode>0_ </c:formatCode>
                      <c:ptCount val="42"/>
                      <c:pt idx="0">
                        <c:v>2019</c:v>
                      </c:pt>
                      <c:pt idx="3">
                        <c:v>2022</c:v>
                      </c:pt>
                      <c:pt idx="6">
                        <c:v>2025</c:v>
                      </c:pt>
                      <c:pt idx="11">
                        <c:v>2030</c:v>
                      </c:pt>
                      <c:pt idx="16">
                        <c:v>2035</c:v>
                      </c:pt>
                      <c:pt idx="21">
                        <c:v>2040</c:v>
                      </c:pt>
                      <c:pt idx="26">
                        <c:v>2045</c:v>
                      </c:pt>
                      <c:pt idx="31">
                        <c:v>2050</c:v>
                      </c:pt>
                      <c:pt idx="36">
                        <c:v>2055</c:v>
                      </c:pt>
                      <c:pt idx="41">
                        <c:v>2060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'Cargo Distance Prediction'!$S$63:$S$104</c15:sqref>
                        </c15:formulaRef>
                      </c:ext>
                    </c:extLst>
                    <c:numCache>
                      <c:formatCode>0_ </c:formatCode>
                      <c:ptCount val="42"/>
                      <c:pt idx="3">
                        <c:v>12676.974577874998</c:v>
                      </c:pt>
                      <c:pt idx="4">
                        <c:v>13227.734272874997</c:v>
                      </c:pt>
                      <c:pt idx="5">
                        <c:v>13866.724609201518</c:v>
                      </c:pt>
                      <c:pt idx="6">
                        <c:v>14505.714945528038</c:v>
                      </c:pt>
                      <c:pt idx="7">
                        <c:v>14833.446733119508</c:v>
                      </c:pt>
                      <c:pt idx="8">
                        <c:v>15113.39682850451</c:v>
                      </c:pt>
                      <c:pt idx="9">
                        <c:v>15349.699676499969</c:v>
                      </c:pt>
                      <c:pt idx="10">
                        <c:v>15546.271122159429</c:v>
                      </c:pt>
                      <c:pt idx="11">
                        <c:v>15706.808410773163</c:v>
                      </c:pt>
                      <c:pt idx="12">
                        <c:v>15834.790187868111</c:v>
                      </c:pt>
                      <c:pt idx="13">
                        <c:v>15933.476499207873</c:v>
                      </c:pt>
                      <c:pt idx="14">
                        <c:v>16005.908790792744</c:v>
                      </c:pt>
                      <c:pt idx="15">
                        <c:v>16054.909908859714</c:v>
                      </c:pt>
                      <c:pt idx="16">
                        <c:v>16083.084099882428</c:v>
                      </c:pt>
                      <c:pt idx="17">
                        <c:v>16092.817010571214</c:v>
                      </c:pt>
                      <c:pt idx="18">
                        <c:v>16086.275687873109</c:v>
                      </c:pt>
                      <c:pt idx="19">
                        <c:v>16065.408578971779</c:v>
                      </c:pt>
                      <c:pt idx="20">
                        <c:v>16031.945531287625</c:v>
                      </c:pt>
                      <c:pt idx="21">
                        <c:v>15987.397792477714</c:v>
                      </c:pt>
                      <c:pt idx="22">
                        <c:v>15933.058010435749</c:v>
                      </c:pt>
                      <c:pt idx="23">
                        <c:v>15870.000233292152</c:v>
                      </c:pt>
                      <c:pt idx="24">
                        <c:v>15799.079909414057</c:v>
                      </c:pt>
                      <c:pt idx="25">
                        <c:v>15720.933887405205</c:v>
                      </c:pt>
                      <c:pt idx="26">
                        <c:v>15635.980416106057</c:v>
                      </c:pt>
                      <c:pt idx="27">
                        <c:v>15544.419144593739</c:v>
                      </c:pt>
                      <c:pt idx="28">
                        <c:v>15446.231122182104</c:v>
                      </c:pt>
                      <c:pt idx="29">
                        <c:v>15341.178798421653</c:v>
                      </c:pt>
                      <c:pt idx="30">
                        <c:v>15228.806023099518</c:v>
                      </c:pt>
                      <c:pt idx="31">
                        <c:v>15108.438046239584</c:v>
                      </c:pt>
                      <c:pt idx="32">
                        <c:v>14979.181518102409</c:v>
                      </c:pt>
                      <c:pt idx="33">
                        <c:v>14839.924489185176</c:v>
                      </c:pt>
                      <c:pt idx="34">
                        <c:v>14689.336410221791</c:v>
                      </c:pt>
                      <c:pt idx="35">
                        <c:v>14525.868132182854</c:v>
                      </c:pt>
                      <c:pt idx="36">
                        <c:v>14347.751906275626</c:v>
                      </c:pt>
                      <c:pt idx="37">
                        <c:v>14153.001383943998</c:v>
                      </c:pt>
                      <c:pt idx="38">
                        <c:v>13939.411616868651</c:v>
                      </c:pt>
                      <c:pt idx="39">
                        <c:v>13704.559056966842</c:v>
                      </c:pt>
                      <c:pt idx="40">
                        <c:v>13445.801556392607</c:v>
                      </c:pt>
                      <c:pt idx="41">
                        <c:v>13160.278367536523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FDC8-4154-8645-348F0331F7F1}"/>
                  </c:ext>
                </c:extLst>
              </c15:ser>
            </c15:filteredAreaSeries>
          </c:ext>
        </c:extLst>
      </c:areaChart>
      <c:catAx>
        <c:axId val="1902156079"/>
        <c:scaling>
          <c:orientation val="minMax"/>
        </c:scaling>
        <c:delete val="0"/>
        <c:axPos val="b"/>
        <c:numFmt formatCode="0_ 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2158479"/>
        <c:crosses val="autoZero"/>
        <c:auto val="1"/>
        <c:lblAlgn val="ctr"/>
        <c:lblOffset val="100"/>
        <c:noMultiLvlLbl val="0"/>
      </c:catAx>
      <c:valAx>
        <c:axId val="1902158479"/>
        <c:scaling>
          <c:orientation val="minMax"/>
          <c:max val="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>
                    <a:solidFill>
                      <a:sysClr val="windowText" lastClr="000000"/>
                    </a:solidFill>
                  </a:rPr>
                  <a:t>年周转量</a:t>
                </a:r>
                <a:endParaRPr lang="en-US" altLang="zh-CN">
                  <a:solidFill>
                    <a:sysClr val="windowText" lastClr="000000"/>
                  </a:solidFill>
                </a:endParaRPr>
              </a:p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r>
                  <a:rPr lang="zh-CN" altLang="en-US">
                    <a:solidFill>
                      <a:sysClr val="windowText" lastClr="000000"/>
                    </a:solidFill>
                  </a:rPr>
                  <a:t>（亿人公里）</a:t>
                </a:r>
              </a:p>
            </c:rich>
          </c:tx>
          <c:layout>
            <c:manualLayout>
              <c:xMode val="edge"/>
              <c:yMode val="edge"/>
              <c:x val="4.1344184767303799E-3"/>
              <c:y val="9.662046376434353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 altLang="zh-CN"/>
            </a:p>
          </c:txPr>
        </c:title>
        <c:numFmt formatCode="0_ 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2156079"/>
        <c:crosses val="autoZero"/>
        <c:crossBetween val="midCat"/>
        <c:majorUnit val="400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"/>
          <c:y val="0.89462744842845054"/>
          <c:w val="0.99096370529441391"/>
          <c:h val="8.88436259517147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>
                <a:solidFill>
                  <a:sysClr val="windowText" lastClr="000000"/>
                </a:solidFill>
              </a:rPr>
              <a:t>BAU</a:t>
            </a:r>
            <a:r>
              <a:rPr lang="zh-CN" altLang="en-US" b="1">
                <a:solidFill>
                  <a:sysClr val="windowText" lastClr="000000"/>
                </a:solidFill>
              </a:rPr>
              <a:t>情景货运周转量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9.7838075415679737E-2"/>
          <c:y val="0.10931129476584021"/>
          <c:w val="0.86740167776104593"/>
          <c:h val="0.70478666406368629"/>
        </c:manualLayout>
      </c:layout>
      <c:areaChart>
        <c:grouping val="stacked"/>
        <c:varyColors val="0"/>
        <c:ser>
          <c:idx val="0"/>
          <c:order val="0"/>
          <c:tx>
            <c:strRef>
              <c:f>'Cargo Distance Prediction'!$V$62</c:f>
              <c:strCache>
                <c:ptCount val="1"/>
                <c:pt idx="0">
                  <c:v>铁路货物周转量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'Cargo Distance Prediction'!$AH$66:$AH$104</c:f>
              <c:numCache>
                <c:formatCode>0_ </c:formatCode>
                <c:ptCount val="39"/>
                <c:pt idx="0">
                  <c:v>2022</c:v>
                </c:pt>
                <c:pt idx="3">
                  <c:v>2025</c:v>
                </c:pt>
                <c:pt idx="8">
                  <c:v>2030</c:v>
                </c:pt>
                <c:pt idx="13">
                  <c:v>2035</c:v>
                </c:pt>
                <c:pt idx="18">
                  <c:v>2040</c:v>
                </c:pt>
                <c:pt idx="23">
                  <c:v>2045</c:v>
                </c:pt>
                <c:pt idx="28">
                  <c:v>2050</c:v>
                </c:pt>
                <c:pt idx="33">
                  <c:v>2055</c:v>
                </c:pt>
                <c:pt idx="38">
                  <c:v>2060</c:v>
                </c:pt>
              </c:numCache>
            </c:numRef>
          </c:cat>
          <c:val>
            <c:numRef>
              <c:f>'Cargo Distance Prediction'!$V$66:$V$104</c:f>
              <c:numCache>
                <c:formatCode>0_ </c:formatCode>
                <c:ptCount val="39"/>
                <c:pt idx="0">
                  <c:v>35945.69</c:v>
                </c:pt>
                <c:pt idx="1">
                  <c:v>36460.39</c:v>
                </c:pt>
                <c:pt idx="2">
                  <c:v>37819.022340871124</c:v>
                </c:pt>
                <c:pt idx="3">
                  <c:v>38886.244456146931</c:v>
                </c:pt>
                <c:pt idx="4">
                  <c:v>39691.154074189035</c:v>
                </c:pt>
                <c:pt idx="5">
                  <c:v>40373.430359551356</c:v>
                </c:pt>
                <c:pt idx="6">
                  <c:v>40972.581784929738</c:v>
                </c:pt>
                <c:pt idx="7">
                  <c:v>41531.550153598349</c:v>
                </c:pt>
                <c:pt idx="8">
                  <c:v>42096.056152231969</c:v>
                </c:pt>
                <c:pt idx="9">
                  <c:v>42649.426480426861</c:v>
                </c:pt>
                <c:pt idx="10">
                  <c:v>43162.351973040903</c:v>
                </c:pt>
                <c:pt idx="11">
                  <c:v>43664.755968721416</c:v>
                </c:pt>
                <c:pt idx="12">
                  <c:v>44188.051931997208</c:v>
                </c:pt>
                <c:pt idx="13">
                  <c:v>44765.193795369189</c:v>
                </c:pt>
                <c:pt idx="14">
                  <c:v>45461.203403044739</c:v>
                </c:pt>
                <c:pt idx="15">
                  <c:v>46262.699827344775</c:v>
                </c:pt>
                <c:pt idx="16">
                  <c:v>47082.178446403916</c:v>
                </c:pt>
                <c:pt idx="17">
                  <c:v>47825.99290330473</c:v>
                </c:pt>
                <c:pt idx="18">
                  <c:v>48394.858526983546</c:v>
                </c:pt>
                <c:pt idx="19">
                  <c:v>48798.098672617816</c:v>
                </c:pt>
                <c:pt idx="20">
                  <c:v>49131.866733236449</c:v>
                </c:pt>
                <c:pt idx="21">
                  <c:v>49425.189958274234</c:v>
                </c:pt>
                <c:pt idx="22">
                  <c:v>49707.961481124134</c:v>
                </c:pt>
                <c:pt idx="23">
                  <c:v>50010.839634956094</c:v>
                </c:pt>
                <c:pt idx="24">
                  <c:v>50331.035467951377</c:v>
                </c:pt>
                <c:pt idx="25">
                  <c:v>50648.049680821307</c:v>
                </c:pt>
                <c:pt idx="26">
                  <c:v>50966.614430081434</c:v>
                </c:pt>
                <c:pt idx="27">
                  <c:v>51291.552488010399</c:v>
                </c:pt>
                <c:pt idx="28">
                  <c:v>51627.827584740466</c:v>
                </c:pt>
                <c:pt idx="29">
                  <c:v>51979.577840118218</c:v>
                </c:pt>
                <c:pt idx="30">
                  <c:v>52344.104918087978</c:v>
                </c:pt>
                <c:pt idx="31">
                  <c:v>52716.07255704709</c:v>
                </c:pt>
                <c:pt idx="32">
                  <c:v>53090.003537539247</c:v>
                </c:pt>
                <c:pt idx="33">
                  <c:v>53460.279682254506</c:v>
                </c:pt>
                <c:pt idx="34">
                  <c:v>53826.840580684147</c:v>
                </c:pt>
                <c:pt idx="35">
                  <c:v>54193.421615950028</c:v>
                </c:pt>
                <c:pt idx="36">
                  <c:v>54559.972445961539</c:v>
                </c:pt>
                <c:pt idx="37">
                  <c:v>54926.432660209997</c:v>
                </c:pt>
                <c:pt idx="38">
                  <c:v>55292.731779768554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5457-4BC9-B6FD-DF40D8C00A5D}"/>
            </c:ext>
          </c:extLst>
        </c:ser>
        <c:ser>
          <c:idx val="2"/>
          <c:order val="2"/>
          <c:tx>
            <c:strRef>
              <c:f>'Cargo Distance Prediction'!$X$62</c:f>
              <c:strCache>
                <c:ptCount val="1"/>
                <c:pt idx="0">
                  <c:v>重型货车货运周转量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 w="25400">
              <a:noFill/>
            </a:ln>
            <a:effectLst/>
          </c:spPr>
          <c:cat>
            <c:numRef>
              <c:f>'Cargo Distance Prediction'!$AH$66:$AH$104</c:f>
              <c:numCache>
                <c:formatCode>0_ </c:formatCode>
                <c:ptCount val="39"/>
                <c:pt idx="0">
                  <c:v>2022</c:v>
                </c:pt>
                <c:pt idx="3">
                  <c:v>2025</c:v>
                </c:pt>
                <c:pt idx="8">
                  <c:v>2030</c:v>
                </c:pt>
                <c:pt idx="13">
                  <c:v>2035</c:v>
                </c:pt>
                <c:pt idx="18">
                  <c:v>2040</c:v>
                </c:pt>
                <c:pt idx="23">
                  <c:v>2045</c:v>
                </c:pt>
                <c:pt idx="28">
                  <c:v>2050</c:v>
                </c:pt>
                <c:pt idx="33">
                  <c:v>2055</c:v>
                </c:pt>
                <c:pt idx="38">
                  <c:v>2060</c:v>
                </c:pt>
              </c:numCache>
            </c:numRef>
          </c:cat>
          <c:val>
            <c:numRef>
              <c:f>'Cargo Distance Prediction'!$X$66:$X$104</c:f>
              <c:numCache>
                <c:formatCode>0_ </c:formatCode>
                <c:ptCount val="39"/>
                <c:pt idx="0">
                  <c:v>68958.039999999994</c:v>
                </c:pt>
                <c:pt idx="1">
                  <c:v>73950.210000000006</c:v>
                </c:pt>
                <c:pt idx="2">
                  <c:v>78143.779346221985</c:v>
                </c:pt>
                <c:pt idx="3">
                  <c:v>81734.393913977066</c:v>
                </c:pt>
                <c:pt idx="4">
                  <c:v>84691.717344494653</c:v>
                </c:pt>
                <c:pt idx="5">
                  <c:v>87518.011107956016</c:v>
                </c:pt>
                <c:pt idx="6">
                  <c:v>90284.356943104125</c:v>
                </c:pt>
                <c:pt idx="7">
                  <c:v>93073.118849917213</c:v>
                </c:pt>
                <c:pt idx="8">
                  <c:v>95977.812103603879</c:v>
                </c:pt>
                <c:pt idx="9">
                  <c:v>99053.372234683979</c:v>
                </c:pt>
                <c:pt idx="10">
                  <c:v>102242.58455614971</c:v>
                </c:pt>
                <c:pt idx="11">
                  <c:v>105472.51606038673</c:v>
                </c:pt>
                <c:pt idx="12">
                  <c:v>108660.75035301471</c:v>
                </c:pt>
                <c:pt idx="13">
                  <c:v>111715.34399088574</c:v>
                </c:pt>
                <c:pt idx="14">
                  <c:v>114574.94312923233</c:v>
                </c:pt>
                <c:pt idx="15">
                  <c:v>117298.81456914142</c:v>
                </c:pt>
                <c:pt idx="16">
                  <c:v>119976.58766767167</c:v>
                </c:pt>
                <c:pt idx="17">
                  <c:v>122707.21798544154</c:v>
                </c:pt>
                <c:pt idx="18">
                  <c:v>125598.98728662953</c:v>
                </c:pt>
                <c:pt idx="19">
                  <c:v>128695.22574170756</c:v>
                </c:pt>
                <c:pt idx="20">
                  <c:v>131932.9814766465</c:v>
                </c:pt>
                <c:pt idx="21">
                  <c:v>135265.07333242567</c:v>
                </c:pt>
                <c:pt idx="22">
                  <c:v>138639.16803382567</c:v>
                </c:pt>
                <c:pt idx="23">
                  <c:v>141997.56187941978</c:v>
                </c:pt>
                <c:pt idx="24">
                  <c:v>145397.20758420575</c:v>
                </c:pt>
                <c:pt idx="25">
                  <c:v>148879.5753173838</c:v>
                </c:pt>
                <c:pt idx="26">
                  <c:v>152353.28050942754</c:v>
                </c:pt>
                <c:pt idx="27">
                  <c:v>155718.39830328114</c:v>
                </c:pt>
                <c:pt idx="28">
                  <c:v>158866.81285037257</c:v>
                </c:pt>
                <c:pt idx="29">
                  <c:v>161903.25182794305</c:v>
                </c:pt>
                <c:pt idx="30">
                  <c:v>164918.33135428932</c:v>
                </c:pt>
                <c:pt idx="31">
                  <c:v>167769.83555752353</c:v>
                </c:pt>
                <c:pt idx="32">
                  <c:v>170306.42320740569</c:v>
                </c:pt>
                <c:pt idx="33">
                  <c:v>172369.72349142458</c:v>
                </c:pt>
                <c:pt idx="34">
                  <c:v>174100.3105902047</c:v>
                </c:pt>
                <c:pt idx="35">
                  <c:v>175698.89872549122</c:v>
                </c:pt>
                <c:pt idx="36">
                  <c:v>177092.35404446203</c:v>
                </c:pt>
                <c:pt idx="37">
                  <c:v>178205.97086223442</c:v>
                </c:pt>
                <c:pt idx="38">
                  <c:v>178964.43222590201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57-4BC9-B6FD-DF40D8C00A5D}"/>
            </c:ext>
          </c:extLst>
        </c:ser>
        <c:ser>
          <c:idx val="3"/>
          <c:order val="3"/>
          <c:tx>
            <c:strRef>
              <c:f>'Cargo Distance Prediction'!$Y$62</c:f>
              <c:strCache>
                <c:ptCount val="1"/>
                <c:pt idx="0">
                  <c:v>轻型货车货运周转量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'Cargo Distance Prediction'!$AH$66:$AH$104</c:f>
              <c:numCache>
                <c:formatCode>0_ </c:formatCode>
                <c:ptCount val="39"/>
                <c:pt idx="0">
                  <c:v>2022</c:v>
                </c:pt>
                <c:pt idx="3">
                  <c:v>2025</c:v>
                </c:pt>
                <c:pt idx="8">
                  <c:v>2030</c:v>
                </c:pt>
                <c:pt idx="13">
                  <c:v>2035</c:v>
                </c:pt>
                <c:pt idx="18">
                  <c:v>2040</c:v>
                </c:pt>
                <c:pt idx="23">
                  <c:v>2045</c:v>
                </c:pt>
                <c:pt idx="28">
                  <c:v>2050</c:v>
                </c:pt>
                <c:pt idx="33">
                  <c:v>2055</c:v>
                </c:pt>
                <c:pt idx="38">
                  <c:v>2060</c:v>
                </c:pt>
              </c:numCache>
            </c:numRef>
          </c:cat>
          <c:val>
            <c:numRef>
              <c:f>'Cargo Distance Prediction'!$Y$66:$Y$104</c:f>
              <c:numCache>
                <c:formatCode>0_ </c:formatCode>
                <c:ptCount val="39"/>
                <c:pt idx="0">
                  <c:v>9326.6844509999992</c:v>
                </c:pt>
                <c:pt idx="1">
                  <c:v>9880.4836455359746</c:v>
                </c:pt>
                <c:pt idx="2">
                  <c:v>10440.786224010968</c:v>
                </c:pt>
                <c:pt idx="3">
                  <c:v>10920.528046436182</c:v>
                </c:pt>
                <c:pt idx="4">
                  <c:v>11315.655873521317</c:v>
                </c:pt>
                <c:pt idx="5">
                  <c:v>11693.276833723598</c:v>
                </c:pt>
                <c:pt idx="6">
                  <c:v>12062.888154395676</c:v>
                </c:pt>
                <c:pt idx="7">
                  <c:v>12435.494485216919</c:v>
                </c:pt>
                <c:pt idx="8">
                  <c:v>12823.590397160237</c:v>
                </c:pt>
                <c:pt idx="9">
                  <c:v>13234.51582355185</c:v>
                </c:pt>
                <c:pt idx="10">
                  <c:v>13660.626313087769</c:v>
                </c:pt>
                <c:pt idx="11">
                  <c:v>14092.177290479385</c:v>
                </c:pt>
                <c:pt idx="12">
                  <c:v>14518.15710563404</c:v>
                </c:pt>
                <c:pt idx="13">
                  <c:v>14926.281199977286</c:v>
                </c:pt>
                <c:pt idx="14">
                  <c:v>15308.352089555859</c:v>
                </c:pt>
                <c:pt idx="15">
                  <c:v>15672.288408527291</c:v>
                </c:pt>
                <c:pt idx="16">
                  <c:v>16030.065530546068</c:v>
                </c:pt>
                <c:pt idx="17">
                  <c:v>16394.90490283088</c:v>
                </c:pt>
                <c:pt idx="18">
                  <c:v>16781.274046164632</c:v>
                </c:pt>
                <c:pt idx="19">
                  <c:v>17194.962302331558</c:v>
                </c:pt>
                <c:pt idx="20">
                  <c:v>17627.558674773292</c:v>
                </c:pt>
                <c:pt idx="21">
                  <c:v>18072.759291329348</c:v>
                </c:pt>
                <c:pt idx="22">
                  <c:v>18523.571905866513</c:v>
                </c:pt>
                <c:pt idx="23">
                  <c:v>18972.286729890151</c:v>
                </c:pt>
                <c:pt idx="24">
                  <c:v>19426.513212637859</c:v>
                </c:pt>
                <c:pt idx="25">
                  <c:v>19891.792181222369</c:v>
                </c:pt>
                <c:pt idx="26">
                  <c:v>20355.913748144241</c:v>
                </c:pt>
                <c:pt idx="27">
                  <c:v>20805.526958539082</c:v>
                </c:pt>
                <c:pt idx="28">
                  <c:v>21226.186459599383</c:v>
                </c:pt>
                <c:pt idx="29">
                  <c:v>21631.884910740398</c:v>
                </c:pt>
                <c:pt idx="30">
                  <c:v>22034.729526733441</c:v>
                </c:pt>
                <c:pt idx="31">
                  <c:v>22415.718852459937</c:v>
                </c:pt>
                <c:pt idx="32">
                  <c:v>22754.632194154699</c:v>
                </c:pt>
                <c:pt idx="33">
                  <c:v>23030.309635937196</c:v>
                </c:pt>
                <c:pt idx="34">
                  <c:v>23261.533286643156</c:v>
                </c:pt>
                <c:pt idx="35">
                  <c:v>23475.12056282055</c:v>
                </c:pt>
                <c:pt idx="36">
                  <c:v>23661.300054263189</c:v>
                </c:pt>
                <c:pt idx="37">
                  <c:v>23810.090338366423</c:v>
                </c:pt>
                <c:pt idx="38">
                  <c:v>23911.428321037311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57-4BC9-B6FD-DF40D8C00A5D}"/>
            </c:ext>
          </c:extLst>
        </c:ser>
        <c:ser>
          <c:idx val="9"/>
          <c:order val="4"/>
          <c:tx>
            <c:strRef>
              <c:f>'Cargo Distance Prediction'!$AE$62</c:f>
              <c:strCache>
                <c:ptCount val="1"/>
                <c:pt idx="0">
                  <c:v>国内民航货物周转量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'Cargo Distance Prediction'!$AH$66:$AH$104</c:f>
              <c:numCache>
                <c:formatCode>0_ </c:formatCode>
                <c:ptCount val="39"/>
                <c:pt idx="0">
                  <c:v>2022</c:v>
                </c:pt>
                <c:pt idx="3">
                  <c:v>2025</c:v>
                </c:pt>
                <c:pt idx="8">
                  <c:v>2030</c:v>
                </c:pt>
                <c:pt idx="13">
                  <c:v>2035</c:v>
                </c:pt>
                <c:pt idx="18">
                  <c:v>2040</c:v>
                </c:pt>
                <c:pt idx="23">
                  <c:v>2045</c:v>
                </c:pt>
                <c:pt idx="28">
                  <c:v>2050</c:v>
                </c:pt>
                <c:pt idx="33">
                  <c:v>2055</c:v>
                </c:pt>
                <c:pt idx="38">
                  <c:v>2060</c:v>
                </c:pt>
              </c:numCache>
            </c:numRef>
          </c:cat>
          <c:val>
            <c:numRef>
              <c:f>'Cargo Distance Prediction'!$AE$66:$AE$104</c:f>
              <c:numCache>
                <c:formatCode>0_ </c:formatCode>
                <c:ptCount val="39"/>
                <c:pt idx="0">
                  <c:v>52.3</c:v>
                </c:pt>
                <c:pt idx="1">
                  <c:v>70.47</c:v>
                </c:pt>
                <c:pt idx="2">
                  <c:v>72.631511250419777</c:v>
                </c:pt>
                <c:pt idx="3">
                  <c:v>74.942908317474533</c:v>
                </c:pt>
                <c:pt idx="4">
                  <c:v>77.475189745886027</c:v>
                </c:pt>
                <c:pt idx="5">
                  <c:v>80.173134445315114</c:v>
                </c:pt>
                <c:pt idx="6">
                  <c:v>82.957855143848647</c:v>
                </c:pt>
                <c:pt idx="7">
                  <c:v>85.726798387999551</c:v>
                </c:pt>
                <c:pt idx="8">
                  <c:v>88.353744542706821</c:v>
                </c:pt>
                <c:pt idx="9">
                  <c:v>90.862359789544385</c:v>
                </c:pt>
                <c:pt idx="10">
                  <c:v>93.315753946042776</c:v>
                </c:pt>
                <c:pt idx="11">
                  <c:v>95.713927012201935</c:v>
                </c:pt>
                <c:pt idx="12">
                  <c:v>98.009546624874062</c:v>
                </c:pt>
                <c:pt idx="13">
                  <c:v>100.18683532967647</c:v>
                </c:pt>
                <c:pt idx="14">
                  <c:v>102.35623530728759</c:v>
                </c:pt>
                <c:pt idx="15">
                  <c:v>104.56507892085527</c:v>
                </c:pt>
                <c:pt idx="16">
                  <c:v>106.63192544497929</c:v>
                </c:pt>
                <c:pt idx="17">
                  <c:v>108.39111160864212</c:v>
                </c:pt>
                <c:pt idx="18">
                  <c:v>109.65330795925222</c:v>
                </c:pt>
                <c:pt idx="19">
                  <c:v>110.50529049591404</c:v>
                </c:pt>
                <c:pt idx="20">
                  <c:v>111.19160976155825</c:v>
                </c:pt>
                <c:pt idx="21">
                  <c:v>111.76748684652412</c:v>
                </c:pt>
                <c:pt idx="22">
                  <c:v>112.28814284115079</c:v>
                </c:pt>
                <c:pt idx="23">
                  <c:v>112.80879883577747</c:v>
                </c:pt>
                <c:pt idx="24">
                  <c:v>113.33734355759542</c:v>
                </c:pt>
                <c:pt idx="25">
                  <c:v>113.85011082503078</c:v>
                </c:pt>
                <c:pt idx="26">
                  <c:v>114.33132318370089</c:v>
                </c:pt>
                <c:pt idx="27">
                  <c:v>114.77309190641442</c:v>
                </c:pt>
                <c:pt idx="28">
                  <c:v>115.17541699317138</c:v>
                </c:pt>
                <c:pt idx="29">
                  <c:v>115.53040971678047</c:v>
                </c:pt>
                <c:pt idx="30">
                  <c:v>115.85384753162433</c:v>
                </c:pt>
                <c:pt idx="31">
                  <c:v>116.15361916489422</c:v>
                </c:pt>
                <c:pt idx="32">
                  <c:v>116.44550207097281</c:v>
                </c:pt>
                <c:pt idx="33">
                  <c:v>116.75316243143401</c:v>
                </c:pt>
                <c:pt idx="34">
                  <c:v>117.06871151908653</c:v>
                </c:pt>
                <c:pt idx="35">
                  <c:v>117.38426060673906</c:v>
                </c:pt>
                <c:pt idx="36">
                  <c:v>117.69980969439158</c:v>
                </c:pt>
                <c:pt idx="37">
                  <c:v>118.01535878204409</c:v>
                </c:pt>
                <c:pt idx="38">
                  <c:v>118.33090786969663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57-4BC9-B6FD-DF40D8C00A5D}"/>
            </c:ext>
          </c:extLst>
        </c:ser>
        <c:ser>
          <c:idx val="10"/>
          <c:order val="5"/>
          <c:tx>
            <c:strRef>
              <c:f>'Cargo Distance Prediction'!$AF$62</c:f>
              <c:strCache>
                <c:ptCount val="1"/>
                <c:pt idx="0">
                  <c:v>国际民航货物周转量</c:v>
                </c:pt>
              </c:strCache>
            </c:strRef>
          </c:tx>
          <c:spPr>
            <a:pattFill prst="narVert">
              <a:fgClr>
                <a:srgbClr val="FFC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'Cargo Distance Prediction'!$AH$66:$AH$104</c:f>
              <c:numCache>
                <c:formatCode>0_ </c:formatCode>
                <c:ptCount val="39"/>
                <c:pt idx="0">
                  <c:v>2022</c:v>
                </c:pt>
                <c:pt idx="3">
                  <c:v>2025</c:v>
                </c:pt>
                <c:pt idx="8">
                  <c:v>2030</c:v>
                </c:pt>
                <c:pt idx="13">
                  <c:v>2035</c:v>
                </c:pt>
                <c:pt idx="18">
                  <c:v>2040</c:v>
                </c:pt>
                <c:pt idx="23">
                  <c:v>2045</c:v>
                </c:pt>
                <c:pt idx="28">
                  <c:v>2050</c:v>
                </c:pt>
                <c:pt idx="33">
                  <c:v>2055</c:v>
                </c:pt>
                <c:pt idx="38">
                  <c:v>2060</c:v>
                </c:pt>
              </c:numCache>
            </c:numRef>
          </c:cat>
          <c:val>
            <c:numRef>
              <c:f>'Cargo Distance Prediction'!$AF$66:$AF$104</c:f>
              <c:numCache>
                <c:formatCode>0_ </c:formatCode>
                <c:ptCount val="39"/>
                <c:pt idx="0">
                  <c:v>201.8</c:v>
                </c:pt>
                <c:pt idx="1">
                  <c:v>213.15</c:v>
                </c:pt>
                <c:pt idx="2">
                  <c:v>241.69491210000001</c:v>
                </c:pt>
                <c:pt idx="3">
                  <c:v>250.9587955641</c:v>
                </c:pt>
                <c:pt idx="4">
                  <c:v>260.26050686079998</c:v>
                </c:pt>
                <c:pt idx="5">
                  <c:v>269.59552193670004</c:v>
                </c:pt>
                <c:pt idx="6">
                  <c:v>278.95931673840005</c:v>
                </c:pt>
                <c:pt idx="7">
                  <c:v>288.34736721249999</c:v>
                </c:pt>
                <c:pt idx="8">
                  <c:v>297.75514930560001</c:v>
                </c:pt>
                <c:pt idx="9">
                  <c:v>307.17813896430005</c:v>
                </c:pt>
                <c:pt idx="10">
                  <c:v>316.61181213520001</c:v>
                </c:pt>
                <c:pt idx="11">
                  <c:v>326.0516447649</c:v>
                </c:pt>
                <c:pt idx="12">
                  <c:v>335.49311280000001</c:v>
                </c:pt>
                <c:pt idx="13">
                  <c:v>344.9316921871</c:v>
                </c:pt>
                <c:pt idx="14">
                  <c:v>354.36285887280002</c:v>
                </c:pt>
                <c:pt idx="15">
                  <c:v>363.78208880370005</c:v>
                </c:pt>
                <c:pt idx="16">
                  <c:v>373.18485792640001</c:v>
                </c:pt>
                <c:pt idx="17">
                  <c:v>382.56664218750001</c:v>
                </c:pt>
                <c:pt idx="18">
                  <c:v>391.92291753360001</c:v>
                </c:pt>
                <c:pt idx="19">
                  <c:v>401.24915991130001</c:v>
                </c:pt>
                <c:pt idx="20">
                  <c:v>410.54084526719998</c:v>
                </c:pt>
                <c:pt idx="21">
                  <c:v>419.79344954789997</c:v>
                </c:pt>
                <c:pt idx="22">
                  <c:v>429.00244870000006</c:v>
                </c:pt>
                <c:pt idx="23">
                  <c:v>438.16331867010001</c:v>
                </c:pt>
                <c:pt idx="24">
                  <c:v>447.27153540480003</c:v>
                </c:pt>
                <c:pt idx="25">
                  <c:v>456.32257485069999</c:v>
                </c:pt>
                <c:pt idx="26">
                  <c:v>465.31191295439999</c:v>
                </c:pt>
                <c:pt idx="27">
                  <c:v>474.23502566249999</c:v>
                </c:pt>
                <c:pt idx="28">
                  <c:v>483.0873889216</c:v>
                </c:pt>
                <c:pt idx="29">
                  <c:v>491.86447867829997</c:v>
                </c:pt>
                <c:pt idx="30">
                  <c:v>500.56177087920003</c:v>
                </c:pt>
                <c:pt idx="31">
                  <c:v>509.17474147090002</c:v>
                </c:pt>
                <c:pt idx="32">
                  <c:v>517.69886640000004</c:v>
                </c:pt>
                <c:pt idx="33">
                  <c:v>526.12962161309997</c:v>
                </c:pt>
                <c:pt idx="34">
                  <c:v>534.46248305680001</c:v>
                </c:pt>
                <c:pt idx="35">
                  <c:v>542.69292667770003</c:v>
                </c:pt>
                <c:pt idx="36">
                  <c:v>550.81642842240001</c:v>
                </c:pt>
                <c:pt idx="37">
                  <c:v>558.82846423750004</c:v>
                </c:pt>
                <c:pt idx="38">
                  <c:v>566.7245100696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457-4BC9-B6FD-DF40D8C00A5D}"/>
            </c:ext>
          </c:extLst>
        </c:ser>
        <c:ser>
          <c:idx val="6"/>
          <c:order val="7"/>
          <c:tx>
            <c:strRef>
              <c:f>'Cargo Distance Prediction'!$AB$62</c:f>
              <c:strCache>
                <c:ptCount val="1"/>
                <c:pt idx="0">
                  <c:v>内河货物周转量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'Cargo Distance Prediction'!$AH$66:$AH$104</c:f>
              <c:numCache>
                <c:formatCode>0_ </c:formatCode>
                <c:ptCount val="39"/>
                <c:pt idx="0">
                  <c:v>2022</c:v>
                </c:pt>
                <c:pt idx="3">
                  <c:v>2025</c:v>
                </c:pt>
                <c:pt idx="8">
                  <c:v>2030</c:v>
                </c:pt>
                <c:pt idx="13">
                  <c:v>2035</c:v>
                </c:pt>
                <c:pt idx="18">
                  <c:v>2040</c:v>
                </c:pt>
                <c:pt idx="23">
                  <c:v>2045</c:v>
                </c:pt>
                <c:pt idx="28">
                  <c:v>2050</c:v>
                </c:pt>
                <c:pt idx="33">
                  <c:v>2055</c:v>
                </c:pt>
                <c:pt idx="38">
                  <c:v>2060</c:v>
                </c:pt>
              </c:numCache>
            </c:numRef>
          </c:cat>
          <c:val>
            <c:numRef>
              <c:f>'Cargo Distance Prediction'!$AB$66:$AB$104</c:f>
              <c:numCache>
                <c:formatCode>0_ </c:formatCode>
                <c:ptCount val="39"/>
                <c:pt idx="0">
                  <c:v>19026.14</c:v>
                </c:pt>
                <c:pt idx="1">
                  <c:v>20772.520000000004</c:v>
                </c:pt>
                <c:pt idx="2">
                  <c:v>21254.730968333704</c:v>
                </c:pt>
                <c:pt idx="3">
                  <c:v>21749.778650620126</c:v>
                </c:pt>
                <c:pt idx="4">
                  <c:v>22243.588707645849</c:v>
                </c:pt>
                <c:pt idx="5">
                  <c:v>22709.357826661042</c:v>
                </c:pt>
                <c:pt idx="6">
                  <c:v>23162.845088435886</c:v>
                </c:pt>
                <c:pt idx="7">
                  <c:v>23621.260726105957</c:v>
                </c:pt>
                <c:pt idx="8">
                  <c:v>24103.240538014754</c:v>
                </c:pt>
                <c:pt idx="9">
                  <c:v>24611.779591392034</c:v>
                </c:pt>
                <c:pt idx="10">
                  <c:v>25135.150148481014</c:v>
                </c:pt>
                <c:pt idx="11">
                  <c:v>25670.856271949873</c:v>
                </c:pt>
                <c:pt idx="12">
                  <c:v>26216.164351913154</c:v>
                </c:pt>
                <c:pt idx="13">
                  <c:v>26768.09047954213</c:v>
                </c:pt>
                <c:pt idx="14">
                  <c:v>27407.985524173997</c:v>
                </c:pt>
                <c:pt idx="15">
                  <c:v>28143.789533546835</c:v>
                </c:pt>
                <c:pt idx="16">
                  <c:v>28853.373726651615</c:v>
                </c:pt>
                <c:pt idx="17">
                  <c:v>29402.349209320091</c:v>
                </c:pt>
                <c:pt idx="18">
                  <c:v>29648.42998027007</c:v>
                </c:pt>
                <c:pt idx="19">
                  <c:v>29687.475597579923</c:v>
                </c:pt>
                <c:pt idx="20">
                  <c:v>29713.857382742266</c:v>
                </c:pt>
                <c:pt idx="21">
                  <c:v>29733.00325333605</c:v>
                </c:pt>
                <c:pt idx="22">
                  <c:v>29750.364136752443</c:v>
                </c:pt>
                <c:pt idx="23">
                  <c:v>29771.405697300754</c:v>
                </c:pt>
                <c:pt idx="24">
                  <c:v>29795.869988976556</c:v>
                </c:pt>
                <c:pt idx="25">
                  <c:v>29820.113091164952</c:v>
                </c:pt>
                <c:pt idx="26">
                  <c:v>29844.533780493912</c:v>
                </c:pt>
                <c:pt idx="27">
                  <c:v>29869.532144435405</c:v>
                </c:pt>
                <c:pt idx="28">
                  <c:v>29895.509631918878</c:v>
                </c:pt>
                <c:pt idx="29">
                  <c:v>29922.849596949032</c:v>
                </c:pt>
                <c:pt idx="30">
                  <c:v>29951.340297782386</c:v>
                </c:pt>
                <c:pt idx="31">
                  <c:v>29980.49031149843</c:v>
                </c:pt>
                <c:pt idx="32">
                  <c:v>30009.80636469513</c:v>
                </c:pt>
                <c:pt idx="33">
                  <c:v>30038.793265523444</c:v>
                </c:pt>
                <c:pt idx="34">
                  <c:v>30067.450096517496</c:v>
                </c:pt>
                <c:pt idx="35">
                  <c:v>30096.10696668259</c:v>
                </c:pt>
                <c:pt idx="36">
                  <c:v>30124.76378481045</c:v>
                </c:pt>
                <c:pt idx="37">
                  <c:v>30153.42045949402</c:v>
                </c:pt>
                <c:pt idx="38">
                  <c:v>30182.076899128006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57-4BC9-B6FD-DF40D8C00A5D}"/>
            </c:ext>
          </c:extLst>
        </c:ser>
        <c:ser>
          <c:idx val="7"/>
          <c:order val="8"/>
          <c:tx>
            <c:strRef>
              <c:f>'Cargo Distance Prediction'!$AC$62</c:f>
              <c:strCache>
                <c:ptCount val="1"/>
                <c:pt idx="0">
                  <c:v>沿海货物周转量</c:v>
                </c:pt>
              </c:strCache>
            </c:strRef>
          </c:tx>
          <c:spPr>
            <a:solidFill>
              <a:schemeClr val="tx2"/>
            </a:solidFill>
            <a:ln w="25400">
              <a:noFill/>
            </a:ln>
            <a:effectLst/>
          </c:spPr>
          <c:cat>
            <c:numRef>
              <c:f>'Cargo Distance Prediction'!$AH$66:$AH$104</c:f>
              <c:numCache>
                <c:formatCode>0_ </c:formatCode>
                <c:ptCount val="39"/>
                <c:pt idx="0">
                  <c:v>2022</c:v>
                </c:pt>
                <c:pt idx="3">
                  <c:v>2025</c:v>
                </c:pt>
                <c:pt idx="8">
                  <c:v>2030</c:v>
                </c:pt>
                <c:pt idx="13">
                  <c:v>2035</c:v>
                </c:pt>
                <c:pt idx="18">
                  <c:v>2040</c:v>
                </c:pt>
                <c:pt idx="23">
                  <c:v>2045</c:v>
                </c:pt>
                <c:pt idx="28">
                  <c:v>2050</c:v>
                </c:pt>
                <c:pt idx="33">
                  <c:v>2055</c:v>
                </c:pt>
                <c:pt idx="38">
                  <c:v>2060</c:v>
                </c:pt>
              </c:numCache>
            </c:numRef>
          </c:cat>
          <c:val>
            <c:numRef>
              <c:f>'Cargo Distance Prediction'!$AC$66:$AC$104</c:f>
              <c:numCache>
                <c:formatCode>0_ </c:formatCode>
                <c:ptCount val="39"/>
                <c:pt idx="0">
                  <c:v>39091.585065393148</c:v>
                </c:pt>
                <c:pt idx="1">
                  <c:v>41142.1817329107</c:v>
                </c:pt>
                <c:pt idx="2">
                  <c:v>41766.892252453574</c:v>
                </c:pt>
                <c:pt idx="3">
                  <c:v>42502.212953945513</c:v>
                </c:pt>
                <c:pt idx="4">
                  <c:v>43346.229019133803</c:v>
                </c:pt>
                <c:pt idx="5">
                  <c:v>44221.760410893105</c:v>
                </c:pt>
                <c:pt idx="6">
                  <c:v>45116.710251511235</c:v>
                </c:pt>
                <c:pt idx="7">
                  <c:v>46017.951078097896</c:v>
                </c:pt>
                <c:pt idx="8">
                  <c:v>46911.287285651262</c:v>
                </c:pt>
                <c:pt idx="9">
                  <c:v>47797.120106758623</c:v>
                </c:pt>
                <c:pt idx="10">
                  <c:v>48684.705864193522</c:v>
                </c:pt>
                <c:pt idx="11">
                  <c:v>49572.251511149771</c:v>
                </c:pt>
                <c:pt idx="12">
                  <c:v>50457.862017716448</c:v>
                </c:pt>
                <c:pt idx="13">
                  <c:v>51339.54131634345</c:v>
                </c:pt>
                <c:pt idx="14">
                  <c:v>52292.626461458989</c:v>
                </c:pt>
                <c:pt idx="15">
                  <c:v>53322.369302934567</c:v>
                </c:pt>
                <c:pt idx="16">
                  <c:v>54315.270617599846</c:v>
                </c:pt>
                <c:pt idx="17">
                  <c:v>55149.426096072828</c:v>
                </c:pt>
                <c:pt idx="18">
                  <c:v>55696.717639027069</c:v>
                </c:pt>
                <c:pt idx="19">
                  <c:v>56009.655239471504</c:v>
                </c:pt>
                <c:pt idx="20">
                  <c:v>56247.991472311965</c:v>
                </c:pt>
                <c:pt idx="21">
                  <c:v>56443.178207312223</c:v>
                </c:pt>
                <c:pt idx="22">
                  <c:v>56627.282635483403</c:v>
                </c:pt>
                <c:pt idx="23">
                  <c:v>56832.832749576635</c:v>
                </c:pt>
                <c:pt idx="24">
                  <c:v>57078.467537265307</c:v>
                </c:pt>
                <c:pt idx="25">
                  <c:v>57342.742736862368</c:v>
                </c:pt>
                <c:pt idx="26">
                  <c:v>57598.04326442704</c:v>
                </c:pt>
                <c:pt idx="27">
                  <c:v>57816.269156461698</c:v>
                </c:pt>
                <c:pt idx="28">
                  <c:v>57968.947860126202</c:v>
                </c:pt>
                <c:pt idx="29">
                  <c:v>58065.873409753593</c:v>
                </c:pt>
                <c:pt idx="30">
                  <c:v>58141.829985510507</c:v>
                </c:pt>
                <c:pt idx="31">
                  <c:v>58205.74030751564</c:v>
                </c:pt>
                <c:pt idx="32">
                  <c:v>58266.579243225606</c:v>
                </c:pt>
                <c:pt idx="33">
                  <c:v>58333.362140868514</c:v>
                </c:pt>
                <c:pt idx="34">
                  <c:v>58406.110176065762</c:v>
                </c:pt>
                <c:pt idx="35">
                  <c:v>58478.813575535314</c:v>
                </c:pt>
                <c:pt idx="36">
                  <c:v>58551.471564756248</c:v>
                </c:pt>
                <c:pt idx="37">
                  <c:v>58624.083367137588</c:v>
                </c:pt>
                <c:pt idx="38">
                  <c:v>58696.64820402339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57-4BC9-B6FD-DF40D8C00A5D}"/>
            </c:ext>
          </c:extLst>
        </c:ser>
        <c:ser>
          <c:idx val="5"/>
          <c:order val="9"/>
          <c:tx>
            <c:strRef>
              <c:f>'Cargo Distance Prediction'!$AA$62</c:f>
              <c:strCache>
                <c:ptCount val="1"/>
                <c:pt idx="0">
                  <c:v>远洋货物周转量</c:v>
                </c:pt>
              </c:strCache>
            </c:strRef>
          </c:tx>
          <c:spPr>
            <a:pattFill prst="dkVert">
              <a:fgClr>
                <a:srgbClr val="0070C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'Cargo Distance Prediction'!$AH$66:$AH$104</c:f>
              <c:numCache>
                <c:formatCode>0_ </c:formatCode>
                <c:ptCount val="39"/>
                <c:pt idx="0">
                  <c:v>2022</c:v>
                </c:pt>
                <c:pt idx="3">
                  <c:v>2025</c:v>
                </c:pt>
                <c:pt idx="8">
                  <c:v>2030</c:v>
                </c:pt>
                <c:pt idx="13">
                  <c:v>2035</c:v>
                </c:pt>
                <c:pt idx="18">
                  <c:v>2040</c:v>
                </c:pt>
                <c:pt idx="23">
                  <c:v>2045</c:v>
                </c:pt>
                <c:pt idx="28">
                  <c:v>2050</c:v>
                </c:pt>
                <c:pt idx="33">
                  <c:v>2055</c:v>
                </c:pt>
                <c:pt idx="38">
                  <c:v>2060</c:v>
                </c:pt>
              </c:numCache>
            </c:numRef>
          </c:cat>
          <c:val>
            <c:numRef>
              <c:f>'Cargo Distance Prediction'!$AA$66:$AA$104</c:f>
              <c:numCache>
                <c:formatCode>0_ </c:formatCode>
                <c:ptCount val="39"/>
                <c:pt idx="0">
                  <c:v>62885.414934606852</c:v>
                </c:pt>
                <c:pt idx="1">
                  <c:v>67326.619896108357</c:v>
                </c:pt>
                <c:pt idx="2">
                  <c:v>68770.226299418471</c:v>
                </c:pt>
                <c:pt idx="3">
                  <c:v>70713.97980308799</c:v>
                </c:pt>
                <c:pt idx="4">
                  <c:v>72248.52204282707</c:v>
                </c:pt>
                <c:pt idx="5">
                  <c:v>73578.458650600936</c:v>
                </c:pt>
                <c:pt idx="6">
                  <c:v>75260.771624537127</c:v>
                </c:pt>
                <c:pt idx="7">
                  <c:v>76783.946884722594</c:v>
                </c:pt>
                <c:pt idx="8">
                  <c:v>78443.525899551547</c:v>
                </c:pt>
                <c:pt idx="9">
                  <c:v>80171.306791702242</c:v>
                </c:pt>
                <c:pt idx="10">
                  <c:v>81614.913195012356</c:v>
                </c:pt>
                <c:pt idx="11">
                  <c:v>83319.960128055798</c:v>
                </c:pt>
                <c:pt idx="12">
                  <c:v>85047.741020206478</c:v>
                </c:pt>
                <c:pt idx="13">
                  <c:v>86593.650239499199</c:v>
                </c:pt>
                <c:pt idx="14">
                  <c:v>88298.697172542627</c:v>
                </c:pt>
                <c:pt idx="15">
                  <c:v>90060.579003354185</c:v>
                </c:pt>
                <c:pt idx="16">
                  <c:v>91833.82781371937</c:v>
                </c:pt>
                <c:pt idx="17">
                  <c:v>93550.24172631641</c:v>
                </c:pt>
                <c:pt idx="18">
                  <c:v>95050.683027394625</c:v>
                </c:pt>
                <c:pt idx="19">
                  <c:v>96755.729960438053</c:v>
                </c:pt>
                <c:pt idx="20">
                  <c:v>98460.776893481496</c:v>
                </c:pt>
                <c:pt idx="21">
                  <c:v>99893.016317237969</c:v>
                </c:pt>
                <c:pt idx="22">
                  <c:v>101552.59533206691</c:v>
                </c:pt>
                <c:pt idx="23">
                  <c:v>103234.90830600313</c:v>
                </c:pt>
                <c:pt idx="24">
                  <c:v>104860.38638217119</c:v>
                </c:pt>
                <c:pt idx="25">
                  <c:v>106474.49747878565</c:v>
                </c:pt>
                <c:pt idx="26">
                  <c:v>107940.837841203</c:v>
                </c:pt>
                <c:pt idx="27">
                  <c:v>109600.41685603194</c:v>
                </c:pt>
                <c:pt idx="28">
                  <c:v>111078.12419800292</c:v>
                </c:pt>
                <c:pt idx="29">
                  <c:v>112768.7729569449</c:v>
                </c:pt>
                <c:pt idx="30">
                  <c:v>114365.79913883648</c:v>
                </c:pt>
                <c:pt idx="31">
                  <c:v>115962.82532072805</c:v>
                </c:pt>
                <c:pt idx="32">
                  <c:v>117559.85150261963</c:v>
                </c:pt>
                <c:pt idx="33">
                  <c:v>119156.87768451056</c:v>
                </c:pt>
                <c:pt idx="34">
                  <c:v>120753.90386640214</c:v>
                </c:pt>
                <c:pt idx="35">
                  <c:v>122350.93004829371</c:v>
                </c:pt>
                <c:pt idx="36">
                  <c:v>123947.95623018529</c:v>
                </c:pt>
                <c:pt idx="37">
                  <c:v>125544.98241207621</c:v>
                </c:pt>
                <c:pt idx="38">
                  <c:v>127142.00859396778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5457-4BC9-B6FD-DF40D8C00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156079"/>
        <c:axId val="1902158479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'Cargo Distance Prediction'!$W$62</c15:sqref>
                        </c15:formulaRef>
                      </c:ext>
                    </c:extLst>
                    <c:strCache>
                      <c:ptCount val="1"/>
                      <c:pt idx="0">
                        <c:v>公路货物周转量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'Cargo Distance Prediction'!$AH$66:$AH$104</c15:sqref>
                        </c15:formulaRef>
                      </c:ext>
                    </c:extLst>
                    <c:numCache>
                      <c:formatCode>0_ </c:formatCode>
                      <c:ptCount val="39"/>
                      <c:pt idx="0">
                        <c:v>2022</c:v>
                      </c:pt>
                      <c:pt idx="3">
                        <c:v>2025</c:v>
                      </c:pt>
                      <c:pt idx="8">
                        <c:v>2030</c:v>
                      </c:pt>
                      <c:pt idx="13">
                        <c:v>2035</c:v>
                      </c:pt>
                      <c:pt idx="18">
                        <c:v>2040</c:v>
                      </c:pt>
                      <c:pt idx="23">
                        <c:v>2045</c:v>
                      </c:pt>
                      <c:pt idx="28">
                        <c:v>2050</c:v>
                      </c:pt>
                      <c:pt idx="33">
                        <c:v>2055</c:v>
                      </c:pt>
                      <c:pt idx="38">
                        <c:v>2060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'Cargo Distance Prediction'!$W$66:$W$104</c15:sqref>
                        </c15:formulaRef>
                      </c:ext>
                    </c:extLst>
                    <c:numCache>
                      <c:formatCode>0_ </c:formatCode>
                      <c:ptCount val="39"/>
                      <c:pt idx="0">
                        <c:v>0</c:v>
                      </c:pt>
                      <c:pt idx="1">
                        <c:v>83830.693645535983</c:v>
                      </c:pt>
                      <c:pt idx="2">
                        <c:v>88584.565570232953</c:v>
                      </c:pt>
                      <c:pt idx="3">
                        <c:v>92654.921960413252</c:v>
                      </c:pt>
                      <c:pt idx="4">
                        <c:v>96007.373218015971</c:v>
                      </c:pt>
                      <c:pt idx="5">
                        <c:v>99211.28794167962</c:v>
                      </c:pt>
                      <c:pt idx="6">
                        <c:v>102347.24509749981</c:v>
                      </c:pt>
                      <c:pt idx="7">
                        <c:v>105508.61333513413</c:v>
                      </c:pt>
                      <c:pt idx="8">
                        <c:v>108801.40250076412</c:v>
                      </c:pt>
                      <c:pt idx="9">
                        <c:v>112287.88805823583</c:v>
                      </c:pt>
                      <c:pt idx="10">
                        <c:v>115903.21086923747</c:v>
                      </c:pt>
                      <c:pt idx="11">
                        <c:v>119564.69335086612</c:v>
                      </c:pt>
                      <c:pt idx="12">
                        <c:v>123178.90745864875</c:v>
                      </c:pt>
                      <c:pt idx="13">
                        <c:v>126641.62519086302</c:v>
                      </c:pt>
                      <c:pt idx="14">
                        <c:v>129883.29521878819</c:v>
                      </c:pt>
                      <c:pt idx="15">
                        <c:v>132971.10297766872</c:v>
                      </c:pt>
                      <c:pt idx="16">
                        <c:v>136006.65319821774</c:v>
                      </c:pt>
                      <c:pt idx="17">
                        <c:v>139102.12288827242</c:v>
                      </c:pt>
                      <c:pt idx="18">
                        <c:v>142380.26133279415</c:v>
                      </c:pt>
                      <c:pt idx="19">
                        <c:v>145890.18804403913</c:v>
                      </c:pt>
                      <c:pt idx="20">
                        <c:v>149560.54015141979</c:v>
                      </c:pt>
                      <c:pt idx="21">
                        <c:v>153337.83262375504</c:v>
                      </c:pt>
                      <c:pt idx="22">
                        <c:v>157162.7399396922</c:v>
                      </c:pt>
                      <c:pt idx="23">
                        <c:v>160969.84860930993</c:v>
                      </c:pt>
                      <c:pt idx="24">
                        <c:v>164823.72079684361</c:v>
                      </c:pt>
                      <c:pt idx="25">
                        <c:v>168771.36749860618</c:v>
                      </c:pt>
                      <c:pt idx="26">
                        <c:v>172709.19425757177</c:v>
                      </c:pt>
                      <c:pt idx="27">
                        <c:v>176523.92526182023</c:v>
                      </c:pt>
                      <c:pt idx="28">
                        <c:v>180092.99930997196</c:v>
                      </c:pt>
                      <c:pt idx="29">
                        <c:v>183535.13673868345</c:v>
                      </c:pt>
                      <c:pt idx="30">
                        <c:v>186953.06088102277</c:v>
                      </c:pt>
                      <c:pt idx="31">
                        <c:v>190185.55440998348</c:v>
                      </c:pt>
                      <c:pt idx="32">
                        <c:v>193061.05540156038</c:v>
                      </c:pt>
                      <c:pt idx="33">
                        <c:v>195400.03312736176</c:v>
                      </c:pt>
                      <c:pt idx="34">
                        <c:v>197361.84387684785</c:v>
                      </c:pt>
                      <c:pt idx="35">
                        <c:v>199174.01928831177</c:v>
                      </c:pt>
                      <c:pt idx="36">
                        <c:v>200753.65409872521</c:v>
                      </c:pt>
                      <c:pt idx="37">
                        <c:v>202016.06120060085</c:v>
                      </c:pt>
                      <c:pt idx="38">
                        <c:v>202875.86054693931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5457-4BC9-B6FD-DF40D8C00A5D}"/>
                  </c:ext>
                </c:extLst>
              </c15:ser>
            </c15:filteredAreaSeries>
            <c15:filteredArea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'Cargo Distance Prediction'!$Z$62</c15:sqref>
                        </c15:formulaRef>
                      </c:ext>
                    </c:extLst>
                    <c:strCache>
                      <c:ptCount val="1"/>
                      <c:pt idx="0">
                        <c:v>水运货物周转量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'Cargo Distance Prediction'!$AH$66:$AH$104</c15:sqref>
                        </c15:formulaRef>
                      </c:ext>
                    </c:extLst>
                    <c:numCache>
                      <c:formatCode>0_ </c:formatCode>
                      <c:ptCount val="39"/>
                      <c:pt idx="0">
                        <c:v>2022</c:v>
                      </c:pt>
                      <c:pt idx="3">
                        <c:v>2025</c:v>
                      </c:pt>
                      <c:pt idx="8">
                        <c:v>2030</c:v>
                      </c:pt>
                      <c:pt idx="13">
                        <c:v>2035</c:v>
                      </c:pt>
                      <c:pt idx="18">
                        <c:v>2040</c:v>
                      </c:pt>
                      <c:pt idx="23">
                        <c:v>2045</c:v>
                      </c:pt>
                      <c:pt idx="28">
                        <c:v>2050</c:v>
                      </c:pt>
                      <c:pt idx="33">
                        <c:v>2055</c:v>
                      </c:pt>
                      <c:pt idx="38">
                        <c:v>2060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'Cargo Distance Prediction'!$Z$66:$Z$104</c15:sqref>
                        </c15:formulaRef>
                      </c:ext>
                    </c:extLst>
                    <c:numCache>
                      <c:formatCode>0_ </c:formatCode>
                      <c:ptCount val="39"/>
                      <c:pt idx="0">
                        <c:v>121003.14000000001</c:v>
                      </c:pt>
                      <c:pt idx="1">
                        <c:v>129241.32162901906</c:v>
                      </c:pt>
                      <c:pt idx="2">
                        <c:v>131791.84952020575</c:v>
                      </c:pt>
                      <c:pt idx="3">
                        <c:v>134965.97140765362</c:v>
                      </c:pt>
                      <c:pt idx="4">
                        <c:v>137838.33976960671</c:v>
                      </c:pt>
                      <c:pt idx="5">
                        <c:v>140509.57688815508</c:v>
                      </c:pt>
                      <c:pt idx="6">
                        <c:v>143540.32696448424</c:v>
                      </c:pt>
                      <c:pt idx="7">
                        <c:v>146423.15868892646</c:v>
                      </c:pt>
                      <c:pt idx="8">
                        <c:v>149458.05372321757</c:v>
                      </c:pt>
                      <c:pt idx="9">
                        <c:v>152580.20648985292</c:v>
                      </c:pt>
                      <c:pt idx="10">
                        <c:v>155434.76920768688</c:v>
                      </c:pt>
                      <c:pt idx="11">
                        <c:v>158563.06791115543</c:v>
                      </c:pt>
                      <c:pt idx="12">
                        <c:v>161721.76738983608</c:v>
                      </c:pt>
                      <c:pt idx="13">
                        <c:v>164701.28203538476</c:v>
                      </c:pt>
                      <c:pt idx="14">
                        <c:v>167999.3091581756</c:v>
                      </c:pt>
                      <c:pt idx="15">
                        <c:v>171526.73783983558</c:v>
                      </c:pt>
                      <c:pt idx="16">
                        <c:v>175002.47215797083</c:v>
                      </c:pt>
                      <c:pt idx="17">
                        <c:v>178102.01703170931</c:v>
                      </c:pt>
                      <c:pt idx="18">
                        <c:v>180395.83064669176</c:v>
                      </c:pt>
                      <c:pt idx="19">
                        <c:v>182452.86079748947</c:v>
                      </c:pt>
                      <c:pt idx="20">
                        <c:v>184422.62574853573</c:v>
                      </c:pt>
                      <c:pt idx="21">
                        <c:v>186069.19777788623</c:v>
                      </c:pt>
                      <c:pt idx="22">
                        <c:v>187930.24210430274</c:v>
                      </c:pt>
                      <c:pt idx="23">
                        <c:v>189839.14675288051</c:v>
                      </c:pt>
                      <c:pt idx="24">
                        <c:v>191734.72390841306</c:v>
                      </c:pt>
                      <c:pt idx="25">
                        <c:v>193637.35330681296</c:v>
                      </c:pt>
                      <c:pt idx="26">
                        <c:v>195383.41488612397</c:v>
                      </c:pt>
                      <c:pt idx="27">
                        <c:v>197286.21815692904</c:v>
                      </c:pt>
                      <c:pt idx="28">
                        <c:v>198942.58169004801</c:v>
                      </c:pt>
                      <c:pt idx="29">
                        <c:v>200757.49596364755</c:v>
                      </c:pt>
                      <c:pt idx="30">
                        <c:v>202458.96942212936</c:v>
                      </c:pt>
                      <c:pt idx="31">
                        <c:v>204149.0559397421</c:v>
                      </c:pt>
                      <c:pt idx="32">
                        <c:v>205836.23711054036</c:v>
                      </c:pt>
                      <c:pt idx="33">
                        <c:v>207529.03309090249</c:v>
                      </c:pt>
                      <c:pt idx="34">
                        <c:v>209227.46413898538</c:v>
                      </c:pt>
                      <c:pt idx="35">
                        <c:v>210925.8505905116</c:v>
                      </c:pt>
                      <c:pt idx="36">
                        <c:v>212624.19157975196</c:v>
                      </c:pt>
                      <c:pt idx="37">
                        <c:v>214322.48623870782</c:v>
                      </c:pt>
                      <c:pt idx="38">
                        <c:v>216020.7336971192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457-4BC9-B6FD-DF40D8C00A5D}"/>
                  </c:ext>
                </c:extLst>
              </c15:ser>
            </c15:filteredAreaSeries>
            <c15:filteredAreaSeries>
              <c15:ser>
                <c:idx val="8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'Cargo Distance Prediction'!$AD$62</c15:sqref>
                        </c15:formulaRef>
                      </c:ext>
                    </c:extLst>
                    <c:strCache>
                      <c:ptCount val="1"/>
                      <c:pt idx="0">
                        <c:v>民用航空货物周转量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'Cargo Distance Prediction'!$AH$66:$AH$104</c15:sqref>
                        </c15:formulaRef>
                      </c:ext>
                    </c:extLst>
                    <c:numCache>
                      <c:formatCode>0_ </c:formatCode>
                      <c:ptCount val="39"/>
                      <c:pt idx="0">
                        <c:v>2022</c:v>
                      </c:pt>
                      <c:pt idx="3">
                        <c:v>2025</c:v>
                      </c:pt>
                      <c:pt idx="8">
                        <c:v>2030</c:v>
                      </c:pt>
                      <c:pt idx="13">
                        <c:v>2035</c:v>
                      </c:pt>
                      <c:pt idx="18">
                        <c:v>2040</c:v>
                      </c:pt>
                      <c:pt idx="23">
                        <c:v>2045</c:v>
                      </c:pt>
                      <c:pt idx="28">
                        <c:v>2050</c:v>
                      </c:pt>
                      <c:pt idx="33">
                        <c:v>2055</c:v>
                      </c:pt>
                      <c:pt idx="38">
                        <c:v>2060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'Cargo Distance Prediction'!$AD$66:$AD$104</c15:sqref>
                        </c15:formulaRef>
                      </c:ext>
                    </c:extLst>
                    <c:numCache>
                      <c:formatCode>0_ </c:formatCode>
                      <c:ptCount val="39"/>
                      <c:pt idx="0">
                        <c:v>254.10000000000002</c:v>
                      </c:pt>
                      <c:pt idx="1">
                        <c:v>283.62</c:v>
                      </c:pt>
                      <c:pt idx="2">
                        <c:v>314.32642335041976</c:v>
                      </c:pt>
                      <c:pt idx="3">
                        <c:v>325.90170388157452</c:v>
                      </c:pt>
                      <c:pt idx="4">
                        <c:v>337.73569660668602</c:v>
                      </c:pt>
                      <c:pt idx="5">
                        <c:v>349.76865638201514</c:v>
                      </c:pt>
                      <c:pt idx="6">
                        <c:v>361.91717188224868</c:v>
                      </c:pt>
                      <c:pt idx="7">
                        <c:v>374.07416560049955</c:v>
                      </c:pt>
                      <c:pt idx="8">
                        <c:v>386.10889384830682</c:v>
                      </c:pt>
                      <c:pt idx="9">
                        <c:v>398.04049875384442</c:v>
                      </c:pt>
                      <c:pt idx="10">
                        <c:v>409.92756608124279</c:v>
                      </c:pt>
                      <c:pt idx="11">
                        <c:v>421.76557177710197</c:v>
                      </c:pt>
                      <c:pt idx="12">
                        <c:v>433.50265942487408</c:v>
                      </c:pt>
                      <c:pt idx="13">
                        <c:v>445.11852751677645</c:v>
                      </c:pt>
                      <c:pt idx="14">
                        <c:v>456.71909418008761</c:v>
                      </c:pt>
                      <c:pt idx="15">
                        <c:v>468.34716772455533</c:v>
                      </c:pt>
                      <c:pt idx="16">
                        <c:v>479.8167833713793</c:v>
                      </c:pt>
                      <c:pt idx="17">
                        <c:v>490.95775379614213</c:v>
                      </c:pt>
                      <c:pt idx="18">
                        <c:v>501.57622549285225</c:v>
                      </c:pt>
                      <c:pt idx="19">
                        <c:v>511.75445040721405</c:v>
                      </c:pt>
                      <c:pt idx="20">
                        <c:v>521.7324550287583</c:v>
                      </c:pt>
                      <c:pt idx="21">
                        <c:v>531.56093639442406</c:v>
                      </c:pt>
                      <c:pt idx="22">
                        <c:v>541.29059154115089</c:v>
                      </c:pt>
                      <c:pt idx="23">
                        <c:v>550.97211750587746</c:v>
                      </c:pt>
                      <c:pt idx="24">
                        <c:v>560.60887896239547</c:v>
                      </c:pt>
                      <c:pt idx="25">
                        <c:v>570.1726856757308</c:v>
                      </c:pt>
                      <c:pt idx="26">
                        <c:v>579.64323613810086</c:v>
                      </c:pt>
                      <c:pt idx="27">
                        <c:v>589.00811756891437</c:v>
                      </c:pt>
                      <c:pt idx="28">
                        <c:v>598.26280591477143</c:v>
                      </c:pt>
                      <c:pt idx="29">
                        <c:v>607.39488839508044</c:v>
                      </c:pt>
                      <c:pt idx="30">
                        <c:v>616.41561841082432</c:v>
                      </c:pt>
                      <c:pt idx="31">
                        <c:v>625.3283606357943</c:v>
                      </c:pt>
                      <c:pt idx="32">
                        <c:v>634.14436847097284</c:v>
                      </c:pt>
                      <c:pt idx="33">
                        <c:v>642.88278404453399</c:v>
                      </c:pt>
                      <c:pt idx="34">
                        <c:v>651.5311945758865</c:v>
                      </c:pt>
                      <c:pt idx="35">
                        <c:v>660.07718728443911</c:v>
                      </c:pt>
                      <c:pt idx="36">
                        <c:v>668.51623811679156</c:v>
                      </c:pt>
                      <c:pt idx="37">
                        <c:v>676.84382301954417</c:v>
                      </c:pt>
                      <c:pt idx="38">
                        <c:v>685.0554179392966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5457-4BC9-B6FD-DF40D8C00A5D}"/>
                  </c:ext>
                </c:extLst>
              </c15:ser>
            </c15:filteredAreaSeries>
          </c:ext>
        </c:extLst>
      </c:areaChart>
      <c:catAx>
        <c:axId val="1902156079"/>
        <c:scaling>
          <c:orientation val="minMax"/>
        </c:scaling>
        <c:delete val="0"/>
        <c:axPos val="b"/>
        <c:numFmt formatCode="0_ " sourceLinked="1"/>
        <c:majorTickMark val="in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2158479"/>
        <c:crosses val="autoZero"/>
        <c:auto val="1"/>
        <c:lblAlgn val="ctr"/>
        <c:lblOffset val="100"/>
        <c:noMultiLvlLbl val="0"/>
      </c:catAx>
      <c:valAx>
        <c:axId val="190215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>
                    <a:solidFill>
                      <a:sysClr val="windowText" lastClr="000000"/>
                    </a:solidFill>
                  </a:rPr>
                  <a:t>年周转量</a:t>
                </a:r>
                <a:endParaRPr lang="en-US" altLang="zh-CN">
                  <a:solidFill>
                    <a:sysClr val="windowText" lastClr="000000"/>
                  </a:solidFill>
                </a:endParaRPr>
              </a:p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r>
                  <a:rPr lang="zh-CN" altLang="en-US">
                    <a:solidFill>
                      <a:sysClr val="windowText" lastClr="000000"/>
                    </a:solidFill>
                  </a:rPr>
                  <a:t>（亿吨公里）</a:t>
                </a:r>
              </a:p>
            </c:rich>
          </c:tx>
          <c:layout>
            <c:manualLayout>
              <c:xMode val="edge"/>
              <c:yMode val="edge"/>
              <c:x val="2.1034876789376138E-2"/>
              <c:y val="1.528578555779703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 altLang="zh-CN"/>
            </a:p>
          </c:txPr>
        </c:title>
        <c:numFmt formatCode="0_ " sourceLinked="1"/>
        <c:majorTickMark val="in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2156079"/>
        <c:crosses val="autoZero"/>
        <c:crossBetween val="midCat"/>
        <c:majorUnit val="1000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7271980938406357E-2"/>
          <c:y val="0.89462744842845054"/>
          <c:w val="0.95897716408400935"/>
          <c:h val="8.88436259517147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34</xdr:row>
      <xdr:rowOff>0</xdr:rowOff>
    </xdr:from>
    <xdr:to>
      <xdr:col>27</xdr:col>
      <xdr:colOff>-1</xdr:colOff>
      <xdr:row>65</xdr:row>
      <xdr:rowOff>28575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678C130-A829-49B0-8EB7-BF485347CE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</xdr:row>
      <xdr:rowOff>0</xdr:rowOff>
    </xdr:from>
    <xdr:to>
      <xdr:col>27</xdr:col>
      <xdr:colOff>-1</xdr:colOff>
      <xdr:row>32</xdr:row>
      <xdr:rowOff>28575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D93125A6-D443-439D-A97B-3B539D4BA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3</xdr:row>
      <xdr:rowOff>0</xdr:rowOff>
    </xdr:from>
    <xdr:to>
      <xdr:col>27</xdr:col>
      <xdr:colOff>-1</xdr:colOff>
      <xdr:row>34</xdr:row>
      <xdr:rowOff>28575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8D5DEE6-24E5-4768-BF12-B298090289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36</xdr:row>
      <xdr:rowOff>0</xdr:rowOff>
    </xdr:from>
    <xdr:to>
      <xdr:col>27</xdr:col>
      <xdr:colOff>-1</xdr:colOff>
      <xdr:row>67</xdr:row>
      <xdr:rowOff>28575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90EFE6E-FAF7-4ECF-9792-EF89CD49BE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3</xdr:row>
      <xdr:rowOff>85725</xdr:rowOff>
    </xdr:from>
    <xdr:to>
      <xdr:col>19</xdr:col>
      <xdr:colOff>390525</xdr:colOff>
      <xdr:row>18</xdr:row>
      <xdr:rowOff>114300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A63BF304-8890-4F2F-85A6-BD4F39E341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2</xdr:row>
      <xdr:rowOff>0</xdr:rowOff>
    </xdr:from>
    <xdr:to>
      <xdr:col>14</xdr:col>
      <xdr:colOff>1</xdr:colOff>
      <xdr:row>21</xdr:row>
      <xdr:rowOff>114300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93CFFBE5-F868-470A-BAFE-E3CC420AF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1</xdr:colOff>
      <xdr:row>22</xdr:row>
      <xdr:rowOff>1</xdr:rowOff>
    </xdr:from>
    <xdr:to>
      <xdr:col>14</xdr:col>
      <xdr:colOff>1</xdr:colOff>
      <xdr:row>37</xdr:row>
      <xdr:rowOff>46554</xdr:rowOff>
    </xdr:to>
    <xdr:pic>
      <xdr:nvPicPr>
        <xdr:cNvPr id="5" name="chart">
          <a:extLst>
            <a:ext uri="{FF2B5EF4-FFF2-40B4-BE49-F238E27FC236}">
              <a16:creationId xmlns:a16="http://schemas.microsoft.com/office/drawing/2014/main" id="{40BE75A8-05E3-4F2D-B274-7F8C918F7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1" y="3981451"/>
          <a:ext cx="4800600" cy="27611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</xdr:colOff>
      <xdr:row>0</xdr:row>
      <xdr:rowOff>0</xdr:rowOff>
    </xdr:from>
    <xdr:to>
      <xdr:col>18</xdr:col>
      <xdr:colOff>565448</xdr:colOff>
      <xdr:row>16</xdr:row>
      <xdr:rowOff>45720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229EE6F-F383-41E3-9BB1-E98ADA276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8321" y="0"/>
          <a:ext cx="4832647" cy="29718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0</xdr:row>
      <xdr:rowOff>0</xdr:rowOff>
    </xdr:from>
    <xdr:to>
      <xdr:col>27</xdr:col>
      <xdr:colOff>294629</xdr:colOff>
      <xdr:row>34</xdr:row>
      <xdr:rowOff>113509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C989207-F7C1-4D9F-9DED-81D04DAAF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85120" y="0"/>
          <a:ext cx="5171429" cy="632380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35</xdr:row>
      <xdr:rowOff>0</xdr:rowOff>
    </xdr:from>
    <xdr:to>
      <xdr:col>27</xdr:col>
      <xdr:colOff>47625</xdr:colOff>
      <xdr:row>52</xdr:row>
      <xdr:rowOff>38100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8162E66-3E12-08D3-9DA2-B35ECE8AA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0" y="6324600"/>
          <a:ext cx="5534025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657224</xdr:colOff>
      <xdr:row>68</xdr:row>
      <xdr:rowOff>0</xdr:rowOff>
    </xdr:from>
    <xdr:to>
      <xdr:col>9</xdr:col>
      <xdr:colOff>790575</xdr:colOff>
      <xdr:row>96</xdr:row>
      <xdr:rowOff>76200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823F7CA4-A5D8-42B0-9A18-01E7DB760E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361950</xdr:colOff>
      <xdr:row>68</xdr:row>
      <xdr:rowOff>57150</xdr:rowOff>
    </xdr:from>
    <xdr:to>
      <xdr:col>18</xdr:col>
      <xdr:colOff>297701</xdr:colOff>
      <xdr:row>96</xdr:row>
      <xdr:rowOff>133350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CCA983B-B75A-4AB2-9BAE-D4C5EFC809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WINDOWS/TEMP/USFreight97-93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H:\EF&#32511;&#33394;&#20986;&#34892;\CO2&#30899;&#25490;&#25918;&#37327;0223%20(version%201).xlsx" TargetMode="External"/><Relationship Id="rId1" Type="http://schemas.openxmlformats.org/officeDocument/2006/relationships/externalLinkPath" Target="file:///H:\EF&#32511;&#33394;&#20986;&#34892;\CO2&#30899;&#25490;&#25918;&#37327;0223%20(version%20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小汽车"/>
      <sheetName val="公交车"/>
      <sheetName val="地铁"/>
      <sheetName val="总量"/>
      <sheetName val="Sheet1"/>
      <sheetName val="箱型图"/>
      <sheetName val="Sheet2"/>
      <sheetName val="GDP"/>
      <sheetName val="北京市发展轨迹"/>
      <sheetName val="Sheet3"/>
    </sheetNames>
    <sheetDataSet>
      <sheetData sheetId="0"/>
      <sheetData sheetId="1">
        <row r="278">
          <cell r="R278">
            <v>17420.386901384791</v>
          </cell>
        </row>
      </sheetData>
      <sheetData sheetId="2">
        <row r="2">
          <cell r="L2">
            <v>3073.2601828315278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21608;&#36716;&#37327;&#39044;&#27979;(1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184.670674537039" createdVersion="8" refreshedVersion="8" minRefreshableVersion="3" recordCount="1055" xr:uid="{5571F11C-D976-41A8-A2BA-A85C5370D0DA}">
  <cacheSource type="worksheet">
    <worksheetSource ref="A1:E1048576" sheet="Fuel Balance Sheet" r:id="rId2"/>
  </cacheSource>
  <cacheFields count="5">
    <cacheField name="地区" numFmtId="0">
      <sharedItems containsBlank="1" count="32">
        <s v="安徽省"/>
        <s v="北京市"/>
        <s v="福建省"/>
        <s v="甘肃省"/>
        <s v="广东省"/>
        <s v="广西壮族自治区"/>
        <s v="贵州省"/>
        <s v="海南省"/>
        <s v="河北省"/>
        <s v="河南省"/>
        <s v="黑龙江省"/>
        <s v="湖北省"/>
        <s v="湖南省"/>
        <s v="吉林省"/>
        <s v="江苏省"/>
        <s v="江西省"/>
        <s v="辽宁省"/>
        <s v="内蒙古自治区"/>
        <s v="宁夏回族自治区"/>
        <s v="青海省"/>
        <s v="全国"/>
        <s v="山东省"/>
        <s v="山西省"/>
        <s v="陕西省"/>
        <s v="上海市"/>
        <s v="四川省"/>
        <s v="天津市"/>
        <s v="新疆维吾尔自治区"/>
        <s v="云南省"/>
        <s v="浙江省"/>
        <s v="重庆市"/>
        <m/>
      </sharedItems>
    </cacheField>
    <cacheField name="年份" numFmtId="0">
      <sharedItems containsString="0" containsBlank="1" containsNumber="1" containsInteger="1" minValue="2005" maxValue="2021" count="18"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m/>
      </sharedItems>
    </cacheField>
    <cacheField name="项目" numFmtId="0">
      <sharedItems containsBlank="1"/>
    </cacheField>
    <cacheField name="能源品种" numFmtId="0">
      <sharedItems containsBlank="1" count="3">
        <s v="柴油(万吨)"/>
        <s v="汽油(万吨)"/>
        <m/>
      </sharedItems>
    </cacheField>
    <cacheField name="实物消费量" numFmtId="0">
      <sharedItems containsString="0" containsBlank="1" containsNumber="1" minValue="0.02" maxValue="4175.14999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5">
  <r>
    <x v="0"/>
    <x v="0"/>
    <s v="4.7. 生活消费"/>
    <x v="0"/>
    <m/>
  </r>
  <r>
    <x v="0"/>
    <x v="1"/>
    <s v="4.7. 生活消费"/>
    <x v="0"/>
    <m/>
  </r>
  <r>
    <x v="0"/>
    <x v="2"/>
    <s v="4.7. 生活消费"/>
    <x v="0"/>
    <m/>
  </r>
  <r>
    <x v="0"/>
    <x v="3"/>
    <s v="4.7. 生活消费"/>
    <x v="0"/>
    <m/>
  </r>
  <r>
    <x v="0"/>
    <x v="4"/>
    <s v="4.7. 生活消费"/>
    <x v="0"/>
    <m/>
  </r>
  <r>
    <x v="0"/>
    <x v="5"/>
    <s v="4.7. 生活消费"/>
    <x v="0"/>
    <m/>
  </r>
  <r>
    <x v="0"/>
    <x v="6"/>
    <s v="4.7. 生活消费"/>
    <x v="0"/>
    <m/>
  </r>
  <r>
    <x v="0"/>
    <x v="7"/>
    <s v="4.7. 生活消费"/>
    <x v="0"/>
    <n v="9.2799999999999994"/>
  </r>
  <r>
    <x v="0"/>
    <x v="8"/>
    <s v="4.7. 生活消费"/>
    <x v="0"/>
    <n v="4.6618940589999998"/>
  </r>
  <r>
    <x v="0"/>
    <x v="9"/>
    <s v="4.7. 生活消费"/>
    <x v="0"/>
    <n v="3.7817689840000002"/>
  </r>
  <r>
    <x v="0"/>
    <x v="10"/>
    <s v="4.7. 生活消费"/>
    <x v="0"/>
    <n v="7.22"/>
  </r>
  <r>
    <x v="0"/>
    <x v="11"/>
    <s v="4.7. 生活消费"/>
    <x v="0"/>
    <n v="10.48099466"/>
  </r>
  <r>
    <x v="0"/>
    <x v="12"/>
    <s v="4.7. 生活消费"/>
    <x v="0"/>
    <n v="6.77"/>
  </r>
  <r>
    <x v="0"/>
    <x v="13"/>
    <s v="4.7. 生活消费"/>
    <x v="0"/>
    <n v="6.72"/>
  </r>
  <r>
    <x v="0"/>
    <x v="14"/>
    <s v="4.7. 生活消费"/>
    <x v="0"/>
    <n v="11.33"/>
  </r>
  <r>
    <x v="0"/>
    <x v="15"/>
    <s v="4.7. 生活消费"/>
    <x v="0"/>
    <n v="4.83"/>
  </r>
  <r>
    <x v="0"/>
    <x v="16"/>
    <s v="4.7. 生活消费"/>
    <x v="0"/>
    <n v="3"/>
  </r>
  <r>
    <x v="1"/>
    <x v="0"/>
    <s v="4.7. 生活消费"/>
    <x v="0"/>
    <n v="6"/>
  </r>
  <r>
    <x v="1"/>
    <x v="1"/>
    <s v="4.7. 生活消费"/>
    <x v="0"/>
    <n v="3.41"/>
  </r>
  <r>
    <x v="1"/>
    <x v="2"/>
    <s v="4.7. 生活消费"/>
    <x v="0"/>
    <m/>
  </r>
  <r>
    <x v="1"/>
    <x v="3"/>
    <s v="4.7. 生活消费"/>
    <x v="0"/>
    <n v="0.32"/>
  </r>
  <r>
    <x v="1"/>
    <x v="4"/>
    <s v="4.7. 生活消费"/>
    <x v="0"/>
    <n v="0.5"/>
  </r>
  <r>
    <x v="1"/>
    <x v="5"/>
    <s v="4.7. 生活消费"/>
    <x v="0"/>
    <n v="0.6361"/>
  </r>
  <r>
    <x v="1"/>
    <x v="6"/>
    <s v="4.7. 生活消费"/>
    <x v="0"/>
    <n v="0.76570000000000005"/>
  </r>
  <r>
    <x v="1"/>
    <x v="7"/>
    <s v="4.7. 生活消费"/>
    <x v="0"/>
    <n v="0.56000000000000005"/>
  </r>
  <r>
    <x v="1"/>
    <x v="8"/>
    <s v="4.7. 生活消费"/>
    <x v="0"/>
    <n v="0.13550000000000001"/>
  </r>
  <r>
    <x v="1"/>
    <x v="9"/>
    <s v="4.7. 生活消费"/>
    <x v="0"/>
    <n v="0.1061"/>
  </r>
  <r>
    <x v="1"/>
    <x v="10"/>
    <s v="4.7. 生活消费"/>
    <x v="0"/>
    <m/>
  </r>
  <r>
    <x v="1"/>
    <x v="11"/>
    <s v="4.7. 生活消费"/>
    <x v="0"/>
    <m/>
  </r>
  <r>
    <x v="1"/>
    <x v="12"/>
    <s v="4.7. 生活消费"/>
    <x v="0"/>
    <m/>
  </r>
  <r>
    <x v="1"/>
    <x v="13"/>
    <s v="4.7. 生活消费"/>
    <x v="0"/>
    <m/>
  </r>
  <r>
    <x v="1"/>
    <x v="14"/>
    <s v="4.7. 生活消费"/>
    <x v="0"/>
    <m/>
  </r>
  <r>
    <x v="1"/>
    <x v="15"/>
    <s v="4.7. 生活消费"/>
    <x v="0"/>
    <m/>
  </r>
  <r>
    <x v="1"/>
    <x v="16"/>
    <s v="4.7. 生活消费"/>
    <x v="0"/>
    <m/>
  </r>
  <r>
    <x v="2"/>
    <x v="0"/>
    <s v="4.7. 生活消费"/>
    <x v="0"/>
    <n v="3.58"/>
  </r>
  <r>
    <x v="2"/>
    <x v="1"/>
    <s v="4.7. 生活消费"/>
    <x v="0"/>
    <n v="4.91"/>
  </r>
  <r>
    <x v="2"/>
    <x v="2"/>
    <s v="4.7. 生活消费"/>
    <x v="0"/>
    <n v="6.58"/>
  </r>
  <r>
    <x v="2"/>
    <x v="3"/>
    <s v="4.7. 生活消费"/>
    <x v="0"/>
    <n v="6.12"/>
  </r>
  <r>
    <x v="2"/>
    <x v="4"/>
    <s v="4.7. 生活消费"/>
    <x v="0"/>
    <n v="6.41"/>
  </r>
  <r>
    <x v="2"/>
    <x v="5"/>
    <s v="4.7. 生活消费"/>
    <x v="0"/>
    <n v="7.93"/>
  </r>
  <r>
    <x v="2"/>
    <x v="6"/>
    <s v="4.7. 生活消费"/>
    <x v="0"/>
    <n v="9"/>
  </r>
  <r>
    <x v="2"/>
    <x v="7"/>
    <s v="4.7. 生活消费"/>
    <x v="0"/>
    <n v="10.77"/>
  </r>
  <r>
    <x v="2"/>
    <x v="8"/>
    <s v="4.7. 生活消费"/>
    <x v="0"/>
    <n v="10.88642226"/>
  </r>
  <r>
    <x v="2"/>
    <x v="9"/>
    <s v="4.7. 生活消费"/>
    <x v="0"/>
    <n v="11.2"/>
  </r>
  <r>
    <x v="2"/>
    <x v="10"/>
    <s v="4.7. 生活消费"/>
    <x v="0"/>
    <n v="13.3"/>
  </r>
  <r>
    <x v="2"/>
    <x v="11"/>
    <s v="4.7. 生活消费"/>
    <x v="0"/>
    <n v="14.29"/>
  </r>
  <r>
    <x v="2"/>
    <x v="12"/>
    <s v="4.7. 生活消费"/>
    <x v="0"/>
    <n v="15.4"/>
  </r>
  <r>
    <x v="2"/>
    <x v="13"/>
    <s v="4.7. 生活消费"/>
    <x v="0"/>
    <n v="16.100000000000001"/>
  </r>
  <r>
    <x v="2"/>
    <x v="14"/>
    <s v="4.7. 生活消费"/>
    <x v="0"/>
    <n v="17.5"/>
  </r>
  <r>
    <x v="2"/>
    <x v="15"/>
    <s v="4.7. 生活消费"/>
    <x v="0"/>
    <n v="16.100000000000001"/>
  </r>
  <r>
    <x v="2"/>
    <x v="16"/>
    <s v="4.7. 生活消费"/>
    <x v="0"/>
    <n v="16.899999999999999"/>
  </r>
  <r>
    <x v="3"/>
    <x v="0"/>
    <s v="4.7. 生活消费"/>
    <x v="0"/>
    <m/>
  </r>
  <r>
    <x v="3"/>
    <x v="1"/>
    <s v="4.7. 生活消费"/>
    <x v="0"/>
    <n v="0.02"/>
  </r>
  <r>
    <x v="3"/>
    <x v="2"/>
    <s v="4.7. 生活消费"/>
    <x v="0"/>
    <n v="0.03"/>
  </r>
  <r>
    <x v="3"/>
    <x v="3"/>
    <s v="4.7. 生活消费"/>
    <x v="0"/>
    <n v="0.14000000000000001"/>
  </r>
  <r>
    <x v="3"/>
    <x v="4"/>
    <s v="4.7. 生活消费"/>
    <x v="0"/>
    <n v="0.24"/>
  </r>
  <r>
    <x v="3"/>
    <x v="5"/>
    <s v="4.7. 生活消费"/>
    <x v="0"/>
    <n v="0.33"/>
  </r>
  <r>
    <x v="3"/>
    <x v="6"/>
    <s v="4.7. 生活消费"/>
    <x v="0"/>
    <n v="0.27"/>
  </r>
  <r>
    <x v="3"/>
    <x v="7"/>
    <s v="4.7. 生活消费"/>
    <x v="0"/>
    <n v="0.3"/>
  </r>
  <r>
    <x v="3"/>
    <x v="8"/>
    <s v="4.7. 生活消费"/>
    <x v="0"/>
    <n v="6.7"/>
  </r>
  <r>
    <x v="3"/>
    <x v="9"/>
    <s v="4.7. 生活消费"/>
    <x v="0"/>
    <n v="6.9"/>
  </r>
  <r>
    <x v="3"/>
    <x v="10"/>
    <s v="4.7. 生活消费"/>
    <x v="0"/>
    <n v="6.3"/>
  </r>
  <r>
    <x v="3"/>
    <x v="11"/>
    <s v="4.7. 生活消费"/>
    <x v="0"/>
    <n v="6.86"/>
  </r>
  <r>
    <x v="3"/>
    <x v="12"/>
    <s v="4.7. 生活消费"/>
    <x v="0"/>
    <n v="6.1"/>
  </r>
  <r>
    <x v="3"/>
    <x v="13"/>
    <s v="4.7. 生活消费"/>
    <x v="0"/>
    <n v="8.9"/>
  </r>
  <r>
    <x v="3"/>
    <x v="14"/>
    <s v="4.7. 生活消费"/>
    <x v="0"/>
    <n v="7.2"/>
  </r>
  <r>
    <x v="3"/>
    <x v="15"/>
    <s v="4.7. 生活消费"/>
    <x v="0"/>
    <n v="7"/>
  </r>
  <r>
    <x v="3"/>
    <x v="16"/>
    <s v="4.7. 生活消费"/>
    <x v="0"/>
    <n v="4.3499999999999996"/>
  </r>
  <r>
    <x v="4"/>
    <x v="0"/>
    <s v="4.7. 生活消费"/>
    <x v="0"/>
    <n v="8.93"/>
  </r>
  <r>
    <x v="4"/>
    <x v="1"/>
    <s v="4.7. 生活消费"/>
    <x v="0"/>
    <n v="10.17"/>
  </r>
  <r>
    <x v="4"/>
    <x v="2"/>
    <s v="4.7. 生活消费"/>
    <x v="0"/>
    <n v="10.77"/>
  </r>
  <r>
    <x v="4"/>
    <x v="3"/>
    <s v="4.7. 生活消费"/>
    <x v="0"/>
    <n v="11.81"/>
  </r>
  <r>
    <x v="4"/>
    <x v="4"/>
    <s v="4.7. 生活消费"/>
    <x v="0"/>
    <n v="12.76"/>
  </r>
  <r>
    <x v="4"/>
    <x v="5"/>
    <s v="4.7. 生活消费"/>
    <x v="0"/>
    <n v="14.3"/>
  </r>
  <r>
    <x v="4"/>
    <x v="6"/>
    <s v="4.7. 生活消费"/>
    <x v="0"/>
    <n v="16.309999999999999"/>
  </r>
  <r>
    <x v="4"/>
    <x v="7"/>
    <s v="4.7. 生活消费"/>
    <x v="0"/>
    <n v="16.72"/>
  </r>
  <r>
    <x v="4"/>
    <x v="8"/>
    <s v="4.7. 生活消费"/>
    <x v="0"/>
    <n v="18.55"/>
  </r>
  <r>
    <x v="4"/>
    <x v="9"/>
    <s v="4.7. 生活消费"/>
    <x v="0"/>
    <n v="18.64"/>
  </r>
  <r>
    <x v="4"/>
    <x v="10"/>
    <s v="4.7. 生活消费"/>
    <x v="0"/>
    <n v="19.100000000000001"/>
  </r>
  <r>
    <x v="4"/>
    <x v="11"/>
    <s v="4.7. 生活消费"/>
    <x v="0"/>
    <n v="20.68"/>
  </r>
  <r>
    <x v="4"/>
    <x v="12"/>
    <s v="4.7. 生活消费"/>
    <x v="0"/>
    <n v="21.11"/>
  </r>
  <r>
    <x v="4"/>
    <x v="13"/>
    <s v="4.7. 生活消费"/>
    <x v="0"/>
    <n v="21.63"/>
  </r>
  <r>
    <x v="4"/>
    <x v="14"/>
    <s v="4.7. 生活消费"/>
    <x v="0"/>
    <n v="20.96"/>
  </r>
  <r>
    <x v="4"/>
    <x v="15"/>
    <s v="4.7. 生活消费"/>
    <x v="0"/>
    <n v="20.97"/>
  </r>
  <r>
    <x v="4"/>
    <x v="16"/>
    <s v="4.7. 生活消费"/>
    <x v="0"/>
    <n v="19.579999999999998"/>
  </r>
  <r>
    <x v="5"/>
    <x v="0"/>
    <s v="4.7. 生活消费"/>
    <x v="0"/>
    <m/>
  </r>
  <r>
    <x v="5"/>
    <x v="1"/>
    <s v="4.7. 生活消费"/>
    <x v="0"/>
    <m/>
  </r>
  <r>
    <x v="5"/>
    <x v="2"/>
    <s v="4.7. 生活消费"/>
    <x v="0"/>
    <m/>
  </r>
  <r>
    <x v="5"/>
    <x v="3"/>
    <s v="4.7. 生活消费"/>
    <x v="0"/>
    <m/>
  </r>
  <r>
    <x v="5"/>
    <x v="4"/>
    <s v="4.7. 生活消费"/>
    <x v="0"/>
    <m/>
  </r>
  <r>
    <x v="5"/>
    <x v="5"/>
    <s v="4.7. 生活消费"/>
    <x v="0"/>
    <m/>
  </r>
  <r>
    <x v="5"/>
    <x v="6"/>
    <s v="4.7. 生活消费"/>
    <x v="0"/>
    <m/>
  </r>
  <r>
    <x v="5"/>
    <x v="7"/>
    <s v="4.7. 生活消费"/>
    <x v="0"/>
    <m/>
  </r>
  <r>
    <x v="5"/>
    <x v="8"/>
    <s v="4.7. 生活消费"/>
    <x v="0"/>
    <m/>
  </r>
  <r>
    <x v="5"/>
    <x v="9"/>
    <s v="4.7. 生活消费"/>
    <x v="0"/>
    <m/>
  </r>
  <r>
    <x v="5"/>
    <x v="10"/>
    <s v="4.7. 生活消费"/>
    <x v="0"/>
    <m/>
  </r>
  <r>
    <x v="5"/>
    <x v="11"/>
    <s v="4.7. 生活消费"/>
    <x v="0"/>
    <m/>
  </r>
  <r>
    <x v="5"/>
    <x v="12"/>
    <s v="4.7. 生活消费"/>
    <x v="0"/>
    <m/>
  </r>
  <r>
    <x v="5"/>
    <x v="13"/>
    <s v="4.7. 生活消费"/>
    <x v="0"/>
    <m/>
  </r>
  <r>
    <x v="5"/>
    <x v="14"/>
    <s v="4.7. 生活消费"/>
    <x v="0"/>
    <m/>
  </r>
  <r>
    <x v="5"/>
    <x v="15"/>
    <s v="4.7. 生活消费"/>
    <x v="0"/>
    <n v="15.2"/>
  </r>
  <r>
    <x v="5"/>
    <x v="16"/>
    <s v="4.7. 生活消费"/>
    <x v="0"/>
    <n v="15.73"/>
  </r>
  <r>
    <x v="6"/>
    <x v="0"/>
    <s v="4.7. 生活消费"/>
    <x v="0"/>
    <m/>
  </r>
  <r>
    <x v="6"/>
    <x v="1"/>
    <s v="4.7. 生活消费"/>
    <x v="0"/>
    <m/>
  </r>
  <r>
    <x v="6"/>
    <x v="2"/>
    <s v="4.7. 生活消费"/>
    <x v="0"/>
    <m/>
  </r>
  <r>
    <x v="6"/>
    <x v="3"/>
    <s v="4.7. 生活消费"/>
    <x v="0"/>
    <m/>
  </r>
  <r>
    <x v="6"/>
    <x v="4"/>
    <s v="4.7. 生活消费"/>
    <x v="0"/>
    <n v="0.22"/>
  </r>
  <r>
    <x v="6"/>
    <x v="5"/>
    <s v="4.7. 生活消费"/>
    <x v="0"/>
    <n v="0.23"/>
  </r>
  <r>
    <x v="6"/>
    <x v="6"/>
    <s v="4.7. 生活消费"/>
    <x v="0"/>
    <n v="2.25"/>
  </r>
  <r>
    <x v="6"/>
    <x v="7"/>
    <s v="4.7. 生活消费"/>
    <x v="0"/>
    <n v="5.5"/>
  </r>
  <r>
    <x v="6"/>
    <x v="8"/>
    <s v="4.7. 生活消费"/>
    <x v="0"/>
    <n v="8.5"/>
  </r>
  <r>
    <x v="6"/>
    <x v="9"/>
    <s v="4.7. 生活消费"/>
    <x v="0"/>
    <n v="8"/>
  </r>
  <r>
    <x v="6"/>
    <x v="10"/>
    <s v="4.7. 生活消费"/>
    <x v="0"/>
    <n v="8"/>
  </r>
  <r>
    <x v="6"/>
    <x v="11"/>
    <s v="4.7. 生活消费"/>
    <x v="0"/>
    <n v="8.92"/>
  </r>
  <r>
    <x v="6"/>
    <x v="12"/>
    <s v="4.7. 生活消费"/>
    <x v="0"/>
    <n v="11.76"/>
  </r>
  <r>
    <x v="6"/>
    <x v="13"/>
    <s v="4.7. 生活消费"/>
    <x v="0"/>
    <n v="13.62"/>
  </r>
  <r>
    <x v="6"/>
    <x v="14"/>
    <s v="4.7. 生活消费"/>
    <x v="0"/>
    <n v="14.9"/>
  </r>
  <r>
    <x v="6"/>
    <x v="15"/>
    <s v="4.7. 生活消费"/>
    <x v="0"/>
    <n v="15.48"/>
  </r>
  <r>
    <x v="6"/>
    <x v="16"/>
    <s v="4.7. 生活消费"/>
    <x v="0"/>
    <n v="28.2"/>
  </r>
  <r>
    <x v="7"/>
    <x v="0"/>
    <s v="4.7. 生活消费"/>
    <x v="0"/>
    <m/>
  </r>
  <r>
    <x v="7"/>
    <x v="1"/>
    <s v="4.7. 生活消费"/>
    <x v="0"/>
    <m/>
  </r>
  <r>
    <x v="7"/>
    <x v="2"/>
    <s v="4.7. 生活消费"/>
    <x v="0"/>
    <m/>
  </r>
  <r>
    <x v="7"/>
    <x v="3"/>
    <s v="4.7. 生活消费"/>
    <x v="0"/>
    <m/>
  </r>
  <r>
    <x v="7"/>
    <x v="4"/>
    <s v="4.7. 生活消费"/>
    <x v="0"/>
    <m/>
  </r>
  <r>
    <x v="7"/>
    <x v="5"/>
    <s v="4.7. 生活消费"/>
    <x v="0"/>
    <m/>
  </r>
  <r>
    <x v="7"/>
    <x v="6"/>
    <s v="4.7. 生活消费"/>
    <x v="0"/>
    <m/>
  </r>
  <r>
    <x v="7"/>
    <x v="7"/>
    <s v="4.7. 生活消费"/>
    <x v="0"/>
    <m/>
  </r>
  <r>
    <x v="7"/>
    <x v="8"/>
    <s v="4.7. 生活消费"/>
    <x v="0"/>
    <m/>
  </r>
  <r>
    <x v="7"/>
    <x v="9"/>
    <s v="4.7. 生活消费"/>
    <x v="0"/>
    <m/>
  </r>
  <r>
    <x v="7"/>
    <x v="10"/>
    <s v="4.7. 生活消费"/>
    <x v="0"/>
    <m/>
  </r>
  <r>
    <x v="7"/>
    <x v="11"/>
    <s v="4.7. 生活消费"/>
    <x v="0"/>
    <m/>
  </r>
  <r>
    <x v="7"/>
    <x v="12"/>
    <s v="4.7. 生活消费"/>
    <x v="0"/>
    <m/>
  </r>
  <r>
    <x v="7"/>
    <x v="13"/>
    <s v="4.7. 生活消费"/>
    <x v="0"/>
    <m/>
  </r>
  <r>
    <x v="7"/>
    <x v="14"/>
    <s v="4.7. 生活消费"/>
    <x v="0"/>
    <m/>
  </r>
  <r>
    <x v="7"/>
    <x v="15"/>
    <s v="4.7. 生活消费"/>
    <x v="0"/>
    <m/>
  </r>
  <r>
    <x v="7"/>
    <x v="16"/>
    <s v="4.7. 生活消费"/>
    <x v="0"/>
    <m/>
  </r>
  <r>
    <x v="8"/>
    <x v="0"/>
    <s v="4.7. 生活消费"/>
    <x v="0"/>
    <n v="20.239999999999998"/>
  </r>
  <r>
    <x v="8"/>
    <x v="1"/>
    <s v="4.7. 生活消费"/>
    <x v="0"/>
    <n v="20.38"/>
  </r>
  <r>
    <x v="8"/>
    <x v="2"/>
    <s v="4.7. 生活消费"/>
    <x v="0"/>
    <n v="18.2"/>
  </r>
  <r>
    <x v="8"/>
    <x v="3"/>
    <s v="4.7. 生活消费"/>
    <x v="0"/>
    <n v="20.186976000000001"/>
  </r>
  <r>
    <x v="8"/>
    <x v="4"/>
    <s v="4.7. 生活消费"/>
    <x v="0"/>
    <n v="18.940000000000001"/>
  </r>
  <r>
    <x v="8"/>
    <x v="5"/>
    <s v="4.7. 生活消费"/>
    <x v="0"/>
    <n v="43.86938"/>
  </r>
  <r>
    <x v="8"/>
    <x v="6"/>
    <s v="4.7. 生活消费"/>
    <x v="0"/>
    <n v="52.4"/>
  </r>
  <r>
    <x v="8"/>
    <x v="7"/>
    <s v="4.7. 生活消费"/>
    <x v="0"/>
    <n v="54.96"/>
  </r>
  <r>
    <x v="8"/>
    <x v="8"/>
    <s v="4.7. 生活消费"/>
    <x v="0"/>
    <n v="86.51"/>
  </r>
  <r>
    <x v="8"/>
    <x v="9"/>
    <s v="4.7. 生活消费"/>
    <x v="0"/>
    <n v="95.45"/>
  </r>
  <r>
    <x v="8"/>
    <x v="10"/>
    <s v="4.7. 生活消费"/>
    <x v="0"/>
    <n v="92.89"/>
  </r>
  <r>
    <x v="8"/>
    <x v="11"/>
    <s v="4.7. 生活消费"/>
    <x v="0"/>
    <n v="85.89"/>
  </r>
  <r>
    <x v="8"/>
    <x v="12"/>
    <s v="4.7. 生活消费"/>
    <x v="0"/>
    <n v="84.61"/>
  </r>
  <r>
    <x v="8"/>
    <x v="13"/>
    <s v="4.7. 生活消费"/>
    <x v="0"/>
    <n v="4.46"/>
  </r>
  <r>
    <x v="8"/>
    <x v="14"/>
    <s v="4.7. 生活消费"/>
    <x v="0"/>
    <n v="0.46"/>
  </r>
  <r>
    <x v="8"/>
    <x v="15"/>
    <s v="4.7. 生活消费"/>
    <x v="0"/>
    <m/>
  </r>
  <r>
    <x v="8"/>
    <x v="16"/>
    <s v="4.7. 生活消费"/>
    <x v="0"/>
    <n v="5.57"/>
  </r>
  <r>
    <x v="9"/>
    <x v="0"/>
    <s v="4.7. 生活消费"/>
    <x v="0"/>
    <m/>
  </r>
  <r>
    <x v="9"/>
    <x v="1"/>
    <s v="4.7. 生活消费"/>
    <x v="0"/>
    <m/>
  </r>
  <r>
    <x v="9"/>
    <x v="2"/>
    <s v="4.7. 生活消费"/>
    <x v="0"/>
    <m/>
  </r>
  <r>
    <x v="9"/>
    <x v="3"/>
    <s v="4.7. 生活消费"/>
    <x v="0"/>
    <m/>
  </r>
  <r>
    <x v="9"/>
    <x v="4"/>
    <s v="4.7. 生活消费"/>
    <x v="0"/>
    <m/>
  </r>
  <r>
    <x v="9"/>
    <x v="5"/>
    <s v="4.7. 生活消费"/>
    <x v="0"/>
    <n v="7.03"/>
  </r>
  <r>
    <x v="9"/>
    <x v="6"/>
    <s v="4.7. 生活消费"/>
    <x v="0"/>
    <n v="28.74"/>
  </r>
  <r>
    <x v="9"/>
    <x v="7"/>
    <s v="4.7. 生活消费"/>
    <x v="0"/>
    <n v="33.119999999999997"/>
  </r>
  <r>
    <x v="9"/>
    <x v="8"/>
    <s v="4.7. 生活消费"/>
    <x v="0"/>
    <n v="50.432000000000002"/>
  </r>
  <r>
    <x v="9"/>
    <x v="9"/>
    <s v="4.7. 生活消费"/>
    <x v="0"/>
    <n v="48.94"/>
  </r>
  <r>
    <x v="9"/>
    <x v="10"/>
    <s v="4.7. 生活消费"/>
    <x v="0"/>
    <n v="52.43"/>
  </r>
  <r>
    <x v="9"/>
    <x v="11"/>
    <s v="4.7. 生活消费"/>
    <x v="0"/>
    <n v="57.850099999999998"/>
  </r>
  <r>
    <x v="9"/>
    <x v="12"/>
    <s v="4.7. 生活消费"/>
    <x v="0"/>
    <n v="11.6"/>
  </r>
  <r>
    <x v="9"/>
    <x v="13"/>
    <s v="4.7. 生活消费"/>
    <x v="0"/>
    <n v="16.29"/>
  </r>
  <r>
    <x v="9"/>
    <x v="14"/>
    <s v="4.7. 生活消费"/>
    <x v="0"/>
    <n v="18.260000000000002"/>
  </r>
  <r>
    <x v="9"/>
    <x v="15"/>
    <s v="4.7. 生活消费"/>
    <x v="0"/>
    <n v="17.36"/>
  </r>
  <r>
    <x v="9"/>
    <x v="16"/>
    <s v="4.7. 生活消费"/>
    <x v="0"/>
    <n v="18.510000000000002"/>
  </r>
  <r>
    <x v="10"/>
    <x v="0"/>
    <s v="4.7. 生活消费"/>
    <x v="0"/>
    <n v="63.28"/>
  </r>
  <r>
    <x v="10"/>
    <x v="1"/>
    <s v="4.7. 生活消费"/>
    <x v="0"/>
    <n v="67.89"/>
  </r>
  <r>
    <x v="10"/>
    <x v="2"/>
    <s v="4.7. 生活消费"/>
    <x v="0"/>
    <n v="74.28"/>
  </r>
  <r>
    <x v="10"/>
    <x v="3"/>
    <s v="4.7. 生活消费"/>
    <x v="0"/>
    <n v="59.09"/>
  </r>
  <r>
    <x v="10"/>
    <x v="4"/>
    <s v="4.7. 生活消费"/>
    <x v="0"/>
    <n v="84.34"/>
  </r>
  <r>
    <x v="10"/>
    <x v="5"/>
    <s v="4.7. 生活消费"/>
    <x v="0"/>
    <n v="209.11"/>
  </r>
  <r>
    <x v="10"/>
    <x v="6"/>
    <s v="4.7. 生活消费"/>
    <x v="0"/>
    <n v="147.55000000000001"/>
  </r>
  <r>
    <x v="10"/>
    <x v="7"/>
    <s v="4.7. 生活消费"/>
    <x v="0"/>
    <n v="152.53"/>
  </r>
  <r>
    <x v="10"/>
    <x v="8"/>
    <s v="4.7. 生活消费"/>
    <x v="0"/>
    <n v="9.0500000000000007"/>
  </r>
  <r>
    <x v="10"/>
    <x v="9"/>
    <s v="4.7. 生活消费"/>
    <x v="0"/>
    <n v="11"/>
  </r>
  <r>
    <x v="10"/>
    <x v="10"/>
    <s v="4.7. 生活消费"/>
    <x v="0"/>
    <n v="11.16"/>
  </r>
  <r>
    <x v="10"/>
    <x v="11"/>
    <s v="4.7. 生活消费"/>
    <x v="0"/>
    <n v="11.28"/>
  </r>
  <r>
    <x v="10"/>
    <x v="12"/>
    <s v="4.7. 生活消费"/>
    <x v="0"/>
    <n v="21.16"/>
  </r>
  <r>
    <x v="10"/>
    <x v="13"/>
    <s v="4.7. 生活消费"/>
    <x v="0"/>
    <n v="23.1"/>
  </r>
  <r>
    <x v="10"/>
    <x v="14"/>
    <s v="4.7. 生活消费"/>
    <x v="0"/>
    <n v="45.86"/>
  </r>
  <r>
    <x v="10"/>
    <x v="15"/>
    <s v="4.7. 生活消费"/>
    <x v="0"/>
    <n v="37.28"/>
  </r>
  <r>
    <x v="10"/>
    <x v="16"/>
    <s v="4.7. 生活消费"/>
    <x v="0"/>
    <n v="39.01"/>
  </r>
  <r>
    <x v="11"/>
    <x v="0"/>
    <s v="4.7. 生活消费"/>
    <x v="0"/>
    <m/>
  </r>
  <r>
    <x v="11"/>
    <x v="1"/>
    <s v="4.7. 生活消费"/>
    <x v="0"/>
    <m/>
  </r>
  <r>
    <x v="11"/>
    <x v="2"/>
    <s v="4.7. 生活消费"/>
    <x v="0"/>
    <n v="7.84"/>
  </r>
  <r>
    <x v="11"/>
    <x v="3"/>
    <s v="4.7. 生活消费"/>
    <x v="0"/>
    <n v="14.38"/>
  </r>
  <r>
    <x v="11"/>
    <x v="4"/>
    <s v="4.7. 生活消费"/>
    <x v="0"/>
    <n v="41.8"/>
  </r>
  <r>
    <x v="11"/>
    <x v="5"/>
    <s v="4.7. 生活消费"/>
    <x v="0"/>
    <n v="50.01"/>
  </r>
  <r>
    <x v="11"/>
    <x v="6"/>
    <s v="4.7. 生活消费"/>
    <x v="0"/>
    <n v="58.81"/>
  </r>
  <r>
    <x v="11"/>
    <x v="7"/>
    <s v="4.7. 生活消费"/>
    <x v="0"/>
    <n v="68.47"/>
  </r>
  <r>
    <x v="11"/>
    <x v="8"/>
    <s v="4.7. 生活消费"/>
    <x v="0"/>
    <n v="76.883229670000006"/>
  </r>
  <r>
    <x v="11"/>
    <x v="9"/>
    <s v="4.7. 生活消费"/>
    <x v="0"/>
    <n v="118.03322970000001"/>
  </r>
  <r>
    <x v="11"/>
    <x v="10"/>
    <s v="4.7. 生活消费"/>
    <x v="0"/>
    <n v="126.05"/>
  </r>
  <r>
    <x v="11"/>
    <x v="11"/>
    <s v="4.7. 生活消费"/>
    <x v="0"/>
    <n v="75.407680209999995"/>
  </r>
  <r>
    <x v="11"/>
    <x v="12"/>
    <s v="4.7. 生活消费"/>
    <x v="0"/>
    <n v="78.319999999999993"/>
  </r>
  <r>
    <x v="11"/>
    <x v="13"/>
    <s v="4.7. 生活消费"/>
    <x v="0"/>
    <n v="78.099999999999994"/>
  </r>
  <r>
    <x v="11"/>
    <x v="14"/>
    <s v="4.7. 生活消费"/>
    <x v="0"/>
    <n v="83.48"/>
  </r>
  <r>
    <x v="11"/>
    <x v="15"/>
    <s v="4.7. 生活消费"/>
    <x v="0"/>
    <n v="86.64"/>
  </r>
  <r>
    <x v="11"/>
    <x v="16"/>
    <s v="4.7. 生活消费"/>
    <x v="0"/>
    <n v="90.97"/>
  </r>
  <r>
    <x v="12"/>
    <x v="0"/>
    <s v="4.7. 生活消费"/>
    <x v="0"/>
    <m/>
  </r>
  <r>
    <x v="12"/>
    <x v="1"/>
    <s v="4.7. 生活消费"/>
    <x v="0"/>
    <m/>
  </r>
  <r>
    <x v="12"/>
    <x v="2"/>
    <s v="4.7. 生活消费"/>
    <x v="0"/>
    <m/>
  </r>
  <r>
    <x v="12"/>
    <x v="3"/>
    <s v="4.7. 生活消费"/>
    <x v="0"/>
    <n v="2.56"/>
  </r>
  <r>
    <x v="12"/>
    <x v="4"/>
    <s v="4.7. 生活消费"/>
    <x v="0"/>
    <n v="2.87"/>
  </r>
  <r>
    <x v="12"/>
    <x v="5"/>
    <s v="4.7. 生活消费"/>
    <x v="0"/>
    <n v="4.7699999999999996"/>
  </r>
  <r>
    <x v="12"/>
    <x v="6"/>
    <s v="4.7. 生活消费"/>
    <x v="0"/>
    <n v="5.3"/>
  </r>
  <r>
    <x v="12"/>
    <x v="7"/>
    <s v="4.7. 生活消费"/>
    <x v="0"/>
    <n v="6.3"/>
  </r>
  <r>
    <x v="12"/>
    <x v="8"/>
    <s v="4.7. 生活消费"/>
    <x v="0"/>
    <n v="38.04"/>
  </r>
  <r>
    <x v="12"/>
    <x v="9"/>
    <s v="4.7. 生活消费"/>
    <x v="0"/>
    <n v="40.520000000000003"/>
  </r>
  <r>
    <x v="12"/>
    <x v="10"/>
    <s v="4.7. 生活消费"/>
    <x v="0"/>
    <n v="47.35"/>
  </r>
  <r>
    <x v="12"/>
    <x v="11"/>
    <s v="4.7. 生活消费"/>
    <x v="0"/>
    <n v="51.306144400000001"/>
  </r>
  <r>
    <x v="12"/>
    <x v="12"/>
    <s v="4.7. 生活消费"/>
    <x v="0"/>
    <n v="47.6"/>
  </r>
  <r>
    <x v="12"/>
    <x v="13"/>
    <s v="4.7. 生活消费"/>
    <x v="0"/>
    <n v="49.59"/>
  </r>
  <r>
    <x v="12"/>
    <x v="14"/>
    <s v="4.7. 生活消费"/>
    <x v="0"/>
    <n v="50.44"/>
  </r>
  <r>
    <x v="12"/>
    <x v="15"/>
    <s v="4.7. 生活消费"/>
    <x v="0"/>
    <n v="52.78"/>
  </r>
  <r>
    <x v="12"/>
    <x v="16"/>
    <s v="4.7. 生活消费"/>
    <x v="0"/>
    <n v="46.42"/>
  </r>
  <r>
    <x v="13"/>
    <x v="0"/>
    <s v="4.7. 生活消费"/>
    <x v="0"/>
    <n v="14.72"/>
  </r>
  <r>
    <x v="13"/>
    <x v="1"/>
    <s v="4.7. 生活消费"/>
    <x v="0"/>
    <n v="25.93"/>
  </r>
  <r>
    <x v="13"/>
    <x v="2"/>
    <s v="4.7. 生活消费"/>
    <x v="0"/>
    <n v="26.73"/>
  </r>
  <r>
    <x v="13"/>
    <x v="3"/>
    <s v="4.7. 生活消费"/>
    <x v="0"/>
    <n v="7.62"/>
  </r>
  <r>
    <x v="13"/>
    <x v="4"/>
    <s v="4.7. 生活消费"/>
    <x v="0"/>
    <n v="10.5"/>
  </r>
  <r>
    <x v="13"/>
    <x v="5"/>
    <s v="4.7. 生活消费"/>
    <x v="0"/>
    <n v="26.96"/>
  </r>
  <r>
    <x v="13"/>
    <x v="6"/>
    <s v="4.7. 生活消费"/>
    <x v="0"/>
    <n v="39.479999999999997"/>
  </r>
  <r>
    <x v="13"/>
    <x v="7"/>
    <s v="4.7. 生活消费"/>
    <x v="0"/>
    <n v="39.08"/>
  </r>
  <r>
    <x v="13"/>
    <x v="8"/>
    <s v="4.7. 生活消费"/>
    <x v="0"/>
    <n v="10.49"/>
  </r>
  <r>
    <x v="13"/>
    <x v="9"/>
    <s v="4.7. 生活消费"/>
    <x v="0"/>
    <n v="10.11"/>
  </r>
  <r>
    <x v="13"/>
    <x v="10"/>
    <s v="4.7. 生活消费"/>
    <x v="0"/>
    <n v="10.45"/>
  </r>
  <r>
    <x v="13"/>
    <x v="11"/>
    <s v="4.7. 生活消费"/>
    <x v="0"/>
    <n v="9.02"/>
  </r>
  <r>
    <x v="13"/>
    <x v="12"/>
    <s v="4.7. 生活消费"/>
    <x v="0"/>
    <n v="12.01"/>
  </r>
  <r>
    <x v="13"/>
    <x v="13"/>
    <s v="4.7. 生活消费"/>
    <x v="0"/>
    <n v="13.22"/>
  </r>
  <r>
    <x v="13"/>
    <x v="14"/>
    <s v="4.7. 生活消费"/>
    <x v="0"/>
    <n v="12.46"/>
  </r>
  <r>
    <x v="13"/>
    <x v="15"/>
    <s v="4.7. 生活消费"/>
    <x v="0"/>
    <n v="13.54"/>
  </r>
  <r>
    <x v="13"/>
    <x v="16"/>
    <s v="4.7. 生活消费"/>
    <x v="0"/>
    <n v="13.46"/>
  </r>
  <r>
    <x v="14"/>
    <x v="0"/>
    <s v="4.7. 生活消费"/>
    <x v="0"/>
    <m/>
  </r>
  <r>
    <x v="14"/>
    <x v="1"/>
    <s v="4.7. 生活消费"/>
    <x v="0"/>
    <m/>
  </r>
  <r>
    <x v="14"/>
    <x v="2"/>
    <s v="4.7. 生活消费"/>
    <x v="0"/>
    <m/>
  </r>
  <r>
    <x v="14"/>
    <x v="3"/>
    <s v="4.7. 生活消费"/>
    <x v="0"/>
    <m/>
  </r>
  <r>
    <x v="14"/>
    <x v="4"/>
    <s v="4.7. 生活消费"/>
    <x v="0"/>
    <m/>
  </r>
  <r>
    <x v="14"/>
    <x v="5"/>
    <s v="4.7. 生活消费"/>
    <x v="0"/>
    <n v="4.99"/>
  </r>
  <r>
    <x v="14"/>
    <x v="6"/>
    <s v="4.7. 生活消费"/>
    <x v="0"/>
    <n v="12.34"/>
  </r>
  <r>
    <x v="14"/>
    <x v="7"/>
    <s v="4.7. 生活消费"/>
    <x v="0"/>
    <n v="9.19"/>
  </r>
  <r>
    <x v="14"/>
    <x v="8"/>
    <s v="4.7. 生活消费"/>
    <x v="0"/>
    <n v="17.87"/>
  </r>
  <r>
    <x v="14"/>
    <x v="9"/>
    <s v="4.7. 生活消费"/>
    <x v="0"/>
    <n v="17.7"/>
  </r>
  <r>
    <x v="14"/>
    <x v="10"/>
    <s v="4.7. 生活消费"/>
    <x v="0"/>
    <n v="21"/>
  </r>
  <r>
    <x v="14"/>
    <x v="11"/>
    <s v="4.7. 生活消费"/>
    <x v="0"/>
    <n v="21"/>
  </r>
  <r>
    <x v="14"/>
    <x v="12"/>
    <s v="4.7. 生活消费"/>
    <x v="0"/>
    <n v="24.28"/>
  </r>
  <r>
    <x v="14"/>
    <x v="13"/>
    <s v="4.7. 生活消费"/>
    <x v="0"/>
    <n v="26.6"/>
  </r>
  <r>
    <x v="14"/>
    <x v="14"/>
    <s v="4.7. 生活消费"/>
    <x v="0"/>
    <n v="29.05"/>
  </r>
  <r>
    <x v="14"/>
    <x v="15"/>
    <s v="4.7. 生活消费"/>
    <x v="0"/>
    <n v="30.87"/>
  </r>
  <r>
    <x v="14"/>
    <x v="16"/>
    <s v="4.7. 生活消费"/>
    <x v="0"/>
    <n v="32.979999999999997"/>
  </r>
  <r>
    <x v="15"/>
    <x v="0"/>
    <s v="4.7. 生活消费"/>
    <x v="0"/>
    <n v="5"/>
  </r>
  <r>
    <x v="15"/>
    <x v="1"/>
    <s v="4.7. 生活消费"/>
    <x v="0"/>
    <n v="5.4"/>
  </r>
  <r>
    <x v="15"/>
    <x v="2"/>
    <s v="4.7. 生活消费"/>
    <x v="0"/>
    <n v="7.3"/>
  </r>
  <r>
    <x v="15"/>
    <x v="3"/>
    <s v="4.7. 生活消费"/>
    <x v="0"/>
    <n v="7.4"/>
  </r>
  <r>
    <x v="15"/>
    <x v="4"/>
    <s v="4.7. 生活消费"/>
    <x v="0"/>
    <n v="7.5"/>
  </r>
  <r>
    <x v="15"/>
    <x v="5"/>
    <s v="4.7. 生活消费"/>
    <x v="0"/>
    <n v="7.9"/>
  </r>
  <r>
    <x v="15"/>
    <x v="6"/>
    <s v="4.7. 生活消费"/>
    <x v="0"/>
    <n v="19.54"/>
  </r>
  <r>
    <x v="15"/>
    <x v="7"/>
    <s v="4.7. 生活消费"/>
    <x v="0"/>
    <n v="21"/>
  </r>
  <r>
    <x v="15"/>
    <x v="8"/>
    <s v="4.7. 生活消费"/>
    <x v="0"/>
    <n v="19.3"/>
  </r>
  <r>
    <x v="15"/>
    <x v="9"/>
    <s v="4.7. 生活消费"/>
    <x v="0"/>
    <n v="22"/>
  </r>
  <r>
    <x v="15"/>
    <x v="10"/>
    <s v="4.7. 生活消费"/>
    <x v="0"/>
    <n v="21.2"/>
  </r>
  <r>
    <x v="15"/>
    <x v="11"/>
    <s v="4.7. 生活消费"/>
    <x v="0"/>
    <n v="22.5"/>
  </r>
  <r>
    <x v="15"/>
    <x v="12"/>
    <s v="4.7. 生活消费"/>
    <x v="0"/>
    <n v="26"/>
  </r>
  <r>
    <x v="15"/>
    <x v="13"/>
    <s v="4.7. 生活消费"/>
    <x v="0"/>
    <n v="32"/>
  </r>
  <r>
    <x v="15"/>
    <x v="14"/>
    <s v="4.7. 生活消费"/>
    <x v="0"/>
    <n v="32.5"/>
  </r>
  <r>
    <x v="15"/>
    <x v="15"/>
    <s v="4.7. 生活消费"/>
    <x v="0"/>
    <n v="17"/>
  </r>
  <r>
    <x v="15"/>
    <x v="16"/>
    <s v="4.7. 生活消费"/>
    <x v="0"/>
    <n v="13"/>
  </r>
  <r>
    <x v="16"/>
    <x v="0"/>
    <s v="4.7. 生活消费"/>
    <x v="0"/>
    <m/>
  </r>
  <r>
    <x v="16"/>
    <x v="1"/>
    <s v="4.7. 生活消费"/>
    <x v="0"/>
    <m/>
  </r>
  <r>
    <x v="16"/>
    <x v="2"/>
    <s v="4.7. 生活消费"/>
    <x v="0"/>
    <m/>
  </r>
  <r>
    <x v="16"/>
    <x v="3"/>
    <s v="4.7. 生活消费"/>
    <x v="0"/>
    <m/>
  </r>
  <r>
    <x v="16"/>
    <x v="4"/>
    <s v="4.7. 生活消费"/>
    <x v="0"/>
    <m/>
  </r>
  <r>
    <x v="16"/>
    <x v="5"/>
    <s v="4.7. 生活消费"/>
    <x v="0"/>
    <n v="33.78"/>
  </r>
  <r>
    <x v="16"/>
    <x v="6"/>
    <s v="4.7. 生活消费"/>
    <x v="0"/>
    <n v="36.049999999999997"/>
  </r>
  <r>
    <x v="16"/>
    <x v="7"/>
    <s v="4.7. 生活消费"/>
    <x v="0"/>
    <n v="57.81"/>
  </r>
  <r>
    <x v="16"/>
    <x v="8"/>
    <s v="4.7. 生活消费"/>
    <x v="0"/>
    <n v="58.97"/>
  </r>
  <r>
    <x v="16"/>
    <x v="9"/>
    <s v="4.7. 生活消费"/>
    <x v="0"/>
    <n v="55.16"/>
  </r>
  <r>
    <x v="16"/>
    <x v="10"/>
    <s v="4.7. 生活消费"/>
    <x v="0"/>
    <n v="60.49"/>
  </r>
  <r>
    <x v="16"/>
    <x v="11"/>
    <s v="4.7. 生活消费"/>
    <x v="0"/>
    <n v="19.399999999999999"/>
  </r>
  <r>
    <x v="16"/>
    <x v="12"/>
    <s v="4.7. 生活消费"/>
    <x v="0"/>
    <n v="11.03"/>
  </r>
  <r>
    <x v="16"/>
    <x v="13"/>
    <s v="4.7. 生活消费"/>
    <x v="0"/>
    <n v="12.13"/>
  </r>
  <r>
    <x v="16"/>
    <x v="14"/>
    <s v="4.7. 生活消费"/>
    <x v="0"/>
    <n v="12.3"/>
  </r>
  <r>
    <x v="16"/>
    <x v="15"/>
    <s v="4.7. 生活消费"/>
    <x v="0"/>
    <n v="2.15"/>
  </r>
  <r>
    <x v="16"/>
    <x v="16"/>
    <s v="4.7. 生活消费"/>
    <x v="0"/>
    <n v="3.52"/>
  </r>
  <r>
    <x v="17"/>
    <x v="0"/>
    <s v="4.7. 生活消费"/>
    <x v="0"/>
    <n v="9.94"/>
  </r>
  <r>
    <x v="17"/>
    <x v="1"/>
    <s v="4.7. 生活消费"/>
    <x v="0"/>
    <n v="11.37"/>
  </r>
  <r>
    <x v="17"/>
    <x v="2"/>
    <s v="4.7. 生活消费"/>
    <x v="0"/>
    <n v="12.43"/>
  </r>
  <r>
    <x v="17"/>
    <x v="3"/>
    <s v="4.7. 生活消费"/>
    <x v="0"/>
    <n v="12.54"/>
  </r>
  <r>
    <x v="17"/>
    <x v="4"/>
    <s v="4.7. 生活消费"/>
    <x v="0"/>
    <n v="9.42"/>
  </r>
  <r>
    <x v="17"/>
    <x v="5"/>
    <s v="4.7. 生活消费"/>
    <x v="0"/>
    <n v="10.445101080000001"/>
  </r>
  <r>
    <x v="17"/>
    <x v="6"/>
    <s v="4.7. 生活消费"/>
    <x v="0"/>
    <n v="10.220878000000001"/>
  </r>
  <r>
    <x v="17"/>
    <x v="7"/>
    <s v="4.7. 生活消费"/>
    <x v="0"/>
    <n v="9.15"/>
  </r>
  <r>
    <x v="17"/>
    <x v="8"/>
    <s v="4.7. 生活消费"/>
    <x v="0"/>
    <n v="46.5654884"/>
  </r>
  <r>
    <x v="17"/>
    <x v="9"/>
    <s v="4.7. 生活消费"/>
    <x v="0"/>
    <n v="46.24"/>
  </r>
  <r>
    <x v="17"/>
    <x v="10"/>
    <s v="4.7. 生活消费"/>
    <x v="0"/>
    <n v="45.89"/>
  </r>
  <r>
    <x v="17"/>
    <x v="11"/>
    <s v="4.7. 生活消费"/>
    <x v="0"/>
    <n v="51.55"/>
  </r>
  <r>
    <x v="17"/>
    <x v="12"/>
    <s v="4.7. 生活消费"/>
    <x v="0"/>
    <n v="53.93"/>
  </r>
  <r>
    <x v="17"/>
    <x v="13"/>
    <s v="4.7. 生活消费"/>
    <x v="0"/>
    <n v="57.56"/>
  </r>
  <r>
    <x v="17"/>
    <x v="14"/>
    <s v="4.7. 生活消费"/>
    <x v="0"/>
    <n v="59.02"/>
  </r>
  <r>
    <x v="17"/>
    <x v="15"/>
    <s v="4.7. 生活消费"/>
    <x v="0"/>
    <n v="62.27"/>
  </r>
  <r>
    <x v="17"/>
    <x v="16"/>
    <s v="4.7. 生活消费"/>
    <x v="0"/>
    <n v="58.29"/>
  </r>
  <r>
    <x v="18"/>
    <x v="0"/>
    <s v="4.7. 生活消费"/>
    <x v="0"/>
    <m/>
  </r>
  <r>
    <x v="18"/>
    <x v="1"/>
    <s v="4.7. 生活消费"/>
    <x v="0"/>
    <m/>
  </r>
  <r>
    <x v="18"/>
    <x v="2"/>
    <s v="4.7. 生活消费"/>
    <x v="0"/>
    <m/>
  </r>
  <r>
    <x v="18"/>
    <x v="3"/>
    <s v="4.7. 生活消费"/>
    <x v="0"/>
    <n v="0.04"/>
  </r>
  <r>
    <x v="18"/>
    <x v="4"/>
    <s v="4.7. 生活消费"/>
    <x v="0"/>
    <n v="9.6199999999999994E-2"/>
  </r>
  <r>
    <x v="18"/>
    <x v="5"/>
    <s v="4.7. 生活消费"/>
    <x v="0"/>
    <n v="9.1399999999999995E-2"/>
  </r>
  <r>
    <x v="18"/>
    <x v="6"/>
    <s v="4.7. 生活消费"/>
    <x v="0"/>
    <n v="5.57E-2"/>
  </r>
  <r>
    <x v="18"/>
    <x v="7"/>
    <s v="4.7. 生活消费"/>
    <x v="0"/>
    <n v="7.0000000000000007E-2"/>
  </r>
  <r>
    <x v="18"/>
    <x v="8"/>
    <s v="4.7. 生活消费"/>
    <x v="0"/>
    <n v="6.6000000000000003E-2"/>
  </r>
  <r>
    <x v="18"/>
    <x v="9"/>
    <s v="4.7. 生活消费"/>
    <x v="0"/>
    <n v="6.6000000000000003E-2"/>
  </r>
  <r>
    <x v="18"/>
    <x v="10"/>
    <s v="4.7. 生活消费"/>
    <x v="0"/>
    <n v="7.0000000000000007E-2"/>
  </r>
  <r>
    <x v="18"/>
    <x v="11"/>
    <s v="4.7. 生活消费"/>
    <x v="0"/>
    <n v="1.0660000000000001"/>
  </r>
  <r>
    <x v="18"/>
    <x v="12"/>
    <s v="4.7. 生活消费"/>
    <x v="0"/>
    <m/>
  </r>
  <r>
    <x v="18"/>
    <x v="13"/>
    <s v="4.7. 生活消费"/>
    <x v="0"/>
    <n v="0.03"/>
  </r>
  <r>
    <x v="18"/>
    <x v="14"/>
    <s v="4.7. 生活消费"/>
    <x v="0"/>
    <n v="0.03"/>
  </r>
  <r>
    <x v="18"/>
    <x v="15"/>
    <s v="4.7. 生活消费"/>
    <x v="0"/>
    <n v="0.02"/>
  </r>
  <r>
    <x v="18"/>
    <x v="16"/>
    <s v="4.7. 生活消费"/>
    <x v="0"/>
    <n v="0.02"/>
  </r>
  <r>
    <x v="19"/>
    <x v="0"/>
    <s v="4.7. 生活消费"/>
    <x v="0"/>
    <m/>
  </r>
  <r>
    <x v="19"/>
    <x v="1"/>
    <s v="4.7. 生活消费"/>
    <x v="0"/>
    <m/>
  </r>
  <r>
    <x v="19"/>
    <x v="2"/>
    <s v="4.7. 生活消费"/>
    <x v="0"/>
    <m/>
  </r>
  <r>
    <x v="19"/>
    <x v="3"/>
    <s v="4.7. 生活消费"/>
    <x v="0"/>
    <n v="0.1711"/>
  </r>
  <r>
    <x v="19"/>
    <x v="4"/>
    <s v="4.7. 生活消费"/>
    <x v="0"/>
    <n v="0.48199999999999998"/>
  </r>
  <r>
    <x v="19"/>
    <x v="5"/>
    <s v="4.7. 生活消费"/>
    <x v="0"/>
    <n v="0.49"/>
  </r>
  <r>
    <x v="19"/>
    <x v="6"/>
    <s v="4.7. 生活消费"/>
    <x v="0"/>
    <n v="0.92"/>
  </r>
  <r>
    <x v="19"/>
    <x v="7"/>
    <s v="4.7. 生活消费"/>
    <x v="0"/>
    <n v="0.99"/>
  </r>
  <r>
    <x v="19"/>
    <x v="8"/>
    <s v="4.7. 生活消费"/>
    <x v="0"/>
    <n v="1.03"/>
  </r>
  <r>
    <x v="19"/>
    <x v="9"/>
    <s v="4.7. 生活消费"/>
    <x v="0"/>
    <n v="1.23"/>
  </r>
  <r>
    <x v="19"/>
    <x v="10"/>
    <s v="4.7. 生活消费"/>
    <x v="0"/>
    <n v="2.94"/>
  </r>
  <r>
    <x v="19"/>
    <x v="11"/>
    <s v="4.7. 生活消费"/>
    <x v="0"/>
    <n v="3.7351999999999999"/>
  </r>
  <r>
    <x v="19"/>
    <x v="12"/>
    <s v="4.7. 生活消费"/>
    <x v="0"/>
    <n v="4.32"/>
  </r>
  <r>
    <x v="19"/>
    <x v="13"/>
    <s v="4.7. 生活消费"/>
    <x v="0"/>
    <n v="4.74"/>
  </r>
  <r>
    <x v="19"/>
    <x v="14"/>
    <s v="4.7. 生活消费"/>
    <x v="0"/>
    <n v="8.49"/>
  </r>
  <r>
    <x v="19"/>
    <x v="15"/>
    <s v="4.7. 生活消费"/>
    <x v="0"/>
    <n v="14.44"/>
  </r>
  <r>
    <x v="19"/>
    <x v="16"/>
    <s v="4.7. 生活消费"/>
    <x v="0"/>
    <n v="17.3"/>
  </r>
  <r>
    <x v="20"/>
    <x v="0"/>
    <s v="4.7. 生活消费"/>
    <x v="0"/>
    <n v="406.4"/>
  </r>
  <r>
    <x v="20"/>
    <x v="1"/>
    <s v="4.7. 生活消费"/>
    <x v="0"/>
    <n v="469.59"/>
  </r>
  <r>
    <x v="20"/>
    <x v="2"/>
    <s v="4.7. 生活消费"/>
    <x v="0"/>
    <n v="545.32000000000005"/>
  </r>
  <r>
    <x v="20"/>
    <x v="3"/>
    <s v="4.7. 生活消费"/>
    <x v="0"/>
    <n v="592.08000000000004"/>
  </r>
  <r>
    <x v="20"/>
    <x v="4"/>
    <s v="4.7. 生活消费"/>
    <x v="0"/>
    <n v="652.91"/>
  </r>
  <r>
    <x v="20"/>
    <x v="5"/>
    <s v="4.7. 生活消费"/>
    <x v="0"/>
    <n v="770.73"/>
  </r>
  <r>
    <x v="20"/>
    <x v="6"/>
    <s v="4.7. 生活消费"/>
    <x v="0"/>
    <n v="894.74"/>
  </r>
  <r>
    <x v="20"/>
    <x v="7"/>
    <s v="4.7. 生活消费"/>
    <x v="0"/>
    <n v="964.09"/>
  </r>
  <r>
    <x v="20"/>
    <x v="8"/>
    <s v="4.7. 生活消费"/>
    <x v="0"/>
    <n v="982.47"/>
  </r>
  <r>
    <x v="20"/>
    <x v="9"/>
    <s v="4.7. 生活消费"/>
    <x v="0"/>
    <n v="984.4"/>
  </r>
  <r>
    <x v="20"/>
    <x v="10"/>
    <s v="4.7. 生活消费"/>
    <x v="0"/>
    <n v="990.66"/>
  </r>
  <r>
    <x v="20"/>
    <x v="11"/>
    <s v="4.7. 生活消费"/>
    <x v="0"/>
    <n v="761.31"/>
  </r>
  <r>
    <x v="20"/>
    <x v="12"/>
    <s v="4.7. 生活消费"/>
    <x v="0"/>
    <n v="672.96"/>
  </r>
  <r>
    <x v="20"/>
    <x v="13"/>
    <s v="4.7. 生活消费"/>
    <x v="0"/>
    <n v="652.34"/>
  </r>
  <r>
    <x v="20"/>
    <x v="14"/>
    <s v="4.7. 生活消费"/>
    <x v="0"/>
    <n v="596.79"/>
  </r>
  <r>
    <x v="20"/>
    <x v="15"/>
    <s v="4.7. 生活消费"/>
    <x v="0"/>
    <n v="579.78"/>
  </r>
  <r>
    <x v="20"/>
    <x v="16"/>
    <s v="4.7. 生活消费"/>
    <x v="0"/>
    <n v="594.45000000000005"/>
  </r>
  <r>
    <x v="21"/>
    <x v="0"/>
    <s v="4.7. 生活消费"/>
    <x v="0"/>
    <n v="9.4"/>
  </r>
  <r>
    <x v="21"/>
    <x v="1"/>
    <s v="4.7. 生活消费"/>
    <x v="0"/>
    <n v="9.8239999999999998"/>
  </r>
  <r>
    <x v="21"/>
    <x v="2"/>
    <s v="4.7. 生活消费"/>
    <x v="0"/>
    <n v="10.15"/>
  </r>
  <r>
    <x v="21"/>
    <x v="3"/>
    <s v="4.7. 生活消费"/>
    <x v="0"/>
    <n v="137"/>
  </r>
  <r>
    <x v="21"/>
    <x v="4"/>
    <s v="4.7. 生活消费"/>
    <x v="0"/>
    <n v="140.1"/>
  </r>
  <r>
    <x v="21"/>
    <x v="5"/>
    <s v="4.7. 生活消费"/>
    <x v="0"/>
    <n v="123.1"/>
  </r>
  <r>
    <x v="21"/>
    <x v="6"/>
    <s v="4.7. 生活消费"/>
    <x v="0"/>
    <n v="130.75"/>
  </r>
  <r>
    <x v="21"/>
    <x v="7"/>
    <s v="4.7. 生活消费"/>
    <x v="0"/>
    <n v="137.75"/>
  </r>
  <r>
    <x v="21"/>
    <x v="8"/>
    <s v="4.7. 生活消费"/>
    <x v="0"/>
    <n v="17.75"/>
  </r>
  <r>
    <x v="21"/>
    <x v="9"/>
    <s v="4.7. 生活消费"/>
    <x v="0"/>
    <n v="17.07"/>
  </r>
  <r>
    <x v="21"/>
    <x v="10"/>
    <s v="4.7. 生活消费"/>
    <x v="0"/>
    <n v="18.920000000000002"/>
  </r>
  <r>
    <x v="21"/>
    <x v="11"/>
    <s v="4.7. 生活消费"/>
    <x v="0"/>
    <n v="15.62"/>
  </r>
  <r>
    <x v="21"/>
    <x v="12"/>
    <s v="4.7. 生活消费"/>
    <x v="0"/>
    <n v="16.3"/>
  </r>
  <r>
    <x v="21"/>
    <x v="13"/>
    <s v="4.7. 生活消费"/>
    <x v="0"/>
    <n v="15.65"/>
  </r>
  <r>
    <x v="21"/>
    <x v="14"/>
    <s v="4.7. 生活消费"/>
    <x v="0"/>
    <n v="15.61"/>
  </r>
  <r>
    <x v="21"/>
    <x v="15"/>
    <s v="4.7. 生活消费"/>
    <x v="0"/>
    <n v="15.14"/>
  </r>
  <r>
    <x v="21"/>
    <x v="16"/>
    <s v="4.7. 生活消费"/>
    <x v="0"/>
    <n v="15.85"/>
  </r>
  <r>
    <x v="22"/>
    <x v="0"/>
    <s v="4.7. 生活消费"/>
    <x v="0"/>
    <m/>
  </r>
  <r>
    <x v="22"/>
    <x v="1"/>
    <s v="4.7. 生活消费"/>
    <x v="0"/>
    <m/>
  </r>
  <r>
    <x v="22"/>
    <x v="2"/>
    <s v="4.7. 生活消费"/>
    <x v="0"/>
    <m/>
  </r>
  <r>
    <x v="22"/>
    <x v="3"/>
    <s v="4.7. 生活消费"/>
    <x v="0"/>
    <n v="6.16"/>
  </r>
  <r>
    <x v="22"/>
    <x v="4"/>
    <s v="4.7. 生活消费"/>
    <x v="0"/>
    <n v="9.61"/>
  </r>
  <r>
    <x v="22"/>
    <x v="5"/>
    <s v="4.7. 生活消费"/>
    <x v="0"/>
    <n v="4.53"/>
  </r>
  <r>
    <x v="22"/>
    <x v="6"/>
    <s v="4.7. 生活消费"/>
    <x v="0"/>
    <n v="7.97"/>
  </r>
  <r>
    <x v="22"/>
    <x v="7"/>
    <s v="4.7. 生活消费"/>
    <x v="0"/>
    <n v="7.5"/>
  </r>
  <r>
    <x v="22"/>
    <x v="8"/>
    <s v="4.7. 生活消费"/>
    <x v="0"/>
    <n v="7.45"/>
  </r>
  <r>
    <x v="22"/>
    <x v="9"/>
    <s v="4.7. 生活消费"/>
    <x v="0"/>
    <n v="6.23"/>
  </r>
  <r>
    <x v="22"/>
    <x v="10"/>
    <s v="4.7. 生活消费"/>
    <x v="0"/>
    <n v="4.96"/>
  </r>
  <r>
    <x v="22"/>
    <x v="11"/>
    <s v="4.7. 生活消费"/>
    <x v="0"/>
    <n v="5.21"/>
  </r>
  <r>
    <x v="22"/>
    <x v="12"/>
    <s v="4.7. 生活消费"/>
    <x v="0"/>
    <n v="0.57999999999999996"/>
  </r>
  <r>
    <x v="22"/>
    <x v="13"/>
    <s v="4.7. 生活消费"/>
    <x v="0"/>
    <n v="1.02"/>
  </r>
  <r>
    <x v="22"/>
    <x v="14"/>
    <s v="4.7. 生活消费"/>
    <x v="0"/>
    <n v="2.62"/>
  </r>
  <r>
    <x v="22"/>
    <x v="15"/>
    <s v="4.7. 生活消费"/>
    <x v="0"/>
    <n v="1.77"/>
  </r>
  <r>
    <x v="22"/>
    <x v="16"/>
    <s v="4.7. 生活消费"/>
    <x v="0"/>
    <n v="0.97"/>
  </r>
  <r>
    <x v="23"/>
    <x v="0"/>
    <s v="4.7. 生活消费"/>
    <x v="0"/>
    <n v="2.7"/>
  </r>
  <r>
    <x v="23"/>
    <x v="1"/>
    <s v="4.7. 生活消费"/>
    <x v="0"/>
    <n v="3.2"/>
  </r>
  <r>
    <x v="23"/>
    <x v="2"/>
    <s v="4.7. 生活消费"/>
    <x v="0"/>
    <n v="5"/>
  </r>
  <r>
    <x v="23"/>
    <x v="3"/>
    <s v="4.7. 生活消费"/>
    <x v="0"/>
    <n v="5.7"/>
  </r>
  <r>
    <x v="23"/>
    <x v="4"/>
    <s v="4.7. 生活消费"/>
    <x v="0"/>
    <n v="5.0999999999999996"/>
  </r>
  <r>
    <x v="23"/>
    <x v="5"/>
    <s v="4.7. 生活消费"/>
    <x v="0"/>
    <n v="7.3"/>
  </r>
  <r>
    <x v="23"/>
    <x v="6"/>
    <s v="4.7. 生活消费"/>
    <x v="0"/>
    <n v="8.3000000000000007"/>
  </r>
  <r>
    <x v="23"/>
    <x v="7"/>
    <s v="4.7. 生活消费"/>
    <x v="0"/>
    <n v="7.3"/>
  </r>
  <r>
    <x v="23"/>
    <x v="8"/>
    <s v="4.7. 生活消费"/>
    <x v="0"/>
    <n v="5.64"/>
  </r>
  <r>
    <x v="23"/>
    <x v="9"/>
    <s v="4.7. 生活消费"/>
    <x v="0"/>
    <n v="5.8010000000000002"/>
  </r>
  <r>
    <x v="23"/>
    <x v="10"/>
    <s v="4.7. 生活消费"/>
    <x v="0"/>
    <n v="5.86"/>
  </r>
  <r>
    <x v="23"/>
    <x v="11"/>
    <s v="4.7. 生活消费"/>
    <x v="0"/>
    <n v="7.2879779999999998"/>
  </r>
  <r>
    <x v="23"/>
    <x v="12"/>
    <s v="4.7. 生活消费"/>
    <x v="0"/>
    <n v="6.08"/>
  </r>
  <r>
    <x v="23"/>
    <x v="13"/>
    <s v="4.7. 生活消费"/>
    <x v="0"/>
    <n v="6.56"/>
  </r>
  <r>
    <x v="23"/>
    <x v="14"/>
    <s v="4.7. 生活消费"/>
    <x v="0"/>
    <n v="4.96"/>
  </r>
  <r>
    <x v="23"/>
    <x v="15"/>
    <s v="4.7. 生活消费"/>
    <x v="0"/>
    <n v="4.96"/>
  </r>
  <r>
    <x v="23"/>
    <x v="16"/>
    <s v="4.7. 生活消费"/>
    <x v="0"/>
    <n v="5.84"/>
  </r>
  <r>
    <x v="24"/>
    <x v="0"/>
    <s v="4.7. 生活消费"/>
    <x v="0"/>
    <n v="26.9"/>
  </r>
  <r>
    <x v="24"/>
    <x v="1"/>
    <s v="4.7. 生活消费"/>
    <x v="0"/>
    <n v="32.159999999999997"/>
  </r>
  <r>
    <x v="24"/>
    <x v="2"/>
    <s v="4.7. 生活消费"/>
    <x v="0"/>
    <n v="36.4"/>
  </r>
  <r>
    <x v="24"/>
    <x v="3"/>
    <s v="4.7. 生活消费"/>
    <x v="0"/>
    <n v="41.15"/>
  </r>
  <r>
    <x v="24"/>
    <x v="4"/>
    <s v="4.7. 生活消费"/>
    <x v="0"/>
    <n v="50.481574170000002"/>
  </r>
  <r>
    <x v="24"/>
    <x v="5"/>
    <s v="4.7. 生活消费"/>
    <x v="0"/>
    <n v="41.88"/>
  </r>
  <r>
    <x v="24"/>
    <x v="6"/>
    <s v="4.7. 生活消费"/>
    <x v="0"/>
    <n v="42.042400000000001"/>
  </r>
  <r>
    <x v="24"/>
    <x v="7"/>
    <s v="4.7. 生活消费"/>
    <x v="0"/>
    <n v="42.59"/>
  </r>
  <r>
    <x v="24"/>
    <x v="8"/>
    <s v="4.7. 生活消费"/>
    <x v="0"/>
    <n v="47.470813999999997"/>
  </r>
  <r>
    <x v="24"/>
    <x v="9"/>
    <s v="4.7. 生活消费"/>
    <x v="0"/>
    <n v="42.73"/>
  </r>
  <r>
    <x v="24"/>
    <x v="10"/>
    <s v="4.7. 生活消费"/>
    <x v="0"/>
    <n v="42.73"/>
  </r>
  <r>
    <x v="24"/>
    <x v="11"/>
    <s v="4.7. 生活消费"/>
    <x v="0"/>
    <n v="43.18"/>
  </r>
  <r>
    <x v="24"/>
    <x v="12"/>
    <s v="4.7. 生活消费"/>
    <x v="0"/>
    <n v="33.880000000000003"/>
  </r>
  <r>
    <x v="24"/>
    <x v="13"/>
    <s v="4.7. 生活消费"/>
    <x v="0"/>
    <n v="9.49"/>
  </r>
  <r>
    <x v="24"/>
    <x v="14"/>
    <s v="4.7. 生活消费"/>
    <x v="0"/>
    <n v="10"/>
  </r>
  <r>
    <x v="24"/>
    <x v="15"/>
    <s v="4.7. 生活消费"/>
    <x v="0"/>
    <n v="9"/>
  </r>
  <r>
    <x v="24"/>
    <x v="16"/>
    <s v="4.7. 生活消费"/>
    <x v="0"/>
    <n v="8.9"/>
  </r>
  <r>
    <x v="25"/>
    <x v="0"/>
    <s v="4.7. 生活消费"/>
    <x v="0"/>
    <n v="2.0099999999999998"/>
  </r>
  <r>
    <x v="25"/>
    <x v="1"/>
    <s v="4.7. 生活消费"/>
    <x v="0"/>
    <n v="2.48"/>
  </r>
  <r>
    <x v="25"/>
    <x v="2"/>
    <s v="4.7. 生活消费"/>
    <x v="0"/>
    <n v="2.79"/>
  </r>
  <r>
    <x v="25"/>
    <x v="3"/>
    <s v="4.7. 生活消费"/>
    <x v="0"/>
    <n v="0.28999999999999998"/>
  </r>
  <r>
    <x v="25"/>
    <x v="4"/>
    <s v="4.7. 生活消费"/>
    <x v="0"/>
    <n v="0.1"/>
  </r>
  <r>
    <x v="25"/>
    <x v="5"/>
    <s v="4.7. 生活消费"/>
    <x v="0"/>
    <n v="0.08"/>
  </r>
  <r>
    <x v="25"/>
    <x v="6"/>
    <s v="4.7. 生活消费"/>
    <x v="0"/>
    <n v="7.0000000000000007E-2"/>
  </r>
  <r>
    <x v="25"/>
    <x v="7"/>
    <s v="4.7. 生活消费"/>
    <x v="0"/>
    <n v="0.08"/>
  </r>
  <r>
    <x v="25"/>
    <x v="8"/>
    <s v="4.7. 生活消费"/>
    <x v="0"/>
    <n v="0.09"/>
  </r>
  <r>
    <x v="25"/>
    <x v="9"/>
    <s v="4.7. 生活消费"/>
    <x v="0"/>
    <n v="0.1"/>
  </r>
  <r>
    <x v="25"/>
    <x v="10"/>
    <s v="4.7. 生活消费"/>
    <x v="0"/>
    <n v="0.12"/>
  </r>
  <r>
    <x v="25"/>
    <x v="11"/>
    <s v="4.7. 生活消费"/>
    <x v="0"/>
    <n v="10.27"/>
  </r>
  <r>
    <x v="25"/>
    <x v="12"/>
    <s v="4.7. 生活消费"/>
    <x v="0"/>
    <n v="10.74"/>
  </r>
  <r>
    <x v="25"/>
    <x v="13"/>
    <s v="4.7. 生活消费"/>
    <x v="0"/>
    <n v="12"/>
  </r>
  <r>
    <x v="25"/>
    <x v="14"/>
    <s v="4.7. 生活消费"/>
    <x v="0"/>
    <n v="8"/>
  </r>
  <r>
    <x v="25"/>
    <x v="15"/>
    <s v="4.7. 生活消费"/>
    <x v="0"/>
    <n v="7.3"/>
  </r>
  <r>
    <x v="25"/>
    <x v="16"/>
    <s v="4.7. 生活消费"/>
    <x v="0"/>
    <n v="4.4800000000000004"/>
  </r>
  <r>
    <x v="26"/>
    <x v="0"/>
    <s v="4.7. 生活消费"/>
    <x v="0"/>
    <n v="5.54"/>
  </r>
  <r>
    <x v="26"/>
    <x v="1"/>
    <s v="4.7. 生活消费"/>
    <x v="0"/>
    <n v="5.97"/>
  </r>
  <r>
    <x v="26"/>
    <x v="2"/>
    <s v="4.7. 生活消费"/>
    <x v="0"/>
    <n v="14.71"/>
  </r>
  <r>
    <x v="26"/>
    <x v="3"/>
    <s v="4.7. 生活消费"/>
    <x v="0"/>
    <n v="16"/>
  </r>
  <r>
    <x v="26"/>
    <x v="4"/>
    <s v="4.7. 生活消费"/>
    <x v="0"/>
    <n v="18.690000000000001"/>
  </r>
  <r>
    <x v="26"/>
    <x v="5"/>
    <s v="4.7. 生活消费"/>
    <x v="0"/>
    <n v="19.059999999999999"/>
  </r>
  <r>
    <x v="26"/>
    <x v="6"/>
    <s v="4.7. 生活消费"/>
    <x v="0"/>
    <n v="17.600000000000001"/>
  </r>
  <r>
    <x v="26"/>
    <x v="7"/>
    <s v="4.7. 生活消费"/>
    <x v="0"/>
    <n v="18.73"/>
  </r>
  <r>
    <x v="26"/>
    <x v="8"/>
    <s v="4.7. 生活消费"/>
    <x v="0"/>
    <n v="9.86"/>
  </r>
  <r>
    <x v="26"/>
    <x v="9"/>
    <s v="4.7. 生活消费"/>
    <x v="0"/>
    <n v="9.67"/>
  </r>
  <r>
    <x v="26"/>
    <x v="10"/>
    <s v="4.7. 生活消费"/>
    <x v="0"/>
    <n v="11.48"/>
  </r>
  <r>
    <x v="26"/>
    <x v="11"/>
    <s v="4.7. 生活消费"/>
    <x v="0"/>
    <n v="14.37"/>
  </r>
  <r>
    <x v="26"/>
    <x v="12"/>
    <s v="4.7. 生活消费"/>
    <x v="0"/>
    <n v="13.77"/>
  </r>
  <r>
    <x v="26"/>
    <x v="13"/>
    <s v="4.7. 生活消费"/>
    <x v="0"/>
    <n v="13.26"/>
  </r>
  <r>
    <x v="26"/>
    <x v="14"/>
    <s v="4.7. 生活消费"/>
    <x v="0"/>
    <n v="14.47"/>
  </r>
  <r>
    <x v="26"/>
    <x v="15"/>
    <s v="4.7. 生活消费"/>
    <x v="0"/>
    <n v="15.4"/>
  </r>
  <r>
    <x v="26"/>
    <x v="16"/>
    <s v="4.7. 生活消费"/>
    <x v="0"/>
    <n v="15.59"/>
  </r>
  <r>
    <x v="27"/>
    <x v="0"/>
    <s v="4.7. 生活消费"/>
    <x v="0"/>
    <n v="6"/>
  </r>
  <r>
    <x v="27"/>
    <x v="1"/>
    <s v="4.7. 生活消费"/>
    <x v="0"/>
    <n v="6.06"/>
  </r>
  <r>
    <x v="27"/>
    <x v="2"/>
    <s v="4.7. 生活消费"/>
    <x v="0"/>
    <n v="6.12"/>
  </r>
  <r>
    <x v="27"/>
    <x v="3"/>
    <s v="4.7. 生活消费"/>
    <x v="0"/>
    <n v="6.7"/>
  </r>
  <r>
    <x v="27"/>
    <x v="4"/>
    <s v="4.7. 生活消费"/>
    <x v="0"/>
    <n v="6.5"/>
  </r>
  <r>
    <x v="27"/>
    <x v="5"/>
    <s v="4.7. 生活消费"/>
    <x v="0"/>
    <n v="6.51"/>
  </r>
  <r>
    <x v="27"/>
    <x v="6"/>
    <s v="4.7. 生活消费"/>
    <x v="0"/>
    <n v="6.74"/>
  </r>
  <r>
    <x v="27"/>
    <x v="7"/>
    <s v="4.7. 生活消费"/>
    <x v="0"/>
    <n v="8.24"/>
  </r>
  <r>
    <x v="27"/>
    <x v="8"/>
    <s v="4.7. 生活消费"/>
    <x v="0"/>
    <n v="15.24"/>
  </r>
  <r>
    <x v="27"/>
    <x v="9"/>
    <s v="4.7. 生活消费"/>
    <x v="0"/>
    <n v="16.48"/>
  </r>
  <r>
    <x v="27"/>
    <x v="10"/>
    <s v="4.7. 生活消费"/>
    <x v="0"/>
    <n v="18.309999999999999"/>
  </r>
  <r>
    <x v="27"/>
    <x v="11"/>
    <s v="4.7. 生活消费"/>
    <x v="0"/>
    <n v="20.77"/>
  </r>
  <r>
    <x v="27"/>
    <x v="12"/>
    <s v="4.7. 生活消费"/>
    <x v="0"/>
    <n v="11.84"/>
  </r>
  <r>
    <x v="27"/>
    <x v="13"/>
    <s v="4.7. 生活消费"/>
    <x v="0"/>
    <n v="2.35"/>
  </r>
  <r>
    <x v="27"/>
    <x v="14"/>
    <s v="4.7. 生活消费"/>
    <x v="0"/>
    <n v="2.17"/>
  </r>
  <r>
    <x v="27"/>
    <x v="15"/>
    <s v="4.7. 生活消费"/>
    <x v="0"/>
    <n v="1.49"/>
  </r>
  <r>
    <x v="27"/>
    <x v="16"/>
    <s v="4.7. 生活消费"/>
    <x v="0"/>
    <n v="1.56"/>
  </r>
  <r>
    <x v="28"/>
    <x v="0"/>
    <s v="4.7. 生活消费"/>
    <x v="0"/>
    <n v="7.05"/>
  </r>
  <r>
    <x v="28"/>
    <x v="1"/>
    <s v="4.7. 生活消费"/>
    <x v="0"/>
    <n v="7.7549999999999999"/>
  </r>
  <r>
    <x v="28"/>
    <x v="2"/>
    <s v="4.7. 生活消费"/>
    <x v="0"/>
    <n v="16.04"/>
  </r>
  <r>
    <x v="28"/>
    <x v="3"/>
    <s v="4.7. 生活消费"/>
    <x v="0"/>
    <n v="10.84"/>
  </r>
  <r>
    <x v="28"/>
    <x v="4"/>
    <s v="4.7. 生活消费"/>
    <x v="0"/>
    <n v="11.09"/>
  </r>
  <r>
    <x v="28"/>
    <x v="5"/>
    <s v="4.7. 生活消费"/>
    <x v="0"/>
    <n v="12.43"/>
  </r>
  <r>
    <x v="28"/>
    <x v="6"/>
    <s v="4.7. 生活消费"/>
    <x v="0"/>
    <n v="12.728999999999999"/>
  </r>
  <r>
    <x v="28"/>
    <x v="7"/>
    <s v="4.7. 生活消费"/>
    <x v="0"/>
    <n v="14.7"/>
  </r>
  <r>
    <x v="28"/>
    <x v="8"/>
    <s v="4.7. 生活消费"/>
    <x v="0"/>
    <n v="35.334999359999998"/>
  </r>
  <r>
    <x v="28"/>
    <x v="9"/>
    <s v="4.7. 生活消费"/>
    <x v="0"/>
    <n v="19.063904019999999"/>
  </r>
  <r>
    <x v="28"/>
    <x v="10"/>
    <s v="4.7. 生活消费"/>
    <x v="0"/>
    <n v="19.829999999999998"/>
  </r>
  <r>
    <x v="28"/>
    <x v="11"/>
    <s v="4.7. 生活消费"/>
    <x v="0"/>
    <n v="20.87307912"/>
  </r>
  <r>
    <x v="28"/>
    <x v="12"/>
    <s v="4.7. 生活消费"/>
    <x v="0"/>
    <n v="20.51"/>
  </r>
  <r>
    <x v="28"/>
    <x v="13"/>
    <s v="4.7. 生活消费"/>
    <x v="0"/>
    <n v="20.79"/>
  </r>
  <r>
    <x v="28"/>
    <x v="14"/>
    <s v="4.7. 生活消费"/>
    <x v="0"/>
    <n v="22.47"/>
  </r>
  <r>
    <x v="28"/>
    <x v="15"/>
    <s v="4.7. 生活消费"/>
    <x v="0"/>
    <n v="28.76"/>
  </r>
  <r>
    <x v="28"/>
    <x v="16"/>
    <s v="4.7. 生活消费"/>
    <x v="0"/>
    <n v="31.98"/>
  </r>
  <r>
    <x v="29"/>
    <x v="0"/>
    <s v="4.7. 生活消费"/>
    <x v="0"/>
    <n v="10"/>
  </r>
  <r>
    <x v="29"/>
    <x v="1"/>
    <s v="4.7. 生活消费"/>
    <x v="0"/>
    <n v="11"/>
  </r>
  <r>
    <x v="29"/>
    <x v="2"/>
    <s v="4.7. 生活消费"/>
    <x v="0"/>
    <n v="12"/>
  </r>
  <r>
    <x v="29"/>
    <x v="3"/>
    <s v="4.7. 生活消费"/>
    <x v="0"/>
    <n v="12.5"/>
  </r>
  <r>
    <x v="29"/>
    <x v="4"/>
    <s v="4.7. 生活消费"/>
    <x v="0"/>
    <n v="18.5"/>
  </r>
  <r>
    <x v="29"/>
    <x v="5"/>
    <s v="4.7. 生活消费"/>
    <x v="0"/>
    <n v="24"/>
  </r>
  <r>
    <x v="29"/>
    <x v="6"/>
    <s v="4.7. 生活消费"/>
    <x v="0"/>
    <n v="26"/>
  </r>
  <r>
    <x v="29"/>
    <x v="7"/>
    <s v="4.7. 生活消费"/>
    <x v="0"/>
    <n v="29"/>
  </r>
  <r>
    <x v="29"/>
    <x v="8"/>
    <s v="4.7. 生活消费"/>
    <x v="0"/>
    <n v="32"/>
  </r>
  <r>
    <x v="29"/>
    <x v="9"/>
    <s v="4.7. 生活消费"/>
    <x v="0"/>
    <n v="30"/>
  </r>
  <r>
    <x v="29"/>
    <x v="10"/>
    <s v="4.7. 生活消费"/>
    <x v="0"/>
    <n v="31"/>
  </r>
  <r>
    <x v="29"/>
    <x v="11"/>
    <s v="4.7. 生活消费"/>
    <x v="0"/>
    <n v="27"/>
  </r>
  <r>
    <x v="29"/>
    <x v="12"/>
    <s v="4.7. 生活消费"/>
    <x v="0"/>
    <n v="25"/>
  </r>
  <r>
    <x v="29"/>
    <x v="13"/>
    <s v="4.7. 生活消费"/>
    <x v="0"/>
    <n v="23"/>
  </r>
  <r>
    <x v="29"/>
    <x v="14"/>
    <s v="4.7. 生活消费"/>
    <x v="0"/>
    <n v="24"/>
  </r>
  <r>
    <x v="29"/>
    <x v="15"/>
    <s v="4.7. 生活消费"/>
    <x v="0"/>
    <n v="28"/>
  </r>
  <r>
    <x v="29"/>
    <x v="16"/>
    <s v="4.7. 生活消费"/>
    <x v="0"/>
    <n v="27.11"/>
  </r>
  <r>
    <x v="30"/>
    <x v="0"/>
    <s v="4.7. 生活消费"/>
    <x v="0"/>
    <n v="2.8"/>
  </r>
  <r>
    <x v="30"/>
    <x v="1"/>
    <s v="4.7. 生活消费"/>
    <x v="0"/>
    <n v="2.8"/>
  </r>
  <r>
    <x v="30"/>
    <x v="2"/>
    <s v="4.7. 生活消费"/>
    <x v="0"/>
    <n v="2.81"/>
  </r>
  <r>
    <x v="30"/>
    <x v="3"/>
    <s v="4.7. 生活消费"/>
    <x v="0"/>
    <n v="3.228748"/>
  </r>
  <r>
    <x v="30"/>
    <x v="4"/>
    <s v="4.7. 生活消费"/>
    <x v="0"/>
    <n v="5.13"/>
  </r>
  <r>
    <x v="30"/>
    <x v="5"/>
    <s v="4.7. 生活消费"/>
    <x v="0"/>
    <n v="5.56"/>
  </r>
  <r>
    <x v="30"/>
    <x v="6"/>
    <s v="4.7. 生活消费"/>
    <x v="0"/>
    <n v="6.23"/>
  </r>
  <r>
    <x v="30"/>
    <x v="7"/>
    <s v="4.7. 生活消费"/>
    <x v="0"/>
    <n v="6.92"/>
  </r>
  <r>
    <x v="30"/>
    <x v="8"/>
    <s v="4.7. 生活消费"/>
    <x v="0"/>
    <n v="7.42"/>
  </r>
  <r>
    <x v="30"/>
    <x v="9"/>
    <s v="4.7. 生活消费"/>
    <x v="0"/>
    <n v="7.87"/>
  </r>
  <r>
    <x v="30"/>
    <x v="10"/>
    <s v="4.7. 生活消费"/>
    <x v="0"/>
    <n v="8.0299999999999994"/>
  </r>
  <r>
    <x v="30"/>
    <x v="11"/>
    <s v="4.7. 生活消费"/>
    <x v="0"/>
    <n v="10.56"/>
  </r>
  <r>
    <x v="30"/>
    <x v="12"/>
    <s v="4.7. 生活消费"/>
    <x v="0"/>
    <n v="11.59"/>
  </r>
  <r>
    <x v="30"/>
    <x v="13"/>
    <s v="4.7. 生活消费"/>
    <x v="0"/>
    <n v="35.11"/>
  </r>
  <r>
    <x v="30"/>
    <x v="14"/>
    <s v="4.7. 生活消费"/>
    <x v="0"/>
    <n v="38.5"/>
  </r>
  <r>
    <x v="30"/>
    <x v="15"/>
    <s v="4.7. 生活消费"/>
    <x v="0"/>
    <n v="38.92"/>
  </r>
  <r>
    <x v="30"/>
    <x v="16"/>
    <s v="4.7. 生活消费"/>
    <x v="0"/>
    <n v="40.96"/>
  </r>
  <r>
    <x v="0"/>
    <x v="0"/>
    <s v="4.7. 生活消费"/>
    <x v="1"/>
    <m/>
  </r>
  <r>
    <x v="0"/>
    <x v="1"/>
    <s v="4.7. 生活消费"/>
    <x v="1"/>
    <m/>
  </r>
  <r>
    <x v="0"/>
    <x v="2"/>
    <s v="4.7. 生活消费"/>
    <x v="1"/>
    <n v="9"/>
  </r>
  <r>
    <x v="0"/>
    <x v="3"/>
    <s v="4.7. 生活消费"/>
    <x v="1"/>
    <n v="13.6060803"/>
  </r>
  <r>
    <x v="0"/>
    <x v="4"/>
    <s v="4.7. 生活消费"/>
    <x v="1"/>
    <n v="20.465827820000001"/>
  </r>
  <r>
    <x v="0"/>
    <x v="5"/>
    <s v="4.7. 生活消费"/>
    <x v="1"/>
    <n v="28.895372040000002"/>
  </r>
  <r>
    <x v="0"/>
    <x v="6"/>
    <s v="4.7. 生活消费"/>
    <x v="1"/>
    <n v="39.173256219999999"/>
  </r>
  <r>
    <x v="0"/>
    <x v="7"/>
    <s v="4.7. 生活消费"/>
    <x v="1"/>
    <n v="58.15"/>
  </r>
  <r>
    <x v="0"/>
    <x v="8"/>
    <s v="4.7. 生活消费"/>
    <x v="1"/>
    <n v="87.615021429999999"/>
  </r>
  <r>
    <x v="0"/>
    <x v="9"/>
    <s v="4.7. 生活消费"/>
    <x v="1"/>
    <n v="96.511277710000002"/>
  </r>
  <r>
    <x v="0"/>
    <x v="10"/>
    <s v="4.7. 生活消费"/>
    <x v="1"/>
    <n v="131.21"/>
  </r>
  <r>
    <x v="0"/>
    <x v="11"/>
    <s v="4.7. 生活消费"/>
    <x v="1"/>
    <n v="166.8151254"/>
  </r>
  <r>
    <x v="0"/>
    <x v="12"/>
    <s v="4.7. 生活消费"/>
    <x v="1"/>
    <n v="186.79"/>
  </r>
  <r>
    <x v="0"/>
    <x v="13"/>
    <s v="4.7. 生活消费"/>
    <x v="1"/>
    <n v="223.93"/>
  </r>
  <r>
    <x v="0"/>
    <x v="14"/>
    <s v="4.7. 生活消费"/>
    <x v="1"/>
    <n v="302.20999999999998"/>
  </r>
  <r>
    <x v="0"/>
    <x v="15"/>
    <s v="4.7. 生活消费"/>
    <x v="1"/>
    <n v="285"/>
  </r>
  <r>
    <x v="0"/>
    <x v="16"/>
    <s v="4.7. 生活消费"/>
    <x v="1"/>
    <n v="337.44"/>
  </r>
  <r>
    <x v="1"/>
    <x v="0"/>
    <s v="4.7. 生活消费"/>
    <x v="1"/>
    <n v="103.4"/>
  </r>
  <r>
    <x v="1"/>
    <x v="1"/>
    <s v="4.7. 生活消费"/>
    <x v="1"/>
    <n v="130"/>
  </r>
  <r>
    <x v="1"/>
    <x v="2"/>
    <s v="4.7. 生活消费"/>
    <x v="1"/>
    <n v="163.21"/>
  </r>
  <r>
    <x v="1"/>
    <x v="3"/>
    <s v="4.7. 生活消费"/>
    <x v="1"/>
    <n v="193.52"/>
  </r>
  <r>
    <x v="1"/>
    <x v="4"/>
    <s v="4.7. 生活消费"/>
    <x v="1"/>
    <n v="214.8"/>
  </r>
  <r>
    <x v="1"/>
    <x v="5"/>
    <s v="4.7. 生活消费"/>
    <x v="1"/>
    <n v="230.00175999999999"/>
  </r>
  <r>
    <x v="1"/>
    <x v="6"/>
    <s v="4.7. 生活消费"/>
    <x v="1"/>
    <n v="243.49"/>
  </r>
  <r>
    <x v="1"/>
    <x v="7"/>
    <s v="4.7. 生活消费"/>
    <x v="1"/>
    <n v="260.27"/>
  </r>
  <r>
    <x v="1"/>
    <x v="8"/>
    <s v="4.7. 生活消费"/>
    <x v="1"/>
    <n v="275.99"/>
  </r>
  <r>
    <x v="1"/>
    <x v="9"/>
    <s v="4.7. 生活消费"/>
    <x v="1"/>
    <n v="284.2697"/>
  </r>
  <r>
    <x v="1"/>
    <x v="10"/>
    <s v="4.7. 生活消费"/>
    <x v="1"/>
    <n v="306.54000000000002"/>
  </r>
  <r>
    <x v="1"/>
    <x v="11"/>
    <s v="4.7. 生活消费"/>
    <x v="1"/>
    <n v="314.40550000000002"/>
  </r>
  <r>
    <x v="1"/>
    <x v="12"/>
    <s v="4.7. 生活消费"/>
    <x v="1"/>
    <n v="328.65"/>
  </r>
  <r>
    <x v="1"/>
    <x v="13"/>
    <s v="4.7. 生活消费"/>
    <x v="1"/>
    <n v="357.23"/>
  </r>
  <r>
    <x v="1"/>
    <x v="14"/>
    <s v="4.7. 生活消费"/>
    <x v="1"/>
    <n v="370.2"/>
  </r>
  <r>
    <x v="1"/>
    <x v="15"/>
    <s v="4.7. 生活消费"/>
    <x v="1"/>
    <n v="330.58"/>
  </r>
  <r>
    <x v="1"/>
    <x v="16"/>
    <s v="4.7. 生活消费"/>
    <x v="1"/>
    <n v="379.2"/>
  </r>
  <r>
    <x v="2"/>
    <x v="0"/>
    <s v="4.7. 生活消费"/>
    <x v="1"/>
    <n v="13.65"/>
  </r>
  <r>
    <x v="2"/>
    <x v="1"/>
    <s v="4.7. 生活消费"/>
    <x v="1"/>
    <n v="14.21"/>
  </r>
  <r>
    <x v="2"/>
    <x v="2"/>
    <s v="4.7. 生活消费"/>
    <x v="1"/>
    <n v="20.07"/>
  </r>
  <r>
    <x v="2"/>
    <x v="3"/>
    <s v="4.7. 生活消费"/>
    <x v="1"/>
    <n v="29.13"/>
  </r>
  <r>
    <x v="2"/>
    <x v="4"/>
    <s v="4.7. 生活消费"/>
    <x v="1"/>
    <n v="47.13"/>
  </r>
  <r>
    <x v="2"/>
    <x v="5"/>
    <s v="4.7. 生活消费"/>
    <x v="1"/>
    <n v="57.52"/>
  </r>
  <r>
    <x v="2"/>
    <x v="6"/>
    <s v="4.7. 生活消费"/>
    <x v="1"/>
    <n v="70.599999999999994"/>
  </r>
  <r>
    <x v="2"/>
    <x v="7"/>
    <s v="4.7. 生活消费"/>
    <x v="1"/>
    <n v="83.87"/>
  </r>
  <r>
    <x v="2"/>
    <x v="8"/>
    <s v="4.7. 生活消费"/>
    <x v="1"/>
    <n v="84.5"/>
  </r>
  <r>
    <x v="2"/>
    <x v="9"/>
    <s v="4.7. 生活消费"/>
    <x v="1"/>
    <n v="89.77"/>
  </r>
  <r>
    <x v="2"/>
    <x v="10"/>
    <s v="4.7. 生活消费"/>
    <x v="1"/>
    <n v="93.8"/>
  </r>
  <r>
    <x v="2"/>
    <x v="11"/>
    <s v="4.7. 生活消费"/>
    <x v="1"/>
    <n v="99.8"/>
  </r>
  <r>
    <x v="2"/>
    <x v="12"/>
    <s v="4.7. 生活消费"/>
    <x v="1"/>
    <n v="104.3"/>
  </r>
  <r>
    <x v="2"/>
    <x v="13"/>
    <s v="4.7. 生活消费"/>
    <x v="1"/>
    <n v="108.2"/>
  </r>
  <r>
    <x v="2"/>
    <x v="14"/>
    <s v="4.7. 生活消费"/>
    <x v="1"/>
    <n v="113.4"/>
  </r>
  <r>
    <x v="2"/>
    <x v="15"/>
    <s v="4.7. 生活消费"/>
    <x v="1"/>
    <n v="115.5"/>
  </r>
  <r>
    <x v="2"/>
    <x v="16"/>
    <s v="4.7. 生活消费"/>
    <x v="1"/>
    <n v="152.66999999999999"/>
  </r>
  <r>
    <x v="3"/>
    <x v="0"/>
    <s v="4.7. 生活消费"/>
    <x v="1"/>
    <n v="0.92"/>
  </r>
  <r>
    <x v="3"/>
    <x v="1"/>
    <s v="4.7. 生活消费"/>
    <x v="1"/>
    <n v="1.3"/>
  </r>
  <r>
    <x v="3"/>
    <x v="2"/>
    <s v="4.7. 生活消费"/>
    <x v="1"/>
    <n v="1.6"/>
  </r>
  <r>
    <x v="3"/>
    <x v="3"/>
    <s v="4.7. 生活消费"/>
    <x v="1"/>
    <n v="2.2999999999999998"/>
  </r>
  <r>
    <x v="3"/>
    <x v="4"/>
    <s v="4.7. 生活消费"/>
    <x v="1"/>
    <n v="3"/>
  </r>
  <r>
    <x v="3"/>
    <x v="5"/>
    <s v="4.7. 生活消费"/>
    <x v="1"/>
    <n v="5.9"/>
  </r>
  <r>
    <x v="3"/>
    <x v="6"/>
    <s v="4.7. 生活消费"/>
    <x v="1"/>
    <n v="6.4"/>
  </r>
  <r>
    <x v="3"/>
    <x v="7"/>
    <s v="4.7. 生活消费"/>
    <x v="1"/>
    <n v="8.4"/>
  </r>
  <r>
    <x v="3"/>
    <x v="8"/>
    <s v="4.7. 生活消费"/>
    <x v="1"/>
    <n v="38.799999999999997"/>
  </r>
  <r>
    <x v="3"/>
    <x v="9"/>
    <s v="4.7. 生活消费"/>
    <x v="1"/>
    <n v="39.299999999999997"/>
  </r>
  <r>
    <x v="3"/>
    <x v="10"/>
    <s v="4.7. 生活消费"/>
    <x v="1"/>
    <n v="52"/>
  </r>
  <r>
    <x v="3"/>
    <x v="11"/>
    <s v="4.7. 生活消费"/>
    <x v="1"/>
    <n v="67"/>
  </r>
  <r>
    <x v="3"/>
    <x v="12"/>
    <s v="4.7. 生活消费"/>
    <x v="1"/>
    <n v="70"/>
  </r>
  <r>
    <x v="3"/>
    <x v="13"/>
    <s v="4.7. 生活消费"/>
    <x v="1"/>
    <n v="74.5"/>
  </r>
  <r>
    <x v="3"/>
    <x v="14"/>
    <s v="4.7. 生活消费"/>
    <x v="1"/>
    <n v="76.25"/>
  </r>
  <r>
    <x v="3"/>
    <x v="15"/>
    <s v="4.7. 生活消费"/>
    <x v="1"/>
    <n v="79.099999999999994"/>
  </r>
  <r>
    <x v="3"/>
    <x v="16"/>
    <s v="4.7. 生活消费"/>
    <x v="1"/>
    <n v="81.3"/>
  </r>
  <r>
    <x v="4"/>
    <x v="0"/>
    <s v="4.7. 生活消费"/>
    <x v="1"/>
    <n v="133.36000000000001"/>
  </r>
  <r>
    <x v="4"/>
    <x v="1"/>
    <s v="4.7. 生活消费"/>
    <x v="1"/>
    <n v="175.12"/>
  </r>
  <r>
    <x v="4"/>
    <x v="2"/>
    <s v="4.7. 生活消费"/>
    <x v="1"/>
    <n v="185.14"/>
  </r>
  <r>
    <x v="4"/>
    <x v="3"/>
    <s v="4.7. 生活消费"/>
    <x v="1"/>
    <n v="202.37"/>
  </r>
  <r>
    <x v="4"/>
    <x v="4"/>
    <s v="4.7. 生活消费"/>
    <x v="1"/>
    <n v="236.22"/>
  </r>
  <r>
    <x v="4"/>
    <x v="5"/>
    <s v="4.7. 生活消费"/>
    <x v="1"/>
    <n v="297.95"/>
  </r>
  <r>
    <x v="4"/>
    <x v="6"/>
    <s v="4.7. 生活消费"/>
    <x v="1"/>
    <n v="390.76"/>
  </r>
  <r>
    <x v="4"/>
    <x v="7"/>
    <s v="4.7. 生活消费"/>
    <x v="1"/>
    <n v="402.75"/>
  </r>
  <r>
    <x v="4"/>
    <x v="8"/>
    <s v="4.7. 生活消费"/>
    <x v="1"/>
    <n v="487.55"/>
  </r>
  <r>
    <x v="4"/>
    <x v="9"/>
    <s v="4.7. 生活消费"/>
    <x v="1"/>
    <n v="489.99"/>
  </r>
  <r>
    <x v="4"/>
    <x v="10"/>
    <s v="4.7. 生活消费"/>
    <x v="1"/>
    <n v="538.63"/>
  </r>
  <r>
    <x v="4"/>
    <x v="11"/>
    <s v="4.7. 生活消费"/>
    <x v="1"/>
    <n v="673.92"/>
  </r>
  <r>
    <x v="4"/>
    <x v="12"/>
    <s v="4.7. 生活消费"/>
    <x v="1"/>
    <n v="688.33"/>
  </r>
  <r>
    <x v="4"/>
    <x v="13"/>
    <s v="4.7. 生活消费"/>
    <x v="1"/>
    <n v="705.19"/>
  </r>
  <r>
    <x v="4"/>
    <x v="14"/>
    <s v="4.7. 生活消费"/>
    <x v="1"/>
    <n v="770.2"/>
  </r>
  <r>
    <x v="4"/>
    <x v="15"/>
    <s v="4.7. 生活消费"/>
    <x v="1"/>
    <n v="778.93"/>
  </r>
  <r>
    <x v="4"/>
    <x v="16"/>
    <s v="4.7. 生活消费"/>
    <x v="1"/>
    <n v="625.71"/>
  </r>
  <r>
    <x v="5"/>
    <x v="0"/>
    <s v="4.7. 生活消费"/>
    <x v="1"/>
    <n v="45.63"/>
  </r>
  <r>
    <x v="5"/>
    <x v="1"/>
    <s v="4.7. 生活消费"/>
    <x v="1"/>
    <n v="53.32"/>
  </r>
  <r>
    <x v="5"/>
    <x v="2"/>
    <s v="4.7. 生活消费"/>
    <x v="1"/>
    <n v="62.81"/>
  </r>
  <r>
    <x v="5"/>
    <x v="3"/>
    <s v="4.7. 生活消费"/>
    <x v="1"/>
    <n v="64.900000000000006"/>
  </r>
  <r>
    <x v="5"/>
    <x v="4"/>
    <s v="4.7. 生活消费"/>
    <x v="1"/>
    <n v="69.510000000000005"/>
  </r>
  <r>
    <x v="5"/>
    <x v="5"/>
    <s v="4.7. 生活消费"/>
    <x v="1"/>
    <n v="86.88"/>
  </r>
  <r>
    <x v="5"/>
    <x v="6"/>
    <s v="4.7. 生活消费"/>
    <x v="1"/>
    <n v="92.94"/>
  </r>
  <r>
    <x v="5"/>
    <x v="7"/>
    <s v="4.7. 生活消费"/>
    <x v="1"/>
    <n v="102.85"/>
  </r>
  <r>
    <x v="5"/>
    <x v="8"/>
    <s v="4.7. 生活消费"/>
    <x v="1"/>
    <n v="86.35"/>
  </r>
  <r>
    <x v="5"/>
    <x v="9"/>
    <s v="4.7. 生活消费"/>
    <x v="1"/>
    <n v="86.35"/>
  </r>
  <r>
    <x v="5"/>
    <x v="10"/>
    <s v="4.7. 生活消费"/>
    <x v="1"/>
    <n v="117.85"/>
  </r>
  <r>
    <x v="5"/>
    <x v="11"/>
    <s v="4.7. 生活消费"/>
    <x v="1"/>
    <n v="135.78"/>
  </r>
  <r>
    <x v="5"/>
    <x v="12"/>
    <s v="4.7. 生活消费"/>
    <x v="1"/>
    <n v="124.78"/>
  </r>
  <r>
    <x v="5"/>
    <x v="13"/>
    <s v="4.7. 生活消费"/>
    <x v="1"/>
    <n v="73.66"/>
  </r>
  <r>
    <x v="5"/>
    <x v="14"/>
    <s v="4.7. 生活消费"/>
    <x v="1"/>
    <n v="9.0500000000000007"/>
  </r>
  <r>
    <x v="5"/>
    <x v="15"/>
    <s v="4.7. 生活消费"/>
    <x v="1"/>
    <n v="26.02"/>
  </r>
  <r>
    <x v="5"/>
    <x v="16"/>
    <s v="4.7. 生活消费"/>
    <x v="1"/>
    <n v="29.4"/>
  </r>
  <r>
    <x v="6"/>
    <x v="0"/>
    <s v="4.7. 生活消费"/>
    <x v="1"/>
    <m/>
  </r>
  <r>
    <x v="6"/>
    <x v="1"/>
    <s v="4.7. 生活消费"/>
    <x v="1"/>
    <m/>
  </r>
  <r>
    <x v="6"/>
    <x v="2"/>
    <s v="4.7. 生活消费"/>
    <x v="1"/>
    <m/>
  </r>
  <r>
    <x v="6"/>
    <x v="3"/>
    <s v="4.7. 生活消费"/>
    <x v="1"/>
    <n v="5.7"/>
  </r>
  <r>
    <x v="6"/>
    <x v="4"/>
    <s v="4.7. 生活消费"/>
    <x v="1"/>
    <n v="6.75"/>
  </r>
  <r>
    <x v="6"/>
    <x v="5"/>
    <s v="4.7. 生活消费"/>
    <x v="1"/>
    <n v="6.95"/>
  </r>
  <r>
    <x v="6"/>
    <x v="6"/>
    <s v="4.7. 生活消费"/>
    <x v="1"/>
    <n v="8.67"/>
  </r>
  <r>
    <x v="6"/>
    <x v="7"/>
    <s v="4.7. 生活消费"/>
    <x v="1"/>
    <n v="11.6"/>
  </r>
  <r>
    <x v="6"/>
    <x v="8"/>
    <s v="4.7. 生活消费"/>
    <x v="1"/>
    <n v="16.8"/>
  </r>
  <r>
    <x v="6"/>
    <x v="9"/>
    <s v="4.7. 生活消费"/>
    <x v="1"/>
    <n v="18.399999999999999"/>
  </r>
  <r>
    <x v="6"/>
    <x v="10"/>
    <s v="4.7. 生活消费"/>
    <x v="1"/>
    <n v="11"/>
  </r>
  <r>
    <x v="6"/>
    <x v="11"/>
    <s v="4.7. 生活消费"/>
    <x v="1"/>
    <n v="17.34"/>
  </r>
  <r>
    <x v="6"/>
    <x v="12"/>
    <s v="4.7. 生活消费"/>
    <x v="1"/>
    <n v="23.02"/>
  </r>
  <r>
    <x v="6"/>
    <x v="13"/>
    <s v="4.7. 生活消费"/>
    <x v="1"/>
    <n v="20"/>
  </r>
  <r>
    <x v="6"/>
    <x v="14"/>
    <s v="4.7. 生活消费"/>
    <x v="1"/>
    <n v="21.5"/>
  </r>
  <r>
    <x v="6"/>
    <x v="15"/>
    <s v="4.7. 生活消费"/>
    <x v="1"/>
    <n v="22.36"/>
  </r>
  <r>
    <x v="6"/>
    <x v="16"/>
    <s v="4.7. 生活消费"/>
    <x v="1"/>
    <n v="35"/>
  </r>
  <r>
    <x v="7"/>
    <x v="0"/>
    <s v="4.7. 生活消费"/>
    <x v="1"/>
    <n v="3.31"/>
  </r>
  <r>
    <x v="7"/>
    <x v="1"/>
    <s v="4.7. 生活消费"/>
    <x v="1"/>
    <n v="5.87"/>
  </r>
  <r>
    <x v="7"/>
    <x v="2"/>
    <s v="4.7. 生活消费"/>
    <x v="1"/>
    <n v="7.5"/>
  </r>
  <r>
    <x v="7"/>
    <x v="3"/>
    <s v="4.7. 生活消费"/>
    <x v="1"/>
    <n v="13.23"/>
  </r>
  <r>
    <x v="7"/>
    <x v="4"/>
    <s v="4.7. 生活消费"/>
    <x v="1"/>
    <n v="15.32"/>
  </r>
  <r>
    <x v="7"/>
    <x v="5"/>
    <s v="4.7. 生活消费"/>
    <x v="1"/>
    <n v="18.350000000000001"/>
  </r>
  <r>
    <x v="7"/>
    <x v="6"/>
    <s v="4.7. 生活消费"/>
    <x v="1"/>
    <n v="19.43"/>
  </r>
  <r>
    <x v="7"/>
    <x v="7"/>
    <s v="4.7. 生活消费"/>
    <x v="1"/>
    <n v="21"/>
  </r>
  <r>
    <x v="7"/>
    <x v="8"/>
    <s v="4.7. 生活消费"/>
    <x v="1"/>
    <n v="22.92"/>
  </r>
  <r>
    <x v="7"/>
    <x v="9"/>
    <s v="4.7. 生活消费"/>
    <x v="1"/>
    <n v="24.65"/>
  </r>
  <r>
    <x v="7"/>
    <x v="10"/>
    <s v="4.7. 生活消费"/>
    <x v="1"/>
    <n v="25.98"/>
  </r>
  <r>
    <x v="7"/>
    <x v="11"/>
    <s v="4.7. 生活消费"/>
    <x v="1"/>
    <n v="28.6"/>
  </r>
  <r>
    <x v="7"/>
    <x v="12"/>
    <s v="4.7. 生活消费"/>
    <x v="1"/>
    <n v="30.65"/>
  </r>
  <r>
    <x v="7"/>
    <x v="13"/>
    <s v="4.7. 生活消费"/>
    <x v="1"/>
    <n v="31.63"/>
  </r>
  <r>
    <x v="7"/>
    <x v="14"/>
    <s v="4.7. 生活消费"/>
    <x v="1"/>
    <n v="33.28"/>
  </r>
  <r>
    <x v="7"/>
    <x v="15"/>
    <s v="4.7. 生活消费"/>
    <x v="1"/>
    <n v="35.68"/>
  </r>
  <r>
    <x v="7"/>
    <x v="16"/>
    <s v="4.7. 生活消费"/>
    <x v="1"/>
    <n v="39.58"/>
  </r>
  <r>
    <x v="8"/>
    <x v="0"/>
    <s v="4.7. 生活消费"/>
    <x v="1"/>
    <n v="20.93"/>
  </r>
  <r>
    <x v="8"/>
    <x v="1"/>
    <s v="4.7. 生活消费"/>
    <x v="1"/>
    <n v="21.07"/>
  </r>
  <r>
    <x v="8"/>
    <x v="2"/>
    <s v="4.7. 生活消费"/>
    <x v="1"/>
    <n v="16.41"/>
  </r>
  <r>
    <x v="8"/>
    <x v="3"/>
    <s v="4.7. 生活消费"/>
    <x v="1"/>
    <n v="20.781344000000001"/>
  </r>
  <r>
    <x v="8"/>
    <x v="4"/>
    <s v="4.7. 生活消费"/>
    <x v="1"/>
    <n v="24.07"/>
  </r>
  <r>
    <x v="8"/>
    <x v="5"/>
    <s v="4.7. 生活消费"/>
    <x v="1"/>
    <n v="39.47"/>
  </r>
  <r>
    <x v="8"/>
    <x v="6"/>
    <s v="4.7. 生活消费"/>
    <x v="1"/>
    <n v="54.9"/>
  </r>
  <r>
    <x v="8"/>
    <x v="7"/>
    <s v="4.7. 生活消费"/>
    <x v="1"/>
    <n v="63.36"/>
  </r>
  <r>
    <x v="8"/>
    <x v="8"/>
    <s v="4.7. 生活消费"/>
    <x v="1"/>
    <n v="95.2"/>
  </r>
  <r>
    <x v="8"/>
    <x v="9"/>
    <s v="4.7. 生活消费"/>
    <x v="1"/>
    <n v="104.4"/>
  </r>
  <r>
    <x v="8"/>
    <x v="10"/>
    <s v="4.7. 生活消费"/>
    <x v="1"/>
    <n v="216.82"/>
  </r>
  <r>
    <x v="8"/>
    <x v="11"/>
    <s v="4.7. 生活消费"/>
    <x v="1"/>
    <n v="226.82"/>
  </r>
  <r>
    <x v="8"/>
    <x v="12"/>
    <s v="4.7. 生活消费"/>
    <x v="1"/>
    <n v="241.69"/>
  </r>
  <r>
    <x v="8"/>
    <x v="13"/>
    <s v="4.7. 生活消费"/>
    <x v="1"/>
    <n v="201.16"/>
  </r>
  <r>
    <x v="8"/>
    <x v="14"/>
    <s v="4.7. 生活消费"/>
    <x v="1"/>
    <n v="279.51"/>
  </r>
  <r>
    <x v="8"/>
    <x v="15"/>
    <s v="4.7. 生活消费"/>
    <x v="1"/>
    <n v="311.79000000000002"/>
  </r>
  <r>
    <x v="8"/>
    <x v="16"/>
    <s v="4.7. 生活消费"/>
    <x v="1"/>
    <n v="445.53"/>
  </r>
  <r>
    <x v="9"/>
    <x v="0"/>
    <s v="4.7. 生活消费"/>
    <x v="1"/>
    <n v="1.05"/>
  </r>
  <r>
    <x v="9"/>
    <x v="1"/>
    <s v="4.7. 生活消费"/>
    <x v="1"/>
    <n v="2"/>
  </r>
  <r>
    <x v="9"/>
    <x v="2"/>
    <s v="4.7. 生活消费"/>
    <x v="1"/>
    <n v="3"/>
  </r>
  <r>
    <x v="9"/>
    <x v="3"/>
    <s v="4.7. 生活消费"/>
    <x v="1"/>
    <m/>
  </r>
  <r>
    <x v="9"/>
    <x v="4"/>
    <s v="4.7. 生活消费"/>
    <x v="1"/>
    <m/>
  </r>
  <r>
    <x v="9"/>
    <x v="5"/>
    <s v="4.7. 生活消费"/>
    <x v="1"/>
    <n v="66.849999999999994"/>
  </r>
  <r>
    <x v="9"/>
    <x v="6"/>
    <s v="4.7. 生活消费"/>
    <x v="1"/>
    <n v="75.09"/>
  </r>
  <r>
    <x v="9"/>
    <x v="7"/>
    <s v="4.7. 生活消费"/>
    <x v="1"/>
    <n v="99"/>
  </r>
  <r>
    <x v="9"/>
    <x v="8"/>
    <s v="4.7. 生活消费"/>
    <x v="1"/>
    <n v="79.540000000000006"/>
  </r>
  <r>
    <x v="9"/>
    <x v="9"/>
    <s v="4.7. 生活消费"/>
    <x v="1"/>
    <n v="70.5"/>
  </r>
  <r>
    <x v="9"/>
    <x v="10"/>
    <s v="4.7. 生活消费"/>
    <x v="1"/>
    <n v="72.17"/>
  </r>
  <r>
    <x v="9"/>
    <x v="11"/>
    <s v="4.7. 生活消费"/>
    <x v="1"/>
    <n v="131.30690000000001"/>
  </r>
  <r>
    <x v="9"/>
    <x v="12"/>
    <s v="4.7. 生活消费"/>
    <x v="1"/>
    <n v="298.33999999999997"/>
  </r>
  <r>
    <x v="9"/>
    <x v="13"/>
    <s v="4.7. 生活消费"/>
    <x v="1"/>
    <n v="292.27"/>
  </r>
  <r>
    <x v="9"/>
    <x v="14"/>
    <s v="4.7. 生活消费"/>
    <x v="1"/>
    <n v="294.08"/>
  </r>
  <r>
    <x v="9"/>
    <x v="15"/>
    <s v="4.7. 生活消费"/>
    <x v="1"/>
    <n v="287.14"/>
  </r>
  <r>
    <x v="9"/>
    <x v="16"/>
    <s v="4.7. 生活消费"/>
    <x v="1"/>
    <n v="305.08999999999997"/>
  </r>
  <r>
    <x v="10"/>
    <x v="0"/>
    <s v="4.7. 生活消费"/>
    <x v="1"/>
    <n v="37.85"/>
  </r>
  <r>
    <x v="10"/>
    <x v="1"/>
    <s v="4.7. 生活消费"/>
    <x v="1"/>
    <n v="42.58"/>
  </r>
  <r>
    <x v="10"/>
    <x v="2"/>
    <s v="4.7. 生活消费"/>
    <x v="1"/>
    <n v="54.81"/>
  </r>
  <r>
    <x v="10"/>
    <x v="3"/>
    <s v="4.7. 生活消费"/>
    <x v="1"/>
    <n v="25"/>
  </r>
  <r>
    <x v="10"/>
    <x v="4"/>
    <s v="4.7. 生活消费"/>
    <x v="1"/>
    <n v="48"/>
  </r>
  <r>
    <x v="10"/>
    <x v="5"/>
    <s v="4.7. 生活消费"/>
    <x v="1"/>
    <n v="82.95"/>
  </r>
  <r>
    <x v="10"/>
    <x v="6"/>
    <s v="4.7. 生活消费"/>
    <x v="1"/>
    <n v="93.44"/>
  </r>
  <r>
    <x v="10"/>
    <x v="7"/>
    <s v="4.7. 生活消费"/>
    <x v="1"/>
    <n v="67.83"/>
  </r>
  <r>
    <x v="10"/>
    <x v="8"/>
    <s v="4.7. 生活消费"/>
    <x v="1"/>
    <m/>
  </r>
  <r>
    <x v="10"/>
    <x v="9"/>
    <s v="4.7. 生活消费"/>
    <x v="1"/>
    <m/>
  </r>
  <r>
    <x v="10"/>
    <x v="10"/>
    <s v="4.7. 生活消费"/>
    <x v="1"/>
    <m/>
  </r>
  <r>
    <x v="10"/>
    <x v="11"/>
    <s v="4.7. 生活消费"/>
    <x v="1"/>
    <n v="38.64"/>
  </r>
  <r>
    <x v="10"/>
    <x v="12"/>
    <s v="4.7. 生活消费"/>
    <x v="1"/>
    <n v="40.65"/>
  </r>
  <r>
    <x v="10"/>
    <x v="13"/>
    <s v="4.7. 生活消费"/>
    <x v="1"/>
    <n v="44.3"/>
  </r>
  <r>
    <x v="10"/>
    <x v="14"/>
    <s v="4.7. 生活消费"/>
    <x v="1"/>
    <n v="50.05"/>
  </r>
  <r>
    <x v="10"/>
    <x v="15"/>
    <s v="4.7. 生活消费"/>
    <x v="1"/>
    <n v="36.99"/>
  </r>
  <r>
    <x v="10"/>
    <x v="16"/>
    <s v="4.7. 生活消费"/>
    <x v="1"/>
    <n v="51.59"/>
  </r>
  <r>
    <x v="11"/>
    <x v="0"/>
    <s v="4.7. 生活消费"/>
    <x v="1"/>
    <m/>
  </r>
  <r>
    <x v="11"/>
    <x v="1"/>
    <s v="4.7. 生活消费"/>
    <x v="1"/>
    <m/>
  </r>
  <r>
    <x v="11"/>
    <x v="2"/>
    <s v="4.7. 生活消费"/>
    <x v="1"/>
    <n v="59.95"/>
  </r>
  <r>
    <x v="11"/>
    <x v="3"/>
    <s v="4.7. 生活消费"/>
    <x v="1"/>
    <n v="68.3"/>
  </r>
  <r>
    <x v="11"/>
    <x v="4"/>
    <s v="4.7. 生活消费"/>
    <x v="1"/>
    <n v="70.64"/>
  </r>
  <r>
    <x v="11"/>
    <x v="5"/>
    <s v="4.7. 生活消费"/>
    <x v="1"/>
    <n v="64"/>
  </r>
  <r>
    <x v="11"/>
    <x v="6"/>
    <s v="4.7. 生活消费"/>
    <x v="1"/>
    <n v="70.31"/>
  </r>
  <r>
    <x v="11"/>
    <x v="7"/>
    <s v="4.7. 生活消费"/>
    <x v="1"/>
    <n v="81.83"/>
  </r>
  <r>
    <x v="11"/>
    <x v="8"/>
    <s v="4.7. 生活消费"/>
    <x v="1"/>
    <n v="87.633598469999995"/>
  </r>
  <r>
    <x v="11"/>
    <x v="9"/>
    <s v="4.7. 生活消费"/>
    <x v="1"/>
    <n v="99.78789639"/>
  </r>
  <r>
    <x v="11"/>
    <x v="10"/>
    <s v="4.7. 生活消费"/>
    <x v="1"/>
    <n v="106.23"/>
  </r>
  <r>
    <x v="11"/>
    <x v="11"/>
    <s v="4.7. 生活消费"/>
    <x v="1"/>
    <n v="134.7785197"/>
  </r>
  <r>
    <x v="11"/>
    <x v="12"/>
    <s v="4.7. 生活消费"/>
    <x v="1"/>
    <n v="137.72"/>
  </r>
  <r>
    <x v="11"/>
    <x v="13"/>
    <s v="4.7. 生活消费"/>
    <x v="1"/>
    <n v="162.63"/>
  </r>
  <r>
    <x v="11"/>
    <x v="14"/>
    <s v="4.7. 生活消费"/>
    <x v="1"/>
    <n v="181.87"/>
  </r>
  <r>
    <x v="11"/>
    <x v="15"/>
    <s v="4.7. 生活消费"/>
    <x v="1"/>
    <n v="193.15"/>
  </r>
  <r>
    <x v="11"/>
    <x v="16"/>
    <s v="4.7. 生活消费"/>
    <x v="1"/>
    <n v="206.16"/>
  </r>
  <r>
    <x v="12"/>
    <x v="0"/>
    <s v="4.7. 生活消费"/>
    <x v="1"/>
    <n v="18.37"/>
  </r>
  <r>
    <x v="12"/>
    <x v="1"/>
    <s v="4.7. 生活消费"/>
    <x v="1"/>
    <n v="12.5"/>
  </r>
  <r>
    <x v="12"/>
    <x v="2"/>
    <s v="4.7. 生活消费"/>
    <x v="1"/>
    <n v="13.42"/>
  </r>
  <r>
    <x v="12"/>
    <x v="3"/>
    <s v="4.7. 生活消费"/>
    <x v="1"/>
    <n v="29.1"/>
  </r>
  <r>
    <x v="12"/>
    <x v="4"/>
    <s v="4.7. 生活消费"/>
    <x v="1"/>
    <n v="35.93"/>
  </r>
  <r>
    <x v="12"/>
    <x v="5"/>
    <s v="4.7. 生活消费"/>
    <x v="1"/>
    <n v="49.68"/>
  </r>
  <r>
    <x v="12"/>
    <x v="6"/>
    <s v="4.7. 生活消费"/>
    <x v="1"/>
    <n v="67.64"/>
  </r>
  <r>
    <x v="12"/>
    <x v="7"/>
    <s v="4.7. 生活消费"/>
    <x v="1"/>
    <n v="146"/>
  </r>
  <r>
    <x v="12"/>
    <x v="8"/>
    <s v="4.7. 生活消费"/>
    <x v="1"/>
    <n v="153.52000000000001"/>
  </r>
  <r>
    <x v="12"/>
    <x v="9"/>
    <s v="4.7. 生活消费"/>
    <x v="1"/>
    <n v="163.53"/>
  </r>
  <r>
    <x v="12"/>
    <x v="10"/>
    <s v="4.7. 生活消费"/>
    <x v="1"/>
    <n v="191.08"/>
  </r>
  <r>
    <x v="12"/>
    <x v="11"/>
    <s v="4.7. 生活消费"/>
    <x v="1"/>
    <n v="207.05886670000001"/>
  </r>
  <r>
    <x v="12"/>
    <x v="12"/>
    <s v="4.7. 生活消费"/>
    <x v="1"/>
    <n v="231.37"/>
  </r>
  <r>
    <x v="12"/>
    <x v="13"/>
    <s v="4.7. 生活消费"/>
    <x v="1"/>
    <n v="263.04000000000002"/>
  </r>
  <r>
    <x v="12"/>
    <x v="14"/>
    <s v="4.7. 生活消费"/>
    <x v="1"/>
    <n v="314.07"/>
  </r>
  <r>
    <x v="12"/>
    <x v="15"/>
    <s v="4.7. 生活消费"/>
    <x v="1"/>
    <n v="327.78"/>
  </r>
  <r>
    <x v="12"/>
    <x v="16"/>
    <s v="4.7. 生活消费"/>
    <x v="1"/>
    <n v="299.86"/>
  </r>
  <r>
    <x v="13"/>
    <x v="0"/>
    <s v="4.7. 生活消费"/>
    <x v="1"/>
    <n v="24.97"/>
  </r>
  <r>
    <x v="13"/>
    <x v="1"/>
    <s v="4.7. 生活消费"/>
    <x v="1"/>
    <n v="32.04"/>
  </r>
  <r>
    <x v="13"/>
    <x v="2"/>
    <s v="4.7. 生活消费"/>
    <x v="1"/>
    <n v="33.24"/>
  </r>
  <r>
    <x v="13"/>
    <x v="3"/>
    <s v="4.7. 生活消费"/>
    <x v="1"/>
    <n v="37.94"/>
  </r>
  <r>
    <x v="13"/>
    <x v="4"/>
    <s v="4.7. 生活消费"/>
    <x v="1"/>
    <n v="28.38"/>
  </r>
  <r>
    <x v="13"/>
    <x v="5"/>
    <s v="4.7. 生活消费"/>
    <x v="1"/>
    <n v="43.74"/>
  </r>
  <r>
    <x v="13"/>
    <x v="6"/>
    <s v="4.7. 生活消费"/>
    <x v="1"/>
    <n v="47.43"/>
  </r>
  <r>
    <x v="13"/>
    <x v="7"/>
    <s v="4.7. 生活消费"/>
    <x v="1"/>
    <n v="47.38"/>
  </r>
  <r>
    <x v="13"/>
    <x v="8"/>
    <s v="4.7. 生活消费"/>
    <x v="1"/>
    <n v="20.48"/>
  </r>
  <r>
    <x v="13"/>
    <x v="9"/>
    <s v="4.7. 生活消费"/>
    <x v="1"/>
    <n v="20.55"/>
  </r>
  <r>
    <x v="13"/>
    <x v="10"/>
    <s v="4.7. 生活消费"/>
    <x v="1"/>
    <n v="22.08"/>
  </r>
  <r>
    <x v="13"/>
    <x v="11"/>
    <s v="4.7. 生活消费"/>
    <x v="1"/>
    <n v="23.93"/>
  </r>
  <r>
    <x v="13"/>
    <x v="12"/>
    <s v="4.7. 生活消费"/>
    <x v="1"/>
    <n v="26.05"/>
  </r>
  <r>
    <x v="13"/>
    <x v="13"/>
    <s v="4.7. 生活消费"/>
    <x v="1"/>
    <n v="24.21"/>
  </r>
  <r>
    <x v="13"/>
    <x v="14"/>
    <s v="4.7. 生活消费"/>
    <x v="1"/>
    <n v="24.2"/>
  </r>
  <r>
    <x v="13"/>
    <x v="15"/>
    <s v="4.7. 生活消费"/>
    <x v="1"/>
    <n v="21.18"/>
  </r>
  <r>
    <x v="13"/>
    <x v="16"/>
    <s v="4.7. 生活消费"/>
    <x v="1"/>
    <n v="22.96"/>
  </r>
  <r>
    <x v="14"/>
    <x v="0"/>
    <s v="4.7. 生活消费"/>
    <x v="1"/>
    <n v="88"/>
  </r>
  <r>
    <x v="14"/>
    <x v="1"/>
    <s v="4.7. 生活消费"/>
    <x v="1"/>
    <n v="105.7"/>
  </r>
  <r>
    <x v="14"/>
    <x v="2"/>
    <s v="4.7. 生活消费"/>
    <x v="1"/>
    <n v="120"/>
  </r>
  <r>
    <x v="14"/>
    <x v="3"/>
    <s v="4.7. 生活消费"/>
    <x v="1"/>
    <n v="126.39"/>
  </r>
  <r>
    <x v="14"/>
    <x v="4"/>
    <s v="4.7. 生活消费"/>
    <x v="1"/>
    <n v="150.75"/>
  </r>
  <r>
    <x v="14"/>
    <x v="5"/>
    <s v="4.7. 生活消费"/>
    <x v="1"/>
    <n v="233.38"/>
  </r>
  <r>
    <x v="14"/>
    <x v="6"/>
    <s v="4.7. 生活消费"/>
    <x v="1"/>
    <n v="267.86"/>
  </r>
  <r>
    <x v="14"/>
    <x v="7"/>
    <s v="4.7. 生活消费"/>
    <x v="1"/>
    <n v="327.06"/>
  </r>
  <r>
    <x v="14"/>
    <x v="8"/>
    <s v="4.7. 生活消费"/>
    <x v="1"/>
    <n v="276.05"/>
  </r>
  <r>
    <x v="14"/>
    <x v="9"/>
    <s v="4.7. 生活消费"/>
    <x v="1"/>
    <n v="321.26"/>
  </r>
  <r>
    <x v="14"/>
    <x v="10"/>
    <s v="4.7. 生活消费"/>
    <x v="1"/>
    <n v="342.62"/>
  </r>
  <r>
    <x v="14"/>
    <x v="11"/>
    <s v="4.7. 生活消费"/>
    <x v="1"/>
    <n v="358.31"/>
  </r>
  <r>
    <x v="14"/>
    <x v="12"/>
    <s v="4.7. 生活消费"/>
    <x v="1"/>
    <n v="384.21"/>
  </r>
  <r>
    <x v="14"/>
    <x v="13"/>
    <s v="4.7. 生活消费"/>
    <x v="1"/>
    <n v="407.28"/>
  </r>
  <r>
    <x v="14"/>
    <x v="14"/>
    <s v="4.7. 生活消费"/>
    <x v="1"/>
    <n v="412.69"/>
  </r>
  <r>
    <x v="14"/>
    <x v="15"/>
    <s v="4.7. 生活消费"/>
    <x v="1"/>
    <n v="425.31"/>
  </r>
  <r>
    <x v="14"/>
    <x v="16"/>
    <s v="4.7. 生活消费"/>
    <x v="1"/>
    <n v="432.86"/>
  </r>
  <r>
    <x v="15"/>
    <x v="0"/>
    <s v="4.7. 生活消费"/>
    <x v="1"/>
    <n v="12"/>
  </r>
  <r>
    <x v="15"/>
    <x v="1"/>
    <s v="4.7. 生活消费"/>
    <x v="1"/>
    <n v="12.8"/>
  </r>
  <r>
    <x v="15"/>
    <x v="2"/>
    <s v="4.7. 生活消费"/>
    <x v="1"/>
    <n v="14"/>
  </r>
  <r>
    <x v="15"/>
    <x v="3"/>
    <s v="4.7. 生活消费"/>
    <x v="1"/>
    <n v="14.9"/>
  </r>
  <r>
    <x v="15"/>
    <x v="4"/>
    <s v="4.7. 生活消费"/>
    <x v="1"/>
    <n v="17.649999999999999"/>
  </r>
  <r>
    <x v="15"/>
    <x v="5"/>
    <s v="4.7. 生活消费"/>
    <x v="1"/>
    <n v="28.42"/>
  </r>
  <r>
    <x v="15"/>
    <x v="6"/>
    <s v="4.7. 生活消费"/>
    <x v="1"/>
    <n v="33"/>
  </r>
  <r>
    <x v="15"/>
    <x v="7"/>
    <s v="4.7. 生活消费"/>
    <x v="1"/>
    <n v="40"/>
  </r>
  <r>
    <x v="15"/>
    <x v="8"/>
    <s v="4.7. 生活消费"/>
    <x v="1"/>
    <n v="52"/>
  </r>
  <r>
    <x v="15"/>
    <x v="9"/>
    <s v="4.7. 生活消费"/>
    <x v="1"/>
    <n v="60"/>
  </r>
  <r>
    <x v="15"/>
    <x v="10"/>
    <s v="4.7. 生活消费"/>
    <x v="1"/>
    <n v="75"/>
  </r>
  <r>
    <x v="15"/>
    <x v="11"/>
    <s v="4.7. 生活消费"/>
    <x v="1"/>
    <n v="78"/>
  </r>
  <r>
    <x v="15"/>
    <x v="12"/>
    <s v="4.7. 生活消费"/>
    <x v="1"/>
    <n v="84.5"/>
  </r>
  <r>
    <x v="15"/>
    <x v="13"/>
    <s v="4.7. 生活消费"/>
    <x v="1"/>
    <n v="97"/>
  </r>
  <r>
    <x v="15"/>
    <x v="14"/>
    <s v="4.7. 生活消费"/>
    <x v="1"/>
    <n v="114"/>
  </r>
  <r>
    <x v="15"/>
    <x v="15"/>
    <s v="4.7. 生活消费"/>
    <x v="1"/>
    <n v="125"/>
  </r>
  <r>
    <x v="15"/>
    <x v="16"/>
    <s v="4.7. 生活消费"/>
    <x v="1"/>
    <n v="123"/>
  </r>
  <r>
    <x v="16"/>
    <x v="0"/>
    <s v="4.7. 生活消费"/>
    <x v="1"/>
    <m/>
  </r>
  <r>
    <x v="16"/>
    <x v="1"/>
    <s v="4.7. 生活消费"/>
    <x v="1"/>
    <m/>
  </r>
  <r>
    <x v="16"/>
    <x v="2"/>
    <s v="4.7. 生活消费"/>
    <x v="1"/>
    <m/>
  </r>
  <r>
    <x v="16"/>
    <x v="3"/>
    <s v="4.7. 生活消费"/>
    <x v="1"/>
    <m/>
  </r>
  <r>
    <x v="16"/>
    <x v="4"/>
    <s v="4.7. 生活消费"/>
    <x v="1"/>
    <m/>
  </r>
  <r>
    <x v="16"/>
    <x v="5"/>
    <s v="4.7. 生活消费"/>
    <x v="1"/>
    <n v="85.51"/>
  </r>
  <r>
    <x v="16"/>
    <x v="6"/>
    <s v="4.7. 生活消费"/>
    <x v="1"/>
    <n v="114.54"/>
  </r>
  <r>
    <x v="16"/>
    <x v="7"/>
    <s v="4.7. 生活消费"/>
    <x v="1"/>
    <n v="120.03"/>
  </r>
  <r>
    <x v="16"/>
    <x v="8"/>
    <s v="4.7. 生活消费"/>
    <x v="1"/>
    <n v="78.260000000000005"/>
  </r>
  <r>
    <x v="16"/>
    <x v="9"/>
    <s v="4.7. 生活消费"/>
    <x v="1"/>
    <n v="112.56"/>
  </r>
  <r>
    <x v="16"/>
    <x v="10"/>
    <s v="4.7. 生活消费"/>
    <x v="1"/>
    <n v="156.91999999999999"/>
  </r>
  <r>
    <x v="16"/>
    <x v="11"/>
    <s v="4.7. 生活消费"/>
    <x v="1"/>
    <n v="203.92"/>
  </r>
  <r>
    <x v="16"/>
    <x v="12"/>
    <s v="4.7. 生活消费"/>
    <x v="1"/>
    <n v="259.95999999999998"/>
  </r>
  <r>
    <x v="16"/>
    <x v="13"/>
    <s v="4.7. 生活消费"/>
    <x v="1"/>
    <n v="307.72000000000003"/>
  </r>
  <r>
    <x v="16"/>
    <x v="14"/>
    <s v="4.7. 生活消费"/>
    <x v="1"/>
    <n v="324.42"/>
  </r>
  <r>
    <x v="16"/>
    <x v="15"/>
    <s v="4.7. 生活消费"/>
    <x v="1"/>
    <n v="342.12"/>
  </r>
  <r>
    <x v="16"/>
    <x v="16"/>
    <s v="4.7. 生活消费"/>
    <x v="1"/>
    <n v="355.21"/>
  </r>
  <r>
    <x v="17"/>
    <x v="0"/>
    <s v="4.7. 生活消费"/>
    <x v="1"/>
    <n v="7.21"/>
  </r>
  <r>
    <x v="17"/>
    <x v="1"/>
    <s v="4.7. 生活消费"/>
    <x v="1"/>
    <n v="8.56"/>
  </r>
  <r>
    <x v="17"/>
    <x v="2"/>
    <s v="4.7. 生活消费"/>
    <x v="1"/>
    <n v="9.93"/>
  </r>
  <r>
    <x v="17"/>
    <x v="3"/>
    <s v="4.7. 生活消费"/>
    <x v="1"/>
    <n v="11.68"/>
  </r>
  <r>
    <x v="17"/>
    <x v="4"/>
    <s v="4.7. 生活消费"/>
    <x v="1"/>
    <n v="12.96"/>
  </r>
  <r>
    <x v="17"/>
    <x v="5"/>
    <s v="4.7. 生活消费"/>
    <x v="1"/>
    <n v="16.924674419999999"/>
  </r>
  <r>
    <x v="17"/>
    <x v="6"/>
    <s v="4.7. 生活消费"/>
    <x v="1"/>
    <n v="14.92439115"/>
  </r>
  <r>
    <x v="17"/>
    <x v="7"/>
    <s v="4.7. 生活消费"/>
    <x v="1"/>
    <n v="14.29"/>
  </r>
  <r>
    <x v="17"/>
    <x v="8"/>
    <s v="4.7. 生活消费"/>
    <x v="1"/>
    <n v="53.001237269999997"/>
  </r>
  <r>
    <x v="17"/>
    <x v="9"/>
    <s v="4.7. 生活消费"/>
    <x v="1"/>
    <n v="59.71"/>
  </r>
  <r>
    <x v="17"/>
    <x v="10"/>
    <s v="4.7. 生活消费"/>
    <x v="1"/>
    <n v="62.92"/>
  </r>
  <r>
    <x v="17"/>
    <x v="11"/>
    <s v="4.7. 生活消费"/>
    <x v="1"/>
    <n v="75.16"/>
  </r>
  <r>
    <x v="17"/>
    <x v="12"/>
    <s v="4.7. 生活消费"/>
    <x v="1"/>
    <n v="78.72"/>
  </r>
  <r>
    <x v="17"/>
    <x v="13"/>
    <s v="4.7. 生活消费"/>
    <x v="1"/>
    <n v="84.13"/>
  </r>
  <r>
    <x v="17"/>
    <x v="14"/>
    <s v="4.7. 生活消费"/>
    <x v="1"/>
    <n v="87.45"/>
  </r>
  <r>
    <x v="17"/>
    <x v="15"/>
    <s v="4.7. 生活消费"/>
    <x v="1"/>
    <n v="92.26"/>
  </r>
  <r>
    <x v="17"/>
    <x v="16"/>
    <s v="4.7. 生活消费"/>
    <x v="1"/>
    <n v="82.05"/>
  </r>
  <r>
    <x v="18"/>
    <x v="0"/>
    <s v="4.7. 生活消费"/>
    <x v="1"/>
    <n v="2.1800000000000002"/>
  </r>
  <r>
    <x v="18"/>
    <x v="1"/>
    <s v="4.7. 生活消费"/>
    <x v="1"/>
    <n v="0.83"/>
  </r>
  <r>
    <x v="18"/>
    <x v="2"/>
    <s v="4.7. 生活消费"/>
    <x v="1"/>
    <n v="1.34"/>
  </r>
  <r>
    <x v="18"/>
    <x v="3"/>
    <s v="4.7. 生活消费"/>
    <x v="1"/>
    <n v="3.18"/>
  </r>
  <r>
    <x v="18"/>
    <x v="4"/>
    <s v="4.7. 生活消费"/>
    <x v="1"/>
    <n v="4.6647999999999996"/>
  </r>
  <r>
    <x v="18"/>
    <x v="5"/>
    <s v="4.7. 生活消费"/>
    <x v="1"/>
    <n v="5.25"/>
  </r>
  <r>
    <x v="18"/>
    <x v="6"/>
    <s v="4.7. 生活消费"/>
    <x v="1"/>
    <n v="4.4783999999999997"/>
  </r>
  <r>
    <x v="18"/>
    <x v="7"/>
    <s v="4.7. 生活消费"/>
    <x v="1"/>
    <n v="6.32"/>
  </r>
  <r>
    <x v="18"/>
    <x v="8"/>
    <s v="4.7. 生活消费"/>
    <x v="1"/>
    <n v="6.26"/>
  </r>
  <r>
    <x v="18"/>
    <x v="9"/>
    <s v="4.7. 生活消费"/>
    <x v="1"/>
    <n v="5.0431600000000003"/>
  </r>
  <r>
    <x v="18"/>
    <x v="10"/>
    <s v="4.7. 生活消费"/>
    <x v="1"/>
    <n v="6.53"/>
  </r>
  <r>
    <x v="18"/>
    <x v="11"/>
    <s v="4.7. 生活消费"/>
    <x v="1"/>
    <n v="12.63"/>
  </r>
  <r>
    <x v="18"/>
    <x v="12"/>
    <s v="4.7. 生活消费"/>
    <x v="1"/>
    <n v="15.59"/>
  </r>
  <r>
    <x v="18"/>
    <x v="13"/>
    <s v="4.7. 生活消费"/>
    <x v="1"/>
    <n v="11.08"/>
  </r>
  <r>
    <x v="18"/>
    <x v="14"/>
    <s v="4.7. 生活消费"/>
    <x v="1"/>
    <n v="11.52"/>
  </r>
  <r>
    <x v="18"/>
    <x v="15"/>
    <s v="4.7. 生活消费"/>
    <x v="1"/>
    <n v="13.14"/>
  </r>
  <r>
    <x v="18"/>
    <x v="16"/>
    <s v="4.7. 生活消费"/>
    <x v="1"/>
    <n v="13.29"/>
  </r>
  <r>
    <x v="19"/>
    <x v="0"/>
    <s v="4.7. 生活消费"/>
    <x v="1"/>
    <m/>
  </r>
  <r>
    <x v="19"/>
    <x v="1"/>
    <s v="4.7. 生活消费"/>
    <x v="1"/>
    <n v="0.15"/>
  </r>
  <r>
    <x v="19"/>
    <x v="2"/>
    <s v="4.7. 生活消费"/>
    <x v="1"/>
    <n v="0.2"/>
  </r>
  <r>
    <x v="19"/>
    <x v="3"/>
    <s v="4.7. 生活消费"/>
    <x v="1"/>
    <n v="2.2412999999999998"/>
  </r>
  <r>
    <x v="19"/>
    <x v="4"/>
    <s v="4.7. 生活消费"/>
    <x v="1"/>
    <n v="2.8330000000000002"/>
  </r>
  <r>
    <x v="19"/>
    <x v="5"/>
    <s v="4.7. 生活消费"/>
    <x v="1"/>
    <n v="4.51"/>
  </r>
  <r>
    <x v="19"/>
    <x v="6"/>
    <s v="4.7. 生活消费"/>
    <x v="1"/>
    <n v="5.7729999999999997"/>
  </r>
  <r>
    <x v="19"/>
    <x v="7"/>
    <s v="4.7. 生活消费"/>
    <x v="1"/>
    <n v="6.61"/>
  </r>
  <r>
    <x v="19"/>
    <x v="8"/>
    <s v="4.7. 生活消费"/>
    <x v="1"/>
    <n v="9.1430000000000007"/>
  </r>
  <r>
    <x v="19"/>
    <x v="9"/>
    <s v="4.7. 生活消费"/>
    <x v="1"/>
    <n v="10.08"/>
  </r>
  <r>
    <x v="19"/>
    <x v="10"/>
    <s v="4.7. 生活消费"/>
    <x v="1"/>
    <n v="16.350000000000001"/>
  </r>
  <r>
    <x v="19"/>
    <x v="11"/>
    <s v="4.7. 生活消费"/>
    <x v="1"/>
    <n v="23.01"/>
  </r>
  <r>
    <x v="19"/>
    <x v="12"/>
    <s v="4.7. 生活消费"/>
    <x v="1"/>
    <n v="25.92"/>
  </r>
  <r>
    <x v="19"/>
    <x v="13"/>
    <s v="4.7. 生活消费"/>
    <x v="1"/>
    <n v="25.89"/>
  </r>
  <r>
    <x v="19"/>
    <x v="14"/>
    <s v="4.7. 生活消费"/>
    <x v="1"/>
    <n v="28.39"/>
  </r>
  <r>
    <x v="19"/>
    <x v="15"/>
    <s v="4.7. 生活消费"/>
    <x v="1"/>
    <n v="33.65"/>
  </r>
  <r>
    <x v="19"/>
    <x v="16"/>
    <s v="4.7. 生活消费"/>
    <x v="1"/>
    <n v="35.21"/>
  </r>
  <r>
    <x v="20"/>
    <x v="0"/>
    <s v="4.7. 生活消费"/>
    <x v="1"/>
    <n v="523.83000000000004"/>
  </r>
  <r>
    <x v="20"/>
    <x v="1"/>
    <s v="4.7. 生活消费"/>
    <x v="1"/>
    <n v="615.74"/>
  </r>
  <r>
    <x v="20"/>
    <x v="2"/>
    <s v="4.7. 生活消费"/>
    <x v="1"/>
    <n v="778.4"/>
  </r>
  <r>
    <x v="20"/>
    <x v="3"/>
    <s v="4.7. 生活消费"/>
    <x v="1"/>
    <n v="855.14"/>
  </r>
  <r>
    <x v="20"/>
    <x v="4"/>
    <s v="4.7. 生活消费"/>
    <x v="1"/>
    <n v="999.08"/>
  </r>
  <r>
    <x v="20"/>
    <x v="5"/>
    <s v="4.7. 生活消费"/>
    <x v="1"/>
    <n v="1213.6500000000001"/>
  </r>
  <r>
    <x v="20"/>
    <x v="6"/>
    <s v="4.7. 生活消费"/>
    <x v="1"/>
    <n v="1458.56"/>
  </r>
  <r>
    <x v="20"/>
    <x v="7"/>
    <s v="4.7. 生活消费"/>
    <x v="1"/>
    <n v="1666.52"/>
  </r>
  <r>
    <x v="20"/>
    <x v="8"/>
    <s v="4.7. 生活消费"/>
    <x v="1"/>
    <n v="1896.45"/>
  </r>
  <r>
    <x v="20"/>
    <x v="9"/>
    <s v="4.7. 生活消费"/>
    <x v="1"/>
    <n v="2118.8200000000002"/>
  </r>
  <r>
    <x v="20"/>
    <x v="10"/>
    <s v="4.7. 生活消费"/>
    <x v="1"/>
    <n v="2593.11"/>
  </r>
  <r>
    <x v="20"/>
    <x v="11"/>
    <s v="4.7. 生活消费"/>
    <x v="1"/>
    <n v="2969.67"/>
  </r>
  <r>
    <x v="20"/>
    <x v="12"/>
    <s v="4.7. 生活消费"/>
    <x v="1"/>
    <n v="3214.17"/>
  </r>
  <r>
    <x v="20"/>
    <x v="13"/>
    <s v="4.7. 生活消费"/>
    <x v="1"/>
    <n v="3504.2"/>
  </r>
  <r>
    <x v="20"/>
    <x v="14"/>
    <s v="4.7. 生活消费"/>
    <x v="1"/>
    <n v="3839.1"/>
  </r>
  <r>
    <x v="20"/>
    <x v="15"/>
    <s v="4.7. 生活消费"/>
    <x v="1"/>
    <n v="3717.56"/>
  </r>
  <r>
    <x v="20"/>
    <x v="16"/>
    <s v="4.7. 生活消费"/>
    <x v="1"/>
    <n v="4175.1499999999996"/>
  </r>
  <r>
    <x v="21"/>
    <x v="0"/>
    <s v="4.7. 生活消费"/>
    <x v="1"/>
    <n v="45.75"/>
  </r>
  <r>
    <x v="21"/>
    <x v="1"/>
    <s v="4.7. 生活消费"/>
    <x v="1"/>
    <n v="47.848500000000001"/>
  </r>
  <r>
    <x v="21"/>
    <x v="2"/>
    <s v="4.7. 生活消费"/>
    <x v="1"/>
    <n v="50"/>
  </r>
  <r>
    <x v="21"/>
    <x v="3"/>
    <s v="4.7. 生活消费"/>
    <x v="1"/>
    <n v="58.2"/>
  </r>
  <r>
    <x v="21"/>
    <x v="4"/>
    <s v="4.7. 生活消费"/>
    <x v="1"/>
    <n v="67"/>
  </r>
  <r>
    <x v="21"/>
    <x v="5"/>
    <s v="4.7. 生活消费"/>
    <x v="1"/>
    <n v="322"/>
  </r>
  <r>
    <x v="21"/>
    <x v="6"/>
    <s v="4.7. 生活消费"/>
    <x v="1"/>
    <n v="348.34"/>
  </r>
  <r>
    <x v="21"/>
    <x v="7"/>
    <s v="4.7. 生活消费"/>
    <x v="1"/>
    <n v="386.34"/>
  </r>
  <r>
    <x v="21"/>
    <x v="8"/>
    <s v="4.7. 生活消费"/>
    <x v="1"/>
    <n v="430.34"/>
  </r>
  <r>
    <x v="21"/>
    <x v="9"/>
    <s v="4.7. 生活消费"/>
    <x v="1"/>
    <n v="443.96933130000002"/>
  </r>
  <r>
    <x v="21"/>
    <x v="10"/>
    <s v="4.7. 生活消费"/>
    <x v="1"/>
    <n v="451.17"/>
  </r>
  <r>
    <x v="21"/>
    <x v="11"/>
    <s v="4.7. 生活消费"/>
    <x v="1"/>
    <n v="461.32779420000003"/>
  </r>
  <r>
    <x v="21"/>
    <x v="12"/>
    <s v="4.7. 生活消费"/>
    <x v="1"/>
    <n v="528.30999999999995"/>
  </r>
  <r>
    <x v="21"/>
    <x v="13"/>
    <s v="4.7. 生活消费"/>
    <x v="1"/>
    <n v="431.02"/>
  </r>
  <r>
    <x v="21"/>
    <x v="14"/>
    <s v="4.7. 生活消费"/>
    <x v="1"/>
    <n v="433.46"/>
  </r>
  <r>
    <x v="21"/>
    <x v="15"/>
    <s v="4.7. 生活消费"/>
    <x v="1"/>
    <n v="418.79"/>
  </r>
  <r>
    <x v="21"/>
    <x v="16"/>
    <s v="4.7. 生活消费"/>
    <x v="1"/>
    <n v="445.5"/>
  </r>
  <r>
    <x v="22"/>
    <x v="0"/>
    <s v="4.7. 生活消费"/>
    <x v="1"/>
    <n v="3.61"/>
  </r>
  <r>
    <x v="22"/>
    <x v="1"/>
    <s v="4.7. 生活消费"/>
    <x v="1"/>
    <n v="4.6900000000000004"/>
  </r>
  <r>
    <x v="22"/>
    <x v="2"/>
    <s v="4.7. 生活消费"/>
    <x v="1"/>
    <n v="6.16"/>
  </r>
  <r>
    <x v="22"/>
    <x v="3"/>
    <s v="4.7. 生活消费"/>
    <x v="1"/>
    <n v="31.69"/>
  </r>
  <r>
    <x v="22"/>
    <x v="4"/>
    <s v="4.7. 生活消费"/>
    <x v="1"/>
    <n v="42.05"/>
  </r>
  <r>
    <x v="22"/>
    <x v="5"/>
    <s v="4.7. 生活消费"/>
    <x v="1"/>
    <n v="34.31"/>
  </r>
  <r>
    <x v="22"/>
    <x v="6"/>
    <s v="4.7. 生活消费"/>
    <x v="1"/>
    <n v="32.6"/>
  </r>
  <r>
    <x v="22"/>
    <x v="7"/>
    <s v="4.7. 生活消费"/>
    <x v="1"/>
    <n v="34.299999999999997"/>
  </r>
  <r>
    <x v="22"/>
    <x v="8"/>
    <s v="4.7. 生活消费"/>
    <x v="1"/>
    <n v="35.9"/>
  </r>
  <r>
    <x v="22"/>
    <x v="9"/>
    <s v="4.7. 生活消费"/>
    <x v="1"/>
    <n v="32.520000000000003"/>
  </r>
  <r>
    <x v="22"/>
    <x v="10"/>
    <s v="4.7. 生活消费"/>
    <x v="1"/>
    <n v="37.6"/>
  </r>
  <r>
    <x v="22"/>
    <x v="11"/>
    <s v="4.7. 生活消费"/>
    <x v="1"/>
    <n v="38.49"/>
  </r>
  <r>
    <x v="22"/>
    <x v="12"/>
    <s v="4.7. 生活消费"/>
    <x v="1"/>
    <n v="45.84"/>
  </r>
  <r>
    <x v="22"/>
    <x v="13"/>
    <s v="4.7. 生活消费"/>
    <x v="1"/>
    <n v="36.96"/>
  </r>
  <r>
    <x v="22"/>
    <x v="14"/>
    <s v="4.7. 生活消费"/>
    <x v="1"/>
    <n v="39.56"/>
  </r>
  <r>
    <x v="22"/>
    <x v="15"/>
    <s v="4.7. 生活消费"/>
    <x v="1"/>
    <n v="33.56"/>
  </r>
  <r>
    <x v="22"/>
    <x v="16"/>
    <s v="4.7. 生活消费"/>
    <x v="1"/>
    <n v="33.71"/>
  </r>
  <r>
    <x v="23"/>
    <x v="0"/>
    <s v="4.7. 生活消费"/>
    <x v="1"/>
    <n v="40"/>
  </r>
  <r>
    <x v="23"/>
    <x v="1"/>
    <s v="4.7. 生活消费"/>
    <x v="1"/>
    <n v="40.1"/>
  </r>
  <r>
    <x v="23"/>
    <x v="2"/>
    <s v="4.7. 生活消费"/>
    <x v="1"/>
    <n v="90"/>
  </r>
  <r>
    <x v="23"/>
    <x v="3"/>
    <s v="4.7. 生活消费"/>
    <x v="1"/>
    <n v="103"/>
  </r>
  <r>
    <x v="23"/>
    <x v="4"/>
    <s v="4.7. 生活消费"/>
    <x v="1"/>
    <n v="58"/>
  </r>
  <r>
    <x v="23"/>
    <x v="5"/>
    <s v="4.7. 生活消费"/>
    <x v="1"/>
    <n v="76"/>
  </r>
  <r>
    <x v="23"/>
    <x v="6"/>
    <s v="4.7. 生活消费"/>
    <x v="1"/>
    <n v="86.5"/>
  </r>
  <r>
    <x v="23"/>
    <x v="7"/>
    <s v="4.7. 生活消费"/>
    <x v="1"/>
    <n v="91.23"/>
  </r>
  <r>
    <x v="23"/>
    <x v="8"/>
    <s v="4.7. 生活消费"/>
    <x v="1"/>
    <n v="70.58"/>
  </r>
  <r>
    <x v="23"/>
    <x v="9"/>
    <s v="4.7. 生活消费"/>
    <x v="1"/>
    <n v="70.953000000000003"/>
  </r>
  <r>
    <x v="23"/>
    <x v="10"/>
    <s v="4.7. 生活消费"/>
    <x v="1"/>
    <n v="79.760000000000005"/>
  </r>
  <r>
    <x v="23"/>
    <x v="11"/>
    <s v="4.7. 生活消费"/>
    <x v="1"/>
    <n v="91.845903789999994"/>
  </r>
  <r>
    <x v="23"/>
    <x v="12"/>
    <s v="4.7. 生活消费"/>
    <x v="1"/>
    <n v="95.78"/>
  </r>
  <r>
    <x v="23"/>
    <x v="13"/>
    <s v="4.7. 生活消费"/>
    <x v="1"/>
    <n v="103.72"/>
  </r>
  <r>
    <x v="23"/>
    <x v="14"/>
    <s v="4.7. 生活消费"/>
    <x v="1"/>
    <n v="107.06"/>
  </r>
  <r>
    <x v="23"/>
    <x v="15"/>
    <s v="4.7. 生活消费"/>
    <x v="1"/>
    <n v="113.71"/>
  </r>
  <r>
    <x v="23"/>
    <x v="16"/>
    <s v="4.7. 生活消费"/>
    <x v="1"/>
    <n v="122.4"/>
  </r>
  <r>
    <x v="24"/>
    <x v="0"/>
    <s v="4.7. 生活消费"/>
    <x v="1"/>
    <n v="45.4"/>
  </r>
  <r>
    <x v="24"/>
    <x v="1"/>
    <s v="4.7. 生活消费"/>
    <x v="1"/>
    <n v="60.4"/>
  </r>
  <r>
    <x v="24"/>
    <x v="2"/>
    <s v="4.7. 生活消费"/>
    <x v="1"/>
    <n v="71.88"/>
  </r>
  <r>
    <x v="24"/>
    <x v="3"/>
    <s v="4.7. 生活消费"/>
    <x v="1"/>
    <n v="84.986000000000004"/>
  </r>
  <r>
    <x v="24"/>
    <x v="4"/>
    <s v="4.7. 生活消费"/>
    <x v="1"/>
    <n v="103.6754265"/>
  </r>
  <r>
    <x v="24"/>
    <x v="5"/>
    <s v="4.7. 生活消费"/>
    <x v="1"/>
    <n v="119.23"/>
  </r>
  <r>
    <x v="24"/>
    <x v="6"/>
    <s v="4.7. 生活消费"/>
    <x v="1"/>
    <n v="142.50213249999999"/>
  </r>
  <r>
    <x v="24"/>
    <x v="7"/>
    <s v="4.7. 生活消费"/>
    <x v="1"/>
    <n v="168.86"/>
  </r>
  <r>
    <x v="24"/>
    <x v="8"/>
    <s v="4.7. 生活消费"/>
    <x v="1"/>
    <n v="188.21135599999999"/>
  </r>
  <r>
    <x v="24"/>
    <x v="9"/>
    <s v="4.7. 生活消费"/>
    <x v="1"/>
    <n v="206.98"/>
  </r>
  <r>
    <x v="24"/>
    <x v="10"/>
    <s v="4.7. 生活消费"/>
    <x v="1"/>
    <n v="235.75"/>
  </r>
  <r>
    <x v="24"/>
    <x v="11"/>
    <s v="4.7. 生活消费"/>
    <x v="1"/>
    <n v="255.33"/>
  </r>
  <r>
    <x v="24"/>
    <x v="12"/>
    <s v="4.7. 生活消费"/>
    <x v="1"/>
    <n v="282.36"/>
  </r>
  <r>
    <x v="24"/>
    <x v="13"/>
    <s v="4.7. 生活消费"/>
    <x v="1"/>
    <n v="215.71"/>
  </r>
  <r>
    <x v="24"/>
    <x v="14"/>
    <s v="4.7. 生活消费"/>
    <x v="1"/>
    <n v="218.5"/>
  </r>
  <r>
    <x v="24"/>
    <x v="15"/>
    <s v="4.7. 生活消费"/>
    <x v="1"/>
    <n v="210.5"/>
  </r>
  <r>
    <x v="24"/>
    <x v="16"/>
    <s v="4.7. 生活消费"/>
    <x v="1"/>
    <n v="215.5"/>
  </r>
  <r>
    <x v="25"/>
    <x v="0"/>
    <s v="4.7. 生活消费"/>
    <x v="1"/>
    <n v="4.95"/>
  </r>
  <r>
    <x v="25"/>
    <x v="1"/>
    <s v="4.7. 生活消费"/>
    <x v="1"/>
    <n v="4.92"/>
  </r>
  <r>
    <x v="25"/>
    <x v="2"/>
    <s v="4.7. 生活消费"/>
    <x v="1"/>
    <n v="5.68"/>
  </r>
  <r>
    <x v="25"/>
    <x v="3"/>
    <s v="4.7. 生活消费"/>
    <x v="1"/>
    <n v="6.04"/>
  </r>
  <r>
    <x v="25"/>
    <x v="4"/>
    <s v="4.7. 生活消费"/>
    <x v="1"/>
    <n v="30.6"/>
  </r>
  <r>
    <x v="25"/>
    <x v="5"/>
    <s v="4.7. 生活消费"/>
    <x v="1"/>
    <n v="88.85"/>
  </r>
  <r>
    <x v="25"/>
    <x v="6"/>
    <s v="4.7. 生活消费"/>
    <x v="1"/>
    <n v="204.83"/>
  </r>
  <r>
    <x v="25"/>
    <x v="7"/>
    <s v="4.7. 生活消费"/>
    <x v="1"/>
    <n v="226.9"/>
  </r>
  <r>
    <x v="25"/>
    <x v="8"/>
    <s v="4.7. 生活消费"/>
    <x v="1"/>
    <n v="273.86"/>
  </r>
  <r>
    <x v="25"/>
    <x v="9"/>
    <s v="4.7. 生活消费"/>
    <x v="1"/>
    <n v="349.11"/>
  </r>
  <r>
    <x v="25"/>
    <x v="10"/>
    <s v="4.7. 生活消费"/>
    <x v="1"/>
    <n v="341.33"/>
  </r>
  <r>
    <x v="25"/>
    <x v="11"/>
    <s v="4.7. 生活消费"/>
    <x v="1"/>
    <n v="363.95"/>
  </r>
  <r>
    <x v="25"/>
    <x v="12"/>
    <s v="4.7. 生活消费"/>
    <x v="1"/>
    <n v="379.68"/>
  </r>
  <r>
    <x v="25"/>
    <x v="13"/>
    <s v="4.7. 生活消费"/>
    <x v="1"/>
    <n v="401.01"/>
  </r>
  <r>
    <x v="25"/>
    <x v="14"/>
    <s v="4.7. 生活消费"/>
    <x v="1"/>
    <n v="444.01"/>
  </r>
  <r>
    <x v="25"/>
    <x v="15"/>
    <s v="4.7. 生活消费"/>
    <x v="1"/>
    <n v="452.7"/>
  </r>
  <r>
    <x v="25"/>
    <x v="16"/>
    <s v="4.7. 生活消费"/>
    <x v="1"/>
    <n v="473.75"/>
  </r>
  <r>
    <x v="26"/>
    <x v="0"/>
    <s v="4.7. 生活消费"/>
    <x v="1"/>
    <n v="21.94"/>
  </r>
  <r>
    <x v="26"/>
    <x v="1"/>
    <s v="4.7. 生活消费"/>
    <x v="1"/>
    <n v="23.79"/>
  </r>
  <r>
    <x v="26"/>
    <x v="2"/>
    <s v="4.7. 生活消费"/>
    <x v="1"/>
    <n v="29.03"/>
  </r>
  <r>
    <x v="26"/>
    <x v="3"/>
    <s v="4.7. 生活消费"/>
    <x v="1"/>
    <n v="44.73"/>
  </r>
  <r>
    <x v="26"/>
    <x v="4"/>
    <s v="4.7. 生活消费"/>
    <x v="1"/>
    <n v="71.180000000000007"/>
  </r>
  <r>
    <x v="26"/>
    <x v="5"/>
    <s v="4.7. 生活消费"/>
    <x v="1"/>
    <n v="92.4"/>
  </r>
  <r>
    <x v="26"/>
    <x v="6"/>
    <s v="4.7. 生活消费"/>
    <x v="1"/>
    <n v="106.8"/>
  </r>
  <r>
    <x v="26"/>
    <x v="7"/>
    <s v="4.7. 生活消费"/>
    <x v="1"/>
    <n v="133.22999999999999"/>
  </r>
  <r>
    <x v="26"/>
    <x v="8"/>
    <s v="4.7. 生活消费"/>
    <x v="1"/>
    <n v="124.93"/>
  </r>
  <r>
    <x v="26"/>
    <x v="9"/>
    <s v="4.7. 生活消费"/>
    <x v="1"/>
    <n v="139.02000000000001"/>
  </r>
  <r>
    <x v="26"/>
    <x v="10"/>
    <s v="4.7. 生活消费"/>
    <x v="1"/>
    <n v="168.72"/>
  </r>
  <r>
    <x v="26"/>
    <x v="11"/>
    <s v="4.7. 生活消费"/>
    <x v="1"/>
    <n v="183.91"/>
  </r>
  <r>
    <x v="26"/>
    <x v="12"/>
    <s v="4.7. 生活消费"/>
    <x v="1"/>
    <n v="184.13"/>
  </r>
  <r>
    <x v="26"/>
    <x v="13"/>
    <s v="4.7. 生活消费"/>
    <x v="1"/>
    <n v="191.1"/>
  </r>
  <r>
    <x v="26"/>
    <x v="14"/>
    <s v="4.7. 生活消费"/>
    <x v="1"/>
    <n v="199.08"/>
  </r>
  <r>
    <x v="26"/>
    <x v="15"/>
    <s v="4.7. 生活消费"/>
    <x v="1"/>
    <n v="206.76"/>
  </r>
  <r>
    <x v="26"/>
    <x v="16"/>
    <s v="4.7. 生活消费"/>
    <x v="1"/>
    <n v="210.01"/>
  </r>
  <r>
    <x v="27"/>
    <x v="0"/>
    <s v="4.7. 生活消费"/>
    <x v="1"/>
    <n v="8.98"/>
  </r>
  <r>
    <x v="27"/>
    <x v="1"/>
    <s v="4.7. 生活消费"/>
    <x v="1"/>
    <n v="9.1999999999999993"/>
  </r>
  <r>
    <x v="27"/>
    <x v="2"/>
    <s v="4.7. 生活消费"/>
    <x v="1"/>
    <n v="9.4"/>
  </r>
  <r>
    <x v="27"/>
    <x v="3"/>
    <s v="4.7. 生活消费"/>
    <x v="1"/>
    <n v="9.6999999999999993"/>
  </r>
  <r>
    <x v="27"/>
    <x v="4"/>
    <s v="4.7. 生活消费"/>
    <x v="1"/>
    <n v="10.3"/>
  </r>
  <r>
    <x v="27"/>
    <x v="5"/>
    <s v="4.7. 生活消费"/>
    <x v="1"/>
    <n v="10.45"/>
  </r>
  <r>
    <x v="27"/>
    <x v="6"/>
    <s v="4.7. 生活消费"/>
    <x v="1"/>
    <n v="11.65"/>
  </r>
  <r>
    <x v="27"/>
    <x v="7"/>
    <s v="4.7. 生活消费"/>
    <x v="1"/>
    <n v="13.8"/>
  </r>
  <r>
    <x v="27"/>
    <x v="8"/>
    <s v="4.7. 生活消费"/>
    <x v="1"/>
    <n v="44.3"/>
  </r>
  <r>
    <x v="27"/>
    <x v="9"/>
    <s v="4.7. 生活消费"/>
    <x v="1"/>
    <n v="47.46"/>
  </r>
  <r>
    <x v="27"/>
    <x v="10"/>
    <s v="4.7. 生活消费"/>
    <x v="1"/>
    <n v="48.6"/>
  </r>
  <r>
    <x v="27"/>
    <x v="11"/>
    <s v="4.7. 生活消费"/>
    <x v="1"/>
    <n v="55.904400000000003"/>
  </r>
  <r>
    <x v="27"/>
    <x v="12"/>
    <s v="4.7. 生活消费"/>
    <x v="1"/>
    <n v="74.900000000000006"/>
  </r>
  <r>
    <x v="27"/>
    <x v="13"/>
    <s v="4.7. 生活消费"/>
    <x v="1"/>
    <n v="107.6"/>
  </r>
  <r>
    <x v="27"/>
    <x v="14"/>
    <s v="4.7. 生活消费"/>
    <x v="1"/>
    <n v="117.9"/>
  </r>
  <r>
    <x v="27"/>
    <x v="15"/>
    <s v="4.7. 生活消费"/>
    <x v="1"/>
    <n v="103.67"/>
  </r>
  <r>
    <x v="27"/>
    <x v="16"/>
    <s v="4.7. 生活消费"/>
    <x v="1"/>
    <n v="108.89"/>
  </r>
  <r>
    <x v="28"/>
    <x v="0"/>
    <s v="4.7. 生活消费"/>
    <x v="1"/>
    <n v="10.28"/>
  </r>
  <r>
    <x v="28"/>
    <x v="1"/>
    <s v="4.7. 生活消费"/>
    <x v="1"/>
    <n v="11.308"/>
  </r>
  <r>
    <x v="28"/>
    <x v="2"/>
    <s v="4.7. 生活消费"/>
    <x v="1"/>
    <n v="42.84"/>
  </r>
  <r>
    <x v="28"/>
    <x v="3"/>
    <s v="4.7. 生活消费"/>
    <x v="1"/>
    <n v="45.01"/>
  </r>
  <r>
    <x v="28"/>
    <x v="4"/>
    <s v="4.7. 生活消费"/>
    <x v="1"/>
    <n v="45.08"/>
  </r>
  <r>
    <x v="28"/>
    <x v="5"/>
    <s v="4.7. 生活消费"/>
    <x v="1"/>
    <n v="51.330711999999998"/>
  </r>
  <r>
    <x v="28"/>
    <x v="6"/>
    <s v="4.7. 生活消费"/>
    <x v="1"/>
    <n v="55.463783200000002"/>
  </r>
  <r>
    <x v="28"/>
    <x v="7"/>
    <s v="4.7. 生活消费"/>
    <x v="1"/>
    <n v="71.53"/>
  </r>
  <r>
    <x v="28"/>
    <x v="8"/>
    <s v="4.7. 生活消费"/>
    <x v="1"/>
    <n v="54.831715000000003"/>
  </r>
  <r>
    <x v="28"/>
    <x v="9"/>
    <s v="4.7. 生活消费"/>
    <x v="1"/>
    <n v="78.121719299999995"/>
  </r>
  <r>
    <x v="28"/>
    <x v="10"/>
    <s v="4.7. 生活消费"/>
    <x v="1"/>
    <n v="82.09"/>
  </r>
  <r>
    <x v="28"/>
    <x v="11"/>
    <s v="4.7. 生活消费"/>
    <x v="1"/>
    <n v="112.3392727"/>
  </r>
  <r>
    <x v="28"/>
    <x v="12"/>
    <s v="4.7. 生活消费"/>
    <x v="1"/>
    <n v="115.75"/>
  </r>
  <r>
    <x v="28"/>
    <x v="13"/>
    <s v="4.7. 生活消费"/>
    <x v="1"/>
    <n v="122.19"/>
  </r>
  <r>
    <x v="28"/>
    <x v="14"/>
    <s v="4.7. 生活消费"/>
    <x v="1"/>
    <n v="126.41"/>
  </r>
  <r>
    <x v="28"/>
    <x v="15"/>
    <s v="4.7. 生活消费"/>
    <x v="1"/>
    <n v="139.80000000000001"/>
  </r>
  <r>
    <x v="28"/>
    <x v="16"/>
    <s v="4.7. 生活消费"/>
    <x v="1"/>
    <n v="161.57"/>
  </r>
  <r>
    <x v="29"/>
    <x v="0"/>
    <s v="4.7. 生活消费"/>
    <x v="1"/>
    <n v="61"/>
  </r>
  <r>
    <x v="29"/>
    <x v="1"/>
    <s v="4.7. 生活消费"/>
    <x v="1"/>
    <n v="74"/>
  </r>
  <r>
    <x v="29"/>
    <x v="2"/>
    <s v="4.7. 生活消费"/>
    <x v="1"/>
    <n v="90"/>
  </r>
  <r>
    <x v="29"/>
    <x v="3"/>
    <s v="4.7. 生活消费"/>
    <x v="1"/>
    <n v="100.455"/>
  </r>
  <r>
    <x v="29"/>
    <x v="4"/>
    <s v="4.7. 生活消费"/>
    <x v="1"/>
    <n v="106.21"/>
  </r>
  <r>
    <x v="29"/>
    <x v="5"/>
    <s v="4.7. 生活消费"/>
    <x v="1"/>
    <n v="125"/>
  </r>
  <r>
    <x v="29"/>
    <x v="6"/>
    <s v="4.7. 生活消费"/>
    <x v="1"/>
    <n v="141"/>
  </r>
  <r>
    <x v="29"/>
    <x v="7"/>
    <s v="4.7. 生活消费"/>
    <x v="1"/>
    <n v="158"/>
  </r>
  <r>
    <x v="29"/>
    <x v="8"/>
    <s v="4.7. 生活消费"/>
    <x v="1"/>
    <n v="165"/>
  </r>
  <r>
    <x v="29"/>
    <x v="9"/>
    <s v="4.7. 生活消费"/>
    <x v="1"/>
    <n v="160"/>
  </r>
  <r>
    <x v="29"/>
    <x v="10"/>
    <s v="4.7. 生活消费"/>
    <x v="1"/>
    <n v="173"/>
  </r>
  <r>
    <x v="29"/>
    <x v="11"/>
    <s v="4.7. 生活消费"/>
    <x v="1"/>
    <n v="174"/>
  </r>
  <r>
    <x v="29"/>
    <x v="12"/>
    <s v="4.7. 生活消费"/>
    <x v="1"/>
    <n v="187.45"/>
  </r>
  <r>
    <x v="29"/>
    <x v="13"/>
    <s v="4.7. 生活消费"/>
    <x v="1"/>
    <n v="186.45"/>
  </r>
  <r>
    <x v="29"/>
    <x v="14"/>
    <s v="4.7. 生活消费"/>
    <x v="1"/>
    <n v="180.45"/>
  </r>
  <r>
    <x v="29"/>
    <x v="15"/>
    <s v="4.7. 生活消费"/>
    <x v="1"/>
    <n v="202.55"/>
  </r>
  <r>
    <x v="29"/>
    <x v="16"/>
    <s v="4.7. 生活消费"/>
    <x v="1"/>
    <n v="219.02"/>
  </r>
  <r>
    <x v="30"/>
    <x v="0"/>
    <s v="4.7. 生活消费"/>
    <x v="1"/>
    <n v="1.24"/>
  </r>
  <r>
    <x v="30"/>
    <x v="1"/>
    <s v="4.7. 生活消费"/>
    <x v="1"/>
    <n v="1.25"/>
  </r>
  <r>
    <x v="30"/>
    <x v="2"/>
    <s v="4.7. 生活消费"/>
    <x v="1"/>
    <n v="1.32"/>
  </r>
  <r>
    <x v="30"/>
    <x v="3"/>
    <s v="4.7. 生活消费"/>
    <x v="1"/>
    <n v="1.499304"/>
  </r>
  <r>
    <x v="30"/>
    <x v="4"/>
    <s v="4.7. 生活消费"/>
    <x v="1"/>
    <n v="31.28"/>
  </r>
  <r>
    <x v="30"/>
    <x v="5"/>
    <s v="4.7. 生活消费"/>
    <x v="1"/>
    <n v="34.28"/>
  </r>
  <r>
    <x v="30"/>
    <x v="6"/>
    <s v="4.7. 生活消费"/>
    <x v="1"/>
    <n v="42.04"/>
  </r>
  <r>
    <x v="30"/>
    <x v="7"/>
    <s v="4.7. 生活消费"/>
    <x v="1"/>
    <n v="48.33"/>
  </r>
  <r>
    <x v="30"/>
    <x v="8"/>
    <s v="4.7. 生活消费"/>
    <x v="1"/>
    <n v="54.16"/>
  </r>
  <r>
    <x v="30"/>
    <x v="9"/>
    <s v="4.7. 生活消费"/>
    <x v="1"/>
    <n v="64.819999999999993"/>
  </r>
  <r>
    <x v="30"/>
    <x v="10"/>
    <s v="4.7. 生活消费"/>
    <x v="1"/>
    <n v="74.010000000000005"/>
  </r>
  <r>
    <x v="30"/>
    <x v="11"/>
    <s v="4.7. 生活消费"/>
    <x v="1"/>
    <n v="83.32"/>
  </r>
  <r>
    <x v="30"/>
    <x v="12"/>
    <s v="4.7. 生活消费"/>
    <x v="1"/>
    <n v="86.64"/>
  </r>
  <r>
    <x v="30"/>
    <x v="13"/>
    <s v="4.7. 生活消费"/>
    <x v="1"/>
    <n v="103.94"/>
  </r>
  <r>
    <x v="30"/>
    <x v="14"/>
    <s v="4.7. 生活消费"/>
    <x v="1"/>
    <n v="117.58"/>
  </r>
  <r>
    <x v="30"/>
    <x v="15"/>
    <s v="4.7. 生活消费"/>
    <x v="1"/>
    <n v="124.14"/>
  </r>
  <r>
    <x v="30"/>
    <x v="16"/>
    <s v="4.7. 生活消费"/>
    <x v="1"/>
    <n v="124.36"/>
  </r>
  <r>
    <x v="31"/>
    <x v="17"/>
    <m/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E3A286-0A03-466A-A00E-A5EA784358D1}" name="数据透视表3" cacheId="53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1">
  <location ref="G1:Z69" firstHeaderRow="1" firstDataRow="2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axis="axisCol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dataField="1" showAll="0"/>
  </pivotFields>
  <rowFields count="2">
    <field x="3"/>
    <field x="0"/>
  </rowFields>
  <rowItems count="6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2"/>
    </i>
    <i r="1">
      <x v="31"/>
    </i>
    <i t="grand">
      <x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求和项:实物消费量" fld="4" baseField="0" baseItem="0" numFmtId="176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DFE19-6224-4401-A498-B1C28127EC26}">
  <dimension ref="A1:B25"/>
  <sheetViews>
    <sheetView tabSelected="1" workbookViewId="0">
      <selection activeCell="B15" sqref="B15"/>
    </sheetView>
  </sheetViews>
  <sheetFormatPr defaultRowHeight="14.3"/>
  <cols>
    <col min="2" max="2" width="66.75" customWidth="1"/>
  </cols>
  <sheetData>
    <row r="1" spans="1:2">
      <c r="A1" s="254" t="s">
        <v>1560</v>
      </c>
    </row>
    <row r="4" spans="1:2" s="54" customFormat="1">
      <c r="A4" s="254" t="s">
        <v>1561</v>
      </c>
      <c r="B4" s="255" t="s">
        <v>1571</v>
      </c>
    </row>
    <row r="5" spans="1:2" s="54" customFormat="1">
      <c r="A5" s="254"/>
      <c r="B5" s="256" t="s">
        <v>1573</v>
      </c>
    </row>
    <row r="6" spans="1:2" s="54" customFormat="1">
      <c r="A6" s="254"/>
      <c r="B6" s="256" t="s">
        <v>1574</v>
      </c>
    </row>
    <row r="7" spans="1:2" s="54" customFormat="1">
      <c r="B7" s="54" t="s">
        <v>1572</v>
      </c>
    </row>
    <row r="8" spans="1:2" s="54" customFormat="1"/>
    <row r="9" spans="1:2" s="54" customFormat="1">
      <c r="B9" s="255" t="s">
        <v>1562</v>
      </c>
    </row>
    <row r="10" spans="1:2" s="54" customFormat="1">
      <c r="B10" s="256" t="s">
        <v>1576</v>
      </c>
    </row>
    <row r="11" spans="1:2" s="54" customFormat="1">
      <c r="B11" s="256">
        <v>2022</v>
      </c>
    </row>
    <row r="12" spans="1:2" s="54" customFormat="1">
      <c r="B12" s="54" t="s">
        <v>1575</v>
      </c>
    </row>
    <row r="13" spans="1:2" s="54" customFormat="1"/>
    <row r="14" spans="1:2" s="54" customFormat="1"/>
    <row r="15" spans="1:2" s="54" customFormat="1">
      <c r="A15" s="254" t="s">
        <v>1563</v>
      </c>
      <c r="B15" s="54" t="s">
        <v>1564</v>
      </c>
    </row>
    <row r="16" spans="1:2" s="54" customFormat="1"/>
    <row r="17" spans="2:2" s="54" customFormat="1">
      <c r="B17" s="54" t="s">
        <v>1565</v>
      </c>
    </row>
    <row r="18" spans="2:2" s="54" customFormat="1"/>
    <row r="19" spans="2:2" s="54" customFormat="1">
      <c r="B19" s="54" t="s">
        <v>1566</v>
      </c>
    </row>
    <row r="20" spans="2:2" s="54" customFormat="1">
      <c r="B20" s="54" t="s">
        <v>1567</v>
      </c>
    </row>
    <row r="21" spans="2:2" s="54" customFormat="1"/>
    <row r="22" spans="2:2" s="54" customFormat="1">
      <c r="B22" s="257" t="s">
        <v>1568</v>
      </c>
    </row>
    <row r="23" spans="2:2" s="54" customFormat="1">
      <c r="B23" s="54" t="s">
        <v>1569</v>
      </c>
    </row>
    <row r="24" spans="2:2" s="54" customFormat="1"/>
    <row r="25" spans="2:2" s="54" customFormat="1">
      <c r="B25" s="54" t="s">
        <v>1570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F2A09-1D9D-4BE4-A398-A797E97D6084}">
  <dimension ref="A1:N57"/>
  <sheetViews>
    <sheetView workbookViewId="0">
      <selection activeCell="L11" sqref="L11"/>
    </sheetView>
  </sheetViews>
  <sheetFormatPr defaultRowHeight="14.3"/>
  <cols>
    <col min="1" max="1" width="5.5" customWidth="1"/>
    <col min="2" max="14" width="12.875" customWidth="1"/>
  </cols>
  <sheetData>
    <row r="1" spans="1:14" ht="44.85">
      <c r="B1" s="6" t="s">
        <v>76</v>
      </c>
      <c r="C1" s="6" t="s">
        <v>80</v>
      </c>
      <c r="D1" s="6" t="s">
        <v>81</v>
      </c>
      <c r="E1" s="6" t="s">
        <v>82</v>
      </c>
      <c r="F1" s="6" t="s">
        <v>111</v>
      </c>
      <c r="G1" s="6" t="s">
        <v>112</v>
      </c>
      <c r="H1" s="6" t="s">
        <v>113</v>
      </c>
      <c r="I1" s="6" t="s">
        <v>87</v>
      </c>
      <c r="J1" s="6" t="s">
        <v>91</v>
      </c>
      <c r="K1" s="18" t="s">
        <v>116</v>
      </c>
      <c r="L1" s="18" t="s">
        <v>117</v>
      </c>
      <c r="M1" s="18" t="s">
        <v>134</v>
      </c>
      <c r="N1" s="18" t="s">
        <v>133</v>
      </c>
    </row>
    <row r="2" spans="1:14">
      <c r="A2">
        <v>2015</v>
      </c>
      <c r="B2" s="11">
        <v>11960.6</v>
      </c>
      <c r="C2" s="11">
        <v>10742.66</v>
      </c>
      <c r="D2" s="11">
        <v>73.08</v>
      </c>
      <c r="E2" s="11">
        <v>7282.55</v>
      </c>
      <c r="F2" s="11">
        <v>765.4</v>
      </c>
      <c r="G2" s="11">
        <v>140.01</v>
      </c>
      <c r="H2" s="11">
        <v>396.74</v>
      </c>
      <c r="I2" s="11">
        <v>23754.31</v>
      </c>
      <c r="J2" s="11">
        <v>57955.72</v>
      </c>
      <c r="K2" s="11">
        <v>37536.449999999997</v>
      </c>
      <c r="L2" s="11">
        <v>66.95</v>
      </c>
      <c r="M2" s="11">
        <v>13313.449999999901</v>
      </c>
      <c r="N2" s="11">
        <v>24223</v>
      </c>
    </row>
    <row r="3" spans="1:14">
      <c r="A3">
        <v>2016</v>
      </c>
      <c r="B3" s="11">
        <v>12579.29</v>
      </c>
      <c r="C3" s="11">
        <v>10228.709999999999</v>
      </c>
      <c r="D3" s="11">
        <v>72.33</v>
      </c>
      <c r="E3" s="11">
        <v>8378.1299999999992</v>
      </c>
      <c r="F3" s="11">
        <v>745.35</v>
      </c>
      <c r="G3" s="11">
        <v>161.51</v>
      </c>
      <c r="H3" s="11">
        <v>377.35</v>
      </c>
      <c r="I3" s="11">
        <v>23792.26</v>
      </c>
      <c r="J3" s="11">
        <v>61080.1</v>
      </c>
      <c r="K3" s="11">
        <v>39263.800000000003</v>
      </c>
      <c r="L3" s="11">
        <v>72.11</v>
      </c>
      <c r="M3" s="11">
        <v>14091.29</v>
      </c>
      <c r="N3" s="11">
        <v>25172.51</v>
      </c>
    </row>
    <row r="4" spans="1:14">
      <c r="A4">
        <v>2017</v>
      </c>
      <c r="B4" s="11">
        <v>13456.92</v>
      </c>
      <c r="C4" s="11">
        <v>9765.18</v>
      </c>
      <c r="D4" s="11">
        <v>77.66</v>
      </c>
      <c r="E4" s="11">
        <v>9513.0400000000009</v>
      </c>
      <c r="F4" s="11">
        <v>722.87</v>
      </c>
      <c r="G4" s="11">
        <v>183.05</v>
      </c>
      <c r="H4" s="11">
        <v>365.4</v>
      </c>
      <c r="I4" s="11">
        <v>26962.2</v>
      </c>
      <c r="J4" s="11">
        <v>66771.520000000004</v>
      </c>
      <c r="K4" s="11">
        <v>43527.25</v>
      </c>
      <c r="L4" s="11">
        <v>72.97</v>
      </c>
      <c r="M4" s="11">
        <v>14948.54</v>
      </c>
      <c r="N4" s="11">
        <v>28578.71</v>
      </c>
    </row>
    <row r="5" spans="1:14">
      <c r="A5">
        <v>2018</v>
      </c>
      <c r="B5" s="11">
        <v>14146.58</v>
      </c>
      <c r="C5" s="11">
        <v>9279.68</v>
      </c>
      <c r="D5" s="11">
        <v>79.569999999999993</v>
      </c>
      <c r="E5" s="11">
        <v>10712.32</v>
      </c>
      <c r="F5" s="11">
        <v>697</v>
      </c>
      <c r="G5" s="11">
        <v>212.77</v>
      </c>
      <c r="H5" s="11">
        <v>351.67</v>
      </c>
      <c r="I5" s="11">
        <v>28820.99</v>
      </c>
      <c r="J5" s="11">
        <v>71249.210000000006</v>
      </c>
      <c r="K5" s="11">
        <v>47125.82</v>
      </c>
      <c r="L5" s="11">
        <v>75.47</v>
      </c>
      <c r="M5" s="11">
        <v>15365.82</v>
      </c>
      <c r="N5" s="11">
        <v>31760</v>
      </c>
    </row>
    <row r="6" spans="1:14">
      <c r="A6">
        <v>2019</v>
      </c>
      <c r="B6" s="11">
        <v>14706.64</v>
      </c>
      <c r="C6" s="11">
        <v>8857.08</v>
      </c>
      <c r="D6" s="11">
        <v>80.22</v>
      </c>
      <c r="E6" s="11">
        <v>11705.3</v>
      </c>
      <c r="F6" s="11">
        <v>691.76</v>
      </c>
      <c r="G6" s="11">
        <v>238.78</v>
      </c>
      <c r="H6" s="11">
        <v>347.89</v>
      </c>
      <c r="I6" s="11">
        <v>30181.95</v>
      </c>
      <c r="J6" s="11">
        <v>71534.210000000006</v>
      </c>
      <c r="K6" s="11">
        <v>49906.04</v>
      </c>
      <c r="L6" s="11">
        <v>78.59</v>
      </c>
      <c r="M6" s="11">
        <v>16302.4799999999</v>
      </c>
      <c r="N6" s="11">
        <v>33603.56</v>
      </c>
    </row>
    <row r="7" spans="1:14">
      <c r="A7">
        <v>2020</v>
      </c>
      <c r="B7" s="11">
        <v>15365.16</v>
      </c>
      <c r="C7" s="11">
        <v>8747.99</v>
      </c>
      <c r="D7" s="11">
        <v>81.290000000000006</v>
      </c>
      <c r="E7" s="11">
        <v>12310.9</v>
      </c>
      <c r="F7" s="11">
        <v>688.17</v>
      </c>
      <c r="G7" s="11">
        <v>259.02</v>
      </c>
      <c r="H7" s="11">
        <v>341.88</v>
      </c>
      <c r="I7" s="11">
        <v>31594.49</v>
      </c>
      <c r="J7" s="11">
        <v>72905.48</v>
      </c>
      <c r="K7" s="11">
        <v>51507.02</v>
      </c>
      <c r="L7" s="11">
        <v>81.39</v>
      </c>
      <c r="M7" s="11">
        <v>16933.291101455499</v>
      </c>
      <c r="N7" s="11">
        <v>34564.443157666101</v>
      </c>
    </row>
    <row r="8" spans="1:14">
      <c r="A8">
        <v>2021</v>
      </c>
      <c r="B8" s="11">
        <v>16099.27</v>
      </c>
      <c r="C8" s="11">
        <v>8665.76</v>
      </c>
      <c r="D8" s="11">
        <v>82.75</v>
      </c>
      <c r="E8" s="11">
        <v>12795.44</v>
      </c>
      <c r="F8" s="11">
        <v>685.01</v>
      </c>
      <c r="G8" s="11">
        <v>277.06</v>
      </c>
      <c r="H8" s="11">
        <v>333.98</v>
      </c>
      <c r="I8" s="11">
        <v>33125.870000000003</v>
      </c>
      <c r="J8" s="11">
        <v>75850.210000000006</v>
      </c>
      <c r="K8" s="11">
        <v>52809.4</v>
      </c>
      <c r="L8" s="11">
        <v>84.06</v>
      </c>
      <c r="M8" s="11">
        <v>17482.3931425431</v>
      </c>
      <c r="N8" s="11">
        <v>35316.149360965603</v>
      </c>
    </row>
    <row r="9" spans="1:14">
      <c r="A9">
        <v>2022</v>
      </c>
      <c r="B9" s="11">
        <v>16907.2</v>
      </c>
      <c r="C9" s="11">
        <v>8605.68</v>
      </c>
      <c r="D9" s="11">
        <v>84.49</v>
      </c>
      <c r="E9" s="11">
        <v>13206.89</v>
      </c>
      <c r="F9" s="11">
        <v>682.24</v>
      </c>
      <c r="G9" s="11">
        <v>294.05</v>
      </c>
      <c r="H9" s="11">
        <v>325.29000000000002</v>
      </c>
      <c r="I9" s="11">
        <v>34696.97</v>
      </c>
      <c r="J9" s="11">
        <v>79938.289999999994</v>
      </c>
      <c r="K9" s="11">
        <v>53900.4</v>
      </c>
      <c r="L9" s="11">
        <v>86.69</v>
      </c>
      <c r="M9" s="11">
        <v>17967.905228271298</v>
      </c>
      <c r="N9" s="11">
        <v>35925.298737699202</v>
      </c>
    </row>
    <row r="10" spans="1:14">
      <c r="A10">
        <v>2023</v>
      </c>
      <c r="B10" s="11">
        <v>17786.21</v>
      </c>
      <c r="C10" s="11">
        <v>8563.31</v>
      </c>
      <c r="D10" s="11">
        <v>86.37</v>
      </c>
      <c r="E10" s="11">
        <v>13603.37</v>
      </c>
      <c r="F10" s="11">
        <v>679.84</v>
      </c>
      <c r="G10" s="11">
        <v>311.58</v>
      </c>
      <c r="H10" s="11">
        <v>316.8</v>
      </c>
      <c r="I10" s="11">
        <v>36212.629999999997</v>
      </c>
      <c r="J10" s="11">
        <v>84684.86</v>
      </c>
      <c r="K10" s="11">
        <v>54879.87</v>
      </c>
      <c r="L10" s="11">
        <v>89.33</v>
      </c>
      <c r="M10" s="11">
        <v>18411.803034537199</v>
      </c>
      <c r="N10" s="11">
        <v>36466.5310938435</v>
      </c>
    </row>
    <row r="11" spans="1:14">
      <c r="A11">
        <v>2024</v>
      </c>
      <c r="B11" s="11">
        <v>18732.330000000002</v>
      </c>
      <c r="C11" s="11">
        <v>8534.4500000000007</v>
      </c>
      <c r="D11" s="11">
        <v>88.26</v>
      </c>
      <c r="E11" s="11">
        <v>14051.23</v>
      </c>
      <c r="F11" s="11">
        <v>677.77</v>
      </c>
      <c r="G11" s="11">
        <v>331.71</v>
      </c>
      <c r="H11" s="11">
        <v>309.43</v>
      </c>
      <c r="I11" s="11">
        <v>37562.03</v>
      </c>
      <c r="J11" s="11">
        <v>89487.17</v>
      </c>
      <c r="K11" s="11">
        <v>55857.16</v>
      </c>
      <c r="L11" s="11">
        <v>92.07</v>
      </c>
      <c r="M11" s="11">
        <v>18839.212581864798</v>
      </c>
      <c r="N11" s="11">
        <v>37020.245666722803</v>
      </c>
    </row>
    <row r="12" spans="1:14">
      <c r="A12">
        <v>2025</v>
      </c>
      <c r="B12" s="11">
        <v>19740</v>
      </c>
      <c r="C12" s="11">
        <v>8515</v>
      </c>
      <c r="D12" s="11">
        <v>90</v>
      </c>
      <c r="E12" s="11">
        <v>14626</v>
      </c>
      <c r="F12" s="11">
        <v>676</v>
      </c>
      <c r="G12" s="11">
        <v>357</v>
      </c>
      <c r="H12" s="11">
        <v>304</v>
      </c>
      <c r="I12" s="11">
        <v>38622</v>
      </c>
      <c r="J12" s="11">
        <v>93599</v>
      </c>
      <c r="K12" s="11">
        <v>56950</v>
      </c>
      <c r="L12" s="11">
        <v>95</v>
      </c>
      <c r="M12" s="11">
        <v>19278</v>
      </c>
      <c r="N12" s="11">
        <v>37672</v>
      </c>
    </row>
    <row r="13" spans="1:14">
      <c r="A13">
        <v>2026</v>
      </c>
      <c r="B13" s="11">
        <v>20860</v>
      </c>
      <c r="C13" s="11">
        <v>8499.7199999999993</v>
      </c>
      <c r="D13" s="11">
        <v>91.85</v>
      </c>
      <c r="E13" s="11">
        <v>15399.35</v>
      </c>
      <c r="F13" s="11">
        <v>674.65</v>
      </c>
      <c r="G13" s="11">
        <v>390.31</v>
      </c>
      <c r="H13" s="11">
        <v>300.35000000000002</v>
      </c>
      <c r="I13" s="11">
        <v>39421.440000000002</v>
      </c>
      <c r="J13" s="11">
        <v>96985.61</v>
      </c>
      <c r="K13" s="11">
        <v>58140.1</v>
      </c>
      <c r="L13" s="11">
        <v>98.21</v>
      </c>
      <c r="M13" s="11">
        <v>19715.690444223001</v>
      </c>
      <c r="N13" s="11">
        <v>38420.096887148597</v>
      </c>
    </row>
    <row r="14" spans="1:14">
      <c r="A14">
        <v>2027</v>
      </c>
      <c r="B14" s="11">
        <v>22119.45</v>
      </c>
      <c r="C14" s="11">
        <v>8486.5300000000007</v>
      </c>
      <c r="D14" s="11">
        <v>93.95</v>
      </c>
      <c r="E14" s="11">
        <v>16350.99</v>
      </c>
      <c r="F14" s="11">
        <v>673.65</v>
      </c>
      <c r="G14" s="11">
        <v>431.93</v>
      </c>
      <c r="H14" s="11">
        <v>297.47000000000003</v>
      </c>
      <c r="I14" s="11">
        <v>40099.08</v>
      </c>
      <c r="J14" s="11">
        <v>100222.17</v>
      </c>
      <c r="K14" s="11">
        <v>59329.29</v>
      </c>
      <c r="L14" s="11">
        <v>101.63</v>
      </c>
      <c r="M14" s="11">
        <v>20128.526695139</v>
      </c>
      <c r="N14" s="11">
        <v>39196.127505274198</v>
      </c>
    </row>
    <row r="15" spans="1:14">
      <c r="A15">
        <v>2028</v>
      </c>
      <c r="B15" s="11">
        <v>23466.68</v>
      </c>
      <c r="C15" s="11">
        <v>8476.18</v>
      </c>
      <c r="D15" s="11">
        <v>95.93</v>
      </c>
      <c r="E15" s="11">
        <v>17417.509999999998</v>
      </c>
      <c r="F15" s="11">
        <v>672.74</v>
      </c>
      <c r="G15" s="11">
        <v>480.77</v>
      </c>
      <c r="H15" s="11">
        <v>294.91000000000003</v>
      </c>
      <c r="I15" s="11">
        <v>40694.160000000003</v>
      </c>
      <c r="J15" s="11">
        <v>103390.08</v>
      </c>
      <c r="K15" s="11">
        <v>60522.59</v>
      </c>
      <c r="L15" s="11">
        <v>105.16</v>
      </c>
      <c r="M15" s="11">
        <v>20530.476874629501</v>
      </c>
      <c r="N15" s="11">
        <v>39989.369740267903</v>
      </c>
    </row>
    <row r="16" spans="1:14">
      <c r="A16">
        <v>2029</v>
      </c>
      <c r="B16" s="11">
        <v>24835.37</v>
      </c>
      <c r="C16" s="11">
        <v>8469.42</v>
      </c>
      <c r="D16" s="11">
        <v>97.42</v>
      </c>
      <c r="E16" s="11">
        <v>18516.72</v>
      </c>
      <c r="F16" s="11">
        <v>671.61</v>
      </c>
      <c r="G16" s="11">
        <v>534.87</v>
      </c>
      <c r="H16" s="11">
        <v>292.23</v>
      </c>
      <c r="I16" s="11">
        <v>41249.33</v>
      </c>
      <c r="J16" s="11">
        <v>106583.66</v>
      </c>
      <c r="K16" s="11">
        <v>61725.51</v>
      </c>
      <c r="L16" s="11">
        <v>108.67</v>
      </c>
      <c r="M16" s="11">
        <v>20936.795339059099</v>
      </c>
      <c r="N16" s="11">
        <v>40788.1880148825</v>
      </c>
    </row>
    <row r="17" spans="1:14">
      <c r="A17">
        <v>2030</v>
      </c>
      <c r="B17" s="11">
        <v>26143</v>
      </c>
      <c r="C17" s="11">
        <v>8467</v>
      </c>
      <c r="D17" s="11">
        <v>98</v>
      </c>
      <c r="E17" s="11">
        <v>19544</v>
      </c>
      <c r="F17" s="11">
        <v>670</v>
      </c>
      <c r="G17" s="11">
        <v>591</v>
      </c>
      <c r="H17" s="11">
        <v>289</v>
      </c>
      <c r="I17" s="11">
        <v>41810</v>
      </c>
      <c r="J17" s="11">
        <v>109910</v>
      </c>
      <c r="K17" s="11">
        <v>62944</v>
      </c>
      <c r="L17" s="11">
        <v>112</v>
      </c>
      <c r="M17" s="11">
        <v>21364</v>
      </c>
      <c r="N17" s="11">
        <v>41580</v>
      </c>
    </row>
    <row r="18" spans="1:14">
      <c r="A18">
        <v>2031</v>
      </c>
      <c r="B18" s="11">
        <v>27358.36</v>
      </c>
      <c r="C18" s="11">
        <v>8468.0400000000009</v>
      </c>
      <c r="D18" s="11">
        <v>97.95</v>
      </c>
      <c r="E18" s="11">
        <v>20586.57</v>
      </c>
      <c r="F18" s="11">
        <v>667.03</v>
      </c>
      <c r="G18" s="11">
        <v>651.66999999999996</v>
      </c>
      <c r="H18" s="11">
        <v>285.07</v>
      </c>
      <c r="I18" s="11">
        <v>42359.61</v>
      </c>
      <c r="J18" s="11">
        <v>113432.01</v>
      </c>
      <c r="K18" s="11">
        <v>64180.480000000003</v>
      </c>
      <c r="L18" s="11">
        <v>115.18</v>
      </c>
      <c r="M18" s="11">
        <v>21814.745546816299</v>
      </c>
      <c r="N18" s="11">
        <v>42365.161329668103</v>
      </c>
    </row>
    <row r="19" spans="1:14">
      <c r="A19">
        <v>2032</v>
      </c>
      <c r="B19" s="11">
        <v>28531.23</v>
      </c>
      <c r="C19" s="11">
        <v>8470.7099999999991</v>
      </c>
      <c r="D19" s="11">
        <v>97.82</v>
      </c>
      <c r="E19" s="11">
        <v>21727.46</v>
      </c>
      <c r="F19" s="11">
        <v>662.39</v>
      </c>
      <c r="G19" s="11">
        <v>720.23</v>
      </c>
      <c r="H19" s="11">
        <v>280.66000000000003</v>
      </c>
      <c r="I19" s="11">
        <v>42869.05</v>
      </c>
      <c r="J19" s="11">
        <v>117084.17</v>
      </c>
      <c r="K19" s="11">
        <v>65431</v>
      </c>
      <c r="L19" s="11">
        <v>118.29</v>
      </c>
      <c r="M19" s="11">
        <v>22278.637054019</v>
      </c>
      <c r="N19" s="11">
        <v>43151.876381195398</v>
      </c>
    </row>
    <row r="20" spans="1:14">
      <c r="A20">
        <v>2033</v>
      </c>
      <c r="B20" s="11">
        <v>29693.74</v>
      </c>
      <c r="C20" s="11">
        <v>8474.31</v>
      </c>
      <c r="D20" s="11">
        <v>97.61</v>
      </c>
      <c r="E20" s="11">
        <v>22816.61</v>
      </c>
      <c r="F20" s="11">
        <v>656.64</v>
      </c>
      <c r="G20" s="11">
        <v>792.34</v>
      </c>
      <c r="H20" s="11">
        <v>275.92</v>
      </c>
      <c r="I20" s="11">
        <v>43368.04</v>
      </c>
      <c r="J20" s="11">
        <v>120782.96</v>
      </c>
      <c r="K20" s="11">
        <v>66692.100000000006</v>
      </c>
      <c r="L20" s="11">
        <v>121.33</v>
      </c>
      <c r="M20" s="11">
        <v>22753.462237949701</v>
      </c>
      <c r="N20" s="11">
        <v>43938.555880645603</v>
      </c>
    </row>
    <row r="21" spans="1:14">
      <c r="A21">
        <v>2034</v>
      </c>
      <c r="B21" s="11">
        <v>30884.55</v>
      </c>
      <c r="C21" s="11">
        <v>8478.14</v>
      </c>
      <c r="D21" s="11">
        <v>97.33</v>
      </c>
      <c r="E21" s="11">
        <v>23674.04</v>
      </c>
      <c r="F21" s="11">
        <v>650.33000000000004</v>
      </c>
      <c r="G21" s="11">
        <v>861.69</v>
      </c>
      <c r="H21" s="11">
        <v>270.99</v>
      </c>
      <c r="I21" s="11">
        <v>43887.78</v>
      </c>
      <c r="J21" s="11">
        <v>124434</v>
      </c>
      <c r="K21" s="11">
        <v>67960.100000000006</v>
      </c>
      <c r="L21" s="11">
        <v>124.24</v>
      </c>
      <c r="M21" s="11">
        <v>23236.798152967502</v>
      </c>
      <c r="N21" s="11">
        <v>44723.520160965098</v>
      </c>
    </row>
    <row r="22" spans="1:14">
      <c r="A22">
        <v>2035</v>
      </c>
      <c r="B22" s="11">
        <v>32149</v>
      </c>
      <c r="C22" s="11">
        <v>8481.5</v>
      </c>
      <c r="D22" s="11">
        <v>97</v>
      </c>
      <c r="E22" s="11">
        <v>24101</v>
      </c>
      <c r="F22" s="11">
        <v>644</v>
      </c>
      <c r="G22" s="11">
        <v>920</v>
      </c>
      <c r="H22" s="11">
        <v>266</v>
      </c>
      <c r="I22" s="11">
        <v>44461</v>
      </c>
      <c r="J22" s="11">
        <v>127932</v>
      </c>
      <c r="K22" s="11">
        <v>69231</v>
      </c>
      <c r="L22" s="11">
        <v>127</v>
      </c>
      <c r="M22" s="11">
        <v>23726</v>
      </c>
      <c r="N22" s="11">
        <v>45505</v>
      </c>
    </row>
    <row r="23" spans="1:14">
      <c r="A23">
        <v>2036</v>
      </c>
      <c r="B23" s="11">
        <v>33504.65</v>
      </c>
      <c r="C23" s="11">
        <v>8484.86</v>
      </c>
      <c r="D23" s="11">
        <v>96.25</v>
      </c>
      <c r="E23" s="11">
        <v>24219.67</v>
      </c>
      <c r="F23" s="11">
        <v>637.54</v>
      </c>
      <c r="G23" s="11">
        <v>970.91</v>
      </c>
      <c r="H23" s="11">
        <v>260.51</v>
      </c>
      <c r="I23" s="11">
        <v>45152.28</v>
      </c>
      <c r="J23" s="11">
        <v>131206.70000000001</v>
      </c>
      <c r="K23" s="11">
        <v>70640.929999999993</v>
      </c>
      <c r="L23" s="11">
        <v>129.75</v>
      </c>
      <c r="M23" s="11">
        <v>24293.173435121898</v>
      </c>
      <c r="N23" s="11">
        <v>46349.770685839299</v>
      </c>
    </row>
    <row r="24" spans="1:14">
      <c r="A24">
        <v>2037</v>
      </c>
      <c r="B24" s="11">
        <v>34925.5</v>
      </c>
      <c r="C24" s="11">
        <v>8488.69</v>
      </c>
      <c r="D24" s="11">
        <v>94.87</v>
      </c>
      <c r="E24" s="11">
        <v>24298.07</v>
      </c>
      <c r="F24" s="11">
        <v>630.5</v>
      </c>
      <c r="G24" s="11">
        <v>1021.45</v>
      </c>
      <c r="H24" s="11">
        <v>254.43</v>
      </c>
      <c r="I24" s="11">
        <v>45948.33</v>
      </c>
      <c r="J24" s="11">
        <v>134325.97</v>
      </c>
      <c r="K24" s="11">
        <v>72200.460000000006</v>
      </c>
      <c r="L24" s="11">
        <v>132.55000000000001</v>
      </c>
      <c r="M24" s="11">
        <v>24945.356150199099</v>
      </c>
      <c r="N24" s="11">
        <v>47262.487215825699</v>
      </c>
    </row>
    <row r="25" spans="1:14">
      <c r="A25">
        <v>2038</v>
      </c>
      <c r="B25" s="11">
        <v>36394.75</v>
      </c>
      <c r="C25" s="11">
        <v>8492.2900000000009</v>
      </c>
      <c r="D25" s="11">
        <v>93.06</v>
      </c>
      <c r="E25" s="11">
        <v>24356.5</v>
      </c>
      <c r="F25" s="11">
        <v>622.89</v>
      </c>
      <c r="G25" s="11">
        <v>1066.55</v>
      </c>
      <c r="H25" s="11">
        <v>248.44</v>
      </c>
      <c r="I25" s="11">
        <v>46762.239999999998</v>
      </c>
      <c r="J25" s="11">
        <v>137392.45000000001</v>
      </c>
      <c r="K25" s="11">
        <v>73704.52</v>
      </c>
      <c r="L25" s="11">
        <v>135.16999999999999</v>
      </c>
      <c r="M25" s="11">
        <v>25574.298830233402</v>
      </c>
      <c r="N25" s="11">
        <v>48142.5491167578</v>
      </c>
    </row>
    <row r="26" spans="1:14">
      <c r="A26">
        <v>2039</v>
      </c>
      <c r="B26" s="11">
        <v>37892.39</v>
      </c>
      <c r="C26" s="11">
        <v>8494.9599999999991</v>
      </c>
      <c r="D26" s="11">
        <v>91.04</v>
      </c>
      <c r="E26" s="11">
        <v>24415.54</v>
      </c>
      <c r="F26" s="11">
        <v>614.72</v>
      </c>
      <c r="G26" s="11">
        <v>1100.44</v>
      </c>
      <c r="H26" s="11">
        <v>243.11</v>
      </c>
      <c r="I26" s="11">
        <v>47501</v>
      </c>
      <c r="J26" s="11">
        <v>140519.46</v>
      </c>
      <c r="K26" s="11">
        <v>74931.05</v>
      </c>
      <c r="L26" s="11">
        <v>137.4</v>
      </c>
      <c r="M26" s="11">
        <v>26060.885361751101</v>
      </c>
      <c r="N26" s="11">
        <v>48881.906034927801</v>
      </c>
    </row>
    <row r="27" spans="1:14">
      <c r="A27">
        <v>2040</v>
      </c>
      <c r="B27" s="11">
        <v>39395</v>
      </c>
      <c r="C27" s="11">
        <v>8496</v>
      </c>
      <c r="D27" s="11">
        <v>89</v>
      </c>
      <c r="E27" s="11">
        <v>24496</v>
      </c>
      <c r="F27" s="11">
        <v>606</v>
      </c>
      <c r="G27" s="11">
        <v>1117</v>
      </c>
      <c r="H27" s="11">
        <v>239</v>
      </c>
      <c r="I27" s="11">
        <v>48066</v>
      </c>
      <c r="J27" s="11">
        <v>143831</v>
      </c>
      <c r="K27" s="11">
        <v>75646</v>
      </c>
      <c r="L27" s="11">
        <v>139</v>
      </c>
      <c r="M27" s="11">
        <v>26279</v>
      </c>
      <c r="N27" s="11">
        <v>49367</v>
      </c>
    </row>
    <row r="28" spans="1:14">
      <c r="A28">
        <v>2041</v>
      </c>
      <c r="B28" s="11">
        <v>40930.86</v>
      </c>
      <c r="C28" s="11">
        <v>8468.3700000000008</v>
      </c>
      <c r="D28" s="11">
        <v>86.89</v>
      </c>
      <c r="E28" s="11">
        <v>24625.68</v>
      </c>
      <c r="F28" s="11">
        <v>596.23</v>
      </c>
      <c r="G28" s="11">
        <v>1122.45</v>
      </c>
      <c r="H28" s="11">
        <v>236.02</v>
      </c>
      <c r="I28" s="11">
        <v>48466.5</v>
      </c>
      <c r="J28" s="11">
        <v>147376.69</v>
      </c>
      <c r="K28" s="11">
        <v>75970.080000000002</v>
      </c>
      <c r="L28" s="11">
        <v>140.08000000000001</v>
      </c>
      <c r="M28" s="11">
        <v>26313.608233149898</v>
      </c>
      <c r="N28" s="11">
        <v>49644.373446336002</v>
      </c>
    </row>
    <row r="29" spans="1:14">
      <c r="A29">
        <v>2042</v>
      </c>
      <c r="B29" s="11">
        <v>42517.81</v>
      </c>
      <c r="C29" s="11">
        <v>8394.64</v>
      </c>
      <c r="D29" s="11">
        <v>84.52</v>
      </c>
      <c r="E29" s="11">
        <v>24793.599999999999</v>
      </c>
      <c r="F29" s="11">
        <v>585.29999999999995</v>
      </c>
      <c r="G29" s="11">
        <v>1126.9000000000001</v>
      </c>
      <c r="H29" s="11">
        <v>233.55</v>
      </c>
      <c r="I29" s="11">
        <v>48798</v>
      </c>
      <c r="J29" s="11">
        <v>151084.44</v>
      </c>
      <c r="K29" s="11">
        <v>76206.210000000006</v>
      </c>
      <c r="L29" s="11">
        <v>140.94999999999999</v>
      </c>
      <c r="M29" s="11">
        <v>26336.991829945498</v>
      </c>
      <c r="N29" s="11">
        <v>49855.623683430596</v>
      </c>
    </row>
    <row r="30" spans="1:14">
      <c r="A30">
        <v>2043</v>
      </c>
      <c r="B30" s="11">
        <v>44108.92</v>
      </c>
      <c r="C30" s="11">
        <v>8288.73</v>
      </c>
      <c r="D30" s="11">
        <v>81.91</v>
      </c>
      <c r="E30" s="11">
        <v>24961.94</v>
      </c>
      <c r="F30" s="11">
        <v>573.77</v>
      </c>
      <c r="G30" s="11">
        <v>1130.21</v>
      </c>
      <c r="H30" s="11">
        <v>231.37</v>
      </c>
      <c r="I30" s="11">
        <v>49089.33</v>
      </c>
      <c r="J30" s="11">
        <v>154900.22</v>
      </c>
      <c r="K30" s="11">
        <v>76391.63</v>
      </c>
      <c r="L30" s="11">
        <v>141.68</v>
      </c>
      <c r="M30" s="11">
        <v>26353.961846019502</v>
      </c>
      <c r="N30" s="11">
        <v>50028.628197075501</v>
      </c>
    </row>
    <row r="31" spans="1:14">
      <c r="A31">
        <v>2044</v>
      </c>
      <c r="B31" s="11">
        <v>45650.22</v>
      </c>
      <c r="C31" s="11">
        <v>8164.45</v>
      </c>
      <c r="D31" s="11">
        <v>79.06</v>
      </c>
      <c r="E31" s="11">
        <v>25091.9</v>
      </c>
      <c r="F31" s="11">
        <v>562.16999999999996</v>
      </c>
      <c r="G31" s="11">
        <v>1132.29</v>
      </c>
      <c r="H31" s="11">
        <v>229.26</v>
      </c>
      <c r="I31" s="11">
        <v>49370.18</v>
      </c>
      <c r="J31" s="11">
        <v>158764.1</v>
      </c>
      <c r="K31" s="11">
        <v>76564.17</v>
      </c>
      <c r="L31" s="11">
        <v>142.34</v>
      </c>
      <c r="M31" s="11">
        <v>26369.349731840201</v>
      </c>
      <c r="N31" s="11">
        <v>50191.809865417803</v>
      </c>
    </row>
    <row r="32" spans="1:14">
      <c r="A32">
        <v>2045</v>
      </c>
      <c r="B32" s="11">
        <v>47081</v>
      </c>
      <c r="C32" s="11">
        <v>8035</v>
      </c>
      <c r="D32" s="11">
        <v>76</v>
      </c>
      <c r="E32" s="11">
        <v>25144</v>
      </c>
      <c r="F32" s="11">
        <v>551</v>
      </c>
      <c r="G32" s="11">
        <v>1133</v>
      </c>
      <c r="H32" s="11">
        <v>227</v>
      </c>
      <c r="I32" s="11">
        <v>49671</v>
      </c>
      <c r="J32" s="11">
        <v>162610</v>
      </c>
      <c r="K32" s="11">
        <v>76762</v>
      </c>
      <c r="L32" s="11">
        <v>143</v>
      </c>
      <c r="M32" s="11">
        <v>26388</v>
      </c>
      <c r="N32" s="11">
        <v>50374</v>
      </c>
    </row>
    <row r="33" spans="1:14">
      <c r="A33">
        <v>2046</v>
      </c>
      <c r="B33" s="11">
        <v>48360.800000000003</v>
      </c>
      <c r="C33" s="11">
        <v>7890.46</v>
      </c>
      <c r="D33" s="11">
        <v>72.16</v>
      </c>
      <c r="E33" s="11">
        <v>25099.27</v>
      </c>
      <c r="F33" s="11">
        <v>540.71</v>
      </c>
      <c r="G33" s="11">
        <v>1130.53</v>
      </c>
      <c r="H33" s="11">
        <v>224.71</v>
      </c>
      <c r="I33" s="11">
        <v>49989.02</v>
      </c>
      <c r="J33" s="11">
        <v>166503.14000000001</v>
      </c>
      <c r="K33" s="11">
        <v>77000.38</v>
      </c>
      <c r="L33" s="11">
        <v>143.66999999999999</v>
      </c>
      <c r="M33" s="11">
        <v>26409.684019065298</v>
      </c>
      <c r="N33" s="11">
        <v>50591.719339269097</v>
      </c>
    </row>
    <row r="34" spans="1:14">
      <c r="A34">
        <v>2047</v>
      </c>
      <c r="B34" s="11">
        <v>49533.25</v>
      </c>
      <c r="C34" s="11">
        <v>7712.93</v>
      </c>
      <c r="D34" s="11">
        <v>67.55</v>
      </c>
      <c r="E34" s="11">
        <v>24977.27</v>
      </c>
      <c r="F34" s="11">
        <v>530.96</v>
      </c>
      <c r="G34" s="11">
        <v>1123.9100000000001</v>
      </c>
      <c r="H34" s="11">
        <v>222.53</v>
      </c>
      <c r="I34" s="11">
        <v>50303.88</v>
      </c>
      <c r="J34" s="11">
        <v>170491.01</v>
      </c>
      <c r="K34" s="11">
        <v>77253.990000000005</v>
      </c>
      <c r="L34" s="11">
        <v>144.32</v>
      </c>
      <c r="M34" s="11">
        <v>26431.1719859773</v>
      </c>
      <c r="N34" s="11">
        <v>50825.9606793614</v>
      </c>
    </row>
    <row r="35" spans="1:14">
      <c r="A35">
        <v>2048</v>
      </c>
      <c r="B35" s="11">
        <v>50665.04</v>
      </c>
      <c r="C35" s="11">
        <v>7503.51</v>
      </c>
      <c r="D35" s="11">
        <v>62.95</v>
      </c>
      <c r="E35" s="11">
        <v>24796.58</v>
      </c>
      <c r="F35" s="11">
        <v>521.02</v>
      </c>
      <c r="G35" s="11">
        <v>1114.32</v>
      </c>
      <c r="H35" s="11">
        <v>220.28</v>
      </c>
      <c r="I35" s="11">
        <v>50620.28</v>
      </c>
      <c r="J35" s="11">
        <v>174468.96</v>
      </c>
      <c r="K35" s="11">
        <v>77500.259999999995</v>
      </c>
      <c r="L35" s="11">
        <v>144.93</v>
      </c>
      <c r="M35" s="11">
        <v>26452.817357934699</v>
      </c>
      <c r="N35" s="11">
        <v>51052.2472843633</v>
      </c>
    </row>
    <row r="36" spans="1:14">
      <c r="A36">
        <v>2049</v>
      </c>
      <c r="B36" s="11">
        <v>51830</v>
      </c>
      <c r="C36" s="11">
        <v>7263.83</v>
      </c>
      <c r="D36" s="11">
        <v>58.95</v>
      </c>
      <c r="E36" s="11">
        <v>24575.75</v>
      </c>
      <c r="F36" s="11">
        <v>510.23</v>
      </c>
      <c r="G36" s="11">
        <v>1102.97</v>
      </c>
      <c r="H36" s="11">
        <v>217.82</v>
      </c>
      <c r="I36" s="11">
        <v>50943.01</v>
      </c>
      <c r="J36" s="11">
        <v>178322.56</v>
      </c>
      <c r="K36" s="11">
        <v>77716.289999999994</v>
      </c>
      <c r="L36" s="11">
        <v>145.49</v>
      </c>
      <c r="M36" s="11">
        <v>26474.974754007799</v>
      </c>
      <c r="N36" s="11">
        <v>51245.672643500198</v>
      </c>
    </row>
    <row r="37" spans="1:14">
      <c r="A37">
        <v>2050</v>
      </c>
      <c r="B37" s="11">
        <v>53109</v>
      </c>
      <c r="C37" s="11">
        <v>6996</v>
      </c>
      <c r="D37" s="11">
        <v>56</v>
      </c>
      <c r="E37" s="11">
        <v>24333</v>
      </c>
      <c r="F37" s="11">
        <v>498</v>
      </c>
      <c r="G37" s="11">
        <v>1091</v>
      </c>
      <c r="H37" s="11">
        <v>215</v>
      </c>
      <c r="I37" s="11">
        <v>51277</v>
      </c>
      <c r="J37" s="11">
        <v>181928</v>
      </c>
      <c r="K37" s="11">
        <v>77879</v>
      </c>
      <c r="L37" s="11">
        <v>146</v>
      </c>
      <c r="M37" s="11">
        <v>26498</v>
      </c>
      <c r="N37" s="11">
        <v>51381</v>
      </c>
    </row>
    <row r="38" spans="1:14">
      <c r="A38">
        <v>2051</v>
      </c>
      <c r="B38" s="11">
        <v>54557.45</v>
      </c>
      <c r="C38" s="11">
        <v>6664.12</v>
      </c>
      <c r="D38" s="11">
        <v>53.68</v>
      </c>
      <c r="E38" s="11">
        <v>23992.560000000001</v>
      </c>
      <c r="F38" s="11">
        <v>483.21</v>
      </c>
      <c r="G38" s="11">
        <v>1075.69</v>
      </c>
      <c r="H38" s="11">
        <v>211.54</v>
      </c>
      <c r="I38" s="11">
        <v>51626.36</v>
      </c>
      <c r="J38" s="11">
        <v>185405.21</v>
      </c>
      <c r="K38" s="11">
        <v>77993.570000000007</v>
      </c>
      <c r="L38" s="11">
        <v>146.44999999999999</v>
      </c>
      <c r="M38" s="11">
        <v>26522.2328832085</v>
      </c>
      <c r="N38" s="11">
        <v>51466.910333881198</v>
      </c>
    </row>
    <row r="39" spans="1:14">
      <c r="A39">
        <v>2052</v>
      </c>
      <c r="B39" s="11">
        <v>56133.71</v>
      </c>
      <c r="C39" s="11">
        <v>6253.36</v>
      </c>
      <c r="D39" s="11">
        <v>51.5</v>
      </c>
      <c r="E39" s="11">
        <v>23505.37</v>
      </c>
      <c r="F39" s="11">
        <v>466.03</v>
      </c>
      <c r="G39" s="11">
        <v>1055.3399999999999</v>
      </c>
      <c r="H39" s="11">
        <v>207.45</v>
      </c>
      <c r="I39" s="11">
        <v>51988.41</v>
      </c>
      <c r="J39" s="11">
        <v>188857.96</v>
      </c>
      <c r="K39" s="11">
        <v>78086.7</v>
      </c>
      <c r="L39" s="11">
        <v>146.86000000000001</v>
      </c>
      <c r="M39" s="11">
        <v>26547.485725524199</v>
      </c>
      <c r="N39" s="11">
        <v>51534.234737083803</v>
      </c>
    </row>
    <row r="40" spans="1:14">
      <c r="A40">
        <v>2053</v>
      </c>
      <c r="B40" s="11">
        <v>57773.61</v>
      </c>
      <c r="C40" s="11">
        <v>5796.33</v>
      </c>
      <c r="D40" s="11">
        <v>49.69</v>
      </c>
      <c r="E40" s="11">
        <v>22928.28</v>
      </c>
      <c r="F40" s="11">
        <v>447.72</v>
      </c>
      <c r="G40" s="11">
        <v>1032.54</v>
      </c>
      <c r="H40" s="11">
        <v>202.99</v>
      </c>
      <c r="I40" s="11">
        <v>52357.85</v>
      </c>
      <c r="J40" s="11">
        <v>192123.39</v>
      </c>
      <c r="K40" s="11">
        <v>78167.53</v>
      </c>
      <c r="L40" s="11">
        <v>147.24</v>
      </c>
      <c r="M40" s="11">
        <v>26573.3229523505</v>
      </c>
      <c r="N40" s="11">
        <v>51590.8818969196</v>
      </c>
    </row>
    <row r="41" spans="1:14">
      <c r="A41">
        <v>2054</v>
      </c>
      <c r="B41" s="11">
        <v>59405.13</v>
      </c>
      <c r="C41" s="11">
        <v>5321.75</v>
      </c>
      <c r="D41" s="11">
        <v>48.46</v>
      </c>
      <c r="E41" s="11">
        <v>22314.87</v>
      </c>
      <c r="F41" s="11">
        <v>429.39</v>
      </c>
      <c r="G41" s="11">
        <v>1009.69</v>
      </c>
      <c r="H41" s="11">
        <v>198.44</v>
      </c>
      <c r="I41" s="11">
        <v>52729.24</v>
      </c>
      <c r="J41" s="11">
        <v>195028.19</v>
      </c>
      <c r="K41" s="11">
        <v>78245.22</v>
      </c>
      <c r="L41" s="11">
        <v>147.61000000000001</v>
      </c>
      <c r="M41" s="11">
        <v>26599.307348909399</v>
      </c>
      <c r="N41" s="11">
        <v>51644.806721694003</v>
      </c>
    </row>
    <row r="42" spans="1:14">
      <c r="A42">
        <v>2055</v>
      </c>
      <c r="B42" s="11">
        <v>60948</v>
      </c>
      <c r="C42" s="11">
        <v>4853</v>
      </c>
      <c r="D42" s="11">
        <v>48</v>
      </c>
      <c r="E42" s="11">
        <v>21714</v>
      </c>
      <c r="F42" s="11">
        <v>412</v>
      </c>
      <c r="G42" s="11">
        <v>989</v>
      </c>
      <c r="H42" s="11">
        <v>194</v>
      </c>
      <c r="I42" s="11">
        <v>53097</v>
      </c>
      <c r="J42" s="11">
        <v>197391</v>
      </c>
      <c r="K42" s="11">
        <v>78329</v>
      </c>
      <c r="L42" s="11">
        <v>148</v>
      </c>
      <c r="M42" s="11">
        <v>26625</v>
      </c>
      <c r="N42" s="11">
        <v>51704</v>
      </c>
    </row>
    <row r="43" spans="1:14">
      <c r="A43">
        <v>2056</v>
      </c>
      <c r="B43" s="11">
        <v>62406.22</v>
      </c>
      <c r="C43" s="11">
        <v>4373.55</v>
      </c>
      <c r="D43" s="11">
        <v>48</v>
      </c>
      <c r="E43" s="11">
        <v>21115.94</v>
      </c>
      <c r="F43" s="11">
        <v>395.46</v>
      </c>
      <c r="G43" s="11">
        <v>970.36</v>
      </c>
      <c r="H43" s="11">
        <v>189.67</v>
      </c>
      <c r="I43" s="11">
        <v>53461.07</v>
      </c>
      <c r="J43" s="11">
        <v>199372.79999999999</v>
      </c>
      <c r="K43" s="11">
        <v>78418.880000000005</v>
      </c>
      <c r="L43" s="11">
        <v>148.4</v>
      </c>
      <c r="M43" s="11">
        <v>26650.4000924229</v>
      </c>
      <c r="N43" s="11">
        <v>51768.480500931102</v>
      </c>
    </row>
    <row r="44" spans="1:14">
      <c r="A44">
        <v>2057</v>
      </c>
      <c r="B44" s="11">
        <v>63835.15</v>
      </c>
      <c r="C44" s="11">
        <v>3874.11</v>
      </c>
      <c r="D44" s="11">
        <v>48</v>
      </c>
      <c r="E44" s="11">
        <v>20486.22</v>
      </c>
      <c r="F44" s="11">
        <v>379.16</v>
      </c>
      <c r="G44" s="11">
        <v>952.25</v>
      </c>
      <c r="H44" s="11">
        <v>185.29</v>
      </c>
      <c r="I44" s="11">
        <v>53825.16</v>
      </c>
      <c r="J44" s="11">
        <v>201203.44</v>
      </c>
      <c r="K44" s="11">
        <v>78508.72</v>
      </c>
      <c r="L44" s="11">
        <v>148.80000000000001</v>
      </c>
      <c r="M44" s="11">
        <v>26675.800219565201</v>
      </c>
      <c r="N44" s="11">
        <v>51832.921438813202</v>
      </c>
    </row>
    <row r="45" spans="1:14">
      <c r="A45">
        <v>2058</v>
      </c>
      <c r="B45" s="11">
        <v>65225.29</v>
      </c>
      <c r="C45" s="11">
        <v>3380.32</v>
      </c>
      <c r="D45" s="11">
        <v>48</v>
      </c>
      <c r="E45" s="11">
        <v>19832.57</v>
      </c>
      <c r="F45" s="11">
        <v>363.12</v>
      </c>
      <c r="G45" s="11">
        <v>934.67</v>
      </c>
      <c r="H45" s="11">
        <v>180.88</v>
      </c>
      <c r="I45" s="11">
        <v>54189.22</v>
      </c>
      <c r="J45" s="11">
        <v>202799.17</v>
      </c>
      <c r="K45" s="11">
        <v>78598.52</v>
      </c>
      <c r="L45" s="11">
        <v>149.19999999999999</v>
      </c>
      <c r="M45" s="11">
        <v>26701.2003005841</v>
      </c>
      <c r="N45" s="11">
        <v>51897.322127146697</v>
      </c>
    </row>
    <row r="46" spans="1:14">
      <c r="A46">
        <v>2059</v>
      </c>
      <c r="B46" s="11">
        <v>66566.7</v>
      </c>
      <c r="C46" s="11">
        <v>2911.6</v>
      </c>
      <c r="D46" s="11">
        <v>48</v>
      </c>
      <c r="E46" s="11">
        <v>19162.25</v>
      </c>
      <c r="F46" s="11">
        <v>347.39</v>
      </c>
      <c r="G46" s="11">
        <v>917.59</v>
      </c>
      <c r="H46" s="11">
        <v>176.44</v>
      </c>
      <c r="I46" s="11">
        <v>54553.19</v>
      </c>
      <c r="J46" s="11">
        <v>204074.44</v>
      </c>
      <c r="K46" s="11">
        <v>78688.28</v>
      </c>
      <c r="L46" s="11">
        <v>149.6</v>
      </c>
      <c r="M46" s="11">
        <v>26726.600254460602</v>
      </c>
      <c r="N46" s="11">
        <v>51961.681877597199</v>
      </c>
    </row>
    <row r="47" spans="1:14">
      <c r="A47">
        <v>2060</v>
      </c>
      <c r="B47" s="11">
        <v>67849</v>
      </c>
      <c r="C47" s="11">
        <v>2481</v>
      </c>
      <c r="D47" s="11">
        <v>48</v>
      </c>
      <c r="E47" s="11">
        <v>18482</v>
      </c>
      <c r="F47" s="11">
        <v>332</v>
      </c>
      <c r="G47" s="11">
        <v>901</v>
      </c>
      <c r="H47" s="11">
        <v>172</v>
      </c>
      <c r="I47" s="11">
        <v>54917</v>
      </c>
      <c r="J47" s="11">
        <v>204943</v>
      </c>
      <c r="K47" s="11">
        <v>78778</v>
      </c>
      <c r="L47" s="11">
        <v>150</v>
      </c>
      <c r="M47" s="11">
        <v>26752</v>
      </c>
      <c r="N47" s="11">
        <v>52026</v>
      </c>
    </row>
    <row r="48" spans="1:14">
      <c r="A48">
        <v>2061</v>
      </c>
      <c r="B48" s="11">
        <v>69061.5</v>
      </c>
      <c r="C48" s="11">
        <v>2095.9499999999998</v>
      </c>
      <c r="D48" s="11">
        <v>48</v>
      </c>
      <c r="E48" s="11">
        <v>17798</v>
      </c>
      <c r="F48" s="11">
        <v>316.98</v>
      </c>
      <c r="G48" s="11">
        <v>884.89</v>
      </c>
      <c r="H48" s="11">
        <v>167.56</v>
      </c>
      <c r="I48" s="11">
        <v>55280.59</v>
      </c>
      <c r="J48" s="11">
        <v>205319.39</v>
      </c>
      <c r="K48" s="11">
        <v>78867.679999999993</v>
      </c>
      <c r="L48" s="11">
        <v>150.4</v>
      </c>
      <c r="M48" s="11">
        <v>26777.399455831201</v>
      </c>
      <c r="N48" s="11">
        <v>52090.275802366399</v>
      </c>
    </row>
    <row r="49" spans="1:14">
      <c r="A49">
        <v>2062</v>
      </c>
      <c r="B49" s="11">
        <v>70193.25</v>
      </c>
      <c r="C49" s="11">
        <v>1759.27</v>
      </c>
      <c r="D49" s="11">
        <v>48</v>
      </c>
      <c r="E49" s="11">
        <v>17115.84</v>
      </c>
      <c r="F49" s="11">
        <v>302.36</v>
      </c>
      <c r="G49" s="11">
        <v>869.25</v>
      </c>
      <c r="H49" s="11">
        <v>163.13999999999999</v>
      </c>
      <c r="I49" s="11">
        <v>55643.9</v>
      </c>
      <c r="J49" s="11">
        <v>205120.75</v>
      </c>
      <c r="K49" s="11">
        <v>78957.31</v>
      </c>
      <c r="L49" s="11">
        <v>150.80000000000001</v>
      </c>
      <c r="M49" s="11">
        <v>26802.798540407799</v>
      </c>
      <c r="N49" s="11">
        <v>52154.5085908896</v>
      </c>
    </row>
    <row r="50" spans="1:14">
      <c r="A50">
        <v>2063</v>
      </c>
      <c r="B50" s="11">
        <v>71233.14</v>
      </c>
      <c r="C50" s="11">
        <v>1470.33</v>
      </c>
      <c r="D50" s="11">
        <v>48</v>
      </c>
      <c r="E50" s="11">
        <v>16440.48</v>
      </c>
      <c r="F50" s="11">
        <v>288.14999999999998</v>
      </c>
      <c r="G50" s="11">
        <v>854.07</v>
      </c>
      <c r="H50" s="11">
        <v>158.72999999999999</v>
      </c>
      <c r="I50" s="11">
        <v>56006.87</v>
      </c>
      <c r="J50" s="11">
        <v>204268.95</v>
      </c>
      <c r="K50" s="11">
        <v>79046.899999999994</v>
      </c>
      <c r="L50" s="11">
        <v>151.19999999999999</v>
      </c>
      <c r="M50" s="11">
        <v>26828.1971720072</v>
      </c>
      <c r="N50" s="11">
        <v>52218.697669950699</v>
      </c>
    </row>
    <row r="51" spans="1:14">
      <c r="A51">
        <v>2064</v>
      </c>
      <c r="B51" s="11">
        <v>72170.02</v>
      </c>
      <c r="C51" s="11">
        <v>1226.21</v>
      </c>
      <c r="D51" s="11">
        <v>48</v>
      </c>
      <c r="E51" s="11">
        <v>15776.28</v>
      </c>
      <c r="F51" s="11">
        <v>274.37</v>
      </c>
      <c r="G51" s="11">
        <v>839.33</v>
      </c>
      <c r="H51" s="11">
        <v>154.37</v>
      </c>
      <c r="I51" s="11">
        <v>56369.43</v>
      </c>
      <c r="J51" s="11">
        <v>202692.94</v>
      </c>
      <c r="K51" s="11">
        <v>79136.44</v>
      </c>
      <c r="L51" s="11">
        <v>151.6</v>
      </c>
      <c r="M51" s="11">
        <v>26853.5952687319</v>
      </c>
      <c r="N51" s="11">
        <v>52282.842342124299</v>
      </c>
    </row>
    <row r="52" spans="1:14">
      <c r="A52">
        <v>2065</v>
      </c>
      <c r="B52" s="11">
        <v>72992.850000000006</v>
      </c>
      <c r="C52" s="11">
        <v>1022.63</v>
      </c>
      <c r="D52" s="11">
        <v>48</v>
      </c>
      <c r="E52" s="11">
        <v>15127.02</v>
      </c>
      <c r="F52" s="11">
        <v>261.02999999999997</v>
      </c>
      <c r="G52" s="11">
        <v>825.02</v>
      </c>
      <c r="H52" s="11">
        <v>150.04</v>
      </c>
      <c r="I52" s="11">
        <v>56731.51</v>
      </c>
      <c r="J52" s="11">
        <v>200331.28</v>
      </c>
      <c r="K52" s="11">
        <v>79225.94</v>
      </c>
      <c r="L52" s="11">
        <v>152</v>
      </c>
      <c r="M52" s="11">
        <v>26878.992748508601</v>
      </c>
      <c r="N52" s="11">
        <v>52346.941908185298</v>
      </c>
    </row>
    <row r="53" spans="1:14">
      <c r="A53">
        <v>2066</v>
      </c>
      <c r="B53" s="11">
        <v>73690.77</v>
      </c>
      <c r="C53" s="11">
        <v>854.71</v>
      </c>
      <c r="D53" s="11">
        <v>48</v>
      </c>
      <c r="E53" s="11">
        <v>14495.92</v>
      </c>
      <c r="F53" s="11">
        <v>248.15</v>
      </c>
      <c r="G53" s="11">
        <v>811.14</v>
      </c>
      <c r="H53" s="11">
        <v>145.77000000000001</v>
      </c>
      <c r="I53" s="11">
        <v>57093.04</v>
      </c>
      <c r="J53" s="11">
        <v>197134.73</v>
      </c>
      <c r="K53" s="11">
        <v>79315.39</v>
      </c>
      <c r="L53" s="11">
        <v>152.4</v>
      </c>
      <c r="M53" s="11">
        <v>26904.389529088701</v>
      </c>
      <c r="N53" s="11">
        <v>52410.995667114003</v>
      </c>
    </row>
    <row r="54" spans="1:14">
      <c r="A54">
        <v>2067</v>
      </c>
      <c r="B54" s="11">
        <v>74253.320000000007</v>
      </c>
      <c r="C54" s="11">
        <v>717.45</v>
      </c>
      <c r="D54" s="11">
        <v>48</v>
      </c>
      <c r="E54" s="11">
        <v>13885.65</v>
      </c>
      <c r="F54" s="11">
        <v>235.73</v>
      </c>
      <c r="G54" s="11">
        <v>797.66</v>
      </c>
      <c r="H54" s="11">
        <v>141.56</v>
      </c>
      <c r="I54" s="11">
        <v>57453.97</v>
      </c>
      <c r="J54" s="11">
        <v>193068.81</v>
      </c>
      <c r="K54" s="11">
        <v>79404.800000000003</v>
      </c>
      <c r="L54" s="11">
        <v>152.80000000000001</v>
      </c>
      <c r="M54" s="11">
        <v>26929.785528049</v>
      </c>
      <c r="N54" s="11">
        <v>52475.002916103302</v>
      </c>
    </row>
    <row r="55" spans="1:14">
      <c r="A55">
        <v>2068</v>
      </c>
      <c r="B55" s="11">
        <v>74670.55</v>
      </c>
      <c r="C55" s="11">
        <v>606.15</v>
      </c>
      <c r="D55" s="11">
        <v>48</v>
      </c>
      <c r="E55" s="11">
        <v>13298.41</v>
      </c>
      <c r="F55" s="11">
        <v>223.78</v>
      </c>
      <c r="G55" s="11">
        <v>784.59</v>
      </c>
      <c r="H55" s="11">
        <v>137.41</v>
      </c>
      <c r="I55" s="11">
        <v>57814.22</v>
      </c>
      <c r="J55" s="11">
        <v>188116.14</v>
      </c>
      <c r="K55" s="11">
        <v>79494.149999999994</v>
      </c>
      <c r="L55" s="11">
        <v>153.19999999999999</v>
      </c>
      <c r="M55" s="11">
        <v>26955.180662790699</v>
      </c>
      <c r="N55" s="11">
        <v>52538.962950564703</v>
      </c>
    </row>
    <row r="56" spans="1:14">
      <c r="A56">
        <v>2069</v>
      </c>
      <c r="B56" s="11">
        <v>74933.149999999994</v>
      </c>
      <c r="C56" s="11">
        <v>516.55999999999995</v>
      </c>
      <c r="D56" s="11">
        <v>48</v>
      </c>
      <c r="E56" s="11">
        <v>12735.93</v>
      </c>
      <c r="F56" s="11">
        <v>212.29</v>
      </c>
      <c r="G56" s="11">
        <v>771.91</v>
      </c>
      <c r="H56" s="11">
        <v>133.33000000000001</v>
      </c>
      <c r="I56" s="11">
        <v>58173.71</v>
      </c>
      <c r="J56" s="11">
        <v>182278.46</v>
      </c>
      <c r="K56" s="11">
        <v>79583.460000000006</v>
      </c>
      <c r="L56" s="11">
        <v>153.6</v>
      </c>
      <c r="M56" s="11">
        <v>26980.574850540699</v>
      </c>
      <c r="N56" s="11">
        <v>52602.875064134401</v>
      </c>
    </row>
    <row r="57" spans="1:14">
      <c r="A57">
        <v>2070</v>
      </c>
      <c r="B57" s="11">
        <v>75032.710000000006</v>
      </c>
      <c r="C57" s="11">
        <v>444.99</v>
      </c>
      <c r="D57" s="11">
        <v>48</v>
      </c>
      <c r="E57" s="11">
        <v>12199.56</v>
      </c>
      <c r="F57" s="11">
        <v>201.27</v>
      </c>
      <c r="G57" s="11">
        <v>759.61</v>
      </c>
      <c r="H57" s="11">
        <v>129.33000000000001</v>
      </c>
      <c r="I57" s="11">
        <v>58532.39</v>
      </c>
      <c r="J57" s="11">
        <v>175578.1</v>
      </c>
      <c r="K57" s="11">
        <v>79672.73</v>
      </c>
      <c r="L57" s="11">
        <v>154</v>
      </c>
      <c r="M57" s="11">
        <v>27005.968008350999</v>
      </c>
      <c r="N57" s="11">
        <v>52666.738548680398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E318B-9615-4E0B-A1AF-EBB39485121D}">
  <dimension ref="A1:BB74"/>
  <sheetViews>
    <sheetView workbookViewId="0">
      <selection activeCell="O35" sqref="N25:O35"/>
    </sheetView>
  </sheetViews>
  <sheetFormatPr defaultRowHeight="14.3"/>
  <cols>
    <col min="1" max="1" width="9.125" customWidth="1"/>
    <col min="2" max="6" width="9" customWidth="1"/>
    <col min="10" max="15" width="9" customWidth="1"/>
    <col min="19" max="23" width="9" customWidth="1"/>
    <col min="27" max="30" width="9" customWidth="1"/>
  </cols>
  <sheetData>
    <row r="1" spans="1:32">
      <c r="B1" s="258" t="s">
        <v>100</v>
      </c>
      <c r="C1" s="258"/>
      <c r="D1" s="258"/>
      <c r="E1" s="258"/>
      <c r="F1" s="258"/>
      <c r="G1" s="258"/>
      <c r="H1" s="258"/>
      <c r="I1" s="258"/>
      <c r="J1" s="258"/>
      <c r="K1" s="258" t="s">
        <v>101</v>
      </c>
      <c r="L1" s="258"/>
      <c r="M1" s="258"/>
      <c r="N1" s="258"/>
      <c r="O1" s="258"/>
      <c r="P1" s="258"/>
      <c r="Q1" s="258"/>
      <c r="R1" s="258"/>
      <c r="S1" s="258"/>
      <c r="T1" s="258" t="s">
        <v>102</v>
      </c>
      <c r="U1" s="258"/>
      <c r="V1" s="258"/>
      <c r="W1" s="258"/>
      <c r="X1" s="258"/>
      <c r="Y1" s="16"/>
      <c r="Z1" s="16"/>
      <c r="AA1" s="258" t="s">
        <v>103</v>
      </c>
      <c r="AB1" s="258"/>
      <c r="AC1" s="258"/>
      <c r="AD1" s="258"/>
      <c r="AE1" s="258"/>
      <c r="AF1" s="16"/>
    </row>
    <row r="2" spans="1:32" s="46" customFormat="1" ht="51.65">
      <c r="A2" s="44" t="s">
        <v>0</v>
      </c>
      <c r="B2" s="45" t="s">
        <v>47</v>
      </c>
      <c r="C2" s="45" t="s">
        <v>48</v>
      </c>
      <c r="D2" s="45" t="s">
        <v>53</v>
      </c>
      <c r="E2" s="45" t="s">
        <v>54</v>
      </c>
      <c r="F2" s="45" t="s">
        <v>55</v>
      </c>
      <c r="G2" s="45" t="s">
        <v>56</v>
      </c>
      <c r="H2" s="45"/>
      <c r="I2" s="45"/>
      <c r="J2" s="45" t="s">
        <v>57</v>
      </c>
      <c r="K2" s="45" t="s">
        <v>86</v>
      </c>
      <c r="L2" s="45" t="s">
        <v>87</v>
      </c>
      <c r="M2" s="45" t="s">
        <v>91</v>
      </c>
      <c r="N2" s="45" t="s">
        <v>92</v>
      </c>
      <c r="O2" s="45" t="s">
        <v>93</v>
      </c>
      <c r="P2" s="45" t="s">
        <v>94</v>
      </c>
      <c r="Q2" s="45"/>
      <c r="R2" s="45"/>
      <c r="S2" s="45" t="s">
        <v>95</v>
      </c>
      <c r="T2" s="45" t="s">
        <v>65</v>
      </c>
      <c r="U2" s="45" t="s">
        <v>66</v>
      </c>
      <c r="V2" s="45" t="s">
        <v>70</v>
      </c>
      <c r="W2" s="45" t="s">
        <v>71</v>
      </c>
      <c r="X2" s="45" t="s">
        <v>72</v>
      </c>
      <c r="Y2" s="45"/>
      <c r="Z2" s="45"/>
      <c r="AA2" s="45" t="s">
        <v>75</v>
      </c>
      <c r="AB2" s="45" t="s">
        <v>76</v>
      </c>
      <c r="AC2" s="45" t="s">
        <v>80</v>
      </c>
      <c r="AD2" s="45" t="s">
        <v>81</v>
      </c>
      <c r="AE2" s="45" t="s">
        <v>82</v>
      </c>
      <c r="AF2" s="45"/>
    </row>
    <row r="3" spans="1:32" s="42" customFormat="1" ht="12.9">
      <c r="A3" s="4">
        <v>1978</v>
      </c>
      <c r="B3" s="41">
        <v>319431</v>
      </c>
      <c r="C3" s="41">
        <v>110119</v>
      </c>
      <c r="D3" s="41">
        <v>151602</v>
      </c>
      <c r="E3" s="41">
        <v>47357</v>
      </c>
      <c r="F3" s="41">
        <v>3659</v>
      </c>
      <c r="G3" s="41">
        <v>6</v>
      </c>
      <c r="H3" s="41"/>
      <c r="I3" s="41"/>
      <c r="J3" s="41">
        <v>10347</v>
      </c>
      <c r="K3" s="41">
        <v>9928.19</v>
      </c>
      <c r="L3" s="41">
        <v>5345.19</v>
      </c>
      <c r="M3" s="41">
        <v>350.27</v>
      </c>
      <c r="N3" s="41">
        <v>3801.76</v>
      </c>
      <c r="O3" s="41">
        <v>2487</v>
      </c>
      <c r="P3" s="41">
        <v>0.97</v>
      </c>
      <c r="Q3" s="41"/>
      <c r="R3" s="41"/>
      <c r="S3" s="41">
        <v>430</v>
      </c>
      <c r="T3" s="41">
        <v>253993</v>
      </c>
      <c r="U3" s="41">
        <v>81491</v>
      </c>
      <c r="V3" s="41">
        <v>149229</v>
      </c>
      <c r="W3" s="41">
        <v>23042</v>
      </c>
      <c r="X3" s="41">
        <v>231</v>
      </c>
      <c r="Y3" s="41"/>
      <c r="Z3" s="41"/>
      <c r="AA3" s="41">
        <v>1743.1</v>
      </c>
      <c r="AB3" s="41">
        <v>1093.22</v>
      </c>
      <c r="AC3" s="41">
        <v>521.29999999999995</v>
      </c>
      <c r="AD3" s="41">
        <v>100.63</v>
      </c>
      <c r="AE3" s="41">
        <v>27.91</v>
      </c>
      <c r="AF3" s="41"/>
    </row>
    <row r="4" spans="1:32" s="42" customFormat="1" ht="12.9">
      <c r="A4" s="4">
        <v>1979</v>
      </c>
      <c r="B4" s="41">
        <v>318258</v>
      </c>
      <c r="C4" s="41">
        <v>111893</v>
      </c>
      <c r="D4" s="41">
        <v>147935</v>
      </c>
      <c r="E4" s="41">
        <v>47080</v>
      </c>
      <c r="F4" s="41">
        <v>4249</v>
      </c>
      <c r="G4" s="41">
        <v>8</v>
      </c>
      <c r="H4" s="41"/>
      <c r="I4" s="41"/>
      <c r="J4" s="41">
        <v>11342</v>
      </c>
      <c r="K4" s="41">
        <v>11013.65</v>
      </c>
      <c r="L4" s="41">
        <v>5598.71</v>
      </c>
      <c r="M4" s="41">
        <v>350.99</v>
      </c>
      <c r="N4" s="41">
        <v>4586.72</v>
      </c>
      <c r="O4" s="41">
        <v>0</v>
      </c>
      <c r="P4" s="41">
        <v>1.23</v>
      </c>
      <c r="Q4" s="41"/>
      <c r="R4" s="41"/>
      <c r="S4" s="41">
        <v>476</v>
      </c>
      <c r="T4" s="41">
        <v>289665</v>
      </c>
      <c r="U4" s="41">
        <v>86389</v>
      </c>
      <c r="V4" s="41">
        <v>178618</v>
      </c>
      <c r="W4" s="41">
        <v>24360</v>
      </c>
      <c r="X4" s="41">
        <v>298</v>
      </c>
      <c r="Y4" s="41"/>
      <c r="Z4" s="41"/>
      <c r="AA4" s="41">
        <v>1968</v>
      </c>
      <c r="AB4" s="41">
        <v>1216.17</v>
      </c>
      <c r="AC4" s="41">
        <v>603.29</v>
      </c>
      <c r="AD4" s="41">
        <v>114.01</v>
      </c>
      <c r="AE4" s="41">
        <v>34.99</v>
      </c>
      <c r="AF4" s="41"/>
    </row>
    <row r="5" spans="1:32" s="42" customFormat="1" ht="12.9">
      <c r="A5" s="4">
        <v>1980</v>
      </c>
      <c r="B5" s="41">
        <v>310841</v>
      </c>
      <c r="C5" s="41">
        <v>111279</v>
      </c>
      <c r="D5" s="41">
        <v>142195</v>
      </c>
      <c r="E5" s="41">
        <v>46833</v>
      </c>
      <c r="F5" s="41">
        <v>4292</v>
      </c>
      <c r="G5" s="41">
        <v>9</v>
      </c>
      <c r="H5" s="41"/>
      <c r="I5" s="41"/>
      <c r="J5" s="41">
        <v>10525</v>
      </c>
      <c r="K5" s="41">
        <v>11629.3</v>
      </c>
      <c r="L5" s="41">
        <v>5717.53</v>
      </c>
      <c r="M5" s="41">
        <v>342.87</v>
      </c>
      <c r="N5" s="41">
        <v>5076.49</v>
      </c>
      <c r="O5" s="41">
        <v>3532</v>
      </c>
      <c r="P5" s="41">
        <v>1.41</v>
      </c>
      <c r="Q5" s="41"/>
      <c r="R5" s="41"/>
      <c r="S5" s="41">
        <v>491</v>
      </c>
      <c r="T5" s="41">
        <v>341785</v>
      </c>
      <c r="U5" s="41">
        <v>92204</v>
      </c>
      <c r="V5" s="41">
        <v>222799</v>
      </c>
      <c r="W5" s="41">
        <v>26439</v>
      </c>
      <c r="X5" s="41">
        <v>343</v>
      </c>
      <c r="Y5" s="41"/>
      <c r="Z5" s="41"/>
      <c r="AA5" s="41">
        <v>2281.3000000000002</v>
      </c>
      <c r="AB5" s="41">
        <v>1383.16</v>
      </c>
      <c r="AC5" s="41">
        <v>729.5</v>
      </c>
      <c r="AD5" s="41">
        <v>129.12</v>
      </c>
      <c r="AE5" s="41">
        <v>39.56</v>
      </c>
      <c r="AF5" s="41"/>
    </row>
    <row r="6" spans="1:32" s="42" customFormat="1" ht="12.9">
      <c r="A6" s="4">
        <v>1981</v>
      </c>
      <c r="B6" s="41">
        <v>298642</v>
      </c>
      <c r="C6" s="41">
        <v>107673</v>
      </c>
      <c r="D6" s="41">
        <v>134499</v>
      </c>
      <c r="E6" s="41">
        <v>45532</v>
      </c>
      <c r="F6" s="41">
        <v>4530</v>
      </c>
      <c r="G6" s="41">
        <v>9</v>
      </c>
      <c r="H6" s="41"/>
      <c r="I6" s="41"/>
      <c r="J6" s="41">
        <v>10929</v>
      </c>
      <c r="K6" s="41">
        <v>11746.8</v>
      </c>
      <c r="L6" s="41">
        <v>5712.01</v>
      </c>
      <c r="M6" s="41">
        <v>357.76</v>
      </c>
      <c r="N6" s="41">
        <v>5176.33</v>
      </c>
      <c r="O6" s="41">
        <v>3643</v>
      </c>
      <c r="P6" s="41">
        <v>1.7</v>
      </c>
      <c r="Q6" s="41"/>
      <c r="R6" s="41"/>
      <c r="S6" s="41">
        <v>499</v>
      </c>
      <c r="T6" s="41">
        <v>384763</v>
      </c>
      <c r="U6" s="41">
        <v>95219</v>
      </c>
      <c r="V6" s="41">
        <v>261559</v>
      </c>
      <c r="W6" s="41">
        <v>27584</v>
      </c>
      <c r="X6" s="41">
        <v>401.29</v>
      </c>
      <c r="Y6" s="41"/>
      <c r="Z6" s="41"/>
      <c r="AA6" s="41">
        <v>2500</v>
      </c>
      <c r="AB6" s="41">
        <v>1472.63</v>
      </c>
      <c r="AC6" s="41">
        <v>839</v>
      </c>
      <c r="AD6" s="41">
        <v>137.81</v>
      </c>
      <c r="AE6" s="41">
        <v>50.16</v>
      </c>
      <c r="AF6" s="41"/>
    </row>
    <row r="7" spans="1:32" s="42" customFormat="1" ht="12.9">
      <c r="A7" s="4">
        <v>1982</v>
      </c>
      <c r="B7" s="41">
        <v>311937</v>
      </c>
      <c r="C7" s="41">
        <v>113495</v>
      </c>
      <c r="D7" s="41">
        <v>138634</v>
      </c>
      <c r="E7" s="41">
        <v>48632</v>
      </c>
      <c r="F7" s="41">
        <v>4606</v>
      </c>
      <c r="G7" s="41">
        <v>10</v>
      </c>
      <c r="H7" s="41"/>
      <c r="I7" s="41"/>
      <c r="J7" s="41">
        <v>11166</v>
      </c>
      <c r="K7" s="41">
        <v>12539.63</v>
      </c>
      <c r="L7" s="41">
        <v>6119.86</v>
      </c>
      <c r="M7" s="41">
        <v>411.54</v>
      </c>
      <c r="N7" s="41">
        <v>5505.25</v>
      </c>
      <c r="O7" s="41">
        <v>3769</v>
      </c>
      <c r="P7" s="41">
        <v>1.98</v>
      </c>
      <c r="Q7" s="41"/>
      <c r="R7" s="41"/>
      <c r="S7" s="41">
        <v>501</v>
      </c>
      <c r="T7" s="41">
        <v>428964</v>
      </c>
      <c r="U7" s="41">
        <v>99922</v>
      </c>
      <c r="V7" s="41">
        <v>300610</v>
      </c>
      <c r="W7" s="41">
        <v>27987</v>
      </c>
      <c r="X7" s="41">
        <v>445.23</v>
      </c>
      <c r="Y7" s="41"/>
      <c r="Z7" s="41"/>
      <c r="AA7" s="41">
        <v>2743</v>
      </c>
      <c r="AB7" s="41">
        <v>1574.84</v>
      </c>
      <c r="AC7" s="41">
        <v>963.86</v>
      </c>
      <c r="AD7" s="41">
        <v>144.54</v>
      </c>
      <c r="AE7" s="41">
        <v>59.51</v>
      </c>
      <c r="AF7" s="41"/>
    </row>
    <row r="8" spans="1:32" s="42" customFormat="1" ht="12.9">
      <c r="A8" s="4">
        <v>1983</v>
      </c>
      <c r="B8" s="41">
        <v>323956</v>
      </c>
      <c r="C8" s="41">
        <v>118784</v>
      </c>
      <c r="D8" s="41">
        <v>144051</v>
      </c>
      <c r="E8" s="41">
        <v>49489</v>
      </c>
      <c r="F8" s="41">
        <v>4759</v>
      </c>
      <c r="G8" s="41">
        <v>12</v>
      </c>
      <c r="H8" s="41"/>
      <c r="I8" s="41"/>
      <c r="J8" s="41">
        <v>11620</v>
      </c>
      <c r="K8" s="41">
        <v>13465.53</v>
      </c>
      <c r="L8" s="41">
        <v>6646.53</v>
      </c>
      <c r="M8" s="41">
        <v>462.68</v>
      </c>
      <c r="N8" s="41">
        <v>5820.03</v>
      </c>
      <c r="O8" s="41">
        <v>3977</v>
      </c>
      <c r="P8" s="41">
        <v>2.29</v>
      </c>
      <c r="Q8" s="41"/>
      <c r="R8" s="41"/>
      <c r="S8" s="41">
        <v>534</v>
      </c>
      <c r="T8" s="41">
        <v>470614</v>
      </c>
      <c r="U8" s="41">
        <v>106044</v>
      </c>
      <c r="V8" s="41">
        <v>336965</v>
      </c>
      <c r="W8" s="41">
        <v>27214</v>
      </c>
      <c r="X8" s="41">
        <v>391.45</v>
      </c>
      <c r="Y8" s="41"/>
      <c r="Z8" s="41"/>
      <c r="AA8" s="41">
        <v>3095</v>
      </c>
      <c r="AB8" s="41">
        <v>1776.51</v>
      </c>
      <c r="AC8" s="41">
        <v>1105.6099999999999</v>
      </c>
      <c r="AD8" s="41">
        <v>153.93</v>
      </c>
      <c r="AE8" s="41">
        <v>58.96</v>
      </c>
      <c r="AF8" s="41"/>
    </row>
    <row r="9" spans="1:32" s="42" customFormat="1" ht="12.9">
      <c r="A9" s="4">
        <v>1984</v>
      </c>
      <c r="B9" s="41">
        <v>339995</v>
      </c>
      <c r="C9" s="41">
        <v>124074</v>
      </c>
      <c r="D9" s="41">
        <v>151835</v>
      </c>
      <c r="E9" s="41">
        <v>51527</v>
      </c>
      <c r="F9" s="41">
        <v>5545</v>
      </c>
      <c r="G9" s="41">
        <v>15</v>
      </c>
      <c r="H9" s="41"/>
      <c r="I9" s="41"/>
      <c r="J9" s="41">
        <v>12544</v>
      </c>
      <c r="K9" s="41">
        <v>14919.57</v>
      </c>
      <c r="L9" s="41">
        <v>7247.64</v>
      </c>
      <c r="M9" s="41">
        <v>527.38</v>
      </c>
      <c r="N9" s="41">
        <v>6569.44</v>
      </c>
      <c r="O9" s="41">
        <v>4374</v>
      </c>
      <c r="P9" s="41">
        <v>3.11</v>
      </c>
      <c r="Q9" s="41"/>
      <c r="R9" s="41"/>
      <c r="S9" s="41">
        <v>572</v>
      </c>
      <c r="T9" s="41">
        <v>530217</v>
      </c>
      <c r="U9" s="41">
        <v>113353</v>
      </c>
      <c r="V9" s="41">
        <v>390336</v>
      </c>
      <c r="W9" s="41">
        <v>25974</v>
      </c>
      <c r="X9" s="41">
        <v>554.16999999999996</v>
      </c>
      <c r="Y9" s="41"/>
      <c r="Z9" s="41"/>
      <c r="AA9" s="41">
        <v>3620</v>
      </c>
      <c r="AB9" s="41">
        <v>2046.38</v>
      </c>
      <c r="AC9" s="41">
        <v>1336.94</v>
      </c>
      <c r="AD9" s="41">
        <v>153.53</v>
      </c>
      <c r="AE9" s="41">
        <v>83.16</v>
      </c>
      <c r="AF9" s="41"/>
    </row>
    <row r="10" spans="1:32" s="42" customFormat="1" ht="12.9">
      <c r="A10" s="4">
        <v>1985</v>
      </c>
      <c r="B10" s="41">
        <v>745763</v>
      </c>
      <c r="C10" s="41">
        <v>130709</v>
      </c>
      <c r="D10" s="41">
        <v>538062</v>
      </c>
      <c r="E10" s="41">
        <v>63322</v>
      </c>
      <c r="F10" s="41">
        <v>6627</v>
      </c>
      <c r="G10" s="41">
        <v>20</v>
      </c>
      <c r="H10" s="41"/>
      <c r="I10" s="41"/>
      <c r="J10" s="41">
        <v>13650</v>
      </c>
      <c r="K10" s="41">
        <v>18365</v>
      </c>
      <c r="L10" s="41">
        <v>8125.66</v>
      </c>
      <c r="M10" s="41">
        <v>1903</v>
      </c>
      <c r="N10" s="41">
        <v>7729.3</v>
      </c>
      <c r="O10" s="41">
        <v>5329</v>
      </c>
      <c r="P10" s="41">
        <v>4.1500000000000004</v>
      </c>
      <c r="Q10" s="41"/>
      <c r="R10" s="41"/>
      <c r="S10" s="41">
        <v>603</v>
      </c>
      <c r="T10" s="41">
        <v>620206</v>
      </c>
      <c r="U10" s="41">
        <v>112110</v>
      </c>
      <c r="V10" s="41">
        <v>476486</v>
      </c>
      <c r="W10" s="41">
        <v>30863</v>
      </c>
      <c r="X10" s="41">
        <v>747</v>
      </c>
      <c r="Y10" s="41"/>
      <c r="Z10" s="41"/>
      <c r="AA10" s="41">
        <v>4435.3900000000003</v>
      </c>
      <c r="AB10" s="41">
        <v>2416.14</v>
      </c>
      <c r="AC10" s="41">
        <v>1724.88</v>
      </c>
      <c r="AD10" s="41">
        <v>178.65</v>
      </c>
      <c r="AE10" s="41">
        <v>115.72</v>
      </c>
      <c r="AF10" s="41"/>
    </row>
    <row r="11" spans="1:32" s="42" customFormat="1" ht="12.9">
      <c r="A11" s="4">
        <v>1986</v>
      </c>
      <c r="B11" s="41">
        <v>853557</v>
      </c>
      <c r="C11" s="41">
        <v>135635</v>
      </c>
      <c r="D11" s="41">
        <v>620113</v>
      </c>
      <c r="E11" s="41">
        <v>82962</v>
      </c>
      <c r="F11" s="41">
        <v>7228</v>
      </c>
      <c r="G11" s="41">
        <v>22</v>
      </c>
      <c r="H11" s="41"/>
      <c r="I11" s="41"/>
      <c r="J11" s="41">
        <v>14825</v>
      </c>
      <c r="K11" s="41">
        <v>20147.490000000002</v>
      </c>
      <c r="L11" s="41">
        <v>8764.7800000000007</v>
      </c>
      <c r="M11" s="41">
        <v>2118</v>
      </c>
      <c r="N11" s="41">
        <v>8647.9</v>
      </c>
      <c r="O11" s="41">
        <v>5948</v>
      </c>
      <c r="P11" s="41">
        <v>4.8099999999999996</v>
      </c>
      <c r="Q11" s="41"/>
      <c r="R11" s="41"/>
      <c r="S11" s="41">
        <v>612</v>
      </c>
      <c r="T11" s="41">
        <v>688211</v>
      </c>
      <c r="U11" s="41">
        <v>108579</v>
      </c>
      <c r="V11" s="41">
        <v>544259</v>
      </c>
      <c r="W11" s="41">
        <v>34377</v>
      </c>
      <c r="X11" s="41">
        <v>996</v>
      </c>
      <c r="Y11" s="41"/>
      <c r="Z11" s="41"/>
      <c r="AA11" s="41">
        <v>4896.51</v>
      </c>
      <c r="AB11" s="41">
        <v>2586.71</v>
      </c>
      <c r="AC11" s="41">
        <v>1981.74</v>
      </c>
      <c r="AD11" s="41">
        <v>182.06</v>
      </c>
      <c r="AE11" s="41">
        <v>146</v>
      </c>
      <c r="AF11" s="41"/>
    </row>
    <row r="12" spans="1:32" s="42" customFormat="1" ht="12.9">
      <c r="A12" s="4">
        <v>1987</v>
      </c>
      <c r="B12" s="41">
        <v>948229</v>
      </c>
      <c r="C12" s="41">
        <v>140653</v>
      </c>
      <c r="D12" s="41">
        <v>711424</v>
      </c>
      <c r="E12" s="41">
        <v>80979</v>
      </c>
      <c r="F12" s="41">
        <v>7984</v>
      </c>
      <c r="G12" s="41">
        <v>30</v>
      </c>
      <c r="H12" s="41"/>
      <c r="I12" s="41"/>
      <c r="J12" s="41">
        <v>15143</v>
      </c>
      <c r="K12" s="41">
        <v>22228.51</v>
      </c>
      <c r="L12" s="41">
        <v>9471.49</v>
      </c>
      <c r="M12" s="41">
        <v>2660.4</v>
      </c>
      <c r="N12" s="41">
        <v>9465.1</v>
      </c>
      <c r="O12" s="41">
        <v>6576</v>
      </c>
      <c r="P12" s="41">
        <v>6.52</v>
      </c>
      <c r="Q12" s="41"/>
      <c r="R12" s="41"/>
      <c r="S12" s="41">
        <v>625</v>
      </c>
      <c r="T12" s="41">
        <v>746422</v>
      </c>
      <c r="U12" s="41">
        <v>112479</v>
      </c>
      <c r="V12" s="41">
        <v>593682</v>
      </c>
      <c r="W12" s="41">
        <v>38951</v>
      </c>
      <c r="X12" s="41">
        <v>1310</v>
      </c>
      <c r="Y12" s="41"/>
      <c r="Z12" s="41"/>
      <c r="AA12" s="41">
        <v>5415.47</v>
      </c>
      <c r="AB12" s="41">
        <v>2843.06</v>
      </c>
      <c r="AC12" s="41">
        <v>2190.4299999999998</v>
      </c>
      <c r="AD12" s="41">
        <v>195.92</v>
      </c>
      <c r="AE12" s="41">
        <v>186.06</v>
      </c>
      <c r="AF12" s="41"/>
    </row>
    <row r="13" spans="1:32" s="42" customFormat="1" ht="12.9">
      <c r="A13" s="4">
        <v>1988</v>
      </c>
      <c r="B13" s="41">
        <v>982195</v>
      </c>
      <c r="C13" s="41">
        <v>144948</v>
      </c>
      <c r="D13" s="41">
        <v>732315</v>
      </c>
      <c r="E13" s="41">
        <v>89281</v>
      </c>
      <c r="F13" s="41">
        <v>8530</v>
      </c>
      <c r="G13" s="41">
        <v>33</v>
      </c>
      <c r="H13" s="41"/>
      <c r="I13" s="41"/>
      <c r="J13" s="41">
        <v>15618</v>
      </c>
      <c r="K13" s="41">
        <v>23825.71</v>
      </c>
      <c r="L13" s="41">
        <v>9877.59</v>
      </c>
      <c r="M13" s="41">
        <v>3220.4</v>
      </c>
      <c r="N13" s="41">
        <v>10070.4</v>
      </c>
      <c r="O13" s="41">
        <v>6966</v>
      </c>
      <c r="P13" s="41">
        <v>7.32</v>
      </c>
      <c r="Q13" s="41"/>
      <c r="R13" s="41"/>
      <c r="S13" s="41">
        <v>650</v>
      </c>
      <c r="T13" s="41">
        <v>809592</v>
      </c>
      <c r="U13" s="41">
        <v>122645</v>
      </c>
      <c r="V13" s="41">
        <v>650473</v>
      </c>
      <c r="W13" s="41">
        <v>35032</v>
      </c>
      <c r="X13" s="41">
        <v>1442</v>
      </c>
      <c r="Y13" s="41"/>
      <c r="Z13" s="41"/>
      <c r="AA13" s="41">
        <v>6208.91</v>
      </c>
      <c r="AB13" s="41">
        <v>3260.31</v>
      </c>
      <c r="AC13" s="41">
        <v>2528.2399999999998</v>
      </c>
      <c r="AD13" s="41">
        <v>203.92</v>
      </c>
      <c r="AE13" s="41">
        <v>216.91</v>
      </c>
      <c r="AF13" s="41"/>
    </row>
    <row r="14" spans="1:32" s="42" customFormat="1" ht="12.9">
      <c r="A14" s="4">
        <v>1989</v>
      </c>
      <c r="B14" s="41">
        <v>988435</v>
      </c>
      <c r="C14" s="41">
        <v>151489</v>
      </c>
      <c r="D14" s="41">
        <v>733781</v>
      </c>
      <c r="E14" s="41">
        <v>87493</v>
      </c>
      <c r="F14" s="41">
        <v>9027</v>
      </c>
      <c r="G14" s="41">
        <v>31</v>
      </c>
      <c r="H14" s="41"/>
      <c r="I14" s="41"/>
      <c r="J14" s="41">
        <v>15641</v>
      </c>
      <c r="K14" s="41">
        <v>25591.71</v>
      </c>
      <c r="L14" s="41">
        <v>10394.18</v>
      </c>
      <c r="M14" s="41">
        <v>3374.8</v>
      </c>
      <c r="N14" s="41">
        <v>11186.8</v>
      </c>
      <c r="O14" s="41">
        <v>7689</v>
      </c>
      <c r="P14" s="41">
        <v>6.93</v>
      </c>
      <c r="Q14" s="41"/>
      <c r="R14" s="41"/>
      <c r="S14" s="41">
        <v>629</v>
      </c>
      <c r="T14" s="41">
        <v>791373.6</v>
      </c>
      <c r="U14" s="41">
        <v>113804.6</v>
      </c>
      <c r="V14" s="41">
        <v>644508</v>
      </c>
      <c r="W14" s="41">
        <v>31778</v>
      </c>
      <c r="X14" s="41">
        <v>1283</v>
      </c>
      <c r="Y14" s="41"/>
      <c r="Z14" s="41"/>
      <c r="AA14" s="41">
        <v>6074.56</v>
      </c>
      <c r="AB14" s="41">
        <v>3037.41</v>
      </c>
      <c r="AC14" s="41">
        <v>2662.11</v>
      </c>
      <c r="AD14" s="41">
        <v>188.27</v>
      </c>
      <c r="AE14" s="41">
        <v>186.77</v>
      </c>
      <c r="AF14" s="41"/>
    </row>
    <row r="15" spans="1:32" s="42" customFormat="1" ht="12.9">
      <c r="A15" s="4">
        <v>1990</v>
      </c>
      <c r="B15" s="41">
        <v>970602</v>
      </c>
      <c r="C15" s="41">
        <v>150681</v>
      </c>
      <c r="D15" s="41">
        <v>724040</v>
      </c>
      <c r="E15" s="41">
        <v>80094</v>
      </c>
      <c r="F15" s="41">
        <v>9408</v>
      </c>
      <c r="G15" s="41">
        <v>37</v>
      </c>
      <c r="H15" s="41"/>
      <c r="I15" s="41"/>
      <c r="J15" s="41">
        <v>15750</v>
      </c>
      <c r="K15" s="41">
        <v>26208</v>
      </c>
      <c r="L15" s="41">
        <v>10622.38</v>
      </c>
      <c r="M15" s="41">
        <v>3358.1</v>
      </c>
      <c r="N15" s="41">
        <v>11591.9</v>
      </c>
      <c r="O15" s="41">
        <v>8141</v>
      </c>
      <c r="P15" s="41">
        <v>8.18</v>
      </c>
      <c r="Q15" s="41"/>
      <c r="R15" s="41"/>
      <c r="S15" s="41">
        <v>627</v>
      </c>
      <c r="T15" s="41">
        <v>772682</v>
      </c>
      <c r="U15" s="41">
        <v>95712</v>
      </c>
      <c r="V15" s="41">
        <v>648085</v>
      </c>
      <c r="W15" s="41">
        <v>27225</v>
      </c>
      <c r="X15" s="41">
        <v>1660</v>
      </c>
      <c r="Y15" s="41"/>
      <c r="Z15" s="41"/>
      <c r="AA15" s="41">
        <v>5628.4</v>
      </c>
      <c r="AB15" s="41">
        <v>2612.63</v>
      </c>
      <c r="AC15" s="41">
        <v>2620.3200000000002</v>
      </c>
      <c r="AD15" s="41">
        <v>164.91</v>
      </c>
      <c r="AE15" s="41">
        <v>230.48</v>
      </c>
      <c r="AF15" s="41"/>
    </row>
    <row r="16" spans="1:32" s="42" customFormat="1" ht="12.9">
      <c r="A16" s="4">
        <v>1991</v>
      </c>
      <c r="B16" s="41">
        <v>985793</v>
      </c>
      <c r="C16" s="41">
        <v>152893</v>
      </c>
      <c r="D16" s="41">
        <v>733907</v>
      </c>
      <c r="E16" s="41">
        <v>83370</v>
      </c>
      <c r="F16" s="41">
        <v>10567</v>
      </c>
      <c r="G16" s="41">
        <v>45</v>
      </c>
      <c r="H16" s="41"/>
      <c r="I16" s="41"/>
      <c r="J16" s="41">
        <v>15578</v>
      </c>
      <c r="K16" s="41">
        <v>27987</v>
      </c>
      <c r="L16" s="41">
        <v>10972</v>
      </c>
      <c r="M16" s="41">
        <v>3428</v>
      </c>
      <c r="N16" s="41">
        <v>12955.4</v>
      </c>
      <c r="O16" s="41">
        <v>8990</v>
      </c>
      <c r="P16" s="41">
        <v>10.1</v>
      </c>
      <c r="Q16" s="41"/>
      <c r="R16" s="41"/>
      <c r="S16" s="41">
        <v>621</v>
      </c>
      <c r="T16" s="41">
        <v>806048</v>
      </c>
      <c r="U16" s="41">
        <v>95080</v>
      </c>
      <c r="V16" s="41">
        <v>682681</v>
      </c>
      <c r="W16" s="41">
        <v>26109</v>
      </c>
      <c r="X16" s="41">
        <v>2178</v>
      </c>
      <c r="Y16" s="41"/>
      <c r="Z16" s="41"/>
      <c r="AA16" s="41">
        <v>6178.3</v>
      </c>
      <c r="AB16" s="41">
        <v>2828.1</v>
      </c>
      <c r="AC16" s="41">
        <v>2871.74</v>
      </c>
      <c r="AD16" s="41">
        <v>177.2</v>
      </c>
      <c r="AE16" s="41">
        <v>301.32</v>
      </c>
      <c r="AF16" s="41"/>
    </row>
    <row r="17" spans="1:32" s="42" customFormat="1" ht="12.9">
      <c r="A17" s="4">
        <v>1992</v>
      </c>
      <c r="B17" s="41">
        <v>1045899</v>
      </c>
      <c r="C17" s="41">
        <v>157627</v>
      </c>
      <c r="D17" s="41">
        <v>780941</v>
      </c>
      <c r="E17" s="41">
        <v>92490</v>
      </c>
      <c r="F17" s="41">
        <v>11191</v>
      </c>
      <c r="G17" s="41">
        <v>58</v>
      </c>
      <c r="H17" s="41"/>
      <c r="I17" s="41"/>
      <c r="J17" s="41">
        <v>14783</v>
      </c>
      <c r="K17" s="41">
        <v>29218</v>
      </c>
      <c r="L17" s="41">
        <v>11575.55</v>
      </c>
      <c r="M17" s="41">
        <v>3755.39</v>
      </c>
      <c r="N17" s="41">
        <v>13256.2</v>
      </c>
      <c r="O17" s="41">
        <v>9034</v>
      </c>
      <c r="P17" s="41">
        <v>13.42</v>
      </c>
      <c r="Q17" s="41"/>
      <c r="R17" s="41"/>
      <c r="S17" s="41">
        <v>617</v>
      </c>
      <c r="T17" s="41">
        <v>860855</v>
      </c>
      <c r="U17" s="41">
        <v>99693</v>
      </c>
      <c r="V17" s="41">
        <v>731774</v>
      </c>
      <c r="W17" s="41">
        <v>26502</v>
      </c>
      <c r="X17" s="41">
        <v>2886</v>
      </c>
      <c r="Y17" s="41"/>
      <c r="Z17" s="41"/>
      <c r="AA17" s="41">
        <v>6949.4</v>
      </c>
      <c r="AB17" s="41">
        <v>3152.24</v>
      </c>
      <c r="AC17" s="41">
        <v>3192.64</v>
      </c>
      <c r="AD17" s="41">
        <v>198.35</v>
      </c>
      <c r="AE17" s="41">
        <v>406.12</v>
      </c>
      <c r="AF17" s="41"/>
    </row>
    <row r="18" spans="1:32" s="42" customFormat="1" ht="12.9">
      <c r="A18" s="4">
        <v>1993</v>
      </c>
      <c r="B18" s="41">
        <v>1115902</v>
      </c>
      <c r="C18" s="41">
        <v>162794</v>
      </c>
      <c r="D18" s="41">
        <v>840256</v>
      </c>
      <c r="E18" s="41">
        <v>97938</v>
      </c>
      <c r="F18" s="41">
        <v>12508</v>
      </c>
      <c r="G18" s="41">
        <v>69</v>
      </c>
      <c r="H18" s="41"/>
      <c r="I18" s="41"/>
      <c r="J18" s="41">
        <v>14845</v>
      </c>
      <c r="K18" s="41">
        <v>30646.81</v>
      </c>
      <c r="L18" s="41">
        <v>12090.9</v>
      </c>
      <c r="M18" s="41">
        <v>4070.5</v>
      </c>
      <c r="N18" s="41">
        <v>13860.8</v>
      </c>
      <c r="O18" s="41">
        <v>9134</v>
      </c>
      <c r="P18" s="41">
        <v>16.61</v>
      </c>
      <c r="Q18" s="41"/>
      <c r="R18" s="41"/>
      <c r="S18" s="41">
        <v>608</v>
      </c>
      <c r="T18" s="41">
        <v>996634</v>
      </c>
      <c r="U18" s="41">
        <v>105458</v>
      </c>
      <c r="V18" s="41">
        <v>860719</v>
      </c>
      <c r="W18" s="41">
        <v>27074</v>
      </c>
      <c r="X18" s="41">
        <v>3383</v>
      </c>
      <c r="Y18" s="41"/>
      <c r="Z18" s="41"/>
      <c r="AA18" s="41">
        <v>7858</v>
      </c>
      <c r="AB18" s="41">
        <v>3483.3</v>
      </c>
      <c r="AC18" s="41">
        <v>3700.7</v>
      </c>
      <c r="AD18" s="41">
        <v>196.4</v>
      </c>
      <c r="AE18" s="41">
        <v>477.6</v>
      </c>
      <c r="AF18" s="41"/>
    </row>
    <row r="19" spans="1:32" s="42" customFormat="1" ht="12.9">
      <c r="A19" s="4">
        <v>1994</v>
      </c>
      <c r="B19" s="41">
        <v>1180396</v>
      </c>
      <c r="C19" s="41">
        <v>163216</v>
      </c>
      <c r="D19" s="41">
        <v>894914</v>
      </c>
      <c r="E19" s="41">
        <v>107091</v>
      </c>
      <c r="F19" s="41">
        <v>13421</v>
      </c>
      <c r="G19" s="41">
        <v>83</v>
      </c>
      <c r="H19" s="41"/>
      <c r="I19" s="41"/>
      <c r="J19" s="41">
        <v>15092</v>
      </c>
      <c r="K19" s="41">
        <v>33435.480000000003</v>
      </c>
      <c r="L19" s="41">
        <v>12632</v>
      </c>
      <c r="M19" s="41">
        <v>4486.3</v>
      </c>
      <c r="N19" s="41">
        <v>15686.6</v>
      </c>
      <c r="O19" s="41">
        <v>10268</v>
      </c>
      <c r="P19" s="41">
        <v>18.579999999999998</v>
      </c>
      <c r="Q19" s="41"/>
      <c r="R19" s="41"/>
      <c r="S19" s="41">
        <v>612</v>
      </c>
      <c r="T19" s="41">
        <v>1092882</v>
      </c>
      <c r="U19" s="41">
        <v>108738</v>
      </c>
      <c r="V19" s="41">
        <v>953940</v>
      </c>
      <c r="W19" s="41">
        <v>26165</v>
      </c>
      <c r="X19" s="41">
        <v>4039</v>
      </c>
      <c r="Y19" s="41"/>
      <c r="Z19" s="41"/>
      <c r="AA19" s="41">
        <v>8591.4</v>
      </c>
      <c r="AB19" s="41">
        <v>3636</v>
      </c>
      <c r="AC19" s="41">
        <v>4220.3</v>
      </c>
      <c r="AD19" s="41">
        <v>183.5</v>
      </c>
      <c r="AE19" s="41">
        <v>551.58000000000004</v>
      </c>
      <c r="AF19" s="41"/>
    </row>
    <row r="20" spans="1:32" s="42" customFormat="1" ht="12.9">
      <c r="A20" s="4">
        <v>1995</v>
      </c>
      <c r="B20" s="41">
        <v>1234938</v>
      </c>
      <c r="C20" s="41">
        <v>165982</v>
      </c>
      <c r="D20" s="41">
        <v>940387</v>
      </c>
      <c r="E20" s="41">
        <v>113194</v>
      </c>
      <c r="F20" s="41">
        <v>15251</v>
      </c>
      <c r="G20" s="41">
        <v>101</v>
      </c>
      <c r="H20" s="41"/>
      <c r="I20" s="41"/>
      <c r="J20" s="41">
        <v>15274</v>
      </c>
      <c r="K20" s="41">
        <v>35908.9</v>
      </c>
      <c r="L20" s="41">
        <v>13049.48</v>
      </c>
      <c r="M20" s="41">
        <v>4694.8999999999996</v>
      </c>
      <c r="N20" s="41">
        <v>17552.2</v>
      </c>
      <c r="O20" s="41">
        <v>11938</v>
      </c>
      <c r="P20" s="41">
        <v>22.3</v>
      </c>
      <c r="Q20" s="41"/>
      <c r="R20" s="41"/>
      <c r="S20" s="41">
        <v>590</v>
      </c>
      <c r="T20" s="41">
        <v>1172596</v>
      </c>
      <c r="U20" s="41">
        <v>102745</v>
      </c>
      <c r="V20" s="41">
        <v>1040810</v>
      </c>
      <c r="W20" s="41">
        <v>23924</v>
      </c>
      <c r="X20" s="41">
        <v>5117</v>
      </c>
      <c r="Y20" s="41"/>
      <c r="Z20" s="41"/>
      <c r="AA20" s="41">
        <v>9001.9</v>
      </c>
      <c r="AB20" s="41">
        <v>3545.7</v>
      </c>
      <c r="AC20" s="41">
        <v>4603.1000000000004</v>
      </c>
      <c r="AD20" s="41">
        <v>171.8</v>
      </c>
      <c r="AE20" s="41">
        <v>681.3</v>
      </c>
      <c r="AF20" s="41"/>
    </row>
    <row r="21" spans="1:32" s="42" customFormat="1" ht="12.9">
      <c r="A21" s="4">
        <v>1996</v>
      </c>
      <c r="B21" s="41">
        <v>1298421</v>
      </c>
      <c r="C21" s="41">
        <v>171024</v>
      </c>
      <c r="D21" s="41">
        <v>983860</v>
      </c>
      <c r="E21" s="41">
        <v>127430</v>
      </c>
      <c r="F21" s="41">
        <v>14213</v>
      </c>
      <c r="G21" s="41">
        <v>115</v>
      </c>
      <c r="H21" s="41"/>
      <c r="I21" s="41"/>
      <c r="J21" s="41">
        <v>15992</v>
      </c>
      <c r="K21" s="41">
        <v>36589.800000000003</v>
      </c>
      <c r="L21" s="41">
        <v>13106.2</v>
      </c>
      <c r="M21" s="41">
        <v>5011.2</v>
      </c>
      <c r="N21" s="41">
        <v>17862.5</v>
      </c>
      <c r="O21" s="41">
        <v>11254</v>
      </c>
      <c r="P21" s="41">
        <v>24.93</v>
      </c>
      <c r="Q21" s="41"/>
      <c r="R21" s="41"/>
      <c r="S21" s="41">
        <v>585</v>
      </c>
      <c r="T21" s="41">
        <v>1245357</v>
      </c>
      <c r="U21" s="41">
        <v>94797</v>
      </c>
      <c r="V21" s="41">
        <v>1122110</v>
      </c>
      <c r="W21" s="41">
        <v>22895</v>
      </c>
      <c r="X21" s="41">
        <v>5555</v>
      </c>
      <c r="Y21" s="41"/>
      <c r="Z21" s="41"/>
      <c r="AA21" s="41">
        <v>9164.7999999999993</v>
      </c>
      <c r="AB21" s="41">
        <v>3347.6</v>
      </c>
      <c r="AC21" s="41">
        <v>4908.79</v>
      </c>
      <c r="AD21" s="41">
        <v>160.57</v>
      </c>
      <c r="AE21" s="41">
        <v>747.84</v>
      </c>
      <c r="AF21" s="41"/>
    </row>
    <row r="22" spans="1:32" s="42" customFormat="1" ht="12.9">
      <c r="A22" s="4">
        <v>1997</v>
      </c>
      <c r="B22" s="41">
        <v>1278218</v>
      </c>
      <c r="C22" s="41">
        <v>172149</v>
      </c>
      <c r="D22" s="41">
        <v>976536</v>
      </c>
      <c r="E22" s="41">
        <v>113406</v>
      </c>
      <c r="F22" s="41">
        <v>20287</v>
      </c>
      <c r="G22" s="41">
        <v>125</v>
      </c>
      <c r="H22" s="41"/>
      <c r="I22" s="41"/>
      <c r="J22" s="41">
        <v>16002</v>
      </c>
      <c r="K22" s="41">
        <v>38384.699999999997</v>
      </c>
      <c r="L22" s="41">
        <v>13269.9</v>
      </c>
      <c r="M22" s="41">
        <v>5271.5</v>
      </c>
      <c r="N22" s="41">
        <v>19235</v>
      </c>
      <c r="O22" s="41">
        <v>14875</v>
      </c>
      <c r="P22" s="41">
        <v>29.1</v>
      </c>
      <c r="Q22" s="41"/>
      <c r="R22" s="41"/>
      <c r="S22" s="41">
        <v>579</v>
      </c>
      <c r="T22" s="41">
        <v>1326094</v>
      </c>
      <c r="U22" s="41">
        <v>93308</v>
      </c>
      <c r="V22" s="41">
        <v>1204583</v>
      </c>
      <c r="W22" s="41">
        <v>22573</v>
      </c>
      <c r="X22" s="41">
        <v>5630</v>
      </c>
      <c r="Y22" s="41"/>
      <c r="Z22" s="41"/>
      <c r="AA22" s="41">
        <v>10055.48</v>
      </c>
      <c r="AB22" s="41">
        <v>3584.86</v>
      </c>
      <c r="AC22" s="41">
        <v>5541.4</v>
      </c>
      <c r="AD22" s="41">
        <v>155.69999999999999</v>
      </c>
      <c r="AE22" s="41">
        <v>773.52</v>
      </c>
      <c r="AF22" s="41"/>
    </row>
    <row r="23" spans="1:32" s="42" customFormat="1" ht="12.9">
      <c r="A23" s="4">
        <v>1998</v>
      </c>
      <c r="B23" s="41">
        <v>1267427</v>
      </c>
      <c r="C23" s="41">
        <v>164309</v>
      </c>
      <c r="D23" s="41">
        <v>976004</v>
      </c>
      <c r="E23" s="41">
        <v>109555</v>
      </c>
      <c r="F23" s="41">
        <v>18892</v>
      </c>
      <c r="G23" s="41">
        <v>140</v>
      </c>
      <c r="H23" s="41"/>
      <c r="I23" s="41"/>
      <c r="J23" s="41">
        <v>17419</v>
      </c>
      <c r="K23" s="41">
        <v>38088.699999999997</v>
      </c>
      <c r="L23" s="41">
        <v>12560.1</v>
      </c>
      <c r="M23" s="41">
        <v>5483.38</v>
      </c>
      <c r="N23" s="41">
        <v>19405.8</v>
      </c>
      <c r="O23" s="41">
        <v>14920</v>
      </c>
      <c r="P23" s="41">
        <v>33.450000000000003</v>
      </c>
      <c r="Q23" s="41"/>
      <c r="R23" s="41"/>
      <c r="S23" s="41">
        <v>606</v>
      </c>
      <c r="T23" s="41">
        <v>1378717</v>
      </c>
      <c r="U23" s="41">
        <v>95085</v>
      </c>
      <c r="V23" s="41">
        <v>1257332</v>
      </c>
      <c r="W23" s="41">
        <v>20545</v>
      </c>
      <c r="X23" s="41">
        <v>5755</v>
      </c>
      <c r="Y23" s="41"/>
      <c r="Z23" s="41"/>
      <c r="AA23" s="41">
        <v>10636.7</v>
      </c>
      <c r="AB23" s="41">
        <v>3773.42</v>
      </c>
      <c r="AC23" s="41">
        <v>5942.81</v>
      </c>
      <c r="AD23" s="41">
        <v>120.27</v>
      </c>
      <c r="AE23" s="41">
        <v>800.24</v>
      </c>
      <c r="AF23" s="41"/>
    </row>
    <row r="24" spans="1:32" s="42" customFormat="1" ht="12.9">
      <c r="A24" s="4">
        <v>1999</v>
      </c>
      <c r="B24" s="41">
        <v>1293008</v>
      </c>
      <c r="C24" s="41">
        <v>167554</v>
      </c>
      <c r="D24" s="41">
        <v>990444</v>
      </c>
      <c r="E24" s="41">
        <v>114608</v>
      </c>
      <c r="F24" s="41">
        <v>22621</v>
      </c>
      <c r="G24" s="41">
        <v>170</v>
      </c>
      <c r="H24" s="41"/>
      <c r="I24" s="41"/>
      <c r="J24" s="41">
        <v>20232</v>
      </c>
      <c r="K24" s="41">
        <v>40567.800000000003</v>
      </c>
      <c r="L24" s="41">
        <v>12910.3</v>
      </c>
      <c r="M24" s="41">
        <v>5724.3</v>
      </c>
      <c r="N24" s="41">
        <v>21262.799999999999</v>
      </c>
      <c r="O24" s="41">
        <v>17014</v>
      </c>
      <c r="P24" s="41">
        <v>42.34</v>
      </c>
      <c r="Q24" s="41"/>
      <c r="R24" s="41"/>
      <c r="S24" s="41">
        <v>627.92999999999995</v>
      </c>
      <c r="T24" s="41">
        <v>1394413</v>
      </c>
      <c r="U24" s="41">
        <v>100164</v>
      </c>
      <c r="V24" s="41">
        <v>1269004</v>
      </c>
      <c r="W24" s="41">
        <v>19151</v>
      </c>
      <c r="X24" s="41">
        <v>6094</v>
      </c>
      <c r="Y24" s="41"/>
      <c r="Z24" s="41"/>
      <c r="AA24" s="41">
        <v>11299.7</v>
      </c>
      <c r="AB24" s="41">
        <v>4135.8999999999996</v>
      </c>
      <c r="AC24" s="41">
        <v>6199.24</v>
      </c>
      <c r="AD24" s="41">
        <v>107.28</v>
      </c>
      <c r="AE24" s="41">
        <v>857.3</v>
      </c>
      <c r="AF24" s="41"/>
    </row>
    <row r="25" spans="1:32" s="42" customFormat="1" ht="12.9">
      <c r="A25" s="4">
        <v>2000</v>
      </c>
      <c r="B25" s="41">
        <v>1358682</v>
      </c>
      <c r="C25" s="41">
        <v>178581</v>
      </c>
      <c r="D25" s="41">
        <v>1038813</v>
      </c>
      <c r="E25" s="41">
        <v>122391</v>
      </c>
      <c r="F25" s="41">
        <v>22949</v>
      </c>
      <c r="G25" s="41">
        <v>197</v>
      </c>
      <c r="H25" s="41"/>
      <c r="I25" s="41"/>
      <c r="J25" s="41">
        <v>18700</v>
      </c>
      <c r="K25" s="41">
        <v>44320.5</v>
      </c>
      <c r="L25" s="41">
        <v>13770.49</v>
      </c>
      <c r="M25" s="41">
        <v>6129.4</v>
      </c>
      <c r="N25" s="41">
        <v>23734.2</v>
      </c>
      <c r="O25" s="41">
        <v>17073</v>
      </c>
      <c r="P25" s="41">
        <v>50.27</v>
      </c>
      <c r="Q25" s="41"/>
      <c r="R25" s="41"/>
      <c r="S25" s="41">
        <v>636</v>
      </c>
      <c r="T25" s="41">
        <v>1478572.5</v>
      </c>
      <c r="U25" s="41">
        <v>105072.5</v>
      </c>
      <c r="V25" s="41">
        <v>1347392</v>
      </c>
      <c r="W25" s="41">
        <v>19386</v>
      </c>
      <c r="X25" s="41">
        <v>6721.66</v>
      </c>
      <c r="Y25" s="41"/>
      <c r="Z25" s="41"/>
      <c r="AA25" s="41">
        <v>12261.1</v>
      </c>
      <c r="AB25" s="41">
        <v>4532.59</v>
      </c>
      <c r="AC25" s="41">
        <v>6657.42</v>
      </c>
      <c r="AD25" s="41">
        <v>100.54</v>
      </c>
      <c r="AE25" s="41">
        <v>970.54</v>
      </c>
      <c r="AF25" s="41"/>
    </row>
    <row r="26" spans="1:32" s="42" customFormat="1" ht="12.9">
      <c r="A26" s="4">
        <v>2001</v>
      </c>
      <c r="B26" s="41">
        <v>1401786</v>
      </c>
      <c r="C26" s="41">
        <v>193189</v>
      </c>
      <c r="D26" s="41">
        <v>1056312</v>
      </c>
      <c r="E26" s="41">
        <v>132675</v>
      </c>
      <c r="F26" s="41">
        <v>27573</v>
      </c>
      <c r="G26" s="41">
        <v>171</v>
      </c>
      <c r="H26" s="41"/>
      <c r="I26" s="41"/>
      <c r="J26" s="41">
        <v>19439</v>
      </c>
      <c r="K26" s="41">
        <v>47709.9</v>
      </c>
      <c r="L26" s="41">
        <v>14694.1</v>
      </c>
      <c r="M26" s="41">
        <v>6330.4</v>
      </c>
      <c r="N26" s="41">
        <v>25988.9</v>
      </c>
      <c r="O26" s="41">
        <v>20873</v>
      </c>
      <c r="P26" s="41">
        <v>43.72</v>
      </c>
      <c r="Q26" s="41"/>
      <c r="R26" s="41"/>
      <c r="S26" s="41">
        <v>653</v>
      </c>
      <c r="T26" s="41">
        <v>1534122</v>
      </c>
      <c r="U26" s="41">
        <v>105155</v>
      </c>
      <c r="V26" s="41">
        <v>1402798</v>
      </c>
      <c r="W26" s="41">
        <v>18645</v>
      </c>
      <c r="X26" s="41">
        <v>7524</v>
      </c>
      <c r="Y26" s="41"/>
      <c r="Z26" s="41"/>
      <c r="AA26" s="41">
        <v>13155.13</v>
      </c>
      <c r="AB26" s="41">
        <v>4766.82</v>
      </c>
      <c r="AC26" s="41">
        <v>7207.08</v>
      </c>
      <c r="AD26" s="41">
        <v>89.88</v>
      </c>
      <c r="AE26" s="41">
        <v>1091.3499999999999</v>
      </c>
      <c r="AF26" s="41"/>
    </row>
    <row r="27" spans="1:32" s="42" customFormat="1" ht="12.9">
      <c r="A27" s="4">
        <v>2002</v>
      </c>
      <c r="B27" s="41">
        <v>1483447</v>
      </c>
      <c r="C27" s="41">
        <v>204956</v>
      </c>
      <c r="D27" s="41">
        <v>1116324</v>
      </c>
      <c r="E27" s="41">
        <v>141832</v>
      </c>
      <c r="F27" s="41">
        <v>29896</v>
      </c>
      <c r="G27" s="41">
        <v>202</v>
      </c>
      <c r="H27" s="41"/>
      <c r="I27" s="41"/>
      <c r="J27" s="41">
        <v>20133</v>
      </c>
      <c r="K27" s="41">
        <v>50685.9</v>
      </c>
      <c r="L27" s="41">
        <v>15658.4</v>
      </c>
      <c r="M27" s="41">
        <v>6782.5</v>
      </c>
      <c r="N27" s="41">
        <v>27510.6</v>
      </c>
      <c r="O27" s="41">
        <v>21733</v>
      </c>
      <c r="P27" s="41">
        <v>51.55</v>
      </c>
      <c r="Q27" s="41"/>
      <c r="R27" s="41"/>
      <c r="S27" s="41">
        <v>683</v>
      </c>
      <c r="T27" s="41">
        <v>1608150</v>
      </c>
      <c r="U27" s="41">
        <v>105606</v>
      </c>
      <c r="V27" s="41">
        <v>1475257</v>
      </c>
      <c r="W27" s="41">
        <v>18693</v>
      </c>
      <c r="X27" s="41">
        <v>8594</v>
      </c>
      <c r="Y27" s="41"/>
      <c r="Z27" s="41"/>
      <c r="AA27" s="41">
        <v>14125.6</v>
      </c>
      <c r="AB27" s="41">
        <v>4969.3999999999996</v>
      </c>
      <c r="AC27" s="41">
        <v>7805.8</v>
      </c>
      <c r="AD27" s="41">
        <v>81.8</v>
      </c>
      <c r="AE27" s="41">
        <v>1268.7</v>
      </c>
      <c r="AF27" s="41"/>
    </row>
    <row r="28" spans="1:32" s="42" customFormat="1" ht="12.9">
      <c r="A28" s="4">
        <v>2003</v>
      </c>
      <c r="B28" s="41">
        <v>1564492</v>
      </c>
      <c r="C28" s="41">
        <v>224248</v>
      </c>
      <c r="D28" s="41">
        <v>1159957</v>
      </c>
      <c r="E28" s="41">
        <v>158070</v>
      </c>
      <c r="F28" s="41">
        <v>34002</v>
      </c>
      <c r="G28" s="41">
        <v>219</v>
      </c>
      <c r="H28" s="41"/>
      <c r="I28" s="41"/>
      <c r="J28" s="41">
        <v>21998</v>
      </c>
      <c r="K28" s="41">
        <v>53859.199999999997</v>
      </c>
      <c r="L28" s="41">
        <v>17246.7</v>
      </c>
      <c r="M28" s="41">
        <v>7099.48</v>
      </c>
      <c r="N28" s="41">
        <v>28715.8</v>
      </c>
      <c r="O28" s="41">
        <v>22305</v>
      </c>
      <c r="P28" s="41">
        <v>57.9</v>
      </c>
      <c r="Q28" s="41"/>
      <c r="R28" s="41"/>
      <c r="S28" s="41">
        <v>739</v>
      </c>
      <c r="T28" s="41">
        <v>1587497</v>
      </c>
      <c r="U28" s="41">
        <v>97260</v>
      </c>
      <c r="V28" s="41">
        <v>1464335</v>
      </c>
      <c r="W28" s="41">
        <v>17142</v>
      </c>
      <c r="X28" s="41">
        <v>8759</v>
      </c>
      <c r="Y28" s="41"/>
      <c r="Z28" s="41"/>
      <c r="AA28" s="41">
        <v>13810.5</v>
      </c>
      <c r="AB28" s="41">
        <v>4788.6099999999997</v>
      </c>
      <c r="AC28" s="41">
        <v>7695.6</v>
      </c>
      <c r="AD28" s="41">
        <v>63.1</v>
      </c>
      <c r="AE28" s="41">
        <v>1263.19</v>
      </c>
      <c r="AF28" s="41"/>
    </row>
    <row r="29" spans="1:32" s="42" customFormat="1" ht="12.9">
      <c r="A29" s="4">
        <v>2004</v>
      </c>
      <c r="B29" s="41">
        <v>1706412</v>
      </c>
      <c r="C29" s="41">
        <v>249017</v>
      </c>
      <c r="D29" s="41">
        <v>1244990</v>
      </c>
      <c r="E29" s="41">
        <v>187394</v>
      </c>
      <c r="F29" s="41">
        <v>39469</v>
      </c>
      <c r="G29" s="41">
        <v>277</v>
      </c>
      <c r="H29" s="41"/>
      <c r="I29" s="41"/>
      <c r="J29" s="41">
        <v>24734</v>
      </c>
      <c r="K29" s="41">
        <v>69444.960000000006</v>
      </c>
      <c r="L29" s="41">
        <v>19288.84</v>
      </c>
      <c r="M29" s="41">
        <v>7840.9</v>
      </c>
      <c r="N29" s="41">
        <v>41428.699999999997</v>
      </c>
      <c r="O29" s="41">
        <v>32255</v>
      </c>
      <c r="P29" s="41">
        <v>71.8</v>
      </c>
      <c r="Q29" s="41"/>
      <c r="R29" s="41"/>
      <c r="S29" s="41">
        <v>814.92</v>
      </c>
      <c r="T29" s="41">
        <v>1767453</v>
      </c>
      <c r="U29" s="41">
        <v>111764</v>
      </c>
      <c r="V29" s="41">
        <v>1624526</v>
      </c>
      <c r="W29" s="41">
        <v>19040</v>
      </c>
      <c r="X29" s="41">
        <v>12123</v>
      </c>
      <c r="Y29" s="41"/>
      <c r="Z29" s="41"/>
      <c r="AA29" s="41">
        <v>16309.1</v>
      </c>
      <c r="AB29" s="41">
        <v>5712.2</v>
      </c>
      <c r="AC29" s="41">
        <v>8748.4</v>
      </c>
      <c r="AD29" s="41">
        <v>66.3</v>
      </c>
      <c r="AE29" s="41">
        <v>1782.3</v>
      </c>
      <c r="AF29" s="41"/>
    </row>
    <row r="30" spans="1:32" s="42" customFormat="1" ht="12.9">
      <c r="A30" s="4">
        <v>2005</v>
      </c>
      <c r="B30" s="41">
        <v>1862066</v>
      </c>
      <c r="C30" s="41">
        <v>269296</v>
      </c>
      <c r="D30" s="41">
        <v>1341778</v>
      </c>
      <c r="E30" s="41">
        <v>219648</v>
      </c>
      <c r="F30" s="41">
        <v>48549</v>
      </c>
      <c r="G30" s="41">
        <v>307</v>
      </c>
      <c r="H30" s="41"/>
      <c r="I30" s="41"/>
      <c r="J30" s="41">
        <v>31037</v>
      </c>
      <c r="K30" s="41">
        <v>80258.100000000006</v>
      </c>
      <c r="L30" s="41">
        <v>20726</v>
      </c>
      <c r="M30" s="41">
        <v>8693.2000000000007</v>
      </c>
      <c r="N30" s="41">
        <v>49672.3</v>
      </c>
      <c r="O30" s="41">
        <v>38552</v>
      </c>
      <c r="P30" s="41">
        <v>78.900000000000006</v>
      </c>
      <c r="Q30" s="41"/>
      <c r="R30" s="41"/>
      <c r="S30" s="41">
        <v>1088</v>
      </c>
      <c r="T30" s="41">
        <v>1847018</v>
      </c>
      <c r="U30" s="41">
        <v>115583</v>
      </c>
      <c r="V30" s="41">
        <v>1697381</v>
      </c>
      <c r="W30" s="41">
        <v>20227</v>
      </c>
      <c r="X30" s="41">
        <v>13827</v>
      </c>
      <c r="Y30" s="41"/>
      <c r="Z30" s="41"/>
      <c r="AA30" s="41">
        <v>17466.740000000002</v>
      </c>
      <c r="AB30" s="41">
        <v>6061.96</v>
      </c>
      <c r="AC30" s="41">
        <v>9292.08</v>
      </c>
      <c r="AD30" s="41">
        <v>67.77</v>
      </c>
      <c r="AE30" s="41">
        <v>2044.93</v>
      </c>
      <c r="AF30" s="41"/>
    </row>
    <row r="31" spans="1:32" s="42" customFormat="1" ht="12.9">
      <c r="A31" s="4">
        <v>2006</v>
      </c>
      <c r="B31" s="41">
        <v>2037060</v>
      </c>
      <c r="C31" s="41">
        <v>288224</v>
      </c>
      <c r="D31" s="41">
        <v>1466347</v>
      </c>
      <c r="E31" s="41">
        <v>248703</v>
      </c>
      <c r="F31" s="41">
        <v>54413</v>
      </c>
      <c r="G31" s="41">
        <v>349</v>
      </c>
      <c r="H31" s="41"/>
      <c r="I31" s="41"/>
      <c r="J31" s="41">
        <v>33436</v>
      </c>
      <c r="K31" s="41">
        <v>88839.85</v>
      </c>
      <c r="L31" s="41">
        <v>21954.41</v>
      </c>
      <c r="M31" s="41">
        <v>9754.25</v>
      </c>
      <c r="N31" s="41">
        <v>55485.75</v>
      </c>
      <c r="O31" s="41">
        <v>42577</v>
      </c>
      <c r="P31" s="41">
        <v>94.28</v>
      </c>
      <c r="Q31" s="41"/>
      <c r="R31" s="41"/>
      <c r="S31" s="41">
        <v>1551.17</v>
      </c>
      <c r="T31" s="41">
        <v>2024157.64</v>
      </c>
      <c r="U31" s="41">
        <v>125655.8</v>
      </c>
      <c r="V31" s="41">
        <v>1860487</v>
      </c>
      <c r="W31" s="41">
        <v>22047</v>
      </c>
      <c r="X31" s="41">
        <v>15967.84</v>
      </c>
      <c r="Y31" s="41"/>
      <c r="Z31" s="41"/>
      <c r="AA31" s="41">
        <v>19197.21</v>
      </c>
      <c r="AB31" s="41">
        <v>6622.12</v>
      </c>
      <c r="AC31" s="41">
        <v>10130.85</v>
      </c>
      <c r="AD31" s="41">
        <v>73.58</v>
      </c>
      <c r="AE31" s="41">
        <v>2370.66</v>
      </c>
      <c r="AF31" s="41"/>
    </row>
    <row r="32" spans="1:32" s="42" customFormat="1" ht="12.9">
      <c r="A32" s="4">
        <v>2007</v>
      </c>
      <c r="B32" s="41">
        <v>2275822</v>
      </c>
      <c r="C32" s="41">
        <v>314237</v>
      </c>
      <c r="D32" s="41">
        <v>1639432</v>
      </c>
      <c r="E32" s="41">
        <v>281199</v>
      </c>
      <c r="F32" s="41">
        <v>58903</v>
      </c>
      <c r="G32" s="41">
        <v>402</v>
      </c>
      <c r="H32" s="41"/>
      <c r="I32" s="41"/>
      <c r="J32" s="41">
        <v>40552</v>
      </c>
      <c r="K32" s="41">
        <v>101418.81</v>
      </c>
      <c r="L32" s="41">
        <v>23797</v>
      </c>
      <c r="M32" s="41">
        <v>11354.69</v>
      </c>
      <c r="N32" s="41">
        <v>64284.85</v>
      </c>
      <c r="O32" s="41">
        <v>48686</v>
      </c>
      <c r="P32" s="41">
        <v>116.39</v>
      </c>
      <c r="Q32" s="41"/>
      <c r="R32" s="41"/>
      <c r="S32" s="41">
        <v>1865.89</v>
      </c>
      <c r="T32" s="41">
        <v>2227761.21</v>
      </c>
      <c r="U32" s="41">
        <v>135670</v>
      </c>
      <c r="V32" s="41">
        <v>2050680</v>
      </c>
      <c r="W32" s="41">
        <v>22835</v>
      </c>
      <c r="X32" s="41">
        <v>18576.21</v>
      </c>
      <c r="Y32" s="41"/>
      <c r="Z32" s="41"/>
      <c r="AA32" s="41">
        <v>21592.58</v>
      </c>
      <c r="AB32" s="41">
        <v>7216.31</v>
      </c>
      <c r="AC32" s="41">
        <v>11506.77</v>
      </c>
      <c r="AD32" s="41">
        <v>77.78</v>
      </c>
      <c r="AE32" s="41">
        <v>2791.73</v>
      </c>
      <c r="AF32" s="41"/>
    </row>
    <row r="33" spans="1:38" s="42" customFormat="1" ht="12.9">
      <c r="A33" s="4">
        <v>2008</v>
      </c>
      <c r="B33" s="41">
        <v>2585937</v>
      </c>
      <c r="C33" s="41">
        <v>330354</v>
      </c>
      <c r="D33" s="41">
        <v>1916759</v>
      </c>
      <c r="E33" s="41">
        <v>294510</v>
      </c>
      <c r="F33" s="41">
        <v>42352</v>
      </c>
      <c r="G33" s="41">
        <v>408</v>
      </c>
      <c r="H33" s="41"/>
      <c r="I33" s="41"/>
      <c r="J33" s="41">
        <v>43906</v>
      </c>
      <c r="K33" s="41">
        <v>110300</v>
      </c>
      <c r="L33" s="41">
        <v>25106.28</v>
      </c>
      <c r="M33" s="41">
        <v>32868.19</v>
      </c>
      <c r="N33" s="41">
        <v>50262.7</v>
      </c>
      <c r="O33" s="41">
        <v>32851</v>
      </c>
      <c r="P33" s="41">
        <v>119.6</v>
      </c>
      <c r="Q33" s="41"/>
      <c r="R33" s="41"/>
      <c r="S33" s="41">
        <v>1944.03</v>
      </c>
      <c r="T33" s="41">
        <v>2867891.96</v>
      </c>
      <c r="U33" s="41">
        <v>146192.85</v>
      </c>
      <c r="V33" s="41">
        <v>2682114</v>
      </c>
      <c r="W33" s="41">
        <v>20334</v>
      </c>
      <c r="X33" s="41">
        <v>19251.12</v>
      </c>
      <c r="Y33" s="41"/>
      <c r="Z33" s="41"/>
      <c r="AA33" s="41">
        <v>23196.7</v>
      </c>
      <c r="AB33" s="41">
        <v>7778.6</v>
      </c>
      <c r="AC33" s="41">
        <v>12476.11</v>
      </c>
      <c r="AD33" s="41">
        <v>59.18</v>
      </c>
      <c r="AE33" s="41">
        <v>2882.8</v>
      </c>
      <c r="AF33" s="41"/>
    </row>
    <row r="34" spans="1:38" s="42" customFormat="1" ht="12.9">
      <c r="A34" s="4">
        <v>2009</v>
      </c>
      <c r="B34" s="41">
        <v>2825222</v>
      </c>
      <c r="C34" s="41">
        <v>333348</v>
      </c>
      <c r="D34" s="41">
        <v>2127834</v>
      </c>
      <c r="E34" s="41">
        <v>318996</v>
      </c>
      <c r="F34" s="41">
        <v>51733</v>
      </c>
      <c r="G34" s="41">
        <v>446</v>
      </c>
      <c r="H34" s="41"/>
      <c r="I34" s="184"/>
      <c r="J34" s="41">
        <v>44598</v>
      </c>
      <c r="K34" s="41">
        <v>122133.31</v>
      </c>
      <c r="L34" s="41">
        <v>25239.17</v>
      </c>
      <c r="M34" s="41">
        <v>37188.82</v>
      </c>
      <c r="N34" s="41">
        <v>57556.67</v>
      </c>
      <c r="O34" s="41">
        <v>39524</v>
      </c>
      <c r="P34" s="41">
        <v>126.23</v>
      </c>
      <c r="Q34" s="41"/>
      <c r="R34" s="184"/>
      <c r="S34" s="41">
        <v>2022.42</v>
      </c>
      <c r="T34" s="41">
        <v>2976897.83</v>
      </c>
      <c r="U34" s="41">
        <v>152451.19</v>
      </c>
      <c r="V34" s="41">
        <v>2779081</v>
      </c>
      <c r="W34" s="41">
        <v>22314</v>
      </c>
      <c r="X34" s="41">
        <v>23051.64</v>
      </c>
      <c r="Y34" s="41"/>
      <c r="Z34" s="184"/>
      <c r="AA34" s="41">
        <v>24834.94</v>
      </c>
      <c r="AB34" s="41">
        <v>7878.89</v>
      </c>
      <c r="AC34" s="41">
        <v>13511.44</v>
      </c>
      <c r="AD34" s="41">
        <v>69.38</v>
      </c>
      <c r="AE34" s="41">
        <v>3375.24</v>
      </c>
      <c r="AF34" s="41"/>
      <c r="AG34" s="184"/>
      <c r="AI34" s="185"/>
      <c r="AJ34" s="185"/>
      <c r="AK34" s="185"/>
      <c r="AL34" s="185"/>
    </row>
    <row r="35" spans="1:38" s="42" customFormat="1" ht="12.9">
      <c r="A35" s="4">
        <v>2010</v>
      </c>
      <c r="B35" s="41">
        <v>3241807</v>
      </c>
      <c r="C35" s="41">
        <v>364271</v>
      </c>
      <c r="D35" s="41">
        <v>2448052</v>
      </c>
      <c r="E35" s="41">
        <v>378949</v>
      </c>
      <c r="F35" s="41">
        <v>58054</v>
      </c>
      <c r="G35" s="41">
        <v>563</v>
      </c>
      <c r="H35" s="41"/>
      <c r="I35" s="184"/>
      <c r="J35" s="41">
        <v>49972</v>
      </c>
      <c r="K35" s="41">
        <v>141837.42000000001</v>
      </c>
      <c r="L35" s="41">
        <v>27644.13</v>
      </c>
      <c r="M35" s="41">
        <v>43389.67</v>
      </c>
      <c r="N35" s="41">
        <v>68427.53</v>
      </c>
      <c r="O35" s="41">
        <v>45999</v>
      </c>
      <c r="P35" s="41">
        <v>178.9</v>
      </c>
      <c r="Q35" s="41"/>
      <c r="R35" s="184"/>
      <c r="S35" s="41">
        <v>2197.19</v>
      </c>
      <c r="T35" s="41">
        <v>3269508.17</v>
      </c>
      <c r="U35" s="41">
        <v>167609.01999999999</v>
      </c>
      <c r="V35" s="41">
        <v>3052738</v>
      </c>
      <c r="W35" s="41">
        <v>22392</v>
      </c>
      <c r="X35" s="41">
        <v>26769.14</v>
      </c>
      <c r="Y35" s="41"/>
      <c r="Z35" s="184"/>
      <c r="AA35" s="41">
        <v>27894.26</v>
      </c>
      <c r="AB35" s="41">
        <v>8762.18</v>
      </c>
      <c r="AC35" s="41">
        <v>15020.81</v>
      </c>
      <c r="AD35" s="41">
        <v>72.27</v>
      </c>
      <c r="AE35" s="41">
        <v>4039</v>
      </c>
      <c r="AF35" s="41"/>
      <c r="AG35" s="184"/>
      <c r="AI35" s="185"/>
      <c r="AJ35" s="188">
        <f>(AJ44-1)/(AI44-1)</f>
        <v>1.6874015885597424</v>
      </c>
      <c r="AK35" s="185"/>
      <c r="AL35" s="185"/>
    </row>
    <row r="36" spans="1:38" s="42" customFormat="1" ht="12.9">
      <c r="A36" s="4">
        <v>2011</v>
      </c>
      <c r="B36" s="41">
        <v>3696961</v>
      </c>
      <c r="C36" s="41">
        <v>393263</v>
      </c>
      <c r="D36" s="41">
        <v>2820100</v>
      </c>
      <c r="E36" s="41">
        <v>425968</v>
      </c>
      <c r="F36" s="41">
        <v>63542</v>
      </c>
      <c r="G36" s="41">
        <v>557</v>
      </c>
      <c r="H36" s="41">
        <v>379.4</v>
      </c>
      <c r="I36" s="184">
        <f t="shared" ref="I36:I47" si="0">G36-H36</f>
        <v>177.60000000000002</v>
      </c>
      <c r="J36" s="41">
        <v>57073</v>
      </c>
      <c r="K36" s="41">
        <v>159323.6</v>
      </c>
      <c r="L36" s="41">
        <v>29465.79</v>
      </c>
      <c r="M36" s="41">
        <v>51374.74</v>
      </c>
      <c r="N36" s="41">
        <v>75423.839999999997</v>
      </c>
      <c r="O36" s="41">
        <v>49355</v>
      </c>
      <c r="P36" s="41">
        <v>173.91</v>
      </c>
      <c r="Q36" s="41"/>
      <c r="R36" s="184"/>
      <c r="S36" s="41">
        <v>2885.44</v>
      </c>
      <c r="T36" s="41">
        <v>3526318.73</v>
      </c>
      <c r="U36" s="41">
        <v>186226.07</v>
      </c>
      <c r="V36" s="41">
        <v>3286220</v>
      </c>
      <c r="W36" s="41">
        <v>24556</v>
      </c>
      <c r="X36" s="41">
        <v>29316.66</v>
      </c>
      <c r="Y36" s="41">
        <v>27199</v>
      </c>
      <c r="Z36" s="184">
        <f t="shared" ref="Z36:Z47" si="1">X36-Y36</f>
        <v>2117.66</v>
      </c>
      <c r="AA36" s="41">
        <v>30984.03</v>
      </c>
      <c r="AB36" s="41">
        <v>9612.2900000000009</v>
      </c>
      <c r="AC36" s="41">
        <v>16760.25</v>
      </c>
      <c r="AD36" s="41">
        <v>74.53</v>
      </c>
      <c r="AE36" s="41">
        <v>4536.96</v>
      </c>
      <c r="AF36" s="41"/>
      <c r="AG36" s="184"/>
      <c r="AI36" s="186"/>
      <c r="AJ36" s="186"/>
      <c r="AK36" s="185"/>
      <c r="AL36" s="185"/>
    </row>
    <row r="37" spans="1:38" s="42" customFormat="1" ht="12.9">
      <c r="A37" s="4">
        <v>2012</v>
      </c>
      <c r="B37" s="41">
        <v>4100436</v>
      </c>
      <c r="C37" s="41">
        <v>390438</v>
      </c>
      <c r="D37" s="41">
        <v>3188475</v>
      </c>
      <c r="E37" s="41">
        <v>458705</v>
      </c>
      <c r="F37" s="41">
        <v>65815</v>
      </c>
      <c r="G37" s="41">
        <v>545</v>
      </c>
      <c r="H37" s="41">
        <v>388.5</v>
      </c>
      <c r="I37" s="184">
        <f t="shared" si="0"/>
        <v>156.5</v>
      </c>
      <c r="J37" s="41">
        <v>62274</v>
      </c>
      <c r="K37" s="41">
        <v>173804.46</v>
      </c>
      <c r="L37" s="41">
        <v>29187.09</v>
      </c>
      <c r="M37" s="41">
        <v>59534.86</v>
      </c>
      <c r="N37" s="41">
        <v>81707.58</v>
      </c>
      <c r="O37" s="41">
        <v>53412</v>
      </c>
      <c r="P37" s="41">
        <v>163.89</v>
      </c>
      <c r="Q37" s="41"/>
      <c r="R37" s="184"/>
      <c r="S37" s="41">
        <v>3211.04</v>
      </c>
      <c r="T37" s="41">
        <v>3804034.9</v>
      </c>
      <c r="U37" s="41">
        <v>189336.85</v>
      </c>
      <c r="V37" s="41">
        <v>3557010</v>
      </c>
      <c r="W37" s="41">
        <v>25752</v>
      </c>
      <c r="X37" s="41">
        <v>31936.05</v>
      </c>
      <c r="Y37" s="41">
        <v>29600</v>
      </c>
      <c r="Z37" s="184">
        <f t="shared" si="1"/>
        <v>2336.0499999999993</v>
      </c>
      <c r="AA37" s="41">
        <v>33383.089999999997</v>
      </c>
      <c r="AB37" s="41">
        <v>9812.33</v>
      </c>
      <c r="AC37" s="41">
        <v>18467.55</v>
      </c>
      <c r="AD37" s="41">
        <v>77.48</v>
      </c>
      <c r="AE37" s="41">
        <v>5025.74</v>
      </c>
      <c r="AF37" s="41"/>
      <c r="AG37" s="184"/>
      <c r="AI37" s="186"/>
      <c r="AJ37" s="186"/>
      <c r="AK37" s="185"/>
      <c r="AL37" s="185"/>
    </row>
    <row r="38" spans="1:38" s="42" customFormat="1" ht="12.9">
      <c r="A38" s="4">
        <v>2013</v>
      </c>
      <c r="B38" s="41">
        <v>4098900</v>
      </c>
      <c r="C38" s="41">
        <v>396697</v>
      </c>
      <c r="D38" s="41">
        <v>3076648</v>
      </c>
      <c r="E38" s="41">
        <v>559785</v>
      </c>
      <c r="F38" s="41">
        <v>71156</v>
      </c>
      <c r="G38" s="41">
        <v>561</v>
      </c>
      <c r="H38" s="41">
        <v>406</v>
      </c>
      <c r="I38" s="184">
        <f t="shared" si="0"/>
        <v>155</v>
      </c>
      <c r="J38" s="41">
        <v>65209</v>
      </c>
      <c r="K38" s="41">
        <v>168013.8</v>
      </c>
      <c r="L38" s="41">
        <v>29173.89</v>
      </c>
      <c r="M38" s="41">
        <v>55738.080000000002</v>
      </c>
      <c r="N38" s="41">
        <v>79435.649999999994</v>
      </c>
      <c r="O38" s="41">
        <v>48705</v>
      </c>
      <c r="P38" s="41">
        <v>170.29</v>
      </c>
      <c r="Q38" s="41"/>
      <c r="R38" s="184"/>
      <c r="S38" s="41">
        <v>3495.89</v>
      </c>
      <c r="T38" s="41">
        <v>2122991.5499999998</v>
      </c>
      <c r="U38" s="41">
        <v>210596.92</v>
      </c>
      <c r="V38" s="41">
        <v>1853463</v>
      </c>
      <c r="W38" s="41">
        <v>23535</v>
      </c>
      <c r="X38" s="41">
        <v>35396.629999999997</v>
      </c>
      <c r="Y38" s="41">
        <v>32742</v>
      </c>
      <c r="Z38" s="184">
        <f t="shared" si="1"/>
        <v>2654.6299999999974</v>
      </c>
      <c r="AA38" s="41">
        <v>27571.65</v>
      </c>
      <c r="AB38" s="41">
        <v>10595.62</v>
      </c>
      <c r="AC38" s="41">
        <v>11250.94</v>
      </c>
      <c r="AD38" s="41">
        <v>68.33</v>
      </c>
      <c r="AE38" s="41">
        <v>5656.76</v>
      </c>
      <c r="AF38" s="41"/>
      <c r="AG38" s="184"/>
      <c r="AI38" s="186"/>
      <c r="AJ38" s="186"/>
      <c r="AK38" s="185"/>
      <c r="AL38" s="185"/>
    </row>
    <row r="39" spans="1:38" s="42" customFormat="1" ht="12.9">
      <c r="A39" s="4">
        <v>2014</v>
      </c>
      <c r="B39" s="41">
        <v>4167296</v>
      </c>
      <c r="C39" s="41">
        <v>381334</v>
      </c>
      <c r="D39" s="41">
        <v>3113334</v>
      </c>
      <c r="E39" s="41">
        <v>598283</v>
      </c>
      <c r="F39" s="41">
        <v>74733</v>
      </c>
      <c r="G39" s="41">
        <v>594</v>
      </c>
      <c r="H39" s="41">
        <v>425.7</v>
      </c>
      <c r="I39" s="184">
        <f t="shared" si="0"/>
        <v>168.3</v>
      </c>
      <c r="J39" s="41">
        <v>73752</v>
      </c>
      <c r="K39" s="41">
        <v>181667.69</v>
      </c>
      <c r="L39" s="41">
        <v>27530.19</v>
      </c>
      <c r="M39" s="41">
        <v>56846.9</v>
      </c>
      <c r="N39" s="41">
        <v>92774.56</v>
      </c>
      <c r="O39" s="41">
        <v>55935</v>
      </c>
      <c r="P39" s="41">
        <v>187.77</v>
      </c>
      <c r="Q39" s="41"/>
      <c r="R39" s="184"/>
      <c r="S39" s="41">
        <v>4328.28</v>
      </c>
      <c r="T39" s="41">
        <v>2032217.81</v>
      </c>
      <c r="U39" s="41">
        <v>230460</v>
      </c>
      <c r="V39" s="41">
        <v>1736270</v>
      </c>
      <c r="W39" s="41">
        <v>26292.93</v>
      </c>
      <c r="X39" s="41">
        <v>39194.879999999997</v>
      </c>
      <c r="Y39" s="41">
        <v>36040</v>
      </c>
      <c r="Z39" s="184">
        <f t="shared" si="1"/>
        <v>3154.8799999999974</v>
      </c>
      <c r="AA39" s="41">
        <v>28647.13</v>
      </c>
      <c r="AB39" s="41">
        <v>11241.85</v>
      </c>
      <c r="AC39" s="41">
        <v>10996.75</v>
      </c>
      <c r="AD39" s="41">
        <v>74.34</v>
      </c>
      <c r="AE39" s="41">
        <v>6334.19</v>
      </c>
      <c r="AF39" s="41"/>
      <c r="AG39" s="184"/>
      <c r="AI39" s="186"/>
      <c r="AJ39" s="186"/>
      <c r="AK39" s="185"/>
      <c r="AL39" s="185"/>
    </row>
    <row r="40" spans="1:38" s="42" customFormat="1" ht="12.9">
      <c r="A40" s="4">
        <v>2015</v>
      </c>
      <c r="B40" s="41">
        <v>4175886</v>
      </c>
      <c r="C40" s="41">
        <v>335801</v>
      </c>
      <c r="D40" s="41">
        <v>3150019</v>
      </c>
      <c r="E40" s="41">
        <v>613567</v>
      </c>
      <c r="F40" s="41">
        <v>74685</v>
      </c>
      <c r="G40" s="41">
        <v>629</v>
      </c>
      <c r="H40" s="41">
        <v>442.4</v>
      </c>
      <c r="I40" s="184">
        <f t="shared" si="0"/>
        <v>186.60000000000002</v>
      </c>
      <c r="J40" s="41">
        <v>75870</v>
      </c>
      <c r="K40" s="41">
        <v>178355.9</v>
      </c>
      <c r="L40" s="41">
        <v>23754.31</v>
      </c>
      <c r="M40" s="41">
        <v>57955.72</v>
      </c>
      <c r="N40" s="41">
        <v>91772.45</v>
      </c>
      <c r="O40" s="41">
        <v>54236</v>
      </c>
      <c r="P40" s="41">
        <v>208.07</v>
      </c>
      <c r="Q40" s="41"/>
      <c r="R40" s="184"/>
      <c r="S40" s="41">
        <v>4665.3500000000004</v>
      </c>
      <c r="T40" s="41">
        <v>1943271</v>
      </c>
      <c r="U40" s="41">
        <v>253484</v>
      </c>
      <c r="V40" s="41">
        <v>1619097</v>
      </c>
      <c r="W40" s="41">
        <v>27072</v>
      </c>
      <c r="X40" s="41">
        <v>43618</v>
      </c>
      <c r="Y40" s="41">
        <v>39411</v>
      </c>
      <c r="Z40" s="184">
        <f t="shared" si="1"/>
        <v>4207</v>
      </c>
      <c r="AA40" s="41">
        <v>30058.9</v>
      </c>
      <c r="AB40" s="41">
        <v>11960.6</v>
      </c>
      <c r="AC40" s="41">
        <v>10742.66</v>
      </c>
      <c r="AD40" s="41">
        <v>73.08</v>
      </c>
      <c r="AE40" s="41">
        <v>7282.55</v>
      </c>
      <c r="AF40" s="41"/>
      <c r="AG40" s="184"/>
      <c r="AI40" s="186"/>
      <c r="AJ40" s="186"/>
      <c r="AK40" s="185"/>
      <c r="AL40" s="185"/>
    </row>
    <row r="41" spans="1:38" s="42" customFormat="1" ht="12.9">
      <c r="A41" s="4">
        <v>2016</v>
      </c>
      <c r="B41" s="41">
        <v>4386763</v>
      </c>
      <c r="C41" s="41">
        <v>333186</v>
      </c>
      <c r="D41" s="41">
        <v>3341259</v>
      </c>
      <c r="E41" s="41">
        <v>638238</v>
      </c>
      <c r="F41" s="41">
        <v>79769</v>
      </c>
      <c r="G41" s="41">
        <v>668</v>
      </c>
      <c r="H41" s="41">
        <v>474.7</v>
      </c>
      <c r="I41" s="184">
        <f t="shared" si="0"/>
        <v>193.3</v>
      </c>
      <c r="J41" s="41">
        <v>73411</v>
      </c>
      <c r="K41" s="41">
        <v>186629.48</v>
      </c>
      <c r="L41" s="41">
        <v>23792.26</v>
      </c>
      <c r="M41" s="41">
        <v>61080.1</v>
      </c>
      <c r="N41" s="41">
        <v>97338.8</v>
      </c>
      <c r="O41" s="41">
        <v>58075</v>
      </c>
      <c r="P41" s="41">
        <v>222.45</v>
      </c>
      <c r="Q41" s="41">
        <v>72.11</v>
      </c>
      <c r="R41" s="184">
        <f t="shared" ref="R41:R47" si="2">P41-Q41</f>
        <v>150.33999999999997</v>
      </c>
      <c r="S41" s="41">
        <v>4195.87</v>
      </c>
      <c r="T41" s="41">
        <v>1900194.34</v>
      </c>
      <c r="U41" s="41">
        <v>281405.23</v>
      </c>
      <c r="V41" s="41">
        <v>1542758.67</v>
      </c>
      <c r="W41" s="41">
        <v>27234.400000000001</v>
      </c>
      <c r="X41" s="41">
        <v>48796.05</v>
      </c>
      <c r="Y41" s="41">
        <v>43634</v>
      </c>
      <c r="Z41" s="184">
        <f t="shared" si="1"/>
        <v>5162.0500000000029</v>
      </c>
      <c r="AA41" s="41">
        <v>31258.46</v>
      </c>
      <c r="AB41" s="41">
        <v>12579.29</v>
      </c>
      <c r="AC41" s="41">
        <v>10228.709999999999</v>
      </c>
      <c r="AD41" s="41">
        <v>72.33</v>
      </c>
      <c r="AE41" s="41">
        <v>8378.1299999999992</v>
      </c>
      <c r="AF41" s="41">
        <v>6217.75</v>
      </c>
      <c r="AG41" s="184">
        <f t="shared" ref="AG41:AG47" si="3">AE41-AF41</f>
        <v>2160.3799999999992</v>
      </c>
      <c r="AI41" s="186"/>
      <c r="AJ41" s="186"/>
      <c r="AK41" s="185"/>
      <c r="AL41" s="185"/>
    </row>
    <row r="42" spans="1:38" s="42" customFormat="1" ht="12.9">
      <c r="A42" s="4">
        <v>2017</v>
      </c>
      <c r="B42" s="41">
        <v>4804850</v>
      </c>
      <c r="C42" s="41">
        <v>368865</v>
      </c>
      <c r="D42" s="41">
        <v>3686858</v>
      </c>
      <c r="E42" s="41">
        <v>667846</v>
      </c>
      <c r="F42" s="41">
        <v>76030</v>
      </c>
      <c r="G42" s="41">
        <v>706</v>
      </c>
      <c r="H42" s="41">
        <v>483.8</v>
      </c>
      <c r="I42" s="184">
        <f t="shared" si="0"/>
        <v>222.2</v>
      </c>
      <c r="J42" s="41">
        <v>80576</v>
      </c>
      <c r="K42" s="41">
        <v>197372.65</v>
      </c>
      <c r="L42" s="41">
        <v>26962.2</v>
      </c>
      <c r="M42" s="41">
        <v>66771.520000000004</v>
      </c>
      <c r="N42" s="41">
        <v>98611.25</v>
      </c>
      <c r="O42" s="41">
        <v>55084</v>
      </c>
      <c r="P42" s="41">
        <v>243.55</v>
      </c>
      <c r="Q42" s="41">
        <v>72.97</v>
      </c>
      <c r="R42" s="184">
        <f t="shared" si="2"/>
        <v>170.58</v>
      </c>
      <c r="S42" s="41">
        <v>4784.13</v>
      </c>
      <c r="T42" s="41">
        <v>1848620.12</v>
      </c>
      <c r="U42" s="41">
        <v>308379.34000000003</v>
      </c>
      <c r="V42" s="41">
        <v>1456784.33</v>
      </c>
      <c r="W42" s="41">
        <v>28300.34</v>
      </c>
      <c r="X42" s="41">
        <v>55156.11</v>
      </c>
      <c r="Y42" s="41">
        <v>49611</v>
      </c>
      <c r="Z42" s="184">
        <f t="shared" si="1"/>
        <v>5545.1100000000006</v>
      </c>
      <c r="AA42" s="41">
        <v>32812.800000000003</v>
      </c>
      <c r="AB42" s="41">
        <v>13456.92</v>
      </c>
      <c r="AC42" s="41">
        <v>9765.18</v>
      </c>
      <c r="AD42" s="41">
        <v>77.66</v>
      </c>
      <c r="AE42" s="41">
        <v>9513.0400000000009</v>
      </c>
      <c r="AF42" s="41">
        <v>7036.53</v>
      </c>
      <c r="AG42" s="184">
        <f t="shared" si="3"/>
        <v>2476.5100000000011</v>
      </c>
      <c r="AI42" s="186"/>
      <c r="AJ42" s="186"/>
      <c r="AK42" s="185"/>
      <c r="AL42" s="185"/>
    </row>
    <row r="43" spans="1:38" s="42" customFormat="1" ht="12.9">
      <c r="A43" s="4">
        <v>2018</v>
      </c>
      <c r="B43" s="41">
        <v>5152732</v>
      </c>
      <c r="C43" s="41">
        <v>402631</v>
      </c>
      <c r="D43" s="41">
        <v>3956871</v>
      </c>
      <c r="E43" s="41">
        <v>702684</v>
      </c>
      <c r="F43" s="41">
        <v>76969</v>
      </c>
      <c r="G43" s="41">
        <v>739</v>
      </c>
      <c r="H43" s="41">
        <v>495.79</v>
      </c>
      <c r="I43" s="184">
        <f t="shared" si="0"/>
        <v>243.20999999999998</v>
      </c>
      <c r="J43" s="41">
        <v>89807</v>
      </c>
      <c r="K43" s="41">
        <v>204686.24</v>
      </c>
      <c r="L43" s="41">
        <v>28820.99</v>
      </c>
      <c r="M43" s="41">
        <v>71249.210000000006</v>
      </c>
      <c r="N43" s="41">
        <v>99052.82</v>
      </c>
      <c r="O43" s="41">
        <v>51927</v>
      </c>
      <c r="P43" s="41">
        <v>262.5</v>
      </c>
      <c r="Q43" s="41">
        <v>75.47</v>
      </c>
      <c r="R43" s="184">
        <f t="shared" si="2"/>
        <v>187.03</v>
      </c>
      <c r="S43" s="41">
        <v>5300.72</v>
      </c>
      <c r="T43" s="41">
        <v>1793820.33</v>
      </c>
      <c r="U43" s="41">
        <v>337494.67</v>
      </c>
      <c r="V43" s="41">
        <v>1367170.39</v>
      </c>
      <c r="W43" s="41">
        <v>27981.49</v>
      </c>
      <c r="X43" s="41">
        <v>61173.77</v>
      </c>
      <c r="Y43" s="41">
        <v>54806.5</v>
      </c>
      <c r="Z43" s="184">
        <f t="shared" si="1"/>
        <v>6367.2699999999968</v>
      </c>
      <c r="AA43" s="41">
        <v>34218.15</v>
      </c>
      <c r="AB43" s="41">
        <v>14146.58</v>
      </c>
      <c r="AC43" s="41">
        <v>9279.68</v>
      </c>
      <c r="AD43" s="41">
        <v>79.569999999999993</v>
      </c>
      <c r="AE43" s="41">
        <v>10712.32</v>
      </c>
      <c r="AF43" s="41">
        <v>7889.7</v>
      </c>
      <c r="AG43" s="184">
        <f t="shared" si="3"/>
        <v>2822.62</v>
      </c>
      <c r="AI43" s="186"/>
      <c r="AJ43" s="186"/>
      <c r="AK43" s="185"/>
      <c r="AL43" s="185"/>
    </row>
    <row r="44" spans="1:38" s="42" customFormat="1" ht="12.9">
      <c r="A44" s="4">
        <v>2019</v>
      </c>
      <c r="B44" s="41">
        <v>4713624</v>
      </c>
      <c r="C44" s="41">
        <v>438904</v>
      </c>
      <c r="D44" s="41">
        <v>3435480</v>
      </c>
      <c r="E44" s="41">
        <v>747225</v>
      </c>
      <c r="F44" s="41">
        <v>83243</v>
      </c>
      <c r="G44" s="41">
        <v>753</v>
      </c>
      <c r="H44" s="41">
        <v>511.24</v>
      </c>
      <c r="I44" s="184">
        <f t="shared" si="0"/>
        <v>241.76</v>
      </c>
      <c r="J44" s="41">
        <v>91261</v>
      </c>
      <c r="K44" s="41">
        <v>199394.33</v>
      </c>
      <c r="L44" s="41">
        <v>30181.95</v>
      </c>
      <c r="M44" s="41">
        <v>59636.39</v>
      </c>
      <c r="N44" s="41">
        <v>103963.04</v>
      </c>
      <c r="O44" s="41">
        <v>54057</v>
      </c>
      <c r="P44" s="41">
        <v>263.2</v>
      </c>
      <c r="Q44" s="41">
        <v>78.59</v>
      </c>
      <c r="R44" s="184">
        <f t="shared" si="2"/>
        <v>184.60999999999999</v>
      </c>
      <c r="S44" s="41">
        <v>5349.75</v>
      </c>
      <c r="T44" s="41">
        <v>1760435.71</v>
      </c>
      <c r="U44" s="41">
        <v>366002.26</v>
      </c>
      <c r="V44" s="41">
        <v>1301172.9099999999</v>
      </c>
      <c r="W44" s="41">
        <v>27267.119999999999</v>
      </c>
      <c r="X44" s="41">
        <v>65993.42</v>
      </c>
      <c r="Y44" s="41">
        <v>58567.99</v>
      </c>
      <c r="Z44" s="184">
        <f t="shared" si="1"/>
        <v>7425.43</v>
      </c>
      <c r="AA44" s="41">
        <v>35349.24</v>
      </c>
      <c r="AB44" s="41">
        <v>14706.64</v>
      </c>
      <c r="AC44" s="41">
        <v>8857.08</v>
      </c>
      <c r="AD44" s="41">
        <v>80.22</v>
      </c>
      <c r="AE44" s="41">
        <v>11705.3</v>
      </c>
      <c r="AF44" s="41">
        <v>8502.1560000000009</v>
      </c>
      <c r="AG44" s="184">
        <f t="shared" si="3"/>
        <v>3203.1439999999984</v>
      </c>
      <c r="AI44" s="187">
        <f>(Y44/Y36)^(1/8)</f>
        <v>1.1006225912209493</v>
      </c>
      <c r="AJ44" s="187">
        <f>(Z44/Z36)^(1/8)</f>
        <v>1.1697907202712274</v>
      </c>
      <c r="AK44" s="185"/>
      <c r="AL44" s="185"/>
    </row>
    <row r="45" spans="1:38" s="42" customFormat="1" ht="12.9">
      <c r="A45" s="4">
        <v>2020</v>
      </c>
      <c r="B45" s="41">
        <v>4725862</v>
      </c>
      <c r="C45" s="41">
        <v>455236</v>
      </c>
      <c r="D45" s="41">
        <v>3426413</v>
      </c>
      <c r="E45" s="41">
        <v>761630</v>
      </c>
      <c r="F45" s="41">
        <v>380087</v>
      </c>
      <c r="G45" s="41">
        <v>677</v>
      </c>
      <c r="H45" s="41">
        <v>453.53</v>
      </c>
      <c r="I45" s="184">
        <f t="shared" si="0"/>
        <v>223.47000000000003</v>
      </c>
      <c r="J45" s="41">
        <v>81907</v>
      </c>
      <c r="K45" s="41">
        <v>201945.74</v>
      </c>
      <c r="L45" s="41">
        <v>30514.46</v>
      </c>
      <c r="M45" s="41">
        <v>60171.85</v>
      </c>
      <c r="N45" s="41">
        <v>105834.44</v>
      </c>
      <c r="O45" s="41">
        <v>89897</v>
      </c>
      <c r="P45" s="41">
        <v>240.2</v>
      </c>
      <c r="Q45" s="41">
        <v>67.87</v>
      </c>
      <c r="R45" s="184">
        <f t="shared" si="2"/>
        <v>172.32999999999998</v>
      </c>
      <c r="S45" s="41">
        <v>5184.79</v>
      </c>
      <c r="T45" s="41">
        <v>966539.71</v>
      </c>
      <c r="U45" s="41">
        <v>220349.9</v>
      </c>
      <c r="V45" s="41">
        <v>689425</v>
      </c>
      <c r="W45" s="41">
        <v>14987</v>
      </c>
      <c r="X45" s="41">
        <v>41777.82</v>
      </c>
      <c r="Y45" s="41">
        <v>40821.300000000003</v>
      </c>
      <c r="Z45" s="184">
        <f t="shared" si="1"/>
        <v>956.5199999999968</v>
      </c>
      <c r="AA45" s="41">
        <v>19251.46</v>
      </c>
      <c r="AB45" s="41">
        <v>8266.19</v>
      </c>
      <c r="AC45" s="41">
        <v>4641.01</v>
      </c>
      <c r="AD45" s="41">
        <v>32.99</v>
      </c>
      <c r="AE45" s="41">
        <v>6311.28</v>
      </c>
      <c r="AF45" s="41">
        <v>5868.87</v>
      </c>
      <c r="AG45" s="184">
        <f t="shared" si="3"/>
        <v>442.40999999999985</v>
      </c>
      <c r="AI45" s="186"/>
      <c r="AJ45" s="186"/>
      <c r="AK45" s="185"/>
      <c r="AL45" s="185"/>
    </row>
    <row r="46" spans="1:38" s="42" customFormat="1" ht="12.9">
      <c r="A46" s="4">
        <v>2021</v>
      </c>
      <c r="B46" s="41">
        <v>5298499</v>
      </c>
      <c r="C46" s="41">
        <v>477372</v>
      </c>
      <c r="D46" s="41">
        <v>3913889</v>
      </c>
      <c r="E46" s="41">
        <v>823973</v>
      </c>
      <c r="F46" s="41">
        <v>405095</v>
      </c>
      <c r="G46" s="41">
        <v>732</v>
      </c>
      <c r="H46" s="41">
        <v>465.14</v>
      </c>
      <c r="I46" s="184">
        <f t="shared" si="0"/>
        <v>266.86</v>
      </c>
      <c r="J46" s="41">
        <v>82534</v>
      </c>
      <c r="K46" s="41">
        <v>223600.38</v>
      </c>
      <c r="L46" s="41">
        <v>33238</v>
      </c>
      <c r="M46" s="41">
        <v>69087.649999999994</v>
      </c>
      <c r="N46" s="41">
        <v>115577.51</v>
      </c>
      <c r="O46" s="41">
        <v>97842</v>
      </c>
      <c r="P46" s="41">
        <v>278.16000000000003</v>
      </c>
      <c r="Q46" s="41">
        <v>70.59</v>
      </c>
      <c r="R46" s="184">
        <f t="shared" si="2"/>
        <v>207.57000000000002</v>
      </c>
      <c r="S46" s="41">
        <v>5419.07</v>
      </c>
      <c r="T46" s="41">
        <v>830256.61</v>
      </c>
      <c r="U46" s="41">
        <v>261170.56</v>
      </c>
      <c r="V46" s="41">
        <v>508693.25</v>
      </c>
      <c r="W46" s="41">
        <v>16337.06</v>
      </c>
      <c r="X46" s="41">
        <v>44055.74</v>
      </c>
      <c r="Y46" s="41">
        <v>43908.02</v>
      </c>
      <c r="Z46" s="184">
        <f t="shared" si="1"/>
        <v>147.72000000000116</v>
      </c>
      <c r="AA46" s="41">
        <v>19758.150000000001</v>
      </c>
      <c r="AB46" s="41">
        <v>9567.81</v>
      </c>
      <c r="AC46" s="41">
        <v>3627.54</v>
      </c>
      <c r="AD46" s="41">
        <v>33.11</v>
      </c>
      <c r="AE46" s="41">
        <v>6529.68</v>
      </c>
      <c r="AF46" s="41">
        <v>6439.12</v>
      </c>
      <c r="AG46" s="184">
        <f t="shared" si="3"/>
        <v>90.5600000000004</v>
      </c>
      <c r="AI46" s="186"/>
      <c r="AJ46" s="186"/>
      <c r="AK46" s="185"/>
      <c r="AL46" s="185"/>
    </row>
    <row r="47" spans="1:38" s="42" customFormat="1" ht="12.9">
      <c r="A47" s="4">
        <v>2022</v>
      </c>
      <c r="B47" s="41">
        <v>5152571</v>
      </c>
      <c r="C47" s="41">
        <v>498424</v>
      </c>
      <c r="D47" s="41">
        <v>3711928</v>
      </c>
      <c r="E47" s="41">
        <v>855352</v>
      </c>
      <c r="F47" s="41">
        <v>415145</v>
      </c>
      <c r="G47" s="41">
        <v>608</v>
      </c>
      <c r="H47" s="41">
        <v>343.79</v>
      </c>
      <c r="I47" s="184">
        <f t="shared" si="0"/>
        <v>264.20999999999998</v>
      </c>
      <c r="J47" s="41">
        <v>86260</v>
      </c>
      <c r="K47" s="41">
        <v>231782.7</v>
      </c>
      <c r="L47" s="41">
        <v>35945.69</v>
      </c>
      <c r="M47" s="41">
        <v>68958.039999999994</v>
      </c>
      <c r="N47" s="41">
        <v>121003.14</v>
      </c>
      <c r="O47" s="41">
        <v>101977</v>
      </c>
      <c r="P47" s="41">
        <v>254.1</v>
      </c>
      <c r="Q47" s="41">
        <v>52.3</v>
      </c>
      <c r="R47" s="184">
        <f t="shared" si="2"/>
        <v>201.8</v>
      </c>
      <c r="S47" s="41">
        <v>5621.73</v>
      </c>
      <c r="T47" s="41">
        <v>558737.63</v>
      </c>
      <c r="U47" s="41">
        <v>167296.31</v>
      </c>
      <c r="V47" s="41">
        <v>354642.8</v>
      </c>
      <c r="W47" s="41">
        <v>11627.48</v>
      </c>
      <c r="X47" s="41">
        <v>25171.040000000001</v>
      </c>
      <c r="Y47" s="41">
        <v>24985.25</v>
      </c>
      <c r="Z47" s="184">
        <f t="shared" si="1"/>
        <v>185.79000000000087</v>
      </c>
      <c r="AA47" s="41">
        <v>12921.54</v>
      </c>
      <c r="AB47" s="41">
        <v>6577.53</v>
      </c>
      <c r="AC47" s="41">
        <v>2407.54</v>
      </c>
      <c r="AD47" s="41">
        <v>22.6</v>
      </c>
      <c r="AE47" s="41">
        <v>3913.87</v>
      </c>
      <c r="AF47" s="41">
        <v>3805.01</v>
      </c>
      <c r="AG47" s="184">
        <f t="shared" si="3"/>
        <v>108.85999999999967</v>
      </c>
      <c r="AI47" s="186"/>
      <c r="AJ47" s="186"/>
      <c r="AK47" s="185"/>
      <c r="AL47" s="185"/>
    </row>
    <row r="48" spans="1:38" s="42" customFormat="1" ht="12.9">
      <c r="A48" s="4">
        <v>2023</v>
      </c>
      <c r="B48" s="41">
        <v>5570636</v>
      </c>
      <c r="C48" s="41">
        <v>503535</v>
      </c>
      <c r="D48" s="41">
        <v>4033681</v>
      </c>
      <c r="E48" s="41">
        <v>936746</v>
      </c>
      <c r="F48" s="41">
        <v>457658</v>
      </c>
      <c r="G48" s="41">
        <v>735</v>
      </c>
      <c r="H48" s="41">
        <v>456.39</v>
      </c>
      <c r="I48" s="184">
        <f>G48-H48</f>
        <v>278.61</v>
      </c>
      <c r="J48" s="41">
        <v>95939</v>
      </c>
      <c r="K48" s="41">
        <v>247745.32</v>
      </c>
      <c r="L48" s="41">
        <v>36460.39</v>
      </c>
      <c r="M48" s="41">
        <v>73950.210000000006</v>
      </c>
      <c r="N48" s="41">
        <v>129951.52</v>
      </c>
      <c r="O48" s="41">
        <v>109179</v>
      </c>
      <c r="P48" s="41">
        <v>283.62</v>
      </c>
      <c r="Q48" s="41">
        <v>70.47</v>
      </c>
      <c r="R48" s="184">
        <f>P48-Q48</f>
        <v>213.15</v>
      </c>
      <c r="S48" s="41">
        <v>7099.58</v>
      </c>
      <c r="T48" s="41">
        <v>930441.61</v>
      </c>
      <c r="U48" s="41">
        <v>385449.59</v>
      </c>
      <c r="V48" s="41">
        <v>457263.64</v>
      </c>
      <c r="W48" s="41">
        <v>25770.74</v>
      </c>
      <c r="X48" s="41">
        <v>61957.64</v>
      </c>
      <c r="Y48" s="41">
        <v>59051.69</v>
      </c>
      <c r="Z48" s="184">
        <f>X48-Y48</f>
        <v>2905.9499999999971</v>
      </c>
      <c r="AA48" s="41">
        <v>28609.67</v>
      </c>
      <c r="AB48" s="41">
        <v>14729.36</v>
      </c>
      <c r="AC48" s="41">
        <v>3517.58</v>
      </c>
      <c r="AD48" s="41">
        <v>53.77</v>
      </c>
      <c r="AE48" s="41">
        <v>10308.98</v>
      </c>
      <c r="AF48" s="41">
        <v>9079.4599999999991</v>
      </c>
      <c r="AG48" s="184">
        <f>AE48-AF48</f>
        <v>1229.5200000000004</v>
      </c>
      <c r="AI48" s="186"/>
      <c r="AJ48" s="186"/>
      <c r="AK48" s="185"/>
      <c r="AL48" s="185"/>
    </row>
    <row r="49" spans="1:54" s="42" customFormat="1" ht="12.9">
      <c r="A49" s="4"/>
      <c r="B49" s="41"/>
      <c r="C49" s="41"/>
      <c r="D49" s="41"/>
      <c r="E49" s="41"/>
      <c r="F49" s="41"/>
      <c r="G49" s="41"/>
      <c r="H49" s="41"/>
      <c r="I49" s="184"/>
      <c r="J49" s="41"/>
      <c r="K49" s="41"/>
      <c r="L49" s="41"/>
      <c r="M49" s="41"/>
      <c r="N49" s="41"/>
      <c r="O49" s="41"/>
      <c r="P49" s="41"/>
      <c r="Q49" s="41"/>
      <c r="R49" s="184"/>
      <c r="S49" s="41"/>
      <c r="T49" s="41"/>
      <c r="U49" s="41"/>
      <c r="V49" s="41"/>
      <c r="W49" s="41"/>
      <c r="X49" s="41"/>
      <c r="Y49" s="41"/>
      <c r="Z49" s="184"/>
      <c r="AA49" s="41"/>
      <c r="AB49" s="41"/>
      <c r="AC49" s="41"/>
      <c r="AD49" s="41"/>
      <c r="AE49" s="41"/>
      <c r="AF49" s="41"/>
      <c r="AG49" s="184"/>
      <c r="AI49" s="186"/>
      <c r="AJ49" s="186"/>
      <c r="AK49" s="185"/>
      <c r="AL49" s="185"/>
    </row>
    <row r="50" spans="1:54" s="42" customFormat="1" ht="12.9">
      <c r="A50" s="42" t="s">
        <v>958</v>
      </c>
      <c r="Z50" s="184">
        <f>Z48*(Z53+1)</f>
        <v>7477.0093499999921</v>
      </c>
      <c r="AG50" s="184">
        <f>AG48*(AG53+1)</f>
        <v>3097.1608800000013</v>
      </c>
    </row>
    <row r="51" spans="1:54" s="42" customFormat="1" ht="12.9">
      <c r="A51" s="42" t="s">
        <v>406</v>
      </c>
      <c r="C51" s="41">
        <v>251300</v>
      </c>
      <c r="D51" s="41">
        <v>1977268</v>
      </c>
      <c r="E51" s="41">
        <v>469586</v>
      </c>
      <c r="G51" s="42">
        <v>417.4</v>
      </c>
      <c r="H51" s="42">
        <v>252.3</v>
      </c>
      <c r="I51" s="42">
        <v>165.1</v>
      </c>
      <c r="L51" s="41">
        <v>17471.099999999999</v>
      </c>
      <c r="P51" s="42">
        <v>164.3</v>
      </c>
      <c r="Q51" s="42">
        <v>39</v>
      </c>
      <c r="R51" s="42">
        <v>125.3</v>
      </c>
      <c r="U51" s="41">
        <v>209569</v>
      </c>
      <c r="V51" s="41">
        <v>582397</v>
      </c>
      <c r="W51" s="41">
        <v>12403</v>
      </c>
      <c r="X51" s="42">
        <v>35071.4</v>
      </c>
      <c r="Y51" s="42">
        <v>32104</v>
      </c>
      <c r="Z51" s="42">
        <v>2967.3</v>
      </c>
      <c r="AB51" s="42">
        <v>7779.52</v>
      </c>
      <c r="AE51" s="42">
        <v>6143.5</v>
      </c>
      <c r="AF51" s="42">
        <v>4922.5</v>
      </c>
      <c r="AG51" s="42">
        <v>1221.0999999999999</v>
      </c>
    </row>
    <row r="52" spans="1:54" s="43" customFormat="1" ht="12.9">
      <c r="C52" s="43">
        <v>6.0000000000000001E-3</v>
      </c>
      <c r="D52" s="43">
        <v>0.04</v>
      </c>
      <c r="E52" s="43">
        <v>6.3E-2</v>
      </c>
      <c r="G52" s="43">
        <v>0.27400000000000002</v>
      </c>
      <c r="H52" s="43">
        <v>0.23200000000000001</v>
      </c>
      <c r="I52" s="43">
        <v>0.34300000000000003</v>
      </c>
      <c r="L52" s="43">
        <v>-2.9000000000000001E-2</v>
      </c>
      <c r="P52" s="43">
        <v>0.29699999999999999</v>
      </c>
      <c r="Q52" s="43">
        <v>0.215</v>
      </c>
      <c r="R52" s="43">
        <v>0.32500000000000001</v>
      </c>
      <c r="U52" s="43">
        <v>0.184</v>
      </c>
      <c r="V52" s="43">
        <v>0.112</v>
      </c>
      <c r="W52" s="43">
        <v>5.1999999999999998E-2</v>
      </c>
      <c r="X52" s="43">
        <v>0.23499999999999999</v>
      </c>
      <c r="Y52" s="43">
        <v>0.16400000000000001</v>
      </c>
      <c r="Z52" s="43">
        <v>2.544</v>
      </c>
      <c r="AB52" s="43">
        <v>0.14099999999999999</v>
      </c>
      <c r="AE52" s="43">
        <v>0.33600000000000002</v>
      </c>
      <c r="AF52" s="43">
        <v>0.161</v>
      </c>
      <c r="AG52" s="43">
        <v>2.3919999999999999</v>
      </c>
    </row>
    <row r="53" spans="1:54">
      <c r="D53" s="40"/>
      <c r="E53" s="40"/>
      <c r="Z53" s="40">
        <v>1.573</v>
      </c>
      <c r="AG53" s="40">
        <v>1.5189999999999999</v>
      </c>
    </row>
    <row r="54" spans="1:54">
      <c r="A54" s="2" t="s">
        <v>58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</row>
    <row r="55" spans="1:54">
      <c r="A55" s="2" t="s">
        <v>59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</row>
    <row r="56" spans="1:54">
      <c r="A56" s="2" t="s">
        <v>60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</row>
    <row r="57" spans="1:54">
      <c r="A57" s="2" t="s">
        <v>61</v>
      </c>
    </row>
    <row r="58" spans="1:54">
      <c r="A58" s="2" t="s">
        <v>62</v>
      </c>
    </row>
    <row r="59" spans="1:54">
      <c r="A59" s="2" t="s">
        <v>63</v>
      </c>
    </row>
    <row r="60" spans="1:54">
      <c r="A60" s="2" t="s">
        <v>64</v>
      </c>
    </row>
    <row r="61" spans="1:54">
      <c r="A61" s="2" t="s">
        <v>73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</row>
    <row r="62" spans="1:54">
      <c r="A62" s="2" t="s">
        <v>74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</row>
    <row r="63" spans="1:54">
      <c r="A63" s="2" t="s">
        <v>60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</row>
    <row r="64" spans="1:54">
      <c r="A64" s="2" t="s">
        <v>61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</row>
    <row r="65" spans="1:54">
      <c r="A65" s="2" t="s">
        <v>62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</row>
    <row r="66" spans="1:54">
      <c r="A66" s="2" t="s">
        <v>83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</row>
    <row r="67" spans="1:54">
      <c r="A67" s="2" t="s">
        <v>84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</row>
    <row r="68" spans="1:54">
      <c r="A68" s="2" t="s">
        <v>85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</row>
    <row r="69" spans="1:54">
      <c r="A69" s="2" t="s">
        <v>58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</row>
    <row r="70" spans="1:54">
      <c r="A70" s="2" t="s">
        <v>96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</row>
    <row r="71" spans="1:54">
      <c r="A71" s="2" t="s">
        <v>97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</row>
    <row r="72" spans="1:54">
      <c r="A72" s="2" t="s">
        <v>98</v>
      </c>
    </row>
    <row r="73" spans="1:54">
      <c r="A73" s="2" t="s">
        <v>99</v>
      </c>
    </row>
    <row r="74" spans="1:54" ht="14.95">
      <c r="A74" s="36" t="s">
        <v>394</v>
      </c>
    </row>
  </sheetData>
  <autoFilter ref="A2:AG48" xr:uid="{D85E318B-9615-4E0B-A1AF-EBB39485121D}"/>
  <mergeCells count="4">
    <mergeCell ref="B1:J1"/>
    <mergeCell ref="K1:S1"/>
    <mergeCell ref="T1:X1"/>
    <mergeCell ref="AA1:AE1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2EC81-2DCA-4327-AC6E-478E065D6A23}">
  <dimension ref="A1:P26"/>
  <sheetViews>
    <sheetView workbookViewId="0">
      <selection activeCell="C17" sqref="C17:P17"/>
    </sheetView>
  </sheetViews>
  <sheetFormatPr defaultRowHeight="14.3"/>
  <cols>
    <col min="1" max="1" width="20.5" style="30" customWidth="1"/>
    <col min="2" max="2" width="7.125" bestFit="1" customWidth="1"/>
    <col min="3" max="16" width="11.625" customWidth="1"/>
  </cols>
  <sheetData>
    <row r="1" spans="1:16" s="16" customFormat="1">
      <c r="A1" s="166" t="s">
        <v>478</v>
      </c>
      <c r="B1" s="166" t="s">
        <v>924</v>
      </c>
      <c r="C1" s="166" t="s">
        <v>14</v>
      </c>
      <c r="D1" s="166" t="s">
        <v>13</v>
      </c>
      <c r="E1" s="166" t="s">
        <v>12</v>
      </c>
      <c r="F1" s="166" t="s">
        <v>11</v>
      </c>
      <c r="G1" s="166" t="s">
        <v>10</v>
      </c>
      <c r="H1" s="166" t="s">
        <v>9</v>
      </c>
      <c r="I1" s="166" t="s">
        <v>8</v>
      </c>
      <c r="J1" s="166" t="s">
        <v>7</v>
      </c>
      <c r="K1" s="166" t="s">
        <v>6</v>
      </c>
      <c r="L1" s="166" t="s">
        <v>5</v>
      </c>
      <c r="M1" s="166" t="s">
        <v>4</v>
      </c>
      <c r="N1" s="166" t="s">
        <v>3</v>
      </c>
      <c r="O1" s="166" t="s">
        <v>2</v>
      </c>
      <c r="P1" s="166" t="s">
        <v>925</v>
      </c>
    </row>
    <row r="2" spans="1:16">
      <c r="A2" s="167" t="s">
        <v>926</v>
      </c>
      <c r="B2" s="168" t="s">
        <v>927</v>
      </c>
      <c r="C2" s="169">
        <v>33672</v>
      </c>
      <c r="D2" s="169">
        <v>35884</v>
      </c>
      <c r="E2" s="169">
        <v>38243</v>
      </c>
      <c r="F2" s="169">
        <v>41738</v>
      </c>
      <c r="G2" s="169">
        <v>45052</v>
      </c>
      <c r="H2" s="169">
        <v>48905</v>
      </c>
      <c r="I2" s="169">
        <v>52789</v>
      </c>
      <c r="J2" s="169">
        <v>56786</v>
      </c>
      <c r="K2" s="169">
        <v>60590</v>
      </c>
      <c r="L2" s="169">
        <v>65730</v>
      </c>
      <c r="M2" s="169">
        <v>70643</v>
      </c>
      <c r="N2" s="169">
        <v>75770</v>
      </c>
      <c r="O2" s="169">
        <v>78000</v>
      </c>
      <c r="P2" s="169">
        <v>79800</v>
      </c>
    </row>
    <row r="3" spans="1:16">
      <c r="A3" s="167" t="s">
        <v>928</v>
      </c>
      <c r="B3" s="168" t="s">
        <v>929</v>
      </c>
      <c r="C3" s="169">
        <v>63.37</v>
      </c>
      <c r="D3" s="169">
        <v>67.290000000000006</v>
      </c>
      <c r="E3" s="169">
        <v>71.459999999999994</v>
      </c>
      <c r="F3" s="169">
        <v>74.89</v>
      </c>
      <c r="G3" s="169">
        <v>81.78</v>
      </c>
      <c r="H3" s="169">
        <v>89.43</v>
      </c>
      <c r="I3" s="169">
        <v>98.12</v>
      </c>
      <c r="J3" s="169">
        <v>106.9</v>
      </c>
      <c r="K3" s="169">
        <v>119.9</v>
      </c>
      <c r="L3" s="169">
        <v>133.6</v>
      </c>
      <c r="M3" s="169">
        <v>148.21</v>
      </c>
      <c r="N3" s="169">
        <v>159.38</v>
      </c>
      <c r="O3" s="169">
        <v>166.45</v>
      </c>
      <c r="P3" s="169">
        <v>173.39</v>
      </c>
    </row>
    <row r="4" spans="1:16">
      <c r="A4" s="167" t="s">
        <v>930</v>
      </c>
      <c r="B4" s="168" t="s">
        <v>401</v>
      </c>
      <c r="C4" s="169"/>
      <c r="D4" s="169"/>
      <c r="E4" s="169"/>
      <c r="F4" s="169">
        <v>5890.6</v>
      </c>
      <c r="G4" s="169">
        <v>6897.3</v>
      </c>
      <c r="H4" s="169">
        <v>8569.1</v>
      </c>
      <c r="I4" s="169">
        <v>9777.7999999999993</v>
      </c>
      <c r="J4" s="169">
        <v>10914.5</v>
      </c>
      <c r="K4" s="169">
        <v>12850.2</v>
      </c>
      <c r="L4" s="169">
        <v>14951.7</v>
      </c>
      <c r="M4" s="169">
        <v>16551.599999999999</v>
      </c>
      <c r="N4" s="169">
        <v>18263.8</v>
      </c>
      <c r="O4" s="169">
        <v>19900</v>
      </c>
      <c r="P4" s="169">
        <v>20300</v>
      </c>
    </row>
    <row r="5" spans="1:16" ht="28.55">
      <c r="A5" s="167" t="s">
        <v>931</v>
      </c>
      <c r="B5" s="168" t="s">
        <v>927</v>
      </c>
      <c r="C5" s="169">
        <v>53</v>
      </c>
      <c r="D5" s="169">
        <v>58</v>
      </c>
      <c r="E5" s="169">
        <v>69</v>
      </c>
      <c r="F5" s="169">
        <v>81</v>
      </c>
      <c r="G5" s="169">
        <v>92</v>
      </c>
      <c r="H5" s="169">
        <v>105</v>
      </c>
      <c r="I5" s="169">
        <v>124</v>
      </c>
      <c r="J5" s="169">
        <v>149</v>
      </c>
      <c r="K5" s="169">
        <v>171</v>
      </c>
      <c r="L5" s="169">
        <v>190</v>
      </c>
      <c r="M5" s="169">
        <v>226</v>
      </c>
      <c r="N5" s="169">
        <v>275</v>
      </c>
      <c r="O5" s="169">
        <v>292</v>
      </c>
      <c r="P5" s="169">
        <v>308</v>
      </c>
    </row>
    <row r="6" spans="1:16" ht="28.55">
      <c r="A6" s="167" t="s">
        <v>932</v>
      </c>
      <c r="B6" s="168" t="s">
        <v>401</v>
      </c>
      <c r="C6" s="169">
        <v>1471</v>
      </c>
      <c r="D6" s="169">
        <v>1699</v>
      </c>
      <c r="E6" s="169">
        <v>2058</v>
      </c>
      <c r="F6" s="169">
        <v>2408</v>
      </c>
      <c r="G6" s="169">
        <v>2816.1</v>
      </c>
      <c r="H6" s="169">
        <v>3195.4</v>
      </c>
      <c r="I6" s="169">
        <v>3727.5</v>
      </c>
      <c r="J6" s="169">
        <v>4484.2</v>
      </c>
      <c r="K6" s="169">
        <v>5295.1</v>
      </c>
      <c r="L6" s="169">
        <v>6172.2</v>
      </c>
      <c r="M6" s="169">
        <v>7354.7</v>
      </c>
      <c r="N6" s="169">
        <v>8735.6</v>
      </c>
      <c r="O6" s="169">
        <v>9554.6</v>
      </c>
      <c r="P6" s="169">
        <v>10158.6</v>
      </c>
    </row>
    <row r="7" spans="1:16">
      <c r="A7" s="167" t="s">
        <v>933</v>
      </c>
      <c r="B7" s="168" t="s">
        <v>927</v>
      </c>
      <c r="C7" s="169">
        <v>42</v>
      </c>
      <c r="D7" s="169">
        <v>46</v>
      </c>
      <c r="E7" s="169">
        <v>55</v>
      </c>
      <c r="F7" s="169">
        <v>67</v>
      </c>
      <c r="G7" s="169">
        <v>76</v>
      </c>
      <c r="H7" s="169">
        <v>85</v>
      </c>
      <c r="I7" s="169">
        <v>103</v>
      </c>
      <c r="J7" s="169">
        <v>124</v>
      </c>
      <c r="K7" s="169">
        <v>143</v>
      </c>
      <c r="L7" s="169">
        <v>159</v>
      </c>
      <c r="M7" s="169">
        <v>189</v>
      </c>
      <c r="N7" s="169">
        <v>223</v>
      </c>
      <c r="O7" s="169">
        <v>240</v>
      </c>
      <c r="P7" s="169">
        <v>256</v>
      </c>
    </row>
    <row r="8" spans="1:16">
      <c r="A8" s="167" t="s">
        <v>934</v>
      </c>
      <c r="B8" s="168" t="s">
        <v>401</v>
      </c>
      <c r="C8" s="169">
        <v>1217</v>
      </c>
      <c r="D8" s="169">
        <v>1403</v>
      </c>
      <c r="E8" s="169">
        <v>1699</v>
      </c>
      <c r="F8" s="169">
        <v>2050</v>
      </c>
      <c r="G8" s="169">
        <v>2418</v>
      </c>
      <c r="H8" s="169">
        <v>2722.7</v>
      </c>
      <c r="I8" s="169">
        <v>3269.7</v>
      </c>
      <c r="J8" s="169">
        <v>3976.9</v>
      </c>
      <c r="K8" s="169">
        <v>4726.5</v>
      </c>
      <c r="L8" s="169">
        <v>5480.6</v>
      </c>
      <c r="M8" s="169">
        <v>6595.1</v>
      </c>
      <c r="N8" s="169">
        <v>7664</v>
      </c>
      <c r="O8" s="169">
        <v>8448.1</v>
      </c>
      <c r="P8" s="169">
        <v>9042.2999999999993</v>
      </c>
    </row>
    <row r="9" spans="1:16">
      <c r="A9" s="167" t="s">
        <v>935</v>
      </c>
      <c r="B9" s="168" t="s">
        <v>927</v>
      </c>
      <c r="C9" s="170">
        <v>5</v>
      </c>
      <c r="D9" s="170">
        <v>5</v>
      </c>
      <c r="E9" s="170">
        <v>9</v>
      </c>
      <c r="F9" s="170">
        <v>9</v>
      </c>
      <c r="G9" s="170">
        <v>9</v>
      </c>
      <c r="H9" s="170">
        <v>10</v>
      </c>
      <c r="I9" s="170">
        <v>9</v>
      </c>
      <c r="J9" s="170">
        <v>6</v>
      </c>
      <c r="K9" s="170">
        <v>6</v>
      </c>
      <c r="L9" s="170">
        <v>6</v>
      </c>
      <c r="M9" s="170">
        <v>6</v>
      </c>
      <c r="N9" s="170">
        <v>7</v>
      </c>
      <c r="O9" s="170">
        <v>7</v>
      </c>
      <c r="P9" s="170">
        <v>7</v>
      </c>
    </row>
    <row r="10" spans="1:16">
      <c r="A10" s="167" t="s">
        <v>936</v>
      </c>
      <c r="B10" s="168" t="s">
        <v>401</v>
      </c>
      <c r="C10" s="169">
        <v>169</v>
      </c>
      <c r="D10" s="169">
        <v>172</v>
      </c>
      <c r="E10" s="169">
        <v>291</v>
      </c>
      <c r="F10" s="169">
        <v>290</v>
      </c>
      <c r="G10" s="169">
        <v>303.5</v>
      </c>
      <c r="H10" s="169">
        <v>341.2</v>
      </c>
      <c r="I10" s="169">
        <v>298.8</v>
      </c>
      <c r="J10" s="169">
        <v>217.6</v>
      </c>
      <c r="K10" s="169">
        <v>217.6</v>
      </c>
      <c r="L10" s="169">
        <v>217.6</v>
      </c>
      <c r="M10" s="169">
        <v>217.6</v>
      </c>
      <c r="N10" s="169">
        <v>262.89999999999998</v>
      </c>
      <c r="O10" s="169">
        <v>263</v>
      </c>
      <c r="P10" s="169">
        <v>267.5</v>
      </c>
    </row>
    <row r="11" spans="1:16">
      <c r="A11" s="167" t="s">
        <v>937</v>
      </c>
      <c r="B11" s="168" t="s">
        <v>927</v>
      </c>
      <c r="C11" s="169">
        <v>533</v>
      </c>
      <c r="D11" s="169">
        <v>417</v>
      </c>
      <c r="E11" s="169">
        <v>222</v>
      </c>
      <c r="F11" s="169">
        <v>143</v>
      </c>
      <c r="G11" s="169">
        <v>126</v>
      </c>
      <c r="H11" s="169">
        <v>123</v>
      </c>
      <c r="I11" s="169">
        <v>112</v>
      </c>
      <c r="J11" s="169">
        <v>92</v>
      </c>
      <c r="K11" s="169">
        <v>91</v>
      </c>
      <c r="L11" s="169">
        <v>88</v>
      </c>
      <c r="M11" s="169">
        <v>83</v>
      </c>
      <c r="N11" s="169">
        <v>84</v>
      </c>
      <c r="O11" s="169">
        <v>79</v>
      </c>
      <c r="P11" s="169">
        <v>80</v>
      </c>
    </row>
    <row r="12" spans="1:16">
      <c r="A12" s="167" t="s">
        <v>938</v>
      </c>
      <c r="B12" s="168" t="s">
        <v>401</v>
      </c>
      <c r="C12" s="169">
        <v>4193</v>
      </c>
      <c r="D12" s="169">
        <v>4434</v>
      </c>
      <c r="E12" s="169">
        <v>846</v>
      </c>
      <c r="F12" s="169">
        <v>575</v>
      </c>
      <c r="G12" s="169">
        <v>497.6</v>
      </c>
      <c r="H12" s="169">
        <v>568.9</v>
      </c>
      <c r="I12" s="169">
        <v>505</v>
      </c>
      <c r="J12" s="169">
        <v>434.9</v>
      </c>
      <c r="K12" s="169">
        <v>376.6</v>
      </c>
      <c r="L12" s="169">
        <v>397.9</v>
      </c>
      <c r="M12" s="169">
        <v>323.39999999999998</v>
      </c>
      <c r="N12" s="169">
        <v>376.3</v>
      </c>
      <c r="O12" s="169">
        <v>334.6</v>
      </c>
      <c r="P12" s="169">
        <v>306.39999999999998</v>
      </c>
    </row>
    <row r="13" spans="1:16">
      <c r="A13" s="167" t="s">
        <v>939</v>
      </c>
      <c r="B13" s="168" t="s">
        <v>940</v>
      </c>
      <c r="C13" s="169">
        <v>1073.98</v>
      </c>
      <c r="D13" s="169">
        <v>1165.55</v>
      </c>
      <c r="E13" s="169">
        <v>1228.44</v>
      </c>
      <c r="F13" s="169">
        <v>1283.3499999999999</v>
      </c>
      <c r="G13" s="169">
        <v>1315.66</v>
      </c>
      <c r="H13" s="169">
        <v>1303.17</v>
      </c>
      <c r="I13" s="169">
        <v>1285.1500000000001</v>
      </c>
      <c r="J13" s="169">
        <v>1272.1500000000001</v>
      </c>
      <c r="K13" s="169">
        <v>1262.24</v>
      </c>
      <c r="L13" s="169">
        <v>1279.17</v>
      </c>
      <c r="M13" s="169">
        <v>871.92</v>
      </c>
      <c r="N13" s="169">
        <v>993.84</v>
      </c>
      <c r="O13" s="169">
        <v>755.11</v>
      </c>
      <c r="P13" s="169">
        <v>1010</v>
      </c>
    </row>
    <row r="14" spans="1:16">
      <c r="A14" s="167" t="s">
        <v>941</v>
      </c>
      <c r="B14" s="168" t="s">
        <v>940</v>
      </c>
      <c r="C14" s="169">
        <v>670.12</v>
      </c>
      <c r="D14" s="169">
        <v>715.79</v>
      </c>
      <c r="E14" s="169">
        <v>749.8</v>
      </c>
      <c r="F14" s="169">
        <v>771.17</v>
      </c>
      <c r="G14" s="169">
        <v>781.88</v>
      </c>
      <c r="H14" s="169">
        <v>765.4</v>
      </c>
      <c r="I14" s="169">
        <v>745.35</v>
      </c>
      <c r="J14" s="169">
        <v>722.87</v>
      </c>
      <c r="K14" s="169">
        <v>697</v>
      </c>
      <c r="L14" s="169">
        <v>691.76</v>
      </c>
      <c r="M14" s="169">
        <v>442.36</v>
      </c>
      <c r="N14" s="169">
        <v>489.16</v>
      </c>
      <c r="O14" s="169">
        <v>353.37</v>
      </c>
      <c r="P14" s="169">
        <v>380.5</v>
      </c>
    </row>
    <row r="15" spans="1:16">
      <c r="A15" s="167" t="s">
        <v>942</v>
      </c>
      <c r="B15" s="168"/>
      <c r="C15" s="169"/>
      <c r="D15" s="169"/>
      <c r="E15" s="169"/>
      <c r="F15" s="169">
        <v>10.96</v>
      </c>
      <c r="G15" s="169">
        <v>14.76</v>
      </c>
      <c r="H15" s="169">
        <v>14.32</v>
      </c>
      <c r="I15" s="169">
        <v>17.649999999999999</v>
      </c>
      <c r="J15" s="169">
        <v>21.96</v>
      </c>
      <c r="K15" s="169">
        <v>15.87</v>
      </c>
      <c r="L15" s="169">
        <v>17.47</v>
      </c>
      <c r="M15" s="169"/>
      <c r="N15" s="169"/>
      <c r="O15" s="169"/>
      <c r="P15" s="169"/>
    </row>
    <row r="16" spans="1:16">
      <c r="A16" s="167" t="s">
        <v>943</v>
      </c>
      <c r="B16" s="168" t="s">
        <v>940</v>
      </c>
      <c r="C16" s="169">
        <v>55.68</v>
      </c>
      <c r="D16" s="169">
        <v>71.34</v>
      </c>
      <c r="E16" s="169">
        <v>87.29</v>
      </c>
      <c r="F16" s="169">
        <v>109.19</v>
      </c>
      <c r="G16" s="169">
        <v>126.66</v>
      </c>
      <c r="H16" s="169">
        <v>140.01</v>
      </c>
      <c r="I16" s="169">
        <v>161.51</v>
      </c>
      <c r="J16" s="169">
        <v>183.05</v>
      </c>
      <c r="K16" s="169">
        <v>212.77</v>
      </c>
      <c r="L16" s="169">
        <v>238.78</v>
      </c>
      <c r="M16" s="169">
        <v>175.9</v>
      </c>
      <c r="N16" s="169">
        <v>237.27</v>
      </c>
      <c r="O16" s="169">
        <v>193.09</v>
      </c>
      <c r="P16" s="169">
        <v>293.89</v>
      </c>
    </row>
    <row r="17" spans="1:16">
      <c r="A17" s="167" t="s">
        <v>944</v>
      </c>
      <c r="B17" s="168" t="s">
        <v>940</v>
      </c>
      <c r="C17" s="169">
        <v>346.28</v>
      </c>
      <c r="D17" s="169">
        <v>376.71</v>
      </c>
      <c r="E17" s="169">
        <v>390.03</v>
      </c>
      <c r="F17" s="169">
        <v>401.94</v>
      </c>
      <c r="G17" s="169">
        <v>406.06</v>
      </c>
      <c r="H17" s="169">
        <v>396.74</v>
      </c>
      <c r="I17" s="169">
        <v>377.35</v>
      </c>
      <c r="J17" s="169">
        <v>365.4</v>
      </c>
      <c r="K17" s="169">
        <v>351.67</v>
      </c>
      <c r="L17" s="169">
        <v>347.89</v>
      </c>
      <c r="M17" s="169">
        <v>253.27</v>
      </c>
      <c r="N17" s="169">
        <v>266.89999999999998</v>
      </c>
      <c r="O17" s="169">
        <v>208.2</v>
      </c>
      <c r="P17" s="169">
        <v>334.78</v>
      </c>
    </row>
    <row r="18" spans="1:16">
      <c r="A18" s="167" t="s">
        <v>945</v>
      </c>
      <c r="B18" s="168" t="s">
        <v>940</v>
      </c>
      <c r="C18" s="170">
        <v>1.9</v>
      </c>
      <c r="D18" s="170">
        <v>1.72</v>
      </c>
      <c r="E18" s="170">
        <v>1.31</v>
      </c>
      <c r="F18" s="170">
        <v>1.06</v>
      </c>
      <c r="G18" s="170">
        <v>1.07</v>
      </c>
      <c r="H18" s="170">
        <v>1.01</v>
      </c>
      <c r="I18" s="170">
        <v>0.94</v>
      </c>
      <c r="J18" s="170">
        <v>0.83</v>
      </c>
      <c r="K18" s="170">
        <v>0.8</v>
      </c>
      <c r="L18" s="170">
        <v>0.73</v>
      </c>
      <c r="M18" s="170">
        <v>0.39</v>
      </c>
      <c r="N18" s="170">
        <v>0.51</v>
      </c>
      <c r="O18" s="170">
        <v>0.45</v>
      </c>
      <c r="P18" s="170">
        <v>0.83</v>
      </c>
    </row>
    <row r="19" spans="1:16">
      <c r="A19" s="167" t="s">
        <v>946</v>
      </c>
      <c r="B19" s="168" t="s">
        <v>947</v>
      </c>
      <c r="C19" s="169">
        <v>317.86</v>
      </c>
      <c r="D19" s="169">
        <v>331.73</v>
      </c>
      <c r="E19" s="169">
        <v>346.82</v>
      </c>
      <c r="F19" s="169">
        <v>348.96</v>
      </c>
      <c r="G19" s="169">
        <v>346.69</v>
      </c>
      <c r="H19" s="169">
        <v>352.33</v>
      </c>
      <c r="I19" s="169">
        <v>358.32</v>
      </c>
      <c r="J19" s="169">
        <v>355.2</v>
      </c>
      <c r="K19" s="169">
        <v>346.1</v>
      </c>
      <c r="L19" s="169">
        <v>354.13</v>
      </c>
      <c r="M19" s="169">
        <v>302.79000000000002</v>
      </c>
      <c r="N19" s="169">
        <v>335.27</v>
      </c>
      <c r="O19" s="169"/>
      <c r="P19" s="169"/>
    </row>
    <row r="20" spans="1:16">
      <c r="A20" s="167" t="s">
        <v>948</v>
      </c>
      <c r="B20" s="168" t="s">
        <v>949</v>
      </c>
      <c r="C20" s="170">
        <v>1.95</v>
      </c>
      <c r="D20" s="170">
        <v>1.98</v>
      </c>
      <c r="E20" s="170">
        <v>1.96</v>
      </c>
      <c r="F20" s="169"/>
      <c r="G20" s="169"/>
      <c r="H20" s="169"/>
      <c r="I20" s="169"/>
      <c r="J20" s="169"/>
      <c r="K20" s="169"/>
      <c r="L20" s="169"/>
      <c r="M20" s="169"/>
      <c r="N20" s="169"/>
      <c r="O20" s="169"/>
      <c r="P20" s="169"/>
    </row>
    <row r="21" spans="1:16">
      <c r="A21" s="167" t="s">
        <v>950</v>
      </c>
      <c r="B21" s="168" t="s">
        <v>951</v>
      </c>
      <c r="C21" s="171">
        <v>0.30499999999999999</v>
      </c>
      <c r="D21" s="171">
        <v>0.308</v>
      </c>
      <c r="E21" s="171">
        <v>0.29699999999999999</v>
      </c>
      <c r="F21" s="169"/>
      <c r="G21" s="169"/>
      <c r="H21" s="169"/>
      <c r="I21" s="169"/>
      <c r="J21" s="169"/>
      <c r="K21" s="169"/>
      <c r="L21" s="169"/>
      <c r="M21" s="169"/>
      <c r="N21" s="169"/>
      <c r="O21" s="169"/>
      <c r="P21" s="169"/>
    </row>
    <row r="25" spans="1:16">
      <c r="A25" s="30" t="s">
        <v>955</v>
      </c>
      <c r="B25" t="s">
        <v>401</v>
      </c>
      <c r="C25" s="35">
        <f t="shared" ref="C25:P25" si="0">C12/C11</f>
        <v>7.8667917448405253</v>
      </c>
      <c r="D25" s="35">
        <f t="shared" si="0"/>
        <v>10.633093525179856</v>
      </c>
      <c r="E25" s="35">
        <f t="shared" si="0"/>
        <v>3.810810810810811</v>
      </c>
      <c r="F25" s="35">
        <f t="shared" si="0"/>
        <v>4.0209790209790208</v>
      </c>
      <c r="G25" s="35">
        <f t="shared" si="0"/>
        <v>3.9492063492063494</v>
      </c>
      <c r="H25" s="35">
        <f t="shared" si="0"/>
        <v>4.6252032520325201</v>
      </c>
      <c r="I25" s="35">
        <f t="shared" si="0"/>
        <v>4.5089285714285712</v>
      </c>
      <c r="J25" s="35">
        <f t="shared" si="0"/>
        <v>4.7271739130434778</v>
      </c>
      <c r="K25" s="35">
        <f t="shared" si="0"/>
        <v>4.1384615384615389</v>
      </c>
      <c r="L25" s="35">
        <f t="shared" si="0"/>
        <v>4.521590909090909</v>
      </c>
      <c r="M25" s="35">
        <f t="shared" si="0"/>
        <v>3.8963855421686744</v>
      </c>
      <c r="N25" s="35">
        <f t="shared" si="0"/>
        <v>4.4797619047619053</v>
      </c>
      <c r="O25" s="35">
        <f t="shared" si="0"/>
        <v>4.2354430379746839</v>
      </c>
      <c r="P25" s="35">
        <f t="shared" si="0"/>
        <v>3.8299999999999996</v>
      </c>
    </row>
    <row r="26" spans="1:16">
      <c r="A26" s="30" t="s">
        <v>956</v>
      </c>
      <c r="C26" s="35">
        <f>C25*C18</f>
        <v>14.946904315196997</v>
      </c>
      <c r="D26" s="35">
        <f t="shared" ref="D26:P26" si="1">D25*D18</f>
        <v>18.28892086330935</v>
      </c>
      <c r="E26" s="35">
        <f t="shared" si="1"/>
        <v>4.9921621621621624</v>
      </c>
      <c r="F26" s="35">
        <f t="shared" si="1"/>
        <v>4.2622377622377625</v>
      </c>
      <c r="G26" s="35">
        <f t="shared" si="1"/>
        <v>4.2256507936507939</v>
      </c>
      <c r="H26" s="35">
        <f t="shared" si="1"/>
        <v>4.6714552845528452</v>
      </c>
      <c r="I26" s="35">
        <f t="shared" si="1"/>
        <v>4.2383928571428564</v>
      </c>
      <c r="J26" s="35">
        <f t="shared" si="1"/>
        <v>3.9235543478260864</v>
      </c>
      <c r="K26" s="35">
        <f t="shared" si="1"/>
        <v>3.3107692307692314</v>
      </c>
      <c r="L26" s="35">
        <f t="shared" si="1"/>
        <v>3.3007613636363633</v>
      </c>
      <c r="M26" s="35">
        <f t="shared" si="1"/>
        <v>1.5195903614457831</v>
      </c>
      <c r="N26" s="35">
        <f t="shared" si="1"/>
        <v>2.2846785714285716</v>
      </c>
      <c r="O26" s="35">
        <f t="shared" si="1"/>
        <v>1.9059493670886078</v>
      </c>
      <c r="P26" s="35">
        <f t="shared" si="1"/>
        <v>3.1788999999999996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EADD1-8F93-41F2-9D3A-F3A7A23DDF3C}">
  <dimension ref="A1:AU17"/>
  <sheetViews>
    <sheetView workbookViewId="0">
      <selection activeCell="C19" sqref="C19"/>
    </sheetView>
  </sheetViews>
  <sheetFormatPr defaultRowHeight="14.3"/>
  <cols>
    <col min="1" max="1" width="30.625" bestFit="1" customWidth="1"/>
  </cols>
  <sheetData>
    <row r="1" spans="1:47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</row>
    <row r="2" spans="1:47">
      <c r="A2" s="2" t="s">
        <v>48</v>
      </c>
      <c r="B2" s="3">
        <v>503535</v>
      </c>
      <c r="C2" s="3">
        <v>498424</v>
      </c>
      <c r="D2" s="3">
        <v>477372</v>
      </c>
      <c r="E2" s="3">
        <v>455236</v>
      </c>
      <c r="F2" s="3">
        <v>438904</v>
      </c>
      <c r="G2" s="3">
        <v>402631</v>
      </c>
      <c r="H2" s="3">
        <v>368865</v>
      </c>
      <c r="I2" s="3">
        <v>333186</v>
      </c>
      <c r="J2" s="3">
        <v>335801</v>
      </c>
      <c r="K2" s="3">
        <v>381334</v>
      </c>
      <c r="L2" s="3">
        <v>396697</v>
      </c>
      <c r="M2" s="3">
        <v>390438</v>
      </c>
      <c r="N2" s="3">
        <v>393263</v>
      </c>
      <c r="O2" s="3">
        <v>364271</v>
      </c>
      <c r="P2" s="3">
        <v>333348</v>
      </c>
      <c r="Q2" s="3">
        <v>330354</v>
      </c>
      <c r="R2" s="3">
        <v>314237</v>
      </c>
      <c r="S2" s="3">
        <v>288224</v>
      </c>
      <c r="T2" s="3">
        <v>269296</v>
      </c>
      <c r="U2" s="3">
        <v>249017</v>
      </c>
      <c r="V2" s="3">
        <v>224248</v>
      </c>
      <c r="W2" s="3">
        <v>204956</v>
      </c>
      <c r="X2" s="3">
        <v>193189</v>
      </c>
      <c r="Y2" s="3">
        <v>178581</v>
      </c>
      <c r="Z2" s="3">
        <v>167554</v>
      </c>
      <c r="AA2" s="3">
        <v>164309</v>
      </c>
      <c r="AB2" s="3">
        <v>172149</v>
      </c>
      <c r="AC2" s="3">
        <v>171024</v>
      </c>
      <c r="AD2" s="3">
        <v>165982</v>
      </c>
      <c r="AE2" s="3">
        <v>163216</v>
      </c>
      <c r="AF2" s="3">
        <v>162794</v>
      </c>
      <c r="AG2" s="3">
        <v>157627</v>
      </c>
      <c r="AH2" s="3">
        <v>152893</v>
      </c>
      <c r="AI2" s="3">
        <v>150681</v>
      </c>
      <c r="AJ2" s="3">
        <v>151489</v>
      </c>
      <c r="AK2" s="3">
        <v>144948</v>
      </c>
      <c r="AL2" s="3">
        <v>140653</v>
      </c>
      <c r="AM2" s="3">
        <v>135635</v>
      </c>
      <c r="AN2" s="3">
        <v>130709</v>
      </c>
      <c r="AO2" s="3">
        <v>124074</v>
      </c>
      <c r="AP2" s="3">
        <v>118784</v>
      </c>
      <c r="AQ2" s="3">
        <v>113495</v>
      </c>
      <c r="AR2" s="3">
        <v>107673</v>
      </c>
      <c r="AS2" s="3">
        <v>111279</v>
      </c>
      <c r="AT2" s="3">
        <v>111893</v>
      </c>
      <c r="AU2" s="3">
        <v>110119</v>
      </c>
    </row>
    <row r="3" spans="1:47">
      <c r="A3" s="2" t="s">
        <v>49</v>
      </c>
      <c r="B3" s="3" t="s">
        <v>50</v>
      </c>
      <c r="C3" s="3" t="s">
        <v>50</v>
      </c>
      <c r="D3" s="3" t="s">
        <v>50</v>
      </c>
      <c r="E3" s="3" t="s">
        <v>50</v>
      </c>
      <c r="F3" s="3" t="s">
        <v>50</v>
      </c>
      <c r="G3" s="3" t="s">
        <v>50</v>
      </c>
      <c r="H3" s="3" t="s">
        <v>50</v>
      </c>
      <c r="I3" s="3" t="s">
        <v>50</v>
      </c>
      <c r="J3" s="3" t="s">
        <v>50</v>
      </c>
      <c r="K3" s="3">
        <v>306942</v>
      </c>
      <c r="L3" s="3">
        <v>322207</v>
      </c>
      <c r="M3" s="3">
        <v>323559</v>
      </c>
      <c r="N3" s="3">
        <v>329535</v>
      </c>
      <c r="O3" s="3">
        <v>309541</v>
      </c>
      <c r="P3" s="3">
        <v>277572</v>
      </c>
      <c r="Q3" s="3">
        <v>275243</v>
      </c>
      <c r="R3" s="3">
        <v>262400</v>
      </c>
      <c r="S3" s="3">
        <v>245476</v>
      </c>
      <c r="T3" s="3">
        <v>231839</v>
      </c>
      <c r="U3" s="3">
        <v>217816</v>
      </c>
      <c r="V3" s="3">
        <v>199814</v>
      </c>
      <c r="W3" s="3">
        <v>187578</v>
      </c>
      <c r="X3" s="3">
        <v>179201</v>
      </c>
      <c r="Y3" s="3">
        <v>166056</v>
      </c>
      <c r="Z3" s="3">
        <v>157239</v>
      </c>
      <c r="AA3" s="3">
        <v>153435</v>
      </c>
      <c r="AB3" s="3">
        <v>162010</v>
      </c>
      <c r="AC3" s="3">
        <v>161787</v>
      </c>
      <c r="AD3" s="3">
        <v>159473</v>
      </c>
      <c r="AE3" s="3">
        <v>157278</v>
      </c>
      <c r="AF3" s="3">
        <v>156791</v>
      </c>
      <c r="AG3" s="3">
        <v>152317</v>
      </c>
      <c r="AH3" s="3">
        <v>147898</v>
      </c>
      <c r="AI3" s="3">
        <v>146209</v>
      </c>
      <c r="AJ3" s="3">
        <v>146805</v>
      </c>
      <c r="AK3" s="3">
        <v>140555</v>
      </c>
      <c r="AL3" s="3">
        <v>136949</v>
      </c>
      <c r="AM3" s="3">
        <v>132219</v>
      </c>
      <c r="AN3" s="3">
        <v>127516</v>
      </c>
      <c r="AO3" s="3">
        <v>121215</v>
      </c>
      <c r="AP3" s="3">
        <v>116070</v>
      </c>
      <c r="AQ3" s="3">
        <v>111048</v>
      </c>
      <c r="AR3" s="3">
        <v>104836</v>
      </c>
      <c r="AS3" s="3">
        <v>108584</v>
      </c>
      <c r="AT3" s="3">
        <v>109495</v>
      </c>
      <c r="AU3" s="3">
        <v>107492</v>
      </c>
    </row>
    <row r="4" spans="1:47">
      <c r="A4" s="2" t="s">
        <v>51</v>
      </c>
      <c r="B4" s="3" t="s">
        <v>50</v>
      </c>
      <c r="C4" s="3" t="s">
        <v>50</v>
      </c>
      <c r="D4" s="3" t="s">
        <v>50</v>
      </c>
      <c r="E4" s="3" t="s">
        <v>50</v>
      </c>
      <c r="F4" s="3" t="s">
        <v>50</v>
      </c>
      <c r="G4" s="3" t="s">
        <v>50</v>
      </c>
      <c r="H4" s="3" t="s">
        <v>50</v>
      </c>
      <c r="I4" s="3" t="s">
        <v>50</v>
      </c>
      <c r="J4" s="3" t="s">
        <v>50</v>
      </c>
      <c r="K4" s="3">
        <v>24095</v>
      </c>
      <c r="L4" s="3">
        <v>24999</v>
      </c>
      <c r="M4" s="3">
        <v>22907</v>
      </c>
      <c r="N4" s="3">
        <v>22179</v>
      </c>
      <c r="O4" s="3">
        <v>19089</v>
      </c>
      <c r="P4" s="3">
        <v>23873</v>
      </c>
      <c r="Q4" s="3">
        <v>27128</v>
      </c>
      <c r="R4" s="3">
        <v>24390</v>
      </c>
      <c r="S4" s="3">
        <v>19593</v>
      </c>
      <c r="T4" s="3">
        <v>17802</v>
      </c>
      <c r="U4" s="3">
        <v>14924</v>
      </c>
      <c r="V4" s="3">
        <v>13064</v>
      </c>
      <c r="W4" s="3">
        <v>11241</v>
      </c>
      <c r="X4" s="3">
        <v>9542</v>
      </c>
      <c r="Y4" s="3">
        <v>8369</v>
      </c>
      <c r="Z4" s="3">
        <v>7296</v>
      </c>
      <c r="AA4" s="3">
        <v>8035</v>
      </c>
      <c r="AB4" s="3">
        <v>7854</v>
      </c>
      <c r="AC4" s="3">
        <v>7125</v>
      </c>
      <c r="AD4" s="3">
        <v>6509</v>
      </c>
      <c r="AE4" s="3">
        <v>5938</v>
      </c>
      <c r="AF4" s="3">
        <v>6003</v>
      </c>
      <c r="AG4" s="3">
        <v>5310</v>
      </c>
      <c r="AH4" s="3">
        <v>4995</v>
      </c>
      <c r="AI4" s="3">
        <v>4472</v>
      </c>
      <c r="AJ4" s="3">
        <v>4685</v>
      </c>
      <c r="AK4" s="3">
        <v>4395</v>
      </c>
      <c r="AL4" s="3">
        <v>3704</v>
      </c>
      <c r="AM4" s="3">
        <v>3416</v>
      </c>
      <c r="AN4" s="3">
        <v>3193</v>
      </c>
      <c r="AO4" s="3">
        <v>2859</v>
      </c>
      <c r="AP4" s="3">
        <v>2714</v>
      </c>
      <c r="AQ4" s="3">
        <v>2447</v>
      </c>
      <c r="AR4" s="3">
        <v>2837</v>
      </c>
      <c r="AS4" s="3">
        <v>2695</v>
      </c>
      <c r="AT4" s="3">
        <v>2398</v>
      </c>
      <c r="AU4" s="3">
        <v>2627</v>
      </c>
    </row>
    <row r="5" spans="1:47">
      <c r="A5" s="2" t="s">
        <v>52</v>
      </c>
      <c r="B5" s="3" t="s">
        <v>50</v>
      </c>
      <c r="C5" s="3" t="s">
        <v>50</v>
      </c>
      <c r="D5" s="3" t="s">
        <v>50</v>
      </c>
      <c r="E5" s="3" t="s">
        <v>50</v>
      </c>
      <c r="F5" s="3" t="s">
        <v>50</v>
      </c>
      <c r="G5" s="3" t="s">
        <v>50</v>
      </c>
      <c r="H5" s="3" t="s">
        <v>50</v>
      </c>
      <c r="I5" s="3" t="s">
        <v>50</v>
      </c>
      <c r="J5" s="3" t="s">
        <v>50</v>
      </c>
      <c r="K5" s="3">
        <v>50296</v>
      </c>
      <c r="L5" s="3">
        <v>49491</v>
      </c>
      <c r="M5" s="3">
        <v>43971</v>
      </c>
      <c r="N5" s="3">
        <v>41549</v>
      </c>
      <c r="O5" s="3">
        <v>35641</v>
      </c>
      <c r="P5" s="3">
        <v>31903</v>
      </c>
      <c r="Q5" s="3">
        <v>27983</v>
      </c>
      <c r="R5" s="3">
        <v>27447</v>
      </c>
      <c r="S5" s="3">
        <v>23154</v>
      </c>
      <c r="T5" s="3">
        <v>19655</v>
      </c>
      <c r="U5" s="3">
        <v>16277</v>
      </c>
      <c r="V5" s="3">
        <v>11370</v>
      </c>
      <c r="W5" s="3">
        <v>6137</v>
      </c>
      <c r="X5" s="3">
        <v>4446</v>
      </c>
      <c r="Y5" s="3">
        <v>4156</v>
      </c>
      <c r="Z5" s="3">
        <v>3019</v>
      </c>
      <c r="AA5" s="3">
        <v>2839</v>
      </c>
      <c r="AB5" s="3">
        <v>2285</v>
      </c>
      <c r="AC5" s="3">
        <v>2112</v>
      </c>
      <c r="AD5" s="3" t="s">
        <v>50</v>
      </c>
      <c r="AE5" s="3" t="s">
        <v>50</v>
      </c>
      <c r="AF5" s="3" t="s">
        <v>50</v>
      </c>
      <c r="AG5" s="3" t="s">
        <v>50</v>
      </c>
      <c r="AH5" s="3" t="s">
        <v>50</v>
      </c>
      <c r="AI5" s="3" t="s">
        <v>50</v>
      </c>
      <c r="AJ5" s="3" t="s">
        <v>50</v>
      </c>
      <c r="AK5" s="3" t="s">
        <v>50</v>
      </c>
      <c r="AL5" s="3" t="s">
        <v>50</v>
      </c>
      <c r="AM5" s="3" t="s">
        <v>50</v>
      </c>
      <c r="AN5" s="3" t="s">
        <v>50</v>
      </c>
      <c r="AO5" s="3" t="s">
        <v>50</v>
      </c>
      <c r="AP5" s="3" t="s">
        <v>50</v>
      </c>
      <c r="AQ5" s="3" t="s">
        <v>50</v>
      </c>
      <c r="AR5" s="3" t="s">
        <v>50</v>
      </c>
      <c r="AS5" s="3" t="s">
        <v>50</v>
      </c>
      <c r="AT5" s="3" t="s">
        <v>50</v>
      </c>
      <c r="AU5" s="3" t="s">
        <v>50</v>
      </c>
    </row>
    <row r="6" spans="1:47">
      <c r="A6" s="2" t="s">
        <v>66</v>
      </c>
      <c r="B6" s="3">
        <v>385449.59</v>
      </c>
      <c r="C6" s="3">
        <v>167296.31</v>
      </c>
      <c r="D6" s="3">
        <v>261170.56</v>
      </c>
      <c r="E6" s="3">
        <v>220349.9</v>
      </c>
      <c r="F6" s="3">
        <v>366002.26</v>
      </c>
      <c r="G6" s="3">
        <v>337494.67</v>
      </c>
      <c r="H6" s="3">
        <v>308379.34000000003</v>
      </c>
      <c r="I6" s="3">
        <v>281405.23</v>
      </c>
      <c r="J6" s="3">
        <v>253484</v>
      </c>
      <c r="K6" s="3">
        <v>230460</v>
      </c>
      <c r="L6" s="3">
        <v>210596.92</v>
      </c>
      <c r="M6" s="3">
        <v>189336.85</v>
      </c>
      <c r="N6" s="3">
        <v>186226.07</v>
      </c>
      <c r="O6" s="3">
        <v>167609.01999999999</v>
      </c>
      <c r="P6" s="3">
        <v>152451.19</v>
      </c>
      <c r="Q6" s="3">
        <v>146192.85</v>
      </c>
      <c r="R6" s="3">
        <v>135670</v>
      </c>
      <c r="S6" s="3">
        <v>125655.8</v>
      </c>
      <c r="T6" s="3">
        <v>115583</v>
      </c>
      <c r="U6" s="3">
        <v>111764</v>
      </c>
      <c r="V6" s="3">
        <v>97260</v>
      </c>
      <c r="W6" s="3">
        <v>105606</v>
      </c>
      <c r="X6" s="3">
        <v>105155</v>
      </c>
      <c r="Y6" s="3">
        <v>105072.5</v>
      </c>
      <c r="Z6" s="3">
        <v>100164</v>
      </c>
      <c r="AA6" s="3">
        <v>95085</v>
      </c>
      <c r="AB6" s="3">
        <v>93308</v>
      </c>
      <c r="AC6" s="3">
        <v>94797</v>
      </c>
      <c r="AD6" s="3">
        <v>102745</v>
      </c>
      <c r="AE6" s="3">
        <v>108738</v>
      </c>
      <c r="AF6" s="3">
        <v>105458</v>
      </c>
      <c r="AG6" s="3">
        <v>99693</v>
      </c>
      <c r="AH6" s="3">
        <v>95080</v>
      </c>
      <c r="AI6" s="3">
        <v>95712</v>
      </c>
      <c r="AJ6" s="3">
        <v>113804.6</v>
      </c>
      <c r="AK6" s="3">
        <v>122645</v>
      </c>
      <c r="AL6" s="3">
        <v>112479</v>
      </c>
      <c r="AM6" s="3">
        <v>108579</v>
      </c>
      <c r="AN6" s="3">
        <v>112110</v>
      </c>
      <c r="AO6" s="3">
        <v>113353</v>
      </c>
      <c r="AP6" s="3">
        <v>106044</v>
      </c>
      <c r="AQ6" s="3">
        <v>99922</v>
      </c>
      <c r="AR6" s="3">
        <v>95219</v>
      </c>
      <c r="AS6" s="3">
        <v>92204</v>
      </c>
      <c r="AT6" s="3">
        <v>86389</v>
      </c>
      <c r="AU6" s="3">
        <v>81491</v>
      </c>
    </row>
    <row r="7" spans="1:47">
      <c r="A7" s="2" t="s">
        <v>67</v>
      </c>
      <c r="B7" s="3" t="s">
        <v>50</v>
      </c>
      <c r="C7" s="3" t="s">
        <v>50</v>
      </c>
      <c r="D7" s="3" t="s">
        <v>50</v>
      </c>
      <c r="E7" s="3" t="s">
        <v>50</v>
      </c>
      <c r="F7" s="3" t="s">
        <v>50</v>
      </c>
      <c r="G7" s="3" t="s">
        <v>50</v>
      </c>
      <c r="H7" s="3" t="s">
        <v>50</v>
      </c>
      <c r="I7" s="3" t="s">
        <v>50</v>
      </c>
      <c r="J7" s="3" t="s">
        <v>50</v>
      </c>
      <c r="K7" s="3">
        <v>232380.99</v>
      </c>
      <c r="L7" s="3">
        <v>207541.38</v>
      </c>
      <c r="M7" s="3">
        <v>187863.36</v>
      </c>
      <c r="N7" s="3">
        <v>179199.17</v>
      </c>
      <c r="O7" s="3">
        <v>164761.01999999999</v>
      </c>
      <c r="P7" s="3">
        <v>150797.54</v>
      </c>
      <c r="Q7" s="3">
        <v>144452.12</v>
      </c>
      <c r="R7" s="3">
        <v>128712</v>
      </c>
      <c r="S7" s="3">
        <v>119728.17</v>
      </c>
      <c r="T7" s="3">
        <v>110651</v>
      </c>
      <c r="U7" s="3">
        <v>107346</v>
      </c>
      <c r="V7" s="3">
        <v>93634</v>
      </c>
      <c r="W7" s="3">
        <v>101741</v>
      </c>
      <c r="X7" s="3">
        <v>101680</v>
      </c>
      <c r="Y7" s="3">
        <v>101847</v>
      </c>
      <c r="Z7" s="3">
        <v>97725</v>
      </c>
      <c r="AA7" s="3">
        <v>92991</v>
      </c>
      <c r="AB7" s="3">
        <v>91919</v>
      </c>
      <c r="AC7" s="3">
        <v>93551</v>
      </c>
      <c r="AD7" s="3">
        <v>102081</v>
      </c>
      <c r="AE7" s="3">
        <v>108009</v>
      </c>
      <c r="AF7" s="3">
        <v>104580</v>
      </c>
      <c r="AG7" s="3">
        <v>98788</v>
      </c>
      <c r="AH7" s="3">
        <v>94208</v>
      </c>
      <c r="AI7" s="3">
        <v>94888</v>
      </c>
      <c r="AJ7" s="3">
        <v>112796</v>
      </c>
      <c r="AK7" s="3">
        <v>121595</v>
      </c>
      <c r="AL7" s="3">
        <v>111414</v>
      </c>
      <c r="AM7" s="3">
        <v>107358</v>
      </c>
      <c r="AN7" s="3">
        <v>110913</v>
      </c>
      <c r="AO7" s="3">
        <v>112265</v>
      </c>
      <c r="AP7" s="3">
        <v>104946</v>
      </c>
      <c r="AQ7" s="3">
        <v>98888</v>
      </c>
      <c r="AR7" s="3">
        <v>94236</v>
      </c>
      <c r="AS7" s="3">
        <v>91246</v>
      </c>
      <c r="AT7" s="3">
        <v>85611</v>
      </c>
      <c r="AU7" s="3">
        <v>80729</v>
      </c>
    </row>
    <row r="8" spans="1:47">
      <c r="A8" s="2" t="s">
        <v>68</v>
      </c>
      <c r="B8" s="3" t="s">
        <v>50</v>
      </c>
      <c r="C8" s="3" t="s">
        <v>50</v>
      </c>
      <c r="D8" s="3" t="s">
        <v>50</v>
      </c>
      <c r="E8" s="3" t="s">
        <v>50</v>
      </c>
      <c r="F8" s="3" t="s">
        <v>50</v>
      </c>
      <c r="G8" s="3" t="s">
        <v>50</v>
      </c>
      <c r="H8" s="3" t="s">
        <v>50</v>
      </c>
      <c r="I8" s="3" t="s">
        <v>50</v>
      </c>
      <c r="J8" s="3" t="s">
        <v>50</v>
      </c>
      <c r="K8" s="3">
        <v>761.69</v>
      </c>
      <c r="L8" s="3">
        <v>689.74</v>
      </c>
      <c r="M8" s="3">
        <v>582.61</v>
      </c>
      <c r="N8" s="3">
        <v>528.41</v>
      </c>
      <c r="O8" s="3">
        <v>477</v>
      </c>
      <c r="P8" s="3">
        <v>419.3</v>
      </c>
      <c r="Q8" s="3">
        <v>474</v>
      </c>
      <c r="R8" s="3">
        <v>450.99</v>
      </c>
      <c r="S8" s="3">
        <v>423</v>
      </c>
      <c r="T8" s="3">
        <v>319</v>
      </c>
      <c r="U8" s="3">
        <v>378</v>
      </c>
      <c r="V8" s="3">
        <v>412</v>
      </c>
      <c r="W8" s="3">
        <v>516</v>
      </c>
      <c r="X8" s="3">
        <v>558</v>
      </c>
      <c r="Y8" s="3">
        <v>519</v>
      </c>
      <c r="Z8" s="3">
        <v>528</v>
      </c>
      <c r="AA8" s="3">
        <v>629</v>
      </c>
      <c r="AB8" s="3">
        <v>659</v>
      </c>
      <c r="AC8" s="3">
        <v>612</v>
      </c>
      <c r="AD8" s="3">
        <v>664</v>
      </c>
      <c r="AE8" s="3">
        <v>729</v>
      </c>
      <c r="AF8" s="3">
        <v>878</v>
      </c>
      <c r="AG8" s="3">
        <v>905</v>
      </c>
      <c r="AH8" s="3">
        <v>872</v>
      </c>
      <c r="AI8" s="3">
        <v>824</v>
      </c>
      <c r="AJ8" s="3">
        <v>1009</v>
      </c>
      <c r="AK8" s="3">
        <v>1050</v>
      </c>
      <c r="AL8" s="3">
        <v>1065</v>
      </c>
      <c r="AM8" s="3">
        <v>1221</v>
      </c>
      <c r="AN8" s="3">
        <v>1197</v>
      </c>
      <c r="AO8" s="3">
        <v>1088</v>
      </c>
      <c r="AP8" s="3">
        <v>1098</v>
      </c>
      <c r="AQ8" s="3">
        <v>1034</v>
      </c>
      <c r="AR8" s="3">
        <v>980</v>
      </c>
      <c r="AS8" s="3">
        <v>958</v>
      </c>
      <c r="AT8" s="3">
        <v>778</v>
      </c>
      <c r="AU8" s="3">
        <v>762</v>
      </c>
    </row>
    <row r="9" spans="1:47">
      <c r="A9" s="2" t="s">
        <v>69</v>
      </c>
      <c r="B9" s="3" t="s">
        <v>50</v>
      </c>
      <c r="C9" s="3" t="s">
        <v>50</v>
      </c>
      <c r="D9" s="3" t="s">
        <v>50</v>
      </c>
      <c r="E9" s="3" t="s">
        <v>50</v>
      </c>
      <c r="F9" s="3" t="s">
        <v>50</v>
      </c>
      <c r="G9" s="3" t="s">
        <v>50</v>
      </c>
      <c r="H9" s="3" t="s">
        <v>50</v>
      </c>
      <c r="I9" s="3" t="s">
        <v>50</v>
      </c>
      <c r="J9" s="3" t="s">
        <v>50</v>
      </c>
      <c r="K9" s="3">
        <v>2561.73</v>
      </c>
      <c r="L9" s="3">
        <v>2365.79</v>
      </c>
      <c r="M9" s="3">
        <v>890.88</v>
      </c>
      <c r="N9" s="3">
        <v>6498.48</v>
      </c>
      <c r="O9" s="3">
        <v>2371</v>
      </c>
      <c r="P9" s="3">
        <v>1234.3499999999999</v>
      </c>
      <c r="Q9" s="3">
        <v>1266.73</v>
      </c>
      <c r="R9" s="3">
        <v>6507</v>
      </c>
      <c r="S9" s="3">
        <v>5504.63</v>
      </c>
      <c r="T9" s="3">
        <v>4613</v>
      </c>
      <c r="U9" s="3">
        <v>4040</v>
      </c>
      <c r="V9" s="3">
        <v>3214</v>
      </c>
      <c r="W9" s="3">
        <v>3349</v>
      </c>
      <c r="X9" s="3">
        <v>2917</v>
      </c>
      <c r="Y9" s="3">
        <v>2707</v>
      </c>
      <c r="Z9" s="3">
        <v>1911</v>
      </c>
      <c r="AA9" s="3">
        <v>1465</v>
      </c>
      <c r="AB9" s="3">
        <v>730</v>
      </c>
      <c r="AC9" s="3">
        <v>634</v>
      </c>
      <c r="AD9" s="3" t="s">
        <v>50</v>
      </c>
      <c r="AE9" s="3" t="s">
        <v>50</v>
      </c>
      <c r="AF9" s="3" t="s">
        <v>50</v>
      </c>
      <c r="AG9" s="3" t="s">
        <v>50</v>
      </c>
      <c r="AH9" s="3" t="s">
        <v>50</v>
      </c>
      <c r="AI9" s="3" t="s">
        <v>50</v>
      </c>
      <c r="AJ9" s="3" t="s">
        <v>50</v>
      </c>
      <c r="AK9" s="3" t="s">
        <v>50</v>
      </c>
      <c r="AL9" s="3" t="s">
        <v>50</v>
      </c>
      <c r="AM9" s="3" t="s">
        <v>50</v>
      </c>
      <c r="AN9" s="3" t="s">
        <v>50</v>
      </c>
      <c r="AO9" s="3" t="s">
        <v>50</v>
      </c>
      <c r="AP9" s="3" t="s">
        <v>50</v>
      </c>
      <c r="AQ9" s="3" t="s">
        <v>50</v>
      </c>
      <c r="AR9" s="3" t="s">
        <v>50</v>
      </c>
      <c r="AS9" s="3" t="s">
        <v>50</v>
      </c>
      <c r="AT9" s="3" t="s">
        <v>50</v>
      </c>
      <c r="AU9" s="3" t="s">
        <v>50</v>
      </c>
    </row>
    <row r="10" spans="1:47">
      <c r="A10" s="2" t="s">
        <v>76</v>
      </c>
      <c r="B10" s="3">
        <v>14729.36</v>
      </c>
      <c r="C10" s="3">
        <v>6577.53</v>
      </c>
      <c r="D10" s="3">
        <v>9567.81</v>
      </c>
      <c r="E10" s="3">
        <v>8266.19</v>
      </c>
      <c r="F10" s="3">
        <v>14706.64</v>
      </c>
      <c r="G10" s="3">
        <v>14146.58</v>
      </c>
      <c r="H10" s="3">
        <v>13456.92</v>
      </c>
      <c r="I10" s="3">
        <v>12579.29</v>
      </c>
      <c r="J10" s="3">
        <v>11960.6</v>
      </c>
      <c r="K10" s="3">
        <v>11241.85</v>
      </c>
      <c r="L10" s="3">
        <v>10595.62</v>
      </c>
      <c r="M10" s="3">
        <v>9812.33</v>
      </c>
      <c r="N10" s="3">
        <v>9612.2900000000009</v>
      </c>
      <c r="O10" s="3">
        <v>8762.18</v>
      </c>
      <c r="P10" s="3">
        <v>7878.89</v>
      </c>
      <c r="Q10" s="3">
        <v>7778.6</v>
      </c>
      <c r="R10" s="3">
        <v>7216.31</v>
      </c>
      <c r="S10" s="3">
        <v>6622.12</v>
      </c>
      <c r="T10" s="3">
        <v>6061.96</v>
      </c>
      <c r="U10" s="3">
        <v>5712.2</v>
      </c>
      <c r="V10" s="3">
        <v>4788.6099999999997</v>
      </c>
      <c r="W10" s="3">
        <v>4969.3999999999996</v>
      </c>
      <c r="X10" s="3">
        <v>4766.82</v>
      </c>
      <c r="Y10" s="3">
        <v>4532.59</v>
      </c>
      <c r="Z10" s="3">
        <v>4135.8999999999996</v>
      </c>
      <c r="AA10" s="3">
        <v>3773.42</v>
      </c>
      <c r="AB10" s="3">
        <v>3584.86</v>
      </c>
      <c r="AC10" s="3">
        <v>3347.6</v>
      </c>
      <c r="AD10" s="3">
        <v>3545.7</v>
      </c>
      <c r="AE10" s="3">
        <v>3636</v>
      </c>
      <c r="AF10" s="3">
        <v>3483.3</v>
      </c>
      <c r="AG10" s="3">
        <v>3152.24</v>
      </c>
      <c r="AH10" s="3">
        <v>2828.1</v>
      </c>
      <c r="AI10" s="3">
        <v>2612.63</v>
      </c>
      <c r="AJ10" s="3">
        <v>3037.41</v>
      </c>
      <c r="AK10" s="3">
        <v>3260.31</v>
      </c>
      <c r="AL10" s="3">
        <v>2843.06</v>
      </c>
      <c r="AM10" s="3">
        <v>2586.71</v>
      </c>
      <c r="AN10" s="3">
        <v>2416.14</v>
      </c>
      <c r="AO10" s="3">
        <v>2046.38</v>
      </c>
      <c r="AP10" s="3">
        <v>1776.51</v>
      </c>
      <c r="AQ10" s="3">
        <v>1574.84</v>
      </c>
      <c r="AR10" s="3">
        <v>1472.63</v>
      </c>
      <c r="AS10" s="3">
        <v>1383.16</v>
      </c>
      <c r="AT10" s="3">
        <v>1216.17</v>
      </c>
      <c r="AU10" s="3">
        <v>1093.22</v>
      </c>
    </row>
    <row r="11" spans="1:47">
      <c r="A11" s="2" t="s">
        <v>77</v>
      </c>
      <c r="B11" s="3" t="s">
        <v>50</v>
      </c>
      <c r="C11" s="3" t="s">
        <v>50</v>
      </c>
      <c r="D11" s="3" t="s">
        <v>50</v>
      </c>
      <c r="E11" s="3" t="s">
        <v>50</v>
      </c>
      <c r="F11" s="3" t="s">
        <v>50</v>
      </c>
      <c r="G11" s="3" t="s">
        <v>50</v>
      </c>
      <c r="H11" s="3" t="s">
        <v>50</v>
      </c>
      <c r="I11" s="3" t="s">
        <v>50</v>
      </c>
      <c r="J11" s="3" t="s">
        <v>50</v>
      </c>
      <c r="K11" s="3">
        <v>11556.36</v>
      </c>
      <c r="L11" s="3">
        <v>10550.32</v>
      </c>
      <c r="M11" s="3">
        <v>9783.99</v>
      </c>
      <c r="N11" s="3">
        <v>9582.7099999999991</v>
      </c>
      <c r="O11" s="3">
        <v>8725.7199999999993</v>
      </c>
      <c r="P11" s="3">
        <v>7840.09</v>
      </c>
      <c r="Q11" s="3">
        <v>7739.15</v>
      </c>
      <c r="R11" s="3">
        <v>6896.18</v>
      </c>
      <c r="S11" s="3">
        <v>6353.27</v>
      </c>
      <c r="T11" s="3">
        <v>5833.2</v>
      </c>
      <c r="U11" s="3">
        <v>5512</v>
      </c>
      <c r="V11" s="3">
        <v>4622.79</v>
      </c>
      <c r="W11" s="3">
        <v>4803.1000000000004</v>
      </c>
      <c r="X11" s="3">
        <v>4636.55</v>
      </c>
      <c r="Y11" s="3">
        <v>4414.68</v>
      </c>
      <c r="Z11" s="3">
        <v>4046.26</v>
      </c>
      <c r="AA11" s="3">
        <v>3690.97</v>
      </c>
      <c r="AB11" s="3">
        <v>3543.53</v>
      </c>
      <c r="AC11" s="3">
        <v>3322.01</v>
      </c>
      <c r="AD11" s="3">
        <v>3542.61</v>
      </c>
      <c r="AE11" s="3">
        <v>3632.81</v>
      </c>
      <c r="AF11" s="3">
        <v>3479.38</v>
      </c>
      <c r="AG11" s="3">
        <v>3148.29</v>
      </c>
      <c r="AH11" s="3">
        <v>2824.84</v>
      </c>
      <c r="AI11" s="3">
        <v>2610.1</v>
      </c>
      <c r="AJ11" s="3">
        <v>3034.37</v>
      </c>
      <c r="AK11" s="3">
        <v>3257.31</v>
      </c>
      <c r="AL11" s="3">
        <v>2840</v>
      </c>
      <c r="AM11" s="3">
        <v>2583.11</v>
      </c>
      <c r="AN11" s="3">
        <v>2412.5100000000002</v>
      </c>
      <c r="AO11" s="3">
        <v>2043.15</v>
      </c>
      <c r="AP11" s="3">
        <v>1773.39</v>
      </c>
      <c r="AQ11" s="3">
        <v>1572</v>
      </c>
      <c r="AR11" s="3">
        <v>1469.87</v>
      </c>
      <c r="AS11" s="3">
        <v>1380.37</v>
      </c>
      <c r="AT11" s="3">
        <v>1213.73</v>
      </c>
      <c r="AU11" s="3">
        <v>1090.81</v>
      </c>
    </row>
    <row r="12" spans="1:47">
      <c r="A12" s="2" t="s">
        <v>78</v>
      </c>
      <c r="B12" s="3" t="s">
        <v>50</v>
      </c>
      <c r="C12" s="3" t="s">
        <v>50</v>
      </c>
      <c r="D12" s="3" t="s">
        <v>50</v>
      </c>
      <c r="E12" s="3" t="s">
        <v>50</v>
      </c>
      <c r="F12" s="3" t="s">
        <v>50</v>
      </c>
      <c r="G12" s="3" t="s">
        <v>50</v>
      </c>
      <c r="H12" s="3" t="s">
        <v>50</v>
      </c>
      <c r="I12" s="3" t="s">
        <v>50</v>
      </c>
      <c r="J12" s="3" t="s">
        <v>50</v>
      </c>
      <c r="K12" s="3">
        <v>7.26</v>
      </c>
      <c r="L12" s="3">
        <v>7.28</v>
      </c>
      <c r="M12" s="3">
        <v>6.88</v>
      </c>
      <c r="N12" s="3">
        <v>6.62</v>
      </c>
      <c r="O12" s="3">
        <v>6.31</v>
      </c>
      <c r="P12" s="3">
        <v>5.63</v>
      </c>
      <c r="Q12" s="3">
        <v>5.85</v>
      </c>
      <c r="R12" s="3">
        <v>5.32</v>
      </c>
      <c r="S12" s="3">
        <v>4.66</v>
      </c>
      <c r="T12" s="3">
        <v>3.53</v>
      </c>
      <c r="U12" s="3">
        <v>4</v>
      </c>
      <c r="V12" s="3">
        <v>3.99</v>
      </c>
      <c r="W12" s="3">
        <v>5.3</v>
      </c>
      <c r="X12" s="3">
        <v>5.2</v>
      </c>
      <c r="Y12" s="3">
        <v>4.59</v>
      </c>
      <c r="Z12" s="3">
        <v>4.4000000000000004</v>
      </c>
      <c r="AA12" s="3">
        <v>5.01</v>
      </c>
      <c r="AB12" s="3">
        <v>4.72</v>
      </c>
      <c r="AC12" s="3">
        <v>3.36</v>
      </c>
      <c r="AD12" s="3">
        <v>3.09</v>
      </c>
      <c r="AE12" s="3">
        <v>3.23</v>
      </c>
      <c r="AF12" s="3">
        <v>3.92</v>
      </c>
      <c r="AG12" s="3">
        <v>3.95</v>
      </c>
      <c r="AH12" s="3">
        <v>3.21</v>
      </c>
      <c r="AI12" s="3">
        <v>2.5299999999999998</v>
      </c>
      <c r="AJ12" s="3">
        <v>3.04</v>
      </c>
      <c r="AK12" s="3">
        <v>3</v>
      </c>
      <c r="AL12" s="3">
        <v>3.06</v>
      </c>
      <c r="AM12" s="3">
        <v>3.6</v>
      </c>
      <c r="AN12" s="3">
        <v>3.63</v>
      </c>
      <c r="AO12" s="3">
        <v>3.23</v>
      </c>
      <c r="AP12" s="3">
        <v>3.12</v>
      </c>
      <c r="AQ12" s="3">
        <v>2.84</v>
      </c>
      <c r="AR12" s="3">
        <v>2.76</v>
      </c>
      <c r="AS12" s="3">
        <v>2.79</v>
      </c>
      <c r="AT12" s="3">
        <v>2.44</v>
      </c>
      <c r="AU12" s="3">
        <v>2.41</v>
      </c>
    </row>
    <row r="13" spans="1:47">
      <c r="A13" s="2" t="s">
        <v>79</v>
      </c>
      <c r="B13" s="3" t="s">
        <v>50</v>
      </c>
      <c r="C13" s="3" t="s">
        <v>50</v>
      </c>
      <c r="D13" s="3" t="s">
        <v>50</v>
      </c>
      <c r="E13" s="3" t="s">
        <v>50</v>
      </c>
      <c r="F13" s="3" t="s">
        <v>50</v>
      </c>
      <c r="G13" s="3" t="s">
        <v>50</v>
      </c>
      <c r="H13" s="3" t="s">
        <v>50</v>
      </c>
      <c r="I13" s="3" t="s">
        <v>50</v>
      </c>
      <c r="J13" s="3" t="s">
        <v>50</v>
      </c>
      <c r="K13" s="3">
        <v>41.13</v>
      </c>
      <c r="L13" s="3">
        <v>38.020000000000003</v>
      </c>
      <c r="M13" s="3">
        <v>21.46</v>
      </c>
      <c r="N13" s="3">
        <v>22.97</v>
      </c>
      <c r="O13" s="3">
        <v>30.15</v>
      </c>
      <c r="P13" s="3">
        <v>33.159999999999997</v>
      </c>
      <c r="Q13" s="3">
        <v>33.6</v>
      </c>
      <c r="R13" s="3">
        <v>314.81</v>
      </c>
      <c r="S13" s="3">
        <v>264.19</v>
      </c>
      <c r="T13" s="3">
        <v>225.23</v>
      </c>
      <c r="U13" s="3">
        <v>196.2</v>
      </c>
      <c r="V13" s="3">
        <v>161.83000000000001</v>
      </c>
      <c r="W13" s="3">
        <v>161.1</v>
      </c>
      <c r="X13" s="3">
        <v>125.07</v>
      </c>
      <c r="Y13" s="3">
        <v>113.32</v>
      </c>
      <c r="Z13" s="3">
        <v>85.27</v>
      </c>
      <c r="AA13" s="3">
        <v>77.44</v>
      </c>
      <c r="AB13" s="3">
        <v>36.61</v>
      </c>
      <c r="AC13" s="3">
        <v>22.2</v>
      </c>
      <c r="AD13" s="3" t="s">
        <v>50</v>
      </c>
      <c r="AE13" s="3" t="s">
        <v>50</v>
      </c>
      <c r="AF13" s="3" t="s">
        <v>50</v>
      </c>
      <c r="AG13" s="3" t="s">
        <v>50</v>
      </c>
      <c r="AH13" s="3" t="s">
        <v>50</v>
      </c>
      <c r="AI13" s="3" t="s">
        <v>50</v>
      </c>
      <c r="AJ13" s="3" t="s">
        <v>50</v>
      </c>
      <c r="AK13" s="3" t="s">
        <v>50</v>
      </c>
      <c r="AL13" s="3" t="s">
        <v>50</v>
      </c>
      <c r="AM13" s="3" t="s">
        <v>50</v>
      </c>
      <c r="AN13" s="3" t="s">
        <v>50</v>
      </c>
      <c r="AO13" s="3" t="s">
        <v>50</v>
      </c>
      <c r="AP13" s="3" t="s">
        <v>50</v>
      </c>
      <c r="AQ13" s="3" t="s">
        <v>50</v>
      </c>
      <c r="AR13" s="3" t="s">
        <v>50</v>
      </c>
      <c r="AS13" s="3" t="s">
        <v>50</v>
      </c>
      <c r="AT13" s="3" t="s">
        <v>50</v>
      </c>
      <c r="AU13" s="3" t="s">
        <v>50</v>
      </c>
    </row>
    <row r="14" spans="1:47">
      <c r="A14" s="2" t="s">
        <v>87</v>
      </c>
      <c r="B14" s="3">
        <v>36460.39</v>
      </c>
      <c r="C14" s="3">
        <v>35945.69</v>
      </c>
      <c r="D14" s="3">
        <v>33238</v>
      </c>
      <c r="E14" s="3">
        <v>30514.46</v>
      </c>
      <c r="F14" s="3">
        <v>30181.95</v>
      </c>
      <c r="G14" s="3">
        <v>28820.99</v>
      </c>
      <c r="H14" s="3">
        <v>26962.2</v>
      </c>
      <c r="I14" s="3">
        <v>23792.26</v>
      </c>
      <c r="J14" s="3">
        <v>23754.31</v>
      </c>
      <c r="K14" s="3">
        <v>27530.19</v>
      </c>
      <c r="L14" s="3">
        <v>29173.89</v>
      </c>
      <c r="M14" s="3">
        <v>29187.09</v>
      </c>
      <c r="N14" s="3">
        <v>29465.79</v>
      </c>
      <c r="O14" s="3">
        <v>27644.13</v>
      </c>
      <c r="P14" s="3">
        <v>25239.17</v>
      </c>
      <c r="Q14" s="3">
        <v>25106.28</v>
      </c>
      <c r="R14" s="3">
        <v>23797</v>
      </c>
      <c r="S14" s="3">
        <v>21954.41</v>
      </c>
      <c r="T14" s="3">
        <v>20726</v>
      </c>
      <c r="U14" s="3">
        <v>19288.84</v>
      </c>
      <c r="V14" s="3">
        <v>17246.7</v>
      </c>
      <c r="W14" s="3">
        <v>15658.4</v>
      </c>
      <c r="X14" s="3">
        <v>14694.1</v>
      </c>
      <c r="Y14" s="3">
        <v>13770.49</v>
      </c>
      <c r="Z14" s="3">
        <v>12910.3</v>
      </c>
      <c r="AA14" s="3">
        <v>12560.1</v>
      </c>
      <c r="AB14" s="3">
        <v>13269.9</v>
      </c>
      <c r="AC14" s="3">
        <v>13106.2</v>
      </c>
      <c r="AD14" s="3">
        <v>13049.48</v>
      </c>
      <c r="AE14" s="3">
        <v>12632</v>
      </c>
      <c r="AF14" s="3">
        <v>12090.9</v>
      </c>
      <c r="AG14" s="3">
        <v>11575.55</v>
      </c>
      <c r="AH14" s="3">
        <v>10972</v>
      </c>
      <c r="AI14" s="3">
        <v>10622.38</v>
      </c>
      <c r="AJ14" s="3">
        <v>10394.18</v>
      </c>
      <c r="AK14" s="3">
        <v>9877.59</v>
      </c>
      <c r="AL14" s="3">
        <v>9471.49</v>
      </c>
      <c r="AM14" s="3">
        <v>8764.7800000000007</v>
      </c>
      <c r="AN14" s="3">
        <v>8125.66</v>
      </c>
      <c r="AO14" s="3">
        <v>7247.64</v>
      </c>
      <c r="AP14" s="3">
        <v>6646.53</v>
      </c>
      <c r="AQ14" s="3">
        <v>6119.86</v>
      </c>
      <c r="AR14" s="3">
        <v>5712.01</v>
      </c>
      <c r="AS14" s="3">
        <v>5717.53</v>
      </c>
      <c r="AT14" s="3">
        <v>5598.71</v>
      </c>
      <c r="AU14" s="3">
        <v>5345.19</v>
      </c>
    </row>
    <row r="15" spans="1:47">
      <c r="A15" s="2" t="s">
        <v>88</v>
      </c>
      <c r="B15" s="3" t="s">
        <v>50</v>
      </c>
      <c r="C15" s="3" t="s">
        <v>50</v>
      </c>
      <c r="D15" s="3" t="s">
        <v>50</v>
      </c>
      <c r="E15" s="3" t="s">
        <v>50</v>
      </c>
      <c r="F15" s="3" t="s">
        <v>50</v>
      </c>
      <c r="G15" s="3" t="s">
        <v>50</v>
      </c>
      <c r="H15" s="3" t="s">
        <v>50</v>
      </c>
      <c r="I15" s="3" t="s">
        <v>50</v>
      </c>
      <c r="J15" s="3" t="s">
        <v>50</v>
      </c>
      <c r="K15" s="3">
        <v>25103.42</v>
      </c>
      <c r="L15" s="3">
        <v>26845.01</v>
      </c>
      <c r="M15" s="3">
        <v>27220.5</v>
      </c>
      <c r="N15" s="3">
        <v>27631.67</v>
      </c>
      <c r="O15" s="3">
        <v>25937.35</v>
      </c>
      <c r="P15" s="3">
        <v>23649.88</v>
      </c>
      <c r="Q15" s="3">
        <v>23648.9</v>
      </c>
      <c r="R15" s="3">
        <v>22112.46</v>
      </c>
      <c r="S15" s="3">
        <v>20557.16</v>
      </c>
      <c r="T15" s="3">
        <v>19533.400000000001</v>
      </c>
      <c r="U15" s="3">
        <v>18285.5</v>
      </c>
      <c r="V15" s="3">
        <v>16475.599999999999</v>
      </c>
      <c r="W15" s="3">
        <v>15219.1</v>
      </c>
      <c r="X15" s="3">
        <v>14368.8</v>
      </c>
      <c r="Y15" s="3">
        <v>13444</v>
      </c>
      <c r="Z15" s="3">
        <v>12649.8</v>
      </c>
      <c r="AA15" s="3">
        <v>12304.5</v>
      </c>
      <c r="AB15" s="3">
        <v>13063</v>
      </c>
      <c r="AC15" s="3">
        <v>12935</v>
      </c>
      <c r="AD15" s="3">
        <v>13015.2</v>
      </c>
      <c r="AE15" s="3">
        <v>12600.56</v>
      </c>
      <c r="AF15" s="3">
        <v>12059.68</v>
      </c>
      <c r="AG15" s="3">
        <v>11548.51</v>
      </c>
      <c r="AH15" s="3">
        <v>10948.07</v>
      </c>
      <c r="AI15" s="3">
        <v>10601.2</v>
      </c>
      <c r="AJ15" s="3">
        <v>10372.950000000001</v>
      </c>
      <c r="AK15" s="3">
        <v>9860.19</v>
      </c>
      <c r="AL15" s="3">
        <v>9455.65</v>
      </c>
      <c r="AM15" s="3">
        <v>8750.09</v>
      </c>
      <c r="AN15" s="3">
        <v>8111.6</v>
      </c>
      <c r="AO15" s="3">
        <v>7234.76</v>
      </c>
      <c r="AP15" s="3">
        <v>6634.45</v>
      </c>
      <c r="AQ15" s="3">
        <v>6109.02</v>
      </c>
      <c r="AR15" s="3">
        <v>5701.34</v>
      </c>
      <c r="AS15" s="3">
        <v>5707.32</v>
      </c>
      <c r="AT15" s="3">
        <v>5588.68</v>
      </c>
      <c r="AU15" s="3">
        <v>5333.46</v>
      </c>
    </row>
    <row r="16" spans="1:47">
      <c r="A16" s="2" t="s">
        <v>89</v>
      </c>
      <c r="B16" s="3" t="s">
        <v>50</v>
      </c>
      <c r="C16" s="3" t="s">
        <v>50</v>
      </c>
      <c r="D16" s="3" t="s">
        <v>50</v>
      </c>
      <c r="E16" s="3" t="s">
        <v>50</v>
      </c>
      <c r="F16" s="3" t="s">
        <v>50</v>
      </c>
      <c r="G16" s="3" t="s">
        <v>50</v>
      </c>
      <c r="H16" s="3" t="s">
        <v>50</v>
      </c>
      <c r="I16" s="3" t="s">
        <v>50</v>
      </c>
      <c r="J16" s="3" t="s">
        <v>50</v>
      </c>
      <c r="K16" s="3">
        <v>135</v>
      </c>
      <c r="L16" s="3">
        <v>154.94</v>
      </c>
      <c r="M16" s="3">
        <v>136.18</v>
      </c>
      <c r="N16" s="3">
        <v>138.72</v>
      </c>
      <c r="O16" s="3">
        <v>116.07</v>
      </c>
      <c r="P16" s="3">
        <v>126.59</v>
      </c>
      <c r="Q16" s="3">
        <v>150.88</v>
      </c>
      <c r="R16" s="3">
        <v>132.68</v>
      </c>
      <c r="S16" s="3">
        <v>105.66</v>
      </c>
      <c r="T16" s="3">
        <v>99.2</v>
      </c>
      <c r="U16" s="3">
        <v>89.1</v>
      </c>
      <c r="V16" s="3">
        <v>69</v>
      </c>
      <c r="W16" s="3">
        <v>62.8</v>
      </c>
      <c r="X16" s="3">
        <v>55.4</v>
      </c>
      <c r="Y16" s="3">
        <v>43.6</v>
      </c>
      <c r="Z16" s="3">
        <v>37.6</v>
      </c>
      <c r="AA16" s="3">
        <v>50.7</v>
      </c>
      <c r="AB16" s="3">
        <v>50.7</v>
      </c>
      <c r="AC16" s="3">
        <v>48.6</v>
      </c>
      <c r="AD16" s="3">
        <v>34.200000000000003</v>
      </c>
      <c r="AE16" s="3">
        <v>31.4</v>
      </c>
      <c r="AF16" s="3">
        <v>31.2</v>
      </c>
      <c r="AG16" s="3">
        <v>27.04</v>
      </c>
      <c r="AH16" s="3">
        <v>23.93</v>
      </c>
      <c r="AI16" s="3">
        <v>21.18</v>
      </c>
      <c r="AJ16" s="3">
        <v>21.23</v>
      </c>
      <c r="AK16" s="3">
        <v>17.399999999999999</v>
      </c>
      <c r="AL16" s="3">
        <v>15.84</v>
      </c>
      <c r="AM16" s="3">
        <v>14.69</v>
      </c>
      <c r="AN16" s="3">
        <v>14.06</v>
      </c>
      <c r="AO16" s="3">
        <v>12.88</v>
      </c>
      <c r="AP16" s="3">
        <v>12.08</v>
      </c>
      <c r="AQ16" s="3">
        <v>10.84</v>
      </c>
      <c r="AR16" s="3">
        <v>10.67</v>
      </c>
      <c r="AS16" s="3">
        <v>10.199999999999999</v>
      </c>
      <c r="AT16" s="3">
        <v>10.029999999999999</v>
      </c>
      <c r="AU16" s="3">
        <v>11.73</v>
      </c>
    </row>
    <row r="17" spans="1:47">
      <c r="A17" s="2" t="s">
        <v>90</v>
      </c>
      <c r="B17" s="3" t="s">
        <v>50</v>
      </c>
      <c r="C17" s="3" t="s">
        <v>50</v>
      </c>
      <c r="D17" s="3" t="s">
        <v>50</v>
      </c>
      <c r="E17" s="3" t="s">
        <v>50</v>
      </c>
      <c r="F17" s="3" t="s">
        <v>50</v>
      </c>
      <c r="G17" s="3" t="s">
        <v>50</v>
      </c>
      <c r="H17" s="3" t="s">
        <v>50</v>
      </c>
      <c r="I17" s="3" t="s">
        <v>50</v>
      </c>
      <c r="J17" s="3" t="s">
        <v>50</v>
      </c>
      <c r="K17" s="3">
        <v>2291.77</v>
      </c>
      <c r="L17" s="3">
        <v>2173.94</v>
      </c>
      <c r="M17" s="3">
        <v>1830.41</v>
      </c>
      <c r="N17" s="3">
        <v>1695.4</v>
      </c>
      <c r="O17" s="3">
        <v>1590.72</v>
      </c>
      <c r="P17" s="3">
        <v>1462.71</v>
      </c>
      <c r="Q17" s="3">
        <v>1306.46</v>
      </c>
      <c r="R17" s="3">
        <v>1551.84</v>
      </c>
      <c r="S17" s="3">
        <v>1291.5899999999999</v>
      </c>
      <c r="T17" s="3">
        <v>1093.5</v>
      </c>
      <c r="U17" s="3">
        <v>914.2</v>
      </c>
      <c r="V17" s="3">
        <v>702.08</v>
      </c>
      <c r="W17" s="3">
        <v>376.51</v>
      </c>
      <c r="X17" s="3">
        <v>269.95</v>
      </c>
      <c r="Y17" s="3">
        <v>282.87</v>
      </c>
      <c r="Z17" s="3">
        <v>222.92</v>
      </c>
      <c r="AA17" s="3">
        <v>204.83</v>
      </c>
      <c r="AB17" s="3">
        <v>156.22</v>
      </c>
      <c r="AC17" s="3">
        <v>122.53</v>
      </c>
      <c r="AD17" s="3" t="s">
        <v>50</v>
      </c>
      <c r="AE17" s="3" t="s">
        <v>50</v>
      </c>
      <c r="AF17" s="3" t="s">
        <v>50</v>
      </c>
      <c r="AG17" s="3" t="s">
        <v>50</v>
      </c>
      <c r="AH17" s="3" t="s">
        <v>50</v>
      </c>
      <c r="AI17" s="3" t="s">
        <v>50</v>
      </c>
      <c r="AJ17" s="3" t="s">
        <v>50</v>
      </c>
      <c r="AK17" s="3" t="s">
        <v>50</v>
      </c>
      <c r="AL17" s="3" t="s">
        <v>50</v>
      </c>
      <c r="AM17" s="3" t="s">
        <v>50</v>
      </c>
      <c r="AN17" s="3" t="s">
        <v>50</v>
      </c>
      <c r="AO17" s="3" t="s">
        <v>50</v>
      </c>
      <c r="AP17" s="3" t="s">
        <v>50</v>
      </c>
      <c r="AQ17" s="3" t="s">
        <v>50</v>
      </c>
      <c r="AR17" s="3" t="s">
        <v>50</v>
      </c>
      <c r="AS17" s="3" t="s">
        <v>50</v>
      </c>
      <c r="AT17" s="3" t="s">
        <v>50</v>
      </c>
      <c r="AU17" s="3" t="s">
        <v>50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950F8-1732-46BE-AA1E-1CD4028706FF}">
  <dimension ref="A1:U42"/>
  <sheetViews>
    <sheetView workbookViewId="0">
      <selection activeCell="E1" sqref="E1:E8"/>
    </sheetView>
  </sheetViews>
  <sheetFormatPr defaultRowHeight="14.3"/>
  <cols>
    <col min="11" max="15" width="10.625" customWidth="1"/>
    <col min="21" max="21" width="9" style="40"/>
  </cols>
  <sheetData>
    <row r="1" spans="1:21" ht="51.65">
      <c r="A1" s="5"/>
      <c r="B1" s="6" t="s">
        <v>76</v>
      </c>
      <c r="C1" s="6" t="s">
        <v>80</v>
      </c>
      <c r="D1" s="6" t="s">
        <v>81</v>
      </c>
      <c r="E1" s="6" t="s">
        <v>82</v>
      </c>
      <c r="F1" s="6" t="s">
        <v>111</v>
      </c>
      <c r="G1" s="6" t="s">
        <v>112</v>
      </c>
      <c r="H1" s="6" t="s">
        <v>113</v>
      </c>
      <c r="I1" s="6" t="s">
        <v>114</v>
      </c>
      <c r="J1" s="6" t="s">
        <v>115</v>
      </c>
      <c r="K1" s="6" t="s">
        <v>87</v>
      </c>
      <c r="L1" s="6" t="s">
        <v>91</v>
      </c>
      <c r="M1" s="6" t="s">
        <v>110</v>
      </c>
      <c r="N1" s="6" t="s">
        <v>109</v>
      </c>
      <c r="O1" s="6" t="s">
        <v>108</v>
      </c>
      <c r="T1">
        <v>2019</v>
      </c>
      <c r="U1" s="40">
        <f t="shared" ref="U1:U6" si="0">U2-S$2</f>
        <v>0.2780024805235275</v>
      </c>
    </row>
    <row r="2" spans="1:21">
      <c r="A2" s="7">
        <v>2020</v>
      </c>
      <c r="B2" s="8" t="s">
        <v>104</v>
      </c>
      <c r="C2" s="8" t="s">
        <v>105</v>
      </c>
      <c r="D2" s="7" t="s">
        <v>106</v>
      </c>
      <c r="E2" s="7" t="s">
        <v>107</v>
      </c>
      <c r="F2" s="7">
        <v>442</v>
      </c>
      <c r="G2" s="7">
        <v>176</v>
      </c>
      <c r="H2" s="7">
        <v>320</v>
      </c>
      <c r="I2" s="7">
        <v>379</v>
      </c>
      <c r="J2" s="7">
        <v>249</v>
      </c>
      <c r="K2" s="9">
        <v>30515</v>
      </c>
      <c r="L2" s="9">
        <v>83282</v>
      </c>
      <c r="M2" s="10">
        <v>16764</v>
      </c>
      <c r="N2" s="10">
        <v>34036</v>
      </c>
      <c r="O2" s="10">
        <v>67</v>
      </c>
      <c r="Q2" s="243">
        <v>2020</v>
      </c>
      <c r="R2">
        <v>0.26869999999999999</v>
      </c>
      <c r="S2">
        <f>(R3-R2)/5</f>
        <v>-9.3024805235275791E-3</v>
      </c>
      <c r="T2">
        <v>2020</v>
      </c>
      <c r="U2" s="40">
        <f t="shared" si="0"/>
        <v>0.26869999999999994</v>
      </c>
    </row>
    <row r="3" spans="1:21">
      <c r="A3" s="7">
        <v>2025</v>
      </c>
      <c r="B3" s="7">
        <v>19740</v>
      </c>
      <c r="C3" s="7">
        <v>8515</v>
      </c>
      <c r="D3" s="7">
        <v>90</v>
      </c>
      <c r="E3" s="7">
        <v>14626</v>
      </c>
      <c r="F3" s="7">
        <v>676</v>
      </c>
      <c r="G3" s="7">
        <v>357</v>
      </c>
      <c r="H3" s="7">
        <v>304</v>
      </c>
      <c r="I3" s="7">
        <v>409</v>
      </c>
      <c r="J3" s="7">
        <v>1664</v>
      </c>
      <c r="K3" s="10">
        <v>38622</v>
      </c>
      <c r="L3" s="10">
        <v>93599</v>
      </c>
      <c r="M3" s="10">
        <v>19278</v>
      </c>
      <c r="N3" s="10">
        <v>37672</v>
      </c>
      <c r="O3" s="10">
        <v>95</v>
      </c>
      <c r="Q3" s="243">
        <v>2025</v>
      </c>
      <c r="R3">
        <f t="shared" ref="R3:R10" si="1">(H3+I3)/(1.5*J3+(I3+H3))</f>
        <v>0.2221875973823621</v>
      </c>
      <c r="S3">
        <f>(R4-R3)/5</f>
        <v>-1.110031692278699E-2</v>
      </c>
      <c r="T3">
        <v>2021</v>
      </c>
      <c r="U3" s="40">
        <f t="shared" si="0"/>
        <v>0.25939751947647238</v>
      </c>
    </row>
    <row r="4" spans="1:21">
      <c r="A4" s="7">
        <v>2030</v>
      </c>
      <c r="B4" s="7">
        <v>26143</v>
      </c>
      <c r="C4" s="7">
        <v>8467</v>
      </c>
      <c r="D4" s="7">
        <v>98</v>
      </c>
      <c r="E4" s="7">
        <v>19544</v>
      </c>
      <c r="F4" s="7">
        <v>670</v>
      </c>
      <c r="G4" s="7">
        <v>591</v>
      </c>
      <c r="H4" s="7">
        <v>289</v>
      </c>
      <c r="I4" s="7">
        <v>429</v>
      </c>
      <c r="J4" s="7">
        <v>2393</v>
      </c>
      <c r="K4" s="10">
        <v>41810</v>
      </c>
      <c r="L4" s="10">
        <v>109910</v>
      </c>
      <c r="M4" s="10">
        <v>21364</v>
      </c>
      <c r="N4" s="10">
        <v>41580</v>
      </c>
      <c r="O4" s="10">
        <v>112</v>
      </c>
      <c r="Q4" s="243">
        <v>2030</v>
      </c>
      <c r="R4">
        <f t="shared" si="1"/>
        <v>0.16668601276842715</v>
      </c>
      <c r="S4">
        <f t="shared" ref="S4:S9" si="2">(R5-R4)/5</f>
        <v>-3.6226786945481094E-3</v>
      </c>
      <c r="T4">
        <v>2022</v>
      </c>
      <c r="U4" s="40">
        <f t="shared" si="0"/>
        <v>0.25009503895294483</v>
      </c>
    </row>
    <row r="5" spans="1:21">
      <c r="A5" s="7">
        <v>2035</v>
      </c>
      <c r="B5" s="7">
        <v>32149</v>
      </c>
      <c r="C5" s="7">
        <v>7079</v>
      </c>
      <c r="D5" s="7">
        <v>97</v>
      </c>
      <c r="E5" s="7">
        <v>24101</v>
      </c>
      <c r="F5" s="7">
        <v>644</v>
      </c>
      <c r="G5" s="7">
        <v>920</v>
      </c>
      <c r="H5" s="7">
        <v>266</v>
      </c>
      <c r="I5" s="7">
        <v>447</v>
      </c>
      <c r="J5" s="7">
        <v>2724</v>
      </c>
      <c r="K5" s="10">
        <v>44461</v>
      </c>
      <c r="L5" s="10">
        <v>127932</v>
      </c>
      <c r="M5" s="10">
        <v>23726</v>
      </c>
      <c r="N5" s="10">
        <v>45505</v>
      </c>
      <c r="O5" s="10">
        <v>127</v>
      </c>
      <c r="Q5" s="243">
        <v>2035</v>
      </c>
      <c r="R5">
        <f t="shared" si="1"/>
        <v>0.1485726192956866</v>
      </c>
      <c r="S5">
        <f t="shared" si="2"/>
        <v>-5.1767971042516849E-3</v>
      </c>
      <c r="T5">
        <v>2023</v>
      </c>
      <c r="U5" s="40">
        <f t="shared" si="0"/>
        <v>0.24079255842941727</v>
      </c>
    </row>
    <row r="6" spans="1:21">
      <c r="A6" s="7">
        <v>2040</v>
      </c>
      <c r="B6" s="7">
        <v>39395</v>
      </c>
      <c r="C6" s="7">
        <v>8496</v>
      </c>
      <c r="D6" s="7">
        <v>89</v>
      </c>
      <c r="E6" s="7">
        <v>24496</v>
      </c>
      <c r="F6" s="7">
        <v>606</v>
      </c>
      <c r="G6" s="7">
        <v>1117</v>
      </c>
      <c r="H6" s="7">
        <v>239</v>
      </c>
      <c r="I6" s="7">
        <v>461</v>
      </c>
      <c r="J6" s="7">
        <v>3337</v>
      </c>
      <c r="K6" s="10">
        <v>48066</v>
      </c>
      <c r="L6" s="10">
        <v>143831</v>
      </c>
      <c r="M6" s="10">
        <v>26279</v>
      </c>
      <c r="N6" s="10">
        <v>49367</v>
      </c>
      <c r="O6" s="10">
        <v>139</v>
      </c>
      <c r="Q6" s="243">
        <v>2040</v>
      </c>
      <c r="R6">
        <f t="shared" si="1"/>
        <v>0.12268863377442818</v>
      </c>
      <c r="S6">
        <f t="shared" si="2"/>
        <v>-3.9546878856276859E-3</v>
      </c>
      <c r="T6">
        <v>2024</v>
      </c>
      <c r="U6" s="40">
        <f t="shared" si="0"/>
        <v>0.23149007790588969</v>
      </c>
    </row>
    <row r="7" spans="1:21">
      <c r="A7" s="7">
        <v>2045</v>
      </c>
      <c r="B7" s="7">
        <v>47081</v>
      </c>
      <c r="C7" s="7">
        <v>8035</v>
      </c>
      <c r="D7" s="7">
        <v>76</v>
      </c>
      <c r="E7" s="7">
        <v>25144</v>
      </c>
      <c r="F7" s="7">
        <v>551</v>
      </c>
      <c r="G7" s="7">
        <v>1133</v>
      </c>
      <c r="H7" s="7">
        <v>227</v>
      </c>
      <c r="I7" s="7">
        <v>472</v>
      </c>
      <c r="J7" s="7">
        <v>4062</v>
      </c>
      <c r="K7" s="10">
        <v>49671</v>
      </c>
      <c r="L7" s="10">
        <v>162610</v>
      </c>
      <c r="M7" s="10">
        <v>26388</v>
      </c>
      <c r="N7" s="10">
        <v>50374</v>
      </c>
      <c r="O7" s="10">
        <v>143</v>
      </c>
      <c r="Q7" s="243">
        <v>2045</v>
      </c>
      <c r="R7">
        <f t="shared" si="1"/>
        <v>0.10291519434628975</v>
      </c>
      <c r="S7">
        <f t="shared" si="2"/>
        <v>-2.1312471448469428E-3</v>
      </c>
      <c r="T7">
        <v>2025</v>
      </c>
      <c r="U7" s="40">
        <f>R3</f>
        <v>0.2221875973823621</v>
      </c>
    </row>
    <row r="8" spans="1:21">
      <c r="A8" s="7">
        <v>2050</v>
      </c>
      <c r="B8" s="7">
        <v>53109</v>
      </c>
      <c r="C8" s="7">
        <v>6996</v>
      </c>
      <c r="D8" s="7">
        <v>56</v>
      </c>
      <c r="E8" s="7">
        <v>24333</v>
      </c>
      <c r="F8" s="7">
        <v>498</v>
      </c>
      <c r="G8" s="7">
        <v>1091</v>
      </c>
      <c r="H8" s="7">
        <v>215</v>
      </c>
      <c r="I8" s="7">
        <v>484</v>
      </c>
      <c r="J8" s="7">
        <v>4585</v>
      </c>
      <c r="K8" s="10">
        <v>51277</v>
      </c>
      <c r="L8" s="10">
        <v>181928</v>
      </c>
      <c r="M8" s="10">
        <v>26498</v>
      </c>
      <c r="N8" s="10">
        <v>51381</v>
      </c>
      <c r="O8" s="10">
        <v>146</v>
      </c>
      <c r="Q8" s="243">
        <v>2050</v>
      </c>
      <c r="R8">
        <f t="shared" si="1"/>
        <v>9.2258958622055035E-2</v>
      </c>
      <c r="S8">
        <f t="shared" si="2"/>
        <v>-1.0903275657938223E-3</v>
      </c>
      <c r="T8">
        <v>2026</v>
      </c>
      <c r="U8" s="40">
        <f>U7+S$3</f>
        <v>0.21108728045957512</v>
      </c>
    </row>
    <row r="9" spans="1:21">
      <c r="A9" s="7">
        <v>2055</v>
      </c>
      <c r="B9" s="7">
        <v>60948</v>
      </c>
      <c r="C9" s="7">
        <v>4853</v>
      </c>
      <c r="D9" s="7">
        <v>48</v>
      </c>
      <c r="E9" s="7">
        <v>21714</v>
      </c>
      <c r="F9" s="7">
        <v>412</v>
      </c>
      <c r="G9" s="7">
        <v>989</v>
      </c>
      <c r="H9" s="7">
        <v>194</v>
      </c>
      <c r="I9" s="7">
        <v>489</v>
      </c>
      <c r="J9" s="7">
        <v>4790</v>
      </c>
      <c r="K9" s="10">
        <v>53097</v>
      </c>
      <c r="L9" s="10">
        <v>197391</v>
      </c>
      <c r="M9" s="10">
        <v>26625</v>
      </c>
      <c r="N9" s="10">
        <v>51704</v>
      </c>
      <c r="O9" s="10">
        <v>148</v>
      </c>
      <c r="Q9" s="243">
        <v>2055</v>
      </c>
      <c r="R9">
        <f t="shared" si="1"/>
        <v>8.6807320793085924E-2</v>
      </c>
      <c r="S9">
        <f t="shared" si="2"/>
        <v>-1.6549204397736937E-4</v>
      </c>
      <c r="T9">
        <v>2027</v>
      </c>
      <c r="U9" s="40">
        <f>U8+S$3</f>
        <v>0.19998696353678813</v>
      </c>
    </row>
    <row r="10" spans="1:21">
      <c r="A10" s="7">
        <v>2060</v>
      </c>
      <c r="B10" s="7">
        <v>67849</v>
      </c>
      <c r="C10" s="7">
        <v>2481</v>
      </c>
      <c r="D10" s="7">
        <v>48</v>
      </c>
      <c r="E10" s="7">
        <v>18482</v>
      </c>
      <c r="F10" s="7">
        <v>332</v>
      </c>
      <c r="G10" s="7">
        <v>901</v>
      </c>
      <c r="H10" s="7">
        <v>172</v>
      </c>
      <c r="I10" s="7">
        <v>494</v>
      </c>
      <c r="J10" s="7">
        <v>4720</v>
      </c>
      <c r="K10" s="10">
        <v>54917</v>
      </c>
      <c r="L10" s="10">
        <v>204943</v>
      </c>
      <c r="M10" s="10">
        <v>26752</v>
      </c>
      <c r="N10" s="10">
        <v>52026</v>
      </c>
      <c r="O10" s="10">
        <v>150</v>
      </c>
      <c r="Q10" s="243">
        <v>2060</v>
      </c>
      <c r="R10">
        <f t="shared" si="1"/>
        <v>8.5979860573199077E-2</v>
      </c>
      <c r="T10">
        <v>2028</v>
      </c>
      <c r="U10" s="40">
        <f>U9+S$3</f>
        <v>0.18888664661400115</v>
      </c>
    </row>
    <row r="11" spans="1:21">
      <c r="T11">
        <v>2029</v>
      </c>
      <c r="U11" s="40">
        <f>U10+S$3</f>
        <v>0.17778632969121416</v>
      </c>
    </row>
    <row r="12" spans="1:21">
      <c r="T12">
        <v>2030</v>
      </c>
      <c r="U12" s="40">
        <f>R4</f>
        <v>0.16668601276842715</v>
      </c>
    </row>
    <row r="13" spans="1:21">
      <c r="T13">
        <v>2031</v>
      </c>
      <c r="U13" s="40">
        <f>U12+$S$4</f>
        <v>0.16306333407387905</v>
      </c>
    </row>
    <row r="14" spans="1:21">
      <c r="T14">
        <v>2032</v>
      </c>
      <c r="U14" s="40">
        <f t="shared" ref="U14:U16" si="3">U13+$S$4</f>
        <v>0.15944065537933094</v>
      </c>
    </row>
    <row r="15" spans="1:21">
      <c r="O15">
        <v>268</v>
      </c>
      <c r="P15">
        <v>347</v>
      </c>
      <c r="Q15">
        <v>847</v>
      </c>
      <c r="R15">
        <f>(O15+P15)/(1.5*Q15+(I2+H2))</f>
        <v>0.31226199543031224</v>
      </c>
      <c r="T15">
        <v>2033</v>
      </c>
      <c r="U15" s="40">
        <f t="shared" si="3"/>
        <v>0.15581797668478284</v>
      </c>
    </row>
    <row r="16" spans="1:21">
      <c r="O16">
        <v>165</v>
      </c>
      <c r="P16">
        <v>320</v>
      </c>
      <c r="Q16">
        <v>728</v>
      </c>
      <c r="R16">
        <f>(O16+P16)/(1.5*Q16+(I3+H3))</f>
        <v>0.26869806094182824</v>
      </c>
      <c r="T16">
        <v>2034</v>
      </c>
      <c r="U16" s="40">
        <f t="shared" si="3"/>
        <v>0.15219529799023473</v>
      </c>
    </row>
    <row r="17" spans="20:21">
      <c r="T17">
        <v>2035</v>
      </c>
      <c r="U17" s="40">
        <f>R5</f>
        <v>0.1485726192956866</v>
      </c>
    </row>
    <row r="18" spans="20:21">
      <c r="T18">
        <v>2036</v>
      </c>
      <c r="U18" s="40">
        <f>U17+$S$5</f>
        <v>0.14339582219143493</v>
      </c>
    </row>
    <row r="19" spans="20:21">
      <c r="T19">
        <v>2037</v>
      </c>
      <c r="U19" s="40">
        <f t="shared" ref="U19:U21" si="4">U18+$S$5</f>
        <v>0.13821902508718326</v>
      </c>
    </row>
    <row r="20" spans="20:21">
      <c r="T20">
        <v>2038</v>
      </c>
      <c r="U20" s="40">
        <f t="shared" si="4"/>
        <v>0.13304222798293158</v>
      </c>
    </row>
    <row r="21" spans="20:21">
      <c r="T21">
        <v>2039</v>
      </c>
      <c r="U21" s="40">
        <f t="shared" si="4"/>
        <v>0.12786543087867991</v>
      </c>
    </row>
    <row r="22" spans="20:21">
      <c r="T22">
        <v>2040</v>
      </c>
      <c r="U22" s="40">
        <f>R6</f>
        <v>0.12268863377442818</v>
      </c>
    </row>
    <row r="23" spans="20:21">
      <c r="T23">
        <v>2041</v>
      </c>
      <c r="U23" s="40">
        <f>U22+$S$6</f>
        <v>0.1187339458888005</v>
      </c>
    </row>
    <row r="24" spans="20:21">
      <c r="T24">
        <v>2042</v>
      </c>
      <c r="U24" s="40">
        <f t="shared" ref="U24:U26" si="5">U23+$S$6</f>
        <v>0.11477925800317282</v>
      </c>
    </row>
    <row r="25" spans="20:21">
      <c r="T25">
        <v>2043</v>
      </c>
      <c r="U25" s="40">
        <f t="shared" si="5"/>
        <v>0.11082457011754514</v>
      </c>
    </row>
    <row r="26" spans="20:21">
      <c r="T26">
        <v>2044</v>
      </c>
      <c r="U26" s="40">
        <f t="shared" si="5"/>
        <v>0.10686988223191746</v>
      </c>
    </row>
    <row r="27" spans="20:21">
      <c r="T27">
        <v>2045</v>
      </c>
      <c r="U27" s="40">
        <f>R7</f>
        <v>0.10291519434628975</v>
      </c>
    </row>
    <row r="28" spans="20:21">
      <c r="T28">
        <v>2046</v>
      </c>
      <c r="U28" s="40">
        <f>U27+$S$7</f>
        <v>0.10078394720144281</v>
      </c>
    </row>
    <row r="29" spans="20:21">
      <c r="T29">
        <v>2047</v>
      </c>
      <c r="U29" s="40">
        <f t="shared" ref="U29:U31" si="6">U28+$S$7</f>
        <v>9.8652700056595863E-2</v>
      </c>
    </row>
    <row r="30" spans="20:21">
      <c r="T30">
        <v>2048</v>
      </c>
      <c r="U30" s="40">
        <f t="shared" si="6"/>
        <v>9.652145291174892E-2</v>
      </c>
    </row>
    <row r="31" spans="20:21">
      <c r="T31">
        <v>2049</v>
      </c>
      <c r="U31" s="40">
        <f t="shared" si="6"/>
        <v>9.4390205766901977E-2</v>
      </c>
    </row>
    <row r="32" spans="20:21">
      <c r="T32">
        <v>2050</v>
      </c>
      <c r="U32" s="40">
        <f>R8</f>
        <v>9.2258958622055035E-2</v>
      </c>
    </row>
    <row r="33" spans="20:21">
      <c r="T33">
        <v>2051</v>
      </c>
      <c r="U33" s="40">
        <f>U32+$S$8</f>
        <v>9.1168631056261218E-2</v>
      </c>
    </row>
    <row r="34" spans="20:21">
      <c r="T34">
        <v>2052</v>
      </c>
      <c r="U34" s="40">
        <f t="shared" ref="U34:U36" si="7">U33+$S$8</f>
        <v>9.0078303490467401E-2</v>
      </c>
    </row>
    <row r="35" spans="20:21">
      <c r="T35">
        <v>2053</v>
      </c>
      <c r="U35" s="40">
        <f t="shared" si="7"/>
        <v>8.8987975924673585E-2</v>
      </c>
    </row>
    <row r="36" spans="20:21">
      <c r="T36">
        <v>2054</v>
      </c>
      <c r="U36" s="40">
        <f t="shared" si="7"/>
        <v>8.7897648358879768E-2</v>
      </c>
    </row>
    <row r="37" spans="20:21">
      <c r="T37">
        <v>2055</v>
      </c>
      <c r="U37" s="40">
        <f>R9</f>
        <v>8.6807320793085924E-2</v>
      </c>
    </row>
    <row r="38" spans="20:21">
      <c r="T38">
        <v>2056</v>
      </c>
      <c r="U38" s="40">
        <f>U37+$S$9</f>
        <v>8.6641828749108557E-2</v>
      </c>
    </row>
    <row r="39" spans="20:21">
      <c r="T39">
        <v>2057</v>
      </c>
      <c r="U39" s="40">
        <f t="shared" ref="U39:U41" si="8">U38+$S$9</f>
        <v>8.647633670513119E-2</v>
      </c>
    </row>
    <row r="40" spans="20:21">
      <c r="T40">
        <v>2058</v>
      </c>
      <c r="U40" s="40">
        <f t="shared" si="8"/>
        <v>8.6310844661153824E-2</v>
      </c>
    </row>
    <row r="41" spans="20:21">
      <c r="T41">
        <v>2059</v>
      </c>
      <c r="U41" s="40">
        <f t="shared" si="8"/>
        <v>8.6145352617176457E-2</v>
      </c>
    </row>
    <row r="42" spans="20:21">
      <c r="T42">
        <v>2060</v>
      </c>
      <c r="U42" s="40">
        <f>R10</f>
        <v>8.5979860573199077E-2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8FC43-27DF-452C-B14E-9B19B200A251}">
  <dimension ref="A1:AN57"/>
  <sheetViews>
    <sheetView topLeftCell="E1" zoomScale="70" zoomScaleNormal="70" workbookViewId="0">
      <selection activeCell="T11" sqref="T11"/>
    </sheetView>
  </sheetViews>
  <sheetFormatPr defaultRowHeight="14.3"/>
  <cols>
    <col min="2" max="19" width="10.125" customWidth="1"/>
  </cols>
  <sheetData>
    <row r="1" spans="1:40" ht="70.650000000000006">
      <c r="B1" s="6" t="s">
        <v>76</v>
      </c>
      <c r="C1" s="6" t="s">
        <v>80</v>
      </c>
      <c r="D1" s="6" t="s">
        <v>81</v>
      </c>
      <c r="E1" s="6" t="s">
        <v>82</v>
      </c>
      <c r="F1" s="20" t="s">
        <v>135</v>
      </c>
      <c r="G1" s="20" t="s">
        <v>136</v>
      </c>
      <c r="H1" s="20" t="s">
        <v>137</v>
      </c>
      <c r="I1" s="20" t="s">
        <v>138</v>
      </c>
      <c r="J1" s="6" t="s">
        <v>87</v>
      </c>
      <c r="K1" s="6" t="s">
        <v>91</v>
      </c>
      <c r="L1" s="18" t="s">
        <v>116</v>
      </c>
      <c r="M1" s="18" t="s">
        <v>134</v>
      </c>
      <c r="N1" s="18" t="s">
        <v>133</v>
      </c>
      <c r="O1" s="18" t="s">
        <v>117</v>
      </c>
      <c r="P1" s="18" t="s">
        <v>127</v>
      </c>
      <c r="Q1" s="22" t="s">
        <v>139</v>
      </c>
      <c r="R1" s="22" t="s">
        <v>140</v>
      </c>
      <c r="S1" s="22" t="s">
        <v>142</v>
      </c>
      <c r="T1" s="23" t="s">
        <v>141</v>
      </c>
      <c r="U1" s="23"/>
      <c r="V1" s="18" t="s">
        <v>119</v>
      </c>
      <c r="W1" s="18" t="s">
        <v>120</v>
      </c>
      <c r="X1" s="18" t="s">
        <v>121</v>
      </c>
      <c r="Y1" s="18" t="s">
        <v>122</v>
      </c>
      <c r="Z1" s="18" t="s">
        <v>123</v>
      </c>
      <c r="AA1" s="18"/>
      <c r="AB1" s="18"/>
      <c r="AC1" s="18" t="s">
        <v>124</v>
      </c>
      <c r="AD1" s="18" t="s">
        <v>125</v>
      </c>
      <c r="AE1" s="18" t="s">
        <v>126</v>
      </c>
      <c r="AF1" s="18" t="s">
        <v>128</v>
      </c>
      <c r="AG1" s="20" t="s">
        <v>129</v>
      </c>
      <c r="AH1" s="20" t="s">
        <v>130</v>
      </c>
      <c r="AI1" s="20" t="s">
        <v>131</v>
      </c>
      <c r="AJ1" s="20"/>
      <c r="AK1" s="18" t="s">
        <v>127</v>
      </c>
      <c r="AL1" s="18" t="s">
        <v>117</v>
      </c>
      <c r="AM1" s="20" t="s">
        <v>1069</v>
      </c>
      <c r="AN1" s="18" t="s">
        <v>405</v>
      </c>
    </row>
    <row r="2" spans="1:40">
      <c r="A2">
        <v>2015</v>
      </c>
      <c r="B2" s="11">
        <v>11960.6</v>
      </c>
      <c r="C2" s="11">
        <v>10742.66</v>
      </c>
      <c r="D2" s="11">
        <v>73.08</v>
      </c>
      <c r="E2" s="11">
        <v>7282.55</v>
      </c>
      <c r="F2" s="11"/>
      <c r="G2" s="11"/>
      <c r="H2" s="11"/>
      <c r="I2" s="11"/>
      <c r="J2" s="11">
        <v>23754.31</v>
      </c>
      <c r="K2" s="11">
        <v>57955.72</v>
      </c>
      <c r="L2" s="11">
        <v>37536.449999999997</v>
      </c>
      <c r="M2" s="11">
        <v>13313.449999999901</v>
      </c>
      <c r="N2" s="11">
        <v>24223</v>
      </c>
      <c r="O2" s="11">
        <v>66.95</v>
      </c>
      <c r="P2" s="11">
        <v>208.07</v>
      </c>
      <c r="Q2" s="11"/>
      <c r="R2" s="11"/>
      <c r="S2" s="11"/>
      <c r="V2" s="4">
        <v>2015</v>
      </c>
      <c r="W2" s="11">
        <v>11960.6</v>
      </c>
      <c r="X2" s="11">
        <v>10742.66</v>
      </c>
      <c r="Y2" s="11">
        <v>73.08</v>
      </c>
      <c r="Z2" s="11">
        <v>7282.55</v>
      </c>
      <c r="AA2" s="11"/>
      <c r="AB2" s="11"/>
      <c r="AC2" s="11">
        <v>23754.31</v>
      </c>
      <c r="AD2" s="11">
        <v>57955.72</v>
      </c>
      <c r="AE2" s="11">
        <v>91772.45</v>
      </c>
      <c r="AF2" s="11">
        <v>54236</v>
      </c>
      <c r="AG2" s="11">
        <f t="shared" ref="AG2:AG4" si="0">AE2-AH2-AF2</f>
        <v>13313.449999999997</v>
      </c>
      <c r="AH2" s="11">
        <v>24223</v>
      </c>
      <c r="AI2" s="11">
        <f>AF2</f>
        <v>54236</v>
      </c>
      <c r="AJ2" s="11"/>
      <c r="AK2" s="11">
        <v>208.07</v>
      </c>
      <c r="AL2" s="11">
        <v>66.95</v>
      </c>
      <c r="AM2" s="11">
        <f>AK2-AL2</f>
        <v>141.12</v>
      </c>
      <c r="AN2" s="11"/>
    </row>
    <row r="3" spans="1:40">
      <c r="A3">
        <v>2016</v>
      </c>
      <c r="B3" s="11">
        <v>12579.29</v>
      </c>
      <c r="C3" s="11">
        <v>10228.709999999999</v>
      </c>
      <c r="D3" s="11">
        <v>72.33</v>
      </c>
      <c r="E3" s="11">
        <v>8378.1299999999992</v>
      </c>
      <c r="F3" s="11"/>
      <c r="G3" s="11"/>
      <c r="H3" s="11"/>
      <c r="I3" s="11"/>
      <c r="J3" s="11">
        <v>23792.26</v>
      </c>
      <c r="K3" s="11">
        <v>61080.1</v>
      </c>
      <c r="L3" s="11">
        <v>39263.800000000003</v>
      </c>
      <c r="M3" s="11">
        <v>14091.29</v>
      </c>
      <c r="N3" s="11">
        <v>25172.51</v>
      </c>
      <c r="O3" s="11">
        <v>72.11</v>
      </c>
      <c r="P3" s="11">
        <v>222.45</v>
      </c>
      <c r="Q3" s="11"/>
      <c r="R3" s="11"/>
      <c r="S3" s="11"/>
      <c r="V3" s="4">
        <v>2016</v>
      </c>
      <c r="W3" s="11">
        <v>12579.29</v>
      </c>
      <c r="X3" s="11">
        <v>10228.709999999999</v>
      </c>
      <c r="Y3" s="11">
        <v>72.33</v>
      </c>
      <c r="Z3" s="11">
        <v>8378.1299999999992</v>
      </c>
      <c r="AA3" s="11">
        <v>6217.75</v>
      </c>
      <c r="AB3" s="11">
        <v>2160.3799999999992</v>
      </c>
      <c r="AC3" s="11">
        <v>23792.26</v>
      </c>
      <c r="AD3" s="11">
        <v>61080.1</v>
      </c>
      <c r="AE3" s="11">
        <v>97338.8</v>
      </c>
      <c r="AF3" s="11">
        <v>58075</v>
      </c>
      <c r="AG3" s="11">
        <f t="shared" si="0"/>
        <v>14091.290000000008</v>
      </c>
      <c r="AH3" s="11">
        <v>25172.51</v>
      </c>
      <c r="AI3" s="11">
        <f t="shared" ref="AI3:AI6" si="1">AF3</f>
        <v>58075</v>
      </c>
      <c r="AJ3" s="11"/>
      <c r="AK3" s="11">
        <v>222.45</v>
      </c>
      <c r="AL3" s="11">
        <v>72.11</v>
      </c>
      <c r="AM3" s="11">
        <f>AK3-AL3</f>
        <v>150.33999999999997</v>
      </c>
      <c r="AN3" s="11"/>
    </row>
    <row r="4" spans="1:40">
      <c r="A4">
        <v>2017</v>
      </c>
      <c r="B4" s="11">
        <v>13456.92</v>
      </c>
      <c r="C4" s="11">
        <v>9765.18</v>
      </c>
      <c r="D4" s="11">
        <v>77.66</v>
      </c>
      <c r="E4" s="11">
        <v>9513.0400000000009</v>
      </c>
      <c r="F4" s="11"/>
      <c r="G4" s="11"/>
      <c r="H4" s="11"/>
      <c r="I4" s="11"/>
      <c r="J4" s="11">
        <v>26962.2</v>
      </c>
      <c r="K4" s="11">
        <v>66771.520000000004</v>
      </c>
      <c r="L4" s="11">
        <v>43527.25</v>
      </c>
      <c r="M4" s="11">
        <v>14948.54</v>
      </c>
      <c r="N4" s="11">
        <v>28578.71</v>
      </c>
      <c r="O4" s="11">
        <v>72.97</v>
      </c>
      <c r="P4" s="11">
        <v>243.55</v>
      </c>
      <c r="Q4" s="11"/>
      <c r="R4" s="11"/>
      <c r="S4" s="11"/>
      <c r="V4" s="4">
        <v>2017</v>
      </c>
      <c r="W4" s="11">
        <v>13456.92</v>
      </c>
      <c r="X4" s="11">
        <v>9765.18</v>
      </c>
      <c r="Y4" s="11">
        <v>77.66</v>
      </c>
      <c r="Z4" s="11">
        <v>9513.0400000000009</v>
      </c>
      <c r="AA4" s="11">
        <v>7036.53</v>
      </c>
      <c r="AB4" s="11">
        <v>2476.5100000000011</v>
      </c>
      <c r="AC4" s="11">
        <v>26962.2</v>
      </c>
      <c r="AD4" s="11">
        <v>66771.520000000004</v>
      </c>
      <c r="AE4" s="11">
        <v>98611.25</v>
      </c>
      <c r="AF4" s="11">
        <v>55084</v>
      </c>
      <c r="AG4" s="11">
        <f t="shared" si="0"/>
        <v>14948.540000000008</v>
      </c>
      <c r="AH4" s="11">
        <v>28578.71</v>
      </c>
      <c r="AI4" s="11">
        <f t="shared" si="1"/>
        <v>55084</v>
      </c>
      <c r="AJ4" s="11"/>
      <c r="AK4" s="11">
        <v>243.55</v>
      </c>
      <c r="AL4" s="11">
        <v>72.97</v>
      </c>
      <c r="AM4" s="11">
        <f t="shared" ref="AM4:AM10" si="2">AK4-AL4</f>
        <v>170.58</v>
      </c>
      <c r="AN4" s="11"/>
    </row>
    <row r="5" spans="1:40">
      <c r="A5">
        <v>2018</v>
      </c>
      <c r="B5" s="11">
        <v>14146.58</v>
      </c>
      <c r="C5" s="11">
        <v>9279.68</v>
      </c>
      <c r="D5" s="11">
        <v>79.569999999999993</v>
      </c>
      <c r="E5" s="11">
        <v>10712.32</v>
      </c>
      <c r="F5" s="11"/>
      <c r="G5" s="11"/>
      <c r="H5" s="11"/>
      <c r="I5" s="11"/>
      <c r="J5" s="11">
        <v>28820.99</v>
      </c>
      <c r="K5" s="11">
        <v>71249.210000000006</v>
      </c>
      <c r="L5" s="11">
        <v>47125.82</v>
      </c>
      <c r="M5" s="11">
        <v>15365.82</v>
      </c>
      <c r="N5" s="11">
        <v>31760</v>
      </c>
      <c r="O5" s="11">
        <v>75.47</v>
      </c>
      <c r="P5" s="11">
        <v>262.5</v>
      </c>
      <c r="Q5" s="11"/>
      <c r="R5" s="11"/>
      <c r="S5" s="11"/>
      <c r="V5" s="4">
        <v>2018</v>
      </c>
      <c r="W5" s="11">
        <v>14146.58</v>
      </c>
      <c r="X5" s="11">
        <v>9279.68</v>
      </c>
      <c r="Y5" s="11">
        <v>79.569999999999993</v>
      </c>
      <c r="Z5" s="11">
        <v>10712.32</v>
      </c>
      <c r="AA5" s="11">
        <v>7889.7</v>
      </c>
      <c r="AB5" s="11">
        <v>2822.62</v>
      </c>
      <c r="AC5" s="11">
        <v>28820.99</v>
      </c>
      <c r="AD5" s="11">
        <v>71249.210000000006</v>
      </c>
      <c r="AE5" s="11">
        <v>99052.82</v>
      </c>
      <c r="AF5" s="11">
        <v>51927</v>
      </c>
      <c r="AG5" s="11">
        <f>AE5-AH5-AF5</f>
        <v>15365.820000000007</v>
      </c>
      <c r="AH5" s="11">
        <v>31760</v>
      </c>
      <c r="AI5" s="11">
        <f t="shared" si="1"/>
        <v>51927</v>
      </c>
      <c r="AJ5" s="11"/>
      <c r="AK5" s="11">
        <v>262.5</v>
      </c>
      <c r="AL5" s="11">
        <v>75.47</v>
      </c>
      <c r="AM5" s="11">
        <f t="shared" si="2"/>
        <v>187.03</v>
      </c>
      <c r="AN5" s="11"/>
    </row>
    <row r="6" spans="1:40">
      <c r="A6">
        <v>2019</v>
      </c>
      <c r="B6" s="11">
        <v>14706.64</v>
      </c>
      <c r="C6" s="11">
        <v>8857.08</v>
      </c>
      <c r="D6" s="11">
        <v>80.22</v>
      </c>
      <c r="E6" s="11">
        <v>11705.3</v>
      </c>
      <c r="F6" s="11"/>
      <c r="G6" s="11"/>
      <c r="H6" s="11"/>
      <c r="I6" s="11"/>
      <c r="J6" s="11">
        <v>30181.95</v>
      </c>
      <c r="K6" s="11">
        <v>71534.210000000006</v>
      </c>
      <c r="L6" s="11">
        <v>49906.04</v>
      </c>
      <c r="M6" s="11">
        <v>16302.4799999999</v>
      </c>
      <c r="N6" s="11">
        <v>33603.56</v>
      </c>
      <c r="O6" s="11">
        <v>78.59</v>
      </c>
      <c r="P6" s="11">
        <v>263.2</v>
      </c>
      <c r="Q6" s="11"/>
      <c r="R6" s="11"/>
      <c r="S6" s="11"/>
      <c r="V6" s="4">
        <v>2019</v>
      </c>
      <c r="W6" s="11">
        <v>14706.64</v>
      </c>
      <c r="X6" s="11">
        <v>8857.08</v>
      </c>
      <c r="Y6" s="11">
        <v>80.22</v>
      </c>
      <c r="Z6" s="11">
        <v>11705.3</v>
      </c>
      <c r="AA6" s="11">
        <v>8502.1560000000009</v>
      </c>
      <c r="AB6" s="11">
        <v>3203.1439999999984</v>
      </c>
      <c r="AC6" s="11">
        <v>30181.95</v>
      </c>
      <c r="AD6" s="11">
        <v>59636.39</v>
      </c>
      <c r="AE6" s="11">
        <v>103963.04</v>
      </c>
      <c r="AF6" s="11">
        <v>54057</v>
      </c>
      <c r="AG6" s="11">
        <f>AE6-AH6-AF6</f>
        <v>16302.479999999996</v>
      </c>
      <c r="AH6" s="11">
        <v>33603.56</v>
      </c>
      <c r="AI6" s="11">
        <f t="shared" si="1"/>
        <v>54057</v>
      </c>
      <c r="AJ6" s="11"/>
      <c r="AK6" s="11">
        <v>263.2</v>
      </c>
      <c r="AL6" s="11">
        <v>78.59</v>
      </c>
      <c r="AM6" s="11">
        <f t="shared" si="2"/>
        <v>184.60999999999999</v>
      </c>
      <c r="AN6" s="39">
        <f>AD5*1.004</f>
        <v>71534.206840000013</v>
      </c>
    </row>
    <row r="7" spans="1:40">
      <c r="A7">
        <v>2020</v>
      </c>
      <c r="B7" s="11">
        <v>15365.16</v>
      </c>
      <c r="C7" s="11">
        <v>8747.99</v>
      </c>
      <c r="D7" s="11">
        <v>81.290000000000006</v>
      </c>
      <c r="E7" s="11">
        <v>12310.9</v>
      </c>
      <c r="F7" s="19">
        <f>W7/B7</f>
        <v>0.53798268290079643</v>
      </c>
      <c r="G7" s="19">
        <f>X7/C7</f>
        <v>0.53052301157180115</v>
      </c>
      <c r="H7" s="19">
        <f>Y7/D7</f>
        <v>0.40583097551974412</v>
      </c>
      <c r="I7" s="19">
        <f>Z7/E7</f>
        <v>0.51265788853779981</v>
      </c>
      <c r="J7" s="11">
        <v>31594.49</v>
      </c>
      <c r="K7" s="11">
        <v>72905.48</v>
      </c>
      <c r="L7" s="11">
        <v>51507.02</v>
      </c>
      <c r="M7" s="11">
        <v>16933.291101455499</v>
      </c>
      <c r="N7" s="11">
        <v>34564.443157666101</v>
      </c>
      <c r="O7" s="11">
        <v>81.39</v>
      </c>
      <c r="P7" s="11">
        <f>SUM(P$2:P$6)/SUM(O$2:O$6)*O7</f>
        <v>266.73572154388262</v>
      </c>
      <c r="Q7" s="19">
        <f>AC7/J7</f>
        <v>0.96581587485666009</v>
      </c>
      <c r="R7" s="19">
        <f t="shared" ref="R7:R9" si="3">AD7/K7</f>
        <v>0.82534056424839397</v>
      </c>
      <c r="S7" s="19">
        <f>AG7/M7</f>
        <v>0.94118974891006868</v>
      </c>
      <c r="T7" s="19">
        <f>AL7/O7</f>
        <v>0.83388622680919033</v>
      </c>
      <c r="U7" s="19"/>
      <c r="V7" s="4">
        <v>2020</v>
      </c>
      <c r="W7" s="11">
        <v>8266.19</v>
      </c>
      <c r="X7" s="11">
        <v>4641.01</v>
      </c>
      <c r="Y7" s="11">
        <v>32.99</v>
      </c>
      <c r="Z7" s="11">
        <v>6311.28</v>
      </c>
      <c r="AA7" s="11">
        <v>5868.87</v>
      </c>
      <c r="AB7" s="11">
        <v>442.40999999999985</v>
      </c>
      <c r="AC7" s="11">
        <v>30514.46</v>
      </c>
      <c r="AD7" s="11">
        <v>60171.85</v>
      </c>
      <c r="AE7" s="11">
        <v>105834.44</v>
      </c>
      <c r="AF7" s="11">
        <v>89897</v>
      </c>
      <c r="AG7" s="11">
        <f>AE7-AF7</f>
        <v>15937.440000000002</v>
      </c>
      <c r="AH7" s="11"/>
      <c r="AI7" s="11"/>
      <c r="AJ7" s="11">
        <f>AF7</f>
        <v>89897</v>
      </c>
      <c r="AK7" s="11">
        <v>240.2</v>
      </c>
      <c r="AL7" s="11">
        <v>67.87</v>
      </c>
      <c r="AM7" s="11">
        <f t="shared" si="2"/>
        <v>172.32999999999998</v>
      </c>
      <c r="AN7" s="39">
        <f>AD7/AD6*AN6</f>
        <v>72176.49431572661</v>
      </c>
    </row>
    <row r="8" spans="1:40">
      <c r="A8">
        <v>2021</v>
      </c>
      <c r="B8" s="11">
        <v>16099.27</v>
      </c>
      <c r="C8" s="11">
        <v>8665.76</v>
      </c>
      <c r="D8" s="11">
        <v>82.75</v>
      </c>
      <c r="E8" s="11">
        <v>12795.44</v>
      </c>
      <c r="F8" s="19">
        <f t="shared" ref="F8:F10" si="4">W8/B8</f>
        <v>0.59430085960419321</v>
      </c>
      <c r="G8" s="19">
        <f t="shared" ref="G8:G9" si="5">X8/C8</f>
        <v>0.41860610033049611</v>
      </c>
      <c r="H8" s="19">
        <f t="shared" ref="H8:H10" si="6">Y8/D8</f>
        <v>0.40012084592145014</v>
      </c>
      <c r="I8" s="19">
        <f t="shared" ref="I8:I9" si="7">Z8/E8</f>
        <v>0.51031304902371466</v>
      </c>
      <c r="J8" s="11">
        <v>33125.870000000003</v>
      </c>
      <c r="K8" s="11">
        <v>75850.210000000006</v>
      </c>
      <c r="L8" s="11">
        <v>52809.4</v>
      </c>
      <c r="M8" s="11">
        <v>17482.3931425431</v>
      </c>
      <c r="N8" s="11">
        <v>35316.149360965603</v>
      </c>
      <c r="O8" s="11">
        <v>84.06</v>
      </c>
      <c r="P8" s="11">
        <f t="shared" ref="P8:P57" si="8">SUM(P$2:P$6)/SUM(O$2:O$6)*O8</f>
        <v>275.48599033024664</v>
      </c>
      <c r="Q8" s="19">
        <f t="shared" ref="Q8:Q10" si="9">AC8/J8</f>
        <v>1.0033849677004709</v>
      </c>
      <c r="R8" s="19">
        <f t="shared" si="3"/>
        <v>0.91084322640636051</v>
      </c>
      <c r="S8" s="19">
        <f t="shared" ref="S8:S9" si="10">AG8/M8</f>
        <v>1.0144783872203937</v>
      </c>
      <c r="T8" s="19">
        <f t="shared" ref="T8:T9" si="11">AL8/O8</f>
        <v>0.83975731620271232</v>
      </c>
      <c r="U8" s="19"/>
      <c r="V8" s="4">
        <v>2021</v>
      </c>
      <c r="W8" s="11">
        <v>9567.81</v>
      </c>
      <c r="X8" s="11">
        <v>3627.54</v>
      </c>
      <c r="Y8" s="11">
        <v>33.11</v>
      </c>
      <c r="Z8" s="11">
        <v>6529.68</v>
      </c>
      <c r="AA8" s="11">
        <v>6439.12</v>
      </c>
      <c r="AB8" s="11">
        <v>90.5600000000004</v>
      </c>
      <c r="AC8" s="11">
        <v>33238</v>
      </c>
      <c r="AD8" s="11">
        <v>69087.649999999994</v>
      </c>
      <c r="AE8" s="11">
        <v>115577.51</v>
      </c>
      <c r="AF8" s="11">
        <v>97842</v>
      </c>
      <c r="AG8" s="11">
        <f t="shared" ref="AG8:AG10" si="12">AE8-AF8</f>
        <v>17735.509999999995</v>
      </c>
      <c r="AH8" s="11"/>
      <c r="AI8" s="11"/>
      <c r="AJ8" s="11">
        <f t="shared" ref="AJ8:AJ10" si="13">AF8</f>
        <v>97842</v>
      </c>
      <c r="AK8" s="11">
        <v>278.16000000000003</v>
      </c>
      <c r="AL8" s="11">
        <v>70.59</v>
      </c>
      <c r="AM8" s="11">
        <f t="shared" si="2"/>
        <v>207.57000000000002</v>
      </c>
      <c r="AN8" s="39">
        <f>AD8/AD7*AN7</f>
        <v>82871.049793415179</v>
      </c>
    </row>
    <row r="9" spans="1:40">
      <c r="A9">
        <v>2022</v>
      </c>
      <c r="B9" s="11">
        <v>16907.2</v>
      </c>
      <c r="C9" s="11">
        <v>8605.68</v>
      </c>
      <c r="D9" s="11">
        <v>84.49</v>
      </c>
      <c r="E9" s="11">
        <v>13206.89</v>
      </c>
      <c r="F9" s="19">
        <f t="shared" si="4"/>
        <v>0.389037214914356</v>
      </c>
      <c r="G9" s="19">
        <f t="shared" si="5"/>
        <v>0.27976173875858734</v>
      </c>
      <c r="H9" s="19">
        <f t="shared" si="6"/>
        <v>0.2674872766007812</v>
      </c>
      <c r="I9" s="19">
        <f t="shared" si="7"/>
        <v>0.29635061698855675</v>
      </c>
      <c r="J9" s="11">
        <v>34696.97</v>
      </c>
      <c r="K9" s="11">
        <v>79938.289999999994</v>
      </c>
      <c r="L9" s="11">
        <v>53900.4</v>
      </c>
      <c r="M9" s="11">
        <v>17967.905228271298</v>
      </c>
      <c r="N9" s="11">
        <v>35925.298737699202</v>
      </c>
      <c r="O9" s="11">
        <v>86.69</v>
      </c>
      <c r="P9" s="11">
        <f t="shared" si="8"/>
        <v>284.10516894752652</v>
      </c>
      <c r="Q9" s="19">
        <f t="shared" si="9"/>
        <v>1.0359893097293511</v>
      </c>
      <c r="R9" s="19">
        <f t="shared" si="3"/>
        <v>0.86264091963938683</v>
      </c>
      <c r="S9" s="19">
        <f t="shared" si="10"/>
        <v>1.0588958344495072</v>
      </c>
      <c r="T9" s="19">
        <f t="shared" si="11"/>
        <v>0.60329911177759832</v>
      </c>
      <c r="U9" s="19"/>
      <c r="V9" s="4">
        <v>2022</v>
      </c>
      <c r="W9" s="11">
        <v>6577.53</v>
      </c>
      <c r="X9" s="11">
        <v>2407.54</v>
      </c>
      <c r="Y9" s="11">
        <v>22.6</v>
      </c>
      <c r="Z9" s="11">
        <v>3913.87</v>
      </c>
      <c r="AA9" s="11">
        <v>3805.01</v>
      </c>
      <c r="AB9" s="11">
        <v>108.85999999999967</v>
      </c>
      <c r="AC9" s="11">
        <v>35945.69</v>
      </c>
      <c r="AD9" s="11">
        <v>68958.039999999994</v>
      </c>
      <c r="AE9" s="11">
        <v>121003.14</v>
      </c>
      <c r="AF9" s="11">
        <v>101977</v>
      </c>
      <c r="AG9" s="11">
        <f t="shared" si="12"/>
        <v>19026.14</v>
      </c>
      <c r="AH9" s="11"/>
      <c r="AI9" s="11"/>
      <c r="AJ9" s="11">
        <f t="shared" si="13"/>
        <v>101977</v>
      </c>
      <c r="AK9" s="11">
        <v>254.1</v>
      </c>
      <c r="AL9" s="11">
        <v>52.3</v>
      </c>
      <c r="AM9" s="11">
        <f t="shared" si="2"/>
        <v>201.8</v>
      </c>
      <c r="AN9" s="39">
        <f>AD9/AD8*AN8</f>
        <v>82715.581822457636</v>
      </c>
    </row>
    <row r="10" spans="1:40">
      <c r="A10">
        <v>2023</v>
      </c>
      <c r="B10" s="11">
        <v>17786.21</v>
      </c>
      <c r="C10" s="11">
        <v>8563.31</v>
      </c>
      <c r="D10" s="11">
        <v>86.37</v>
      </c>
      <c r="E10" s="11">
        <v>13603.37</v>
      </c>
      <c r="F10" s="19">
        <f t="shared" si="4"/>
        <v>0.8281337058316528</v>
      </c>
      <c r="G10" s="19">
        <f>X10/C10</f>
        <v>0.41077340420935365</v>
      </c>
      <c r="H10" s="19">
        <f t="shared" si="6"/>
        <v>0.62255412759059858</v>
      </c>
      <c r="I10" s="19">
        <f>AA10/E10</f>
        <v>0.66744196474844086</v>
      </c>
      <c r="J10" s="11">
        <v>36212.629999999997</v>
      </c>
      <c r="K10" s="11">
        <v>84684.86</v>
      </c>
      <c r="L10" s="11">
        <v>54879.87</v>
      </c>
      <c r="M10" s="11">
        <v>18411.803034537199</v>
      </c>
      <c r="N10" s="11">
        <v>36466.5310938435</v>
      </c>
      <c r="O10" s="11">
        <v>89.33</v>
      </c>
      <c r="P10" s="11">
        <f t="shared" si="8"/>
        <v>292.75712010707747</v>
      </c>
      <c r="Q10" s="19">
        <f t="shared" si="9"/>
        <v>1.0068418118209035</v>
      </c>
      <c r="R10" s="19">
        <f>AD10/K10</f>
        <v>0.87324003369669623</v>
      </c>
      <c r="S10" s="19">
        <f>AG10/M10</f>
        <v>1.1282175874375002</v>
      </c>
      <c r="T10" s="19">
        <f>AL10/O10</f>
        <v>0.78887271913131085</v>
      </c>
      <c r="U10" s="19"/>
      <c r="V10" s="4">
        <v>2023</v>
      </c>
      <c r="W10" s="11">
        <v>14729.36</v>
      </c>
      <c r="X10" s="11">
        <v>3517.58</v>
      </c>
      <c r="Y10" s="11">
        <v>53.77</v>
      </c>
      <c r="Z10" s="11">
        <v>10308.98</v>
      </c>
      <c r="AA10" s="11">
        <v>9079.4599999999991</v>
      </c>
      <c r="AB10" s="11">
        <v>1229.5200000000004</v>
      </c>
      <c r="AC10" s="11">
        <v>36460.39</v>
      </c>
      <c r="AD10" s="11">
        <v>73950.210000000006</v>
      </c>
      <c r="AE10" s="11">
        <v>129951.52</v>
      </c>
      <c r="AF10" s="11">
        <v>109179</v>
      </c>
      <c r="AG10" s="11">
        <f t="shared" si="12"/>
        <v>20772.520000000004</v>
      </c>
      <c r="AH10" s="11"/>
      <c r="AI10" s="11"/>
      <c r="AJ10" s="11">
        <f t="shared" si="13"/>
        <v>109179</v>
      </c>
      <c r="AK10" s="11">
        <v>283.62</v>
      </c>
      <c r="AL10" s="11">
        <v>70.47</v>
      </c>
      <c r="AM10" s="11">
        <f t="shared" si="2"/>
        <v>213.15</v>
      </c>
      <c r="AN10" s="39">
        <f>AD10/AD9*AN9</f>
        <v>88703.719624904159</v>
      </c>
    </row>
    <row r="11" spans="1:40">
      <c r="A11">
        <v>2024</v>
      </c>
      <c r="B11" s="11">
        <v>18732.330000000002</v>
      </c>
      <c r="C11" s="11">
        <v>8534.4500000000007</v>
      </c>
      <c r="D11" s="11">
        <v>88.26</v>
      </c>
      <c r="E11" s="11">
        <v>14051.23</v>
      </c>
      <c r="F11" s="11"/>
      <c r="G11" s="11"/>
      <c r="H11" s="11"/>
      <c r="I11" s="11"/>
      <c r="J11" s="11">
        <v>37562.03</v>
      </c>
      <c r="K11" s="11">
        <v>89487.17</v>
      </c>
      <c r="L11" s="11">
        <v>55857.16</v>
      </c>
      <c r="M11" s="11">
        <v>18839.212581864798</v>
      </c>
      <c r="N11" s="11">
        <v>37020.245666722803</v>
      </c>
      <c r="O11" s="11">
        <v>92.07</v>
      </c>
      <c r="P11" s="11">
        <f t="shared" si="8"/>
        <v>301.73679668933863</v>
      </c>
      <c r="Q11" s="11"/>
      <c r="R11" s="11"/>
      <c r="S11" s="11"/>
    </row>
    <row r="12" spans="1:40">
      <c r="A12">
        <v>2025</v>
      </c>
      <c r="B12" s="11">
        <v>19740</v>
      </c>
      <c r="C12" s="11">
        <v>8515</v>
      </c>
      <c r="D12" s="11">
        <v>90</v>
      </c>
      <c r="E12" s="11">
        <v>14626</v>
      </c>
      <c r="F12" s="11"/>
      <c r="G12" s="11"/>
      <c r="H12" s="11"/>
      <c r="I12" s="11"/>
      <c r="J12" s="11">
        <v>38622</v>
      </c>
      <c r="K12" s="11">
        <v>93599</v>
      </c>
      <c r="L12" s="11">
        <v>56950</v>
      </c>
      <c r="M12" s="11">
        <v>19278</v>
      </c>
      <c r="N12" s="11">
        <v>37672</v>
      </c>
      <c r="O12" s="11">
        <v>95</v>
      </c>
      <c r="P12" s="11">
        <f t="shared" si="8"/>
        <v>311.33915157474934</v>
      </c>
      <c r="Q12" s="11"/>
      <c r="R12" s="11"/>
      <c r="S12" s="11"/>
      <c r="AG12" s="21"/>
      <c r="AH12" s="19"/>
    </row>
    <row r="13" spans="1:40">
      <c r="A13">
        <v>2026</v>
      </c>
      <c r="B13" s="11">
        <v>20860</v>
      </c>
      <c r="C13" s="11">
        <v>8499.7199999999993</v>
      </c>
      <c r="D13" s="11">
        <v>91.85</v>
      </c>
      <c r="E13" s="11">
        <v>15399.35</v>
      </c>
      <c r="F13" s="11"/>
      <c r="G13" s="11"/>
      <c r="H13" s="11"/>
      <c r="I13" s="11"/>
      <c r="J13" s="11">
        <v>39421.440000000002</v>
      </c>
      <c r="K13" s="11">
        <v>96985.61</v>
      </c>
      <c r="L13" s="11">
        <v>58140.1</v>
      </c>
      <c r="M13" s="11">
        <v>19715.690444223001</v>
      </c>
      <c r="N13" s="11">
        <v>38420.096887148597</v>
      </c>
      <c r="O13" s="11">
        <v>98.21</v>
      </c>
      <c r="P13" s="11">
        <f t="shared" si="8"/>
        <v>321.85913764374874</v>
      </c>
      <c r="Q13" s="11"/>
      <c r="R13" s="11"/>
      <c r="S13" s="11"/>
      <c r="AG13" s="21"/>
      <c r="AH13" s="19"/>
    </row>
    <row r="14" spans="1:40">
      <c r="A14">
        <v>2027</v>
      </c>
      <c r="B14" s="11">
        <v>22119.45</v>
      </c>
      <c r="C14" s="11">
        <v>8486.5300000000007</v>
      </c>
      <c r="D14" s="11">
        <v>93.95</v>
      </c>
      <c r="E14" s="11">
        <v>16350.99</v>
      </c>
      <c r="F14" s="11"/>
      <c r="G14" s="11"/>
      <c r="H14" s="11"/>
      <c r="I14" s="11"/>
      <c r="J14" s="11">
        <v>40099.08</v>
      </c>
      <c r="K14" s="11">
        <v>100222.17</v>
      </c>
      <c r="L14" s="11">
        <v>59329.29</v>
      </c>
      <c r="M14" s="11">
        <v>20128.526695139</v>
      </c>
      <c r="N14" s="11">
        <v>39196.127505274198</v>
      </c>
      <c r="O14" s="11">
        <v>101.63</v>
      </c>
      <c r="P14" s="11">
        <f t="shared" si="8"/>
        <v>333.06734710043975</v>
      </c>
      <c r="Q14" s="11"/>
      <c r="R14" s="11"/>
      <c r="S14" s="11"/>
      <c r="AG14" s="21"/>
      <c r="AH14" s="19"/>
    </row>
    <row r="15" spans="1:40">
      <c r="A15">
        <v>2028</v>
      </c>
      <c r="B15" s="11">
        <v>23466.68</v>
      </c>
      <c r="C15" s="11">
        <v>8476.18</v>
      </c>
      <c r="D15" s="11">
        <v>95.93</v>
      </c>
      <c r="E15" s="11">
        <v>17417.509999999998</v>
      </c>
      <c r="F15" s="11"/>
      <c r="G15" s="11"/>
      <c r="H15" s="11"/>
      <c r="I15" s="11"/>
      <c r="J15" s="11">
        <v>40694.160000000003</v>
      </c>
      <c r="K15" s="11">
        <v>103390.08</v>
      </c>
      <c r="L15" s="11">
        <v>60522.59</v>
      </c>
      <c r="M15" s="11">
        <v>20530.476874629501</v>
      </c>
      <c r="N15" s="11">
        <v>39989.369740267903</v>
      </c>
      <c r="O15" s="11">
        <v>105.16</v>
      </c>
      <c r="P15" s="11">
        <f t="shared" si="8"/>
        <v>344.63605452211203</v>
      </c>
      <c r="Q15" s="11"/>
      <c r="R15" s="11"/>
      <c r="S15" s="11"/>
      <c r="V15" s="4"/>
      <c r="AG15" s="21"/>
      <c r="AH15" s="19"/>
    </row>
    <row r="16" spans="1:40">
      <c r="A16">
        <v>2029</v>
      </c>
      <c r="B16" s="11">
        <v>24835.37</v>
      </c>
      <c r="C16" s="11">
        <v>8469.42</v>
      </c>
      <c r="D16" s="11">
        <v>97.42</v>
      </c>
      <c r="E16" s="11">
        <v>18516.72</v>
      </c>
      <c r="F16" s="11"/>
      <c r="G16" s="11"/>
      <c r="H16" s="11"/>
      <c r="I16" s="11"/>
      <c r="J16" s="11">
        <v>41249.33</v>
      </c>
      <c r="K16" s="11">
        <v>106583.66</v>
      </c>
      <c r="L16" s="11">
        <v>61725.51</v>
      </c>
      <c r="M16" s="11">
        <v>20936.795339059099</v>
      </c>
      <c r="N16" s="11">
        <v>40788.1880148825</v>
      </c>
      <c r="O16" s="11">
        <v>108.67</v>
      </c>
      <c r="P16" s="11">
        <f t="shared" si="8"/>
        <v>356.13921685924225</v>
      </c>
      <c r="Q16" s="11"/>
      <c r="R16" s="11"/>
      <c r="S16" s="11"/>
      <c r="V16" s="4"/>
      <c r="AG16" s="21"/>
      <c r="AH16" s="19"/>
    </row>
    <row r="17" spans="1:34">
      <c r="A17">
        <v>2030</v>
      </c>
      <c r="B17" s="11">
        <v>26143</v>
      </c>
      <c r="C17" s="11">
        <v>8467</v>
      </c>
      <c r="D17" s="11">
        <v>98</v>
      </c>
      <c r="E17" s="11">
        <v>19544</v>
      </c>
      <c r="F17" s="11"/>
      <c r="G17" s="11"/>
      <c r="H17" s="11"/>
      <c r="I17" s="11"/>
      <c r="J17" s="11">
        <v>41810</v>
      </c>
      <c r="K17" s="11">
        <v>109910</v>
      </c>
      <c r="L17" s="11">
        <v>62944</v>
      </c>
      <c r="M17" s="11">
        <v>21364</v>
      </c>
      <c r="N17" s="11">
        <v>41580</v>
      </c>
      <c r="O17" s="11">
        <v>112</v>
      </c>
      <c r="P17" s="11">
        <f t="shared" si="8"/>
        <v>367.05247343549399</v>
      </c>
      <c r="Q17" s="11"/>
      <c r="R17" s="11"/>
      <c r="S17" s="11"/>
      <c r="V17" s="4"/>
      <c r="AG17" s="21"/>
      <c r="AH17" s="19"/>
    </row>
    <row r="18" spans="1:34">
      <c r="A18">
        <v>2031</v>
      </c>
      <c r="B18" s="11">
        <v>27358.36</v>
      </c>
      <c r="C18" s="11">
        <v>8468.0400000000009</v>
      </c>
      <c r="D18" s="11">
        <v>97.95</v>
      </c>
      <c r="E18" s="11">
        <v>20586.57</v>
      </c>
      <c r="F18" s="11"/>
      <c r="G18" s="11"/>
      <c r="H18" s="11"/>
      <c r="I18" s="11"/>
      <c r="J18" s="11">
        <v>42359.61</v>
      </c>
      <c r="K18" s="11">
        <v>113432.01</v>
      </c>
      <c r="L18" s="11">
        <v>64180.480000000003</v>
      </c>
      <c r="M18" s="11">
        <v>21814.745546816299</v>
      </c>
      <c r="N18" s="11">
        <v>42365.161329668103</v>
      </c>
      <c r="O18" s="11">
        <v>115.18</v>
      </c>
      <c r="P18" s="11">
        <f t="shared" si="8"/>
        <v>377.47414187768032</v>
      </c>
      <c r="Q18" s="11"/>
      <c r="R18" s="11"/>
      <c r="S18" s="11"/>
      <c r="V18" s="4"/>
    </row>
    <row r="19" spans="1:34">
      <c r="A19">
        <v>2032</v>
      </c>
      <c r="B19" s="11">
        <v>28531.23</v>
      </c>
      <c r="C19" s="11">
        <v>8470.7099999999991</v>
      </c>
      <c r="D19" s="11">
        <v>97.82</v>
      </c>
      <c r="E19" s="11">
        <v>21727.46</v>
      </c>
      <c r="F19" s="11"/>
      <c r="G19" s="11"/>
      <c r="H19" s="11"/>
      <c r="I19" s="11"/>
      <c r="J19" s="11">
        <v>42869.05</v>
      </c>
      <c r="K19" s="11">
        <v>117084.17</v>
      </c>
      <c r="L19" s="11">
        <v>65431</v>
      </c>
      <c r="M19" s="11">
        <v>22278.637054019</v>
      </c>
      <c r="N19" s="11">
        <v>43151.876381195398</v>
      </c>
      <c r="O19" s="11">
        <v>118.29</v>
      </c>
      <c r="P19" s="11">
        <f t="shared" si="8"/>
        <v>387.66640252396951</v>
      </c>
      <c r="Q19" s="11"/>
      <c r="R19" s="11"/>
      <c r="S19" s="11"/>
      <c r="V19" s="4"/>
    </row>
    <row r="20" spans="1:34">
      <c r="A20">
        <v>2033</v>
      </c>
      <c r="B20" s="11">
        <v>29693.74</v>
      </c>
      <c r="C20" s="11">
        <v>8474.31</v>
      </c>
      <c r="D20" s="11">
        <v>97.61</v>
      </c>
      <c r="E20" s="11">
        <v>22816.61</v>
      </c>
      <c r="F20" s="11"/>
      <c r="G20" s="11"/>
      <c r="H20" s="11"/>
      <c r="I20" s="11"/>
      <c r="J20" s="11">
        <v>43368.04</v>
      </c>
      <c r="K20" s="11">
        <v>120782.96</v>
      </c>
      <c r="L20" s="11">
        <v>66692.100000000006</v>
      </c>
      <c r="M20" s="11">
        <v>22753.462237949701</v>
      </c>
      <c r="N20" s="11">
        <v>43938.555880645603</v>
      </c>
      <c r="O20" s="11">
        <v>121.33</v>
      </c>
      <c r="P20" s="11">
        <f t="shared" si="8"/>
        <v>397.62925537436149</v>
      </c>
      <c r="Q20" s="11"/>
      <c r="R20" s="11"/>
      <c r="S20" s="11"/>
    </row>
    <row r="21" spans="1:34">
      <c r="A21">
        <v>2034</v>
      </c>
      <c r="B21" s="11">
        <v>30884.55</v>
      </c>
      <c r="C21" s="11">
        <v>8478.14</v>
      </c>
      <c r="D21" s="11">
        <v>97.33</v>
      </c>
      <c r="E21" s="11">
        <v>23674.04</v>
      </c>
      <c r="F21" s="11"/>
      <c r="G21" s="11"/>
      <c r="H21" s="11"/>
      <c r="I21" s="11"/>
      <c r="J21" s="11">
        <v>43887.78</v>
      </c>
      <c r="K21" s="11">
        <v>124434</v>
      </c>
      <c r="L21" s="11">
        <v>67960.100000000006</v>
      </c>
      <c r="M21" s="11">
        <v>23236.798152967502</v>
      </c>
      <c r="N21" s="11">
        <v>44723.520160965098</v>
      </c>
      <c r="O21" s="11">
        <v>124.24</v>
      </c>
      <c r="P21" s="11">
        <f t="shared" si="8"/>
        <v>407.16606517523007</v>
      </c>
      <c r="Q21" s="11"/>
      <c r="R21" s="11"/>
      <c r="S21" s="11"/>
    </row>
    <row r="22" spans="1:34">
      <c r="A22">
        <v>2035</v>
      </c>
      <c r="B22" s="11">
        <v>32149</v>
      </c>
      <c r="C22" s="11">
        <v>8481.5</v>
      </c>
      <c r="D22" s="11">
        <v>97</v>
      </c>
      <c r="E22" s="11">
        <v>24101</v>
      </c>
      <c r="F22" s="11"/>
      <c r="G22" s="11"/>
      <c r="H22" s="11"/>
      <c r="I22" s="11"/>
      <c r="J22" s="11">
        <v>44461</v>
      </c>
      <c r="K22" s="11">
        <v>127932</v>
      </c>
      <c r="L22" s="11">
        <v>69231</v>
      </c>
      <c r="M22" s="11">
        <v>23726</v>
      </c>
      <c r="N22" s="11">
        <v>45505</v>
      </c>
      <c r="O22" s="11">
        <v>127</v>
      </c>
      <c r="P22" s="11">
        <f t="shared" si="8"/>
        <v>416.21128684203336</v>
      </c>
      <c r="Q22" s="11"/>
      <c r="R22" s="11"/>
      <c r="S22" s="11"/>
    </row>
    <row r="23" spans="1:34">
      <c r="A23">
        <v>2036</v>
      </c>
      <c r="B23" s="11">
        <v>33504.65</v>
      </c>
      <c r="C23" s="11">
        <v>8484.86</v>
      </c>
      <c r="D23" s="11">
        <v>96.25</v>
      </c>
      <c r="E23" s="11">
        <v>24219.67</v>
      </c>
      <c r="F23" s="11"/>
      <c r="G23" s="11"/>
      <c r="H23" s="11"/>
      <c r="I23" s="11"/>
      <c r="J23" s="11">
        <v>45152.28</v>
      </c>
      <c r="K23" s="11">
        <v>131206.70000000001</v>
      </c>
      <c r="L23" s="11">
        <v>70640.929999999993</v>
      </c>
      <c r="M23" s="11">
        <v>24293.173435121898</v>
      </c>
      <c r="N23" s="11">
        <v>46349.770685839299</v>
      </c>
      <c r="O23" s="11">
        <v>129.75</v>
      </c>
      <c r="P23" s="11">
        <f t="shared" si="8"/>
        <v>425.22373596656558</v>
      </c>
      <c r="Q23" s="11"/>
      <c r="R23" s="11"/>
      <c r="S23" s="11"/>
    </row>
    <row r="24" spans="1:34">
      <c r="A24">
        <v>2037</v>
      </c>
      <c r="B24" s="11">
        <v>34925.5</v>
      </c>
      <c r="C24" s="11">
        <v>8488.69</v>
      </c>
      <c r="D24" s="11">
        <v>94.87</v>
      </c>
      <c r="E24" s="11">
        <v>24298.07</v>
      </c>
      <c r="F24" s="11"/>
      <c r="G24" s="11"/>
      <c r="H24" s="11"/>
      <c r="I24" s="11"/>
      <c r="J24" s="11">
        <v>45948.33</v>
      </c>
      <c r="K24" s="11">
        <v>134325.97</v>
      </c>
      <c r="L24" s="11">
        <v>72200.460000000006</v>
      </c>
      <c r="M24" s="11">
        <v>24945.356150199099</v>
      </c>
      <c r="N24" s="11">
        <v>47262.487215825699</v>
      </c>
      <c r="O24" s="11">
        <v>132.55000000000001</v>
      </c>
      <c r="P24" s="11">
        <f t="shared" si="8"/>
        <v>434.40004780245295</v>
      </c>
      <c r="Q24" s="11"/>
      <c r="R24" s="11"/>
      <c r="S24" s="11"/>
    </row>
    <row r="25" spans="1:34">
      <c r="A25">
        <v>2038</v>
      </c>
      <c r="B25" s="11">
        <v>36394.75</v>
      </c>
      <c r="C25" s="11">
        <v>8492.2900000000009</v>
      </c>
      <c r="D25" s="11">
        <v>93.06</v>
      </c>
      <c r="E25" s="11">
        <v>24356.5</v>
      </c>
      <c r="F25" s="11"/>
      <c r="G25" s="11"/>
      <c r="H25" s="11"/>
      <c r="I25" s="11"/>
      <c r="J25" s="11">
        <v>46762.239999999998</v>
      </c>
      <c r="K25" s="11">
        <v>137392.45000000001</v>
      </c>
      <c r="L25" s="11">
        <v>73704.52</v>
      </c>
      <c r="M25" s="11">
        <v>25574.298830233402</v>
      </c>
      <c r="N25" s="11">
        <v>48142.5491167578</v>
      </c>
      <c r="O25" s="11">
        <v>135.16999999999999</v>
      </c>
      <c r="P25" s="11">
        <f t="shared" si="8"/>
        <v>442.98645387746177</v>
      </c>
      <c r="Q25" s="11"/>
      <c r="R25" s="11"/>
      <c r="S25" s="11"/>
    </row>
    <row r="26" spans="1:34">
      <c r="A26">
        <v>2039</v>
      </c>
      <c r="B26" s="11">
        <v>37892.39</v>
      </c>
      <c r="C26" s="11">
        <v>8494.9599999999991</v>
      </c>
      <c r="D26" s="11">
        <v>91.04</v>
      </c>
      <c r="E26" s="11">
        <v>24415.54</v>
      </c>
      <c r="F26" s="11"/>
      <c r="G26" s="11"/>
      <c r="H26" s="11"/>
      <c r="I26" s="11"/>
      <c r="J26" s="11">
        <v>47501</v>
      </c>
      <c r="K26" s="11">
        <v>140519.46</v>
      </c>
      <c r="L26" s="11">
        <v>74931.05</v>
      </c>
      <c r="M26" s="11">
        <v>26060.885361751101</v>
      </c>
      <c r="N26" s="11">
        <v>48881.906034927801</v>
      </c>
      <c r="O26" s="11">
        <v>137.4</v>
      </c>
      <c r="P26" s="11">
        <f t="shared" si="8"/>
        <v>450.29473080390068</v>
      </c>
      <c r="Q26" s="11"/>
      <c r="R26" s="11"/>
      <c r="S26" s="11"/>
    </row>
    <row r="27" spans="1:34">
      <c r="A27">
        <v>2040</v>
      </c>
      <c r="B27" s="11">
        <v>39395</v>
      </c>
      <c r="C27" s="11">
        <v>8496</v>
      </c>
      <c r="D27" s="11">
        <v>89</v>
      </c>
      <c r="E27" s="11">
        <v>24496</v>
      </c>
      <c r="F27" s="11"/>
      <c r="G27" s="11"/>
      <c r="H27" s="11"/>
      <c r="I27" s="11"/>
      <c r="J27" s="11">
        <v>48066</v>
      </c>
      <c r="K27" s="11">
        <v>143831</v>
      </c>
      <c r="L27" s="11">
        <v>75646</v>
      </c>
      <c r="M27" s="11">
        <v>26279</v>
      </c>
      <c r="N27" s="11">
        <v>49367</v>
      </c>
      <c r="O27" s="11">
        <v>139</v>
      </c>
      <c r="P27" s="11">
        <f t="shared" si="8"/>
        <v>455.53833756726488</v>
      </c>
      <c r="Q27" s="11"/>
      <c r="R27" s="11"/>
      <c r="S27" s="11"/>
    </row>
    <row r="28" spans="1:34">
      <c r="A28">
        <v>2041</v>
      </c>
      <c r="B28" s="11">
        <v>40930.86</v>
      </c>
      <c r="C28" s="11">
        <v>8468.3700000000008</v>
      </c>
      <c r="D28" s="11">
        <v>86.89</v>
      </c>
      <c r="E28" s="11">
        <v>24625.68</v>
      </c>
      <c r="F28" s="11"/>
      <c r="G28" s="11"/>
      <c r="H28" s="11"/>
      <c r="I28" s="11"/>
      <c r="J28" s="11">
        <v>48466.5</v>
      </c>
      <c r="K28" s="11">
        <v>147376.69</v>
      </c>
      <c r="L28" s="11">
        <v>75970.080000000002</v>
      </c>
      <c r="M28" s="11">
        <v>26313.608233149898</v>
      </c>
      <c r="N28" s="11">
        <v>49644.373446336002</v>
      </c>
      <c r="O28" s="11">
        <v>140.08000000000001</v>
      </c>
      <c r="P28" s="11">
        <f t="shared" si="8"/>
        <v>459.0777721325357</v>
      </c>
      <c r="Q28" s="11"/>
      <c r="R28" s="11"/>
      <c r="S28" s="11"/>
    </row>
    <row r="29" spans="1:34">
      <c r="A29">
        <v>2042</v>
      </c>
      <c r="B29" s="11">
        <v>42517.81</v>
      </c>
      <c r="C29" s="11">
        <v>8394.64</v>
      </c>
      <c r="D29" s="11">
        <v>84.52</v>
      </c>
      <c r="E29" s="11">
        <v>24793.599999999999</v>
      </c>
      <c r="F29" s="11"/>
      <c r="G29" s="11"/>
      <c r="H29" s="11"/>
      <c r="I29" s="11"/>
      <c r="J29" s="11">
        <v>48798</v>
      </c>
      <c r="K29" s="11">
        <v>151084.44</v>
      </c>
      <c r="L29" s="11">
        <v>76206.210000000006</v>
      </c>
      <c r="M29" s="11">
        <v>26336.991829945498</v>
      </c>
      <c r="N29" s="11">
        <v>49855.623683430596</v>
      </c>
      <c r="O29" s="11">
        <v>140.94999999999999</v>
      </c>
      <c r="P29" s="11">
        <f t="shared" si="8"/>
        <v>461.92898331011492</v>
      </c>
      <c r="Q29" s="11"/>
      <c r="R29" s="11"/>
      <c r="S29" s="11"/>
    </row>
    <row r="30" spans="1:34">
      <c r="A30">
        <v>2043</v>
      </c>
      <c r="B30" s="11">
        <v>44108.92</v>
      </c>
      <c r="C30" s="11">
        <v>8288.73</v>
      </c>
      <c r="D30" s="11">
        <v>81.91</v>
      </c>
      <c r="E30" s="11">
        <v>24961.94</v>
      </c>
      <c r="F30" s="11"/>
      <c r="G30" s="11"/>
      <c r="H30" s="11"/>
      <c r="I30" s="11"/>
      <c r="J30" s="11">
        <v>49089.33</v>
      </c>
      <c r="K30" s="11">
        <v>154900.22</v>
      </c>
      <c r="L30" s="11">
        <v>76391.63</v>
      </c>
      <c r="M30" s="11">
        <v>26353.961846019502</v>
      </c>
      <c r="N30" s="11">
        <v>50028.628197075501</v>
      </c>
      <c r="O30" s="11">
        <v>141.68</v>
      </c>
      <c r="P30" s="11">
        <f t="shared" si="8"/>
        <v>464.3213788958999</v>
      </c>
      <c r="Q30" s="11"/>
      <c r="R30" s="11"/>
      <c r="S30" s="11"/>
    </row>
    <row r="31" spans="1:34">
      <c r="A31">
        <v>2044</v>
      </c>
      <c r="B31" s="11">
        <v>45650.22</v>
      </c>
      <c r="C31" s="11">
        <v>8164.45</v>
      </c>
      <c r="D31" s="11">
        <v>79.06</v>
      </c>
      <c r="E31" s="11">
        <v>25091.9</v>
      </c>
      <c r="F31" s="11"/>
      <c r="G31" s="11"/>
      <c r="H31" s="11"/>
      <c r="I31" s="11"/>
      <c r="J31" s="11">
        <v>49370.18</v>
      </c>
      <c r="K31" s="11">
        <v>158764.1</v>
      </c>
      <c r="L31" s="11">
        <v>76564.17</v>
      </c>
      <c r="M31" s="11">
        <v>26369.349731840201</v>
      </c>
      <c r="N31" s="11">
        <v>50191.809865417803</v>
      </c>
      <c r="O31" s="11">
        <v>142.34</v>
      </c>
      <c r="P31" s="11">
        <f t="shared" si="8"/>
        <v>466.48436668578762</v>
      </c>
      <c r="Q31" s="11"/>
      <c r="R31" s="11"/>
      <c r="S31" s="11"/>
    </row>
    <row r="32" spans="1:34">
      <c r="A32">
        <v>2045</v>
      </c>
      <c r="B32" s="11">
        <v>47081</v>
      </c>
      <c r="C32" s="11">
        <v>8035</v>
      </c>
      <c r="D32" s="11">
        <v>76</v>
      </c>
      <c r="E32" s="11">
        <v>25144</v>
      </c>
      <c r="F32" s="11"/>
      <c r="G32" s="11"/>
      <c r="H32" s="11"/>
      <c r="I32" s="11"/>
      <c r="J32" s="11">
        <v>49671</v>
      </c>
      <c r="K32" s="11">
        <v>162610</v>
      </c>
      <c r="L32" s="11">
        <v>76762</v>
      </c>
      <c r="M32" s="11">
        <v>26388</v>
      </c>
      <c r="N32" s="11">
        <v>50374</v>
      </c>
      <c r="O32" s="11">
        <v>143</v>
      </c>
      <c r="P32" s="11">
        <f t="shared" si="8"/>
        <v>468.64735447567534</v>
      </c>
      <c r="Q32" s="11"/>
      <c r="R32" s="11"/>
      <c r="S32" s="11"/>
    </row>
    <row r="33" spans="1:19">
      <c r="A33">
        <v>2046</v>
      </c>
      <c r="B33" s="11">
        <v>48360.800000000003</v>
      </c>
      <c r="C33" s="11">
        <v>7890.46</v>
      </c>
      <c r="D33" s="11">
        <v>72.16</v>
      </c>
      <c r="E33" s="11">
        <v>25099.27</v>
      </c>
      <c r="F33" s="11"/>
      <c r="G33" s="11"/>
      <c r="H33" s="11"/>
      <c r="I33" s="11"/>
      <c r="J33" s="11">
        <v>49989.02</v>
      </c>
      <c r="K33" s="11">
        <v>166503.14000000001</v>
      </c>
      <c r="L33" s="11">
        <v>77000.38</v>
      </c>
      <c r="M33" s="11">
        <v>26409.684019065298</v>
      </c>
      <c r="N33" s="11">
        <v>50591.719339269097</v>
      </c>
      <c r="O33" s="11">
        <v>143.66999999999999</v>
      </c>
      <c r="P33" s="11">
        <f t="shared" si="8"/>
        <v>470.84311480783407</v>
      </c>
      <c r="Q33" s="11"/>
      <c r="R33" s="11"/>
      <c r="S33" s="11"/>
    </row>
    <row r="34" spans="1:19">
      <c r="A34">
        <v>2047</v>
      </c>
      <c r="B34" s="11">
        <v>49533.25</v>
      </c>
      <c r="C34" s="11">
        <v>7712.93</v>
      </c>
      <c r="D34" s="11">
        <v>67.55</v>
      </c>
      <c r="E34" s="11">
        <v>24977.27</v>
      </c>
      <c r="F34" s="11"/>
      <c r="G34" s="11"/>
      <c r="H34" s="11"/>
      <c r="I34" s="11"/>
      <c r="J34" s="11">
        <v>50303.88</v>
      </c>
      <c r="K34" s="11">
        <v>170491.01</v>
      </c>
      <c r="L34" s="11">
        <v>77253.990000000005</v>
      </c>
      <c r="M34" s="11">
        <v>26431.1719859773</v>
      </c>
      <c r="N34" s="11">
        <v>50825.9606793614</v>
      </c>
      <c r="O34" s="11">
        <v>144.32</v>
      </c>
      <c r="P34" s="11">
        <f t="shared" si="8"/>
        <v>472.97333005545079</v>
      </c>
      <c r="Q34" s="11"/>
      <c r="R34" s="11"/>
      <c r="S34" s="11"/>
    </row>
    <row r="35" spans="1:19">
      <c r="A35">
        <v>2048</v>
      </c>
      <c r="B35" s="11">
        <v>50665.04</v>
      </c>
      <c r="C35" s="11">
        <v>7503.51</v>
      </c>
      <c r="D35" s="11">
        <v>62.95</v>
      </c>
      <c r="E35" s="11">
        <v>24796.58</v>
      </c>
      <c r="F35" s="11"/>
      <c r="G35" s="11"/>
      <c r="H35" s="11"/>
      <c r="I35" s="11"/>
      <c r="J35" s="11">
        <v>50620.28</v>
      </c>
      <c r="K35" s="11">
        <v>174468.96</v>
      </c>
      <c r="L35" s="11">
        <v>77500.259999999995</v>
      </c>
      <c r="M35" s="11">
        <v>26452.817357934699</v>
      </c>
      <c r="N35" s="11">
        <v>51052.2472843633</v>
      </c>
      <c r="O35" s="11">
        <v>144.93</v>
      </c>
      <c r="P35" s="11">
        <f t="shared" si="8"/>
        <v>474.97245513398343</v>
      </c>
      <c r="Q35" s="11"/>
      <c r="R35" s="11"/>
      <c r="S35" s="11"/>
    </row>
    <row r="36" spans="1:19">
      <c r="A36">
        <v>2049</v>
      </c>
      <c r="B36" s="11">
        <v>51830</v>
      </c>
      <c r="C36" s="11">
        <v>7263.83</v>
      </c>
      <c r="D36" s="11">
        <v>58.95</v>
      </c>
      <c r="E36" s="11">
        <v>24575.75</v>
      </c>
      <c r="F36" s="11"/>
      <c r="G36" s="11"/>
      <c r="H36" s="11"/>
      <c r="I36" s="11"/>
      <c r="J36" s="11">
        <v>50943.01</v>
      </c>
      <c r="K36" s="11">
        <v>178322.56</v>
      </c>
      <c r="L36" s="11">
        <v>77716.289999999994</v>
      </c>
      <c r="M36" s="11">
        <v>26474.974754007799</v>
      </c>
      <c r="N36" s="11">
        <v>51245.672643500198</v>
      </c>
      <c r="O36" s="11">
        <v>145.49</v>
      </c>
      <c r="P36" s="11">
        <f t="shared" si="8"/>
        <v>476.80771750116094</v>
      </c>
      <c r="Q36" s="11"/>
      <c r="R36" s="11"/>
      <c r="S36" s="11"/>
    </row>
    <row r="37" spans="1:19">
      <c r="A37">
        <v>2050</v>
      </c>
      <c r="B37" s="11">
        <v>53109</v>
      </c>
      <c r="C37" s="11">
        <v>6996</v>
      </c>
      <c r="D37" s="11">
        <v>56</v>
      </c>
      <c r="E37" s="11">
        <v>24333</v>
      </c>
      <c r="F37" s="11"/>
      <c r="G37" s="11"/>
      <c r="H37" s="11"/>
      <c r="I37" s="11"/>
      <c r="J37" s="11">
        <v>51277</v>
      </c>
      <c r="K37" s="11">
        <v>181928</v>
      </c>
      <c r="L37" s="11">
        <v>77879</v>
      </c>
      <c r="M37" s="11">
        <v>26498</v>
      </c>
      <c r="N37" s="11">
        <v>51381</v>
      </c>
      <c r="O37" s="11">
        <v>146</v>
      </c>
      <c r="P37" s="11">
        <f t="shared" si="8"/>
        <v>478.47911715698325</v>
      </c>
      <c r="Q37" s="11"/>
      <c r="R37" s="11"/>
      <c r="S37" s="11"/>
    </row>
    <row r="38" spans="1:19">
      <c r="A38">
        <v>2051</v>
      </c>
      <c r="B38" s="11">
        <v>54557.45</v>
      </c>
      <c r="C38" s="11">
        <v>6664.12</v>
      </c>
      <c r="D38" s="11">
        <v>53.68</v>
      </c>
      <c r="E38" s="11">
        <v>23992.560000000001</v>
      </c>
      <c r="F38" s="11"/>
      <c r="G38" s="11"/>
      <c r="H38" s="11"/>
      <c r="I38" s="11"/>
      <c r="J38" s="11">
        <v>51626.36</v>
      </c>
      <c r="K38" s="11">
        <v>185405.21</v>
      </c>
      <c r="L38" s="11">
        <v>77993.570000000007</v>
      </c>
      <c r="M38" s="11">
        <v>26522.2328832085</v>
      </c>
      <c r="N38" s="11">
        <v>51466.910333881198</v>
      </c>
      <c r="O38" s="11">
        <v>146.44999999999999</v>
      </c>
      <c r="P38" s="11">
        <f t="shared" si="8"/>
        <v>479.95388155917937</v>
      </c>
      <c r="Q38" s="11"/>
      <c r="R38" s="11"/>
      <c r="S38" s="11"/>
    </row>
    <row r="39" spans="1:19">
      <c r="A39">
        <v>2052</v>
      </c>
      <c r="B39" s="11">
        <v>56133.71</v>
      </c>
      <c r="C39" s="11">
        <v>6253.36</v>
      </c>
      <c r="D39" s="11">
        <v>51.5</v>
      </c>
      <c r="E39" s="11">
        <v>23505.37</v>
      </c>
      <c r="F39" s="11"/>
      <c r="G39" s="11"/>
      <c r="H39" s="11"/>
      <c r="I39" s="11"/>
      <c r="J39" s="11">
        <v>51988.41</v>
      </c>
      <c r="K39" s="11">
        <v>188857.96</v>
      </c>
      <c r="L39" s="11">
        <v>78086.7</v>
      </c>
      <c r="M39" s="11">
        <v>26547.485725524199</v>
      </c>
      <c r="N39" s="11">
        <v>51534.234737083803</v>
      </c>
      <c r="O39" s="11">
        <v>146.86000000000001</v>
      </c>
      <c r="P39" s="11">
        <f t="shared" si="8"/>
        <v>481.29755579229152</v>
      </c>
      <c r="Q39" s="11"/>
      <c r="R39" s="11"/>
      <c r="S39" s="11"/>
    </row>
    <row r="40" spans="1:19">
      <c r="A40">
        <v>2053</v>
      </c>
      <c r="B40" s="11">
        <v>57773.61</v>
      </c>
      <c r="C40" s="11">
        <v>5796.33</v>
      </c>
      <c r="D40" s="11">
        <v>49.69</v>
      </c>
      <c r="E40" s="11">
        <v>22928.28</v>
      </c>
      <c r="F40" s="11"/>
      <c r="G40" s="11"/>
      <c r="H40" s="11"/>
      <c r="I40" s="11"/>
      <c r="J40" s="11">
        <v>52357.85</v>
      </c>
      <c r="K40" s="11">
        <v>192123.39</v>
      </c>
      <c r="L40" s="11">
        <v>78167.53</v>
      </c>
      <c r="M40" s="11">
        <v>26573.3229523505</v>
      </c>
      <c r="N40" s="11">
        <v>51590.8818969196</v>
      </c>
      <c r="O40" s="11">
        <v>147.24</v>
      </c>
      <c r="P40" s="11">
        <f t="shared" si="8"/>
        <v>482.54291239859049</v>
      </c>
      <c r="Q40" s="11"/>
      <c r="R40" s="11"/>
      <c r="S40" s="11"/>
    </row>
    <row r="41" spans="1:19">
      <c r="A41">
        <v>2054</v>
      </c>
      <c r="B41" s="11">
        <v>59405.13</v>
      </c>
      <c r="C41" s="11">
        <v>5321.75</v>
      </c>
      <c r="D41" s="11">
        <v>48.46</v>
      </c>
      <c r="E41" s="11">
        <v>22314.87</v>
      </c>
      <c r="F41" s="11"/>
      <c r="G41" s="11"/>
      <c r="H41" s="11"/>
      <c r="I41" s="11"/>
      <c r="J41" s="11">
        <v>52729.24</v>
      </c>
      <c r="K41" s="11">
        <v>195028.19</v>
      </c>
      <c r="L41" s="11">
        <v>78245.22</v>
      </c>
      <c r="M41" s="11">
        <v>26599.307348909399</v>
      </c>
      <c r="N41" s="11">
        <v>51644.806721694003</v>
      </c>
      <c r="O41" s="11">
        <v>147.61000000000001</v>
      </c>
      <c r="P41" s="11">
        <f t="shared" si="8"/>
        <v>483.75549646261851</v>
      </c>
      <c r="Q41" s="11"/>
      <c r="R41" s="11"/>
      <c r="S41" s="11"/>
    </row>
    <row r="42" spans="1:19">
      <c r="A42">
        <v>2055</v>
      </c>
      <c r="B42" s="11">
        <v>60948</v>
      </c>
      <c r="C42" s="11">
        <v>4853</v>
      </c>
      <c r="D42" s="11">
        <v>48</v>
      </c>
      <c r="E42" s="11">
        <v>21714</v>
      </c>
      <c r="F42" s="11"/>
      <c r="G42" s="11"/>
      <c r="H42" s="11"/>
      <c r="I42" s="11"/>
      <c r="J42" s="11">
        <v>53097</v>
      </c>
      <c r="K42" s="11">
        <v>197391</v>
      </c>
      <c r="L42" s="11">
        <v>78329</v>
      </c>
      <c r="M42" s="11">
        <v>26625</v>
      </c>
      <c r="N42" s="11">
        <v>51704</v>
      </c>
      <c r="O42" s="11">
        <v>148</v>
      </c>
      <c r="P42" s="11">
        <f t="shared" si="8"/>
        <v>485.03362561118848</v>
      </c>
      <c r="Q42" s="11"/>
      <c r="R42" s="11"/>
      <c r="S42" s="11"/>
    </row>
    <row r="43" spans="1:19">
      <c r="A43">
        <v>2056</v>
      </c>
      <c r="B43" s="11">
        <v>62406.22</v>
      </c>
      <c r="C43" s="11">
        <v>4373.55</v>
      </c>
      <c r="D43" s="11">
        <v>48</v>
      </c>
      <c r="E43" s="11">
        <v>21115.94</v>
      </c>
      <c r="F43" s="11"/>
      <c r="G43" s="11"/>
      <c r="H43" s="11"/>
      <c r="I43" s="11"/>
      <c r="J43" s="11">
        <v>53461.07</v>
      </c>
      <c r="K43" s="11">
        <v>199372.79999999999</v>
      </c>
      <c r="L43" s="11">
        <v>78418.880000000005</v>
      </c>
      <c r="M43" s="11">
        <v>26650.4000924229</v>
      </c>
      <c r="N43" s="11">
        <v>51768.480500931102</v>
      </c>
      <c r="O43" s="11">
        <v>148.4</v>
      </c>
      <c r="P43" s="11">
        <f t="shared" si="8"/>
        <v>486.34452730202952</v>
      </c>
      <c r="Q43" s="11"/>
      <c r="R43" s="11"/>
      <c r="S43" s="11"/>
    </row>
    <row r="44" spans="1:19">
      <c r="A44">
        <v>2057</v>
      </c>
      <c r="B44" s="11">
        <v>63835.15</v>
      </c>
      <c r="C44" s="11">
        <v>3874.11</v>
      </c>
      <c r="D44" s="11">
        <v>48</v>
      </c>
      <c r="E44" s="11">
        <v>20486.22</v>
      </c>
      <c r="F44" s="11"/>
      <c r="G44" s="11"/>
      <c r="H44" s="11"/>
      <c r="I44" s="11"/>
      <c r="J44" s="11">
        <v>53825.16</v>
      </c>
      <c r="K44" s="11">
        <v>201203.44</v>
      </c>
      <c r="L44" s="11">
        <v>78508.72</v>
      </c>
      <c r="M44" s="11">
        <v>26675.800219565201</v>
      </c>
      <c r="N44" s="11">
        <v>51832.921438813202</v>
      </c>
      <c r="O44" s="11">
        <v>148.80000000000001</v>
      </c>
      <c r="P44" s="11">
        <f t="shared" si="8"/>
        <v>487.65542899287061</v>
      </c>
      <c r="Q44" s="11"/>
      <c r="R44" s="11"/>
      <c r="S44" s="11"/>
    </row>
    <row r="45" spans="1:19">
      <c r="A45">
        <v>2058</v>
      </c>
      <c r="B45" s="11">
        <v>65225.29</v>
      </c>
      <c r="C45" s="11">
        <v>3380.32</v>
      </c>
      <c r="D45" s="11">
        <v>48</v>
      </c>
      <c r="E45" s="11">
        <v>19832.57</v>
      </c>
      <c r="F45" s="11"/>
      <c r="G45" s="11"/>
      <c r="H45" s="11"/>
      <c r="I45" s="11"/>
      <c r="J45" s="11">
        <v>54189.22</v>
      </c>
      <c r="K45" s="11">
        <v>202799.17</v>
      </c>
      <c r="L45" s="11">
        <v>78598.52</v>
      </c>
      <c r="M45" s="11">
        <v>26701.2003005841</v>
      </c>
      <c r="N45" s="11">
        <v>51897.322127146697</v>
      </c>
      <c r="O45" s="11">
        <v>149.19999999999999</v>
      </c>
      <c r="P45" s="11">
        <f t="shared" si="8"/>
        <v>488.96633068371159</v>
      </c>
      <c r="Q45" s="11"/>
      <c r="R45" s="11"/>
      <c r="S45" s="11"/>
    </row>
    <row r="46" spans="1:19">
      <c r="A46">
        <v>2059</v>
      </c>
      <c r="B46" s="11">
        <v>66566.7</v>
      </c>
      <c r="C46" s="11">
        <v>2911.6</v>
      </c>
      <c r="D46" s="11">
        <v>48</v>
      </c>
      <c r="E46" s="11">
        <v>19162.25</v>
      </c>
      <c r="F46" s="11"/>
      <c r="G46" s="11"/>
      <c r="H46" s="11"/>
      <c r="I46" s="11"/>
      <c r="J46" s="11">
        <v>54553.19</v>
      </c>
      <c r="K46" s="11">
        <v>204074.44</v>
      </c>
      <c r="L46" s="11">
        <v>78688.28</v>
      </c>
      <c r="M46" s="11">
        <v>26726.600254460602</v>
      </c>
      <c r="N46" s="11">
        <v>51961.681877597199</v>
      </c>
      <c r="O46" s="11">
        <v>149.6</v>
      </c>
      <c r="P46" s="11">
        <f t="shared" si="8"/>
        <v>490.27723237455268</v>
      </c>
      <c r="Q46" s="11"/>
      <c r="R46" s="11"/>
      <c r="S46" s="11"/>
    </row>
    <row r="47" spans="1:19">
      <c r="A47">
        <v>2060</v>
      </c>
      <c r="B47" s="11">
        <v>67849</v>
      </c>
      <c r="C47" s="11">
        <v>2481</v>
      </c>
      <c r="D47" s="11">
        <v>48</v>
      </c>
      <c r="E47" s="11">
        <v>18482</v>
      </c>
      <c r="F47" s="11"/>
      <c r="G47" s="11"/>
      <c r="H47" s="11"/>
      <c r="I47" s="11"/>
      <c r="J47" s="11">
        <v>54917</v>
      </c>
      <c r="K47" s="11">
        <v>204943</v>
      </c>
      <c r="L47" s="11">
        <v>78778</v>
      </c>
      <c r="M47" s="11">
        <v>26752</v>
      </c>
      <c r="N47" s="11">
        <v>52026</v>
      </c>
      <c r="O47" s="11">
        <v>150</v>
      </c>
      <c r="P47" s="11">
        <f t="shared" si="8"/>
        <v>491.58813406539372</v>
      </c>
      <c r="Q47" s="11"/>
      <c r="R47" s="11"/>
      <c r="S47" s="11"/>
    </row>
    <row r="48" spans="1:19">
      <c r="A48">
        <v>2061</v>
      </c>
      <c r="B48" s="11">
        <v>69061.5</v>
      </c>
      <c r="C48" s="11">
        <v>2095.9499999999998</v>
      </c>
      <c r="D48" s="11">
        <v>48</v>
      </c>
      <c r="E48" s="11">
        <v>17798</v>
      </c>
      <c r="F48" s="11"/>
      <c r="G48" s="11"/>
      <c r="H48" s="11"/>
      <c r="I48" s="11"/>
      <c r="J48" s="11">
        <v>55280.59</v>
      </c>
      <c r="K48" s="11">
        <v>205319.39</v>
      </c>
      <c r="L48" s="11">
        <v>78867.679999999993</v>
      </c>
      <c r="M48" s="11">
        <v>26777.399455831201</v>
      </c>
      <c r="N48" s="11">
        <v>52090.275802366399</v>
      </c>
      <c r="O48" s="11">
        <v>150.4</v>
      </c>
      <c r="P48" s="11">
        <f t="shared" si="8"/>
        <v>492.89903575623481</v>
      </c>
      <c r="Q48" s="11"/>
      <c r="R48" s="11"/>
      <c r="S48" s="11"/>
    </row>
    <row r="49" spans="1:19">
      <c r="A49">
        <v>2062</v>
      </c>
      <c r="B49" s="11">
        <v>70193.25</v>
      </c>
      <c r="C49" s="11">
        <v>1759.27</v>
      </c>
      <c r="D49" s="11">
        <v>48</v>
      </c>
      <c r="E49" s="11">
        <v>17115.84</v>
      </c>
      <c r="F49" s="11"/>
      <c r="G49" s="11"/>
      <c r="H49" s="11"/>
      <c r="I49" s="11"/>
      <c r="J49" s="11">
        <v>55643.9</v>
      </c>
      <c r="K49" s="11">
        <v>205120.75</v>
      </c>
      <c r="L49" s="11">
        <v>78957.31</v>
      </c>
      <c r="M49" s="11">
        <v>26802.798540407799</v>
      </c>
      <c r="N49" s="11">
        <v>52154.5085908896</v>
      </c>
      <c r="O49" s="11">
        <v>150.80000000000001</v>
      </c>
      <c r="P49" s="11">
        <f t="shared" si="8"/>
        <v>494.20993744707584</v>
      </c>
      <c r="Q49" s="11"/>
      <c r="R49" s="11"/>
      <c r="S49" s="11"/>
    </row>
    <row r="50" spans="1:19">
      <c r="A50">
        <v>2063</v>
      </c>
      <c r="B50" s="11">
        <v>71233.14</v>
      </c>
      <c r="C50" s="11">
        <v>1470.33</v>
      </c>
      <c r="D50" s="11">
        <v>48</v>
      </c>
      <c r="E50" s="11">
        <v>16440.48</v>
      </c>
      <c r="F50" s="11"/>
      <c r="G50" s="11"/>
      <c r="H50" s="11"/>
      <c r="I50" s="11"/>
      <c r="J50" s="11">
        <v>56006.87</v>
      </c>
      <c r="K50" s="11">
        <v>204268.95</v>
      </c>
      <c r="L50" s="11">
        <v>79046.899999999994</v>
      </c>
      <c r="M50" s="11">
        <v>26828.1971720072</v>
      </c>
      <c r="N50" s="11">
        <v>52218.697669950699</v>
      </c>
      <c r="O50" s="11">
        <v>151.19999999999999</v>
      </c>
      <c r="P50" s="11">
        <f t="shared" si="8"/>
        <v>495.52083913791682</v>
      </c>
      <c r="Q50" s="11"/>
      <c r="R50" s="11"/>
      <c r="S50" s="11"/>
    </row>
    <row r="51" spans="1:19">
      <c r="A51">
        <v>2064</v>
      </c>
      <c r="B51" s="11">
        <v>72170.02</v>
      </c>
      <c r="C51" s="11">
        <v>1226.21</v>
      </c>
      <c r="D51" s="11">
        <v>48</v>
      </c>
      <c r="E51" s="11">
        <v>15776.28</v>
      </c>
      <c r="F51" s="11"/>
      <c r="G51" s="11"/>
      <c r="H51" s="11"/>
      <c r="I51" s="11"/>
      <c r="J51" s="11">
        <v>56369.43</v>
      </c>
      <c r="K51" s="11">
        <v>202692.94</v>
      </c>
      <c r="L51" s="11">
        <v>79136.44</v>
      </c>
      <c r="M51" s="11">
        <v>26853.5952687319</v>
      </c>
      <c r="N51" s="11">
        <v>52282.842342124299</v>
      </c>
      <c r="O51" s="11">
        <v>151.6</v>
      </c>
      <c r="P51" s="11">
        <f t="shared" si="8"/>
        <v>496.83174082875792</v>
      </c>
      <c r="Q51" s="11"/>
      <c r="R51" s="11"/>
      <c r="S51" s="11"/>
    </row>
    <row r="52" spans="1:19">
      <c r="A52">
        <v>2065</v>
      </c>
      <c r="B52" s="11">
        <v>72992.850000000006</v>
      </c>
      <c r="C52" s="11">
        <v>1022.63</v>
      </c>
      <c r="D52" s="11">
        <v>48</v>
      </c>
      <c r="E52" s="11">
        <v>15127.02</v>
      </c>
      <c r="F52" s="11"/>
      <c r="G52" s="11"/>
      <c r="H52" s="11"/>
      <c r="I52" s="11"/>
      <c r="J52" s="11">
        <v>56731.51</v>
      </c>
      <c r="K52" s="11">
        <v>200331.28</v>
      </c>
      <c r="L52" s="11">
        <v>79225.94</v>
      </c>
      <c r="M52" s="11">
        <v>26878.992748508601</v>
      </c>
      <c r="N52" s="11">
        <v>52346.941908185298</v>
      </c>
      <c r="O52" s="11">
        <v>152</v>
      </c>
      <c r="P52" s="11">
        <f t="shared" si="8"/>
        <v>498.14264251959895</v>
      </c>
      <c r="Q52" s="11"/>
      <c r="R52" s="11"/>
      <c r="S52" s="11"/>
    </row>
    <row r="53" spans="1:19">
      <c r="A53">
        <v>2066</v>
      </c>
      <c r="B53" s="11">
        <v>73690.77</v>
      </c>
      <c r="C53" s="11">
        <v>854.71</v>
      </c>
      <c r="D53" s="11">
        <v>48</v>
      </c>
      <c r="E53" s="11">
        <v>14495.92</v>
      </c>
      <c r="F53" s="11"/>
      <c r="G53" s="11"/>
      <c r="H53" s="11"/>
      <c r="I53" s="11"/>
      <c r="J53" s="11">
        <v>57093.04</v>
      </c>
      <c r="K53" s="11">
        <v>197134.73</v>
      </c>
      <c r="L53" s="11">
        <v>79315.39</v>
      </c>
      <c r="M53" s="11">
        <v>26904.389529088701</v>
      </c>
      <c r="N53" s="11">
        <v>52410.995667114003</v>
      </c>
      <c r="O53" s="11">
        <v>152.4</v>
      </c>
      <c r="P53" s="11">
        <f t="shared" si="8"/>
        <v>499.45354421044004</v>
      </c>
      <c r="Q53" s="11"/>
      <c r="R53" s="11"/>
      <c r="S53" s="11"/>
    </row>
    <row r="54" spans="1:19">
      <c r="A54">
        <v>2067</v>
      </c>
      <c r="B54" s="11">
        <v>74253.320000000007</v>
      </c>
      <c r="C54" s="11">
        <v>717.45</v>
      </c>
      <c r="D54" s="11">
        <v>48</v>
      </c>
      <c r="E54" s="11">
        <v>13885.65</v>
      </c>
      <c r="F54" s="11"/>
      <c r="G54" s="11"/>
      <c r="H54" s="11"/>
      <c r="I54" s="11"/>
      <c r="J54" s="11">
        <v>57453.97</v>
      </c>
      <c r="K54" s="11">
        <v>193068.81</v>
      </c>
      <c r="L54" s="11">
        <v>79404.800000000003</v>
      </c>
      <c r="M54" s="11">
        <v>26929.785528049</v>
      </c>
      <c r="N54" s="11">
        <v>52475.002916103302</v>
      </c>
      <c r="O54" s="11">
        <v>152.80000000000001</v>
      </c>
      <c r="P54" s="11">
        <f t="shared" si="8"/>
        <v>500.76444590128114</v>
      </c>
      <c r="Q54" s="11"/>
      <c r="R54" s="11"/>
      <c r="S54" s="11"/>
    </row>
    <row r="55" spans="1:19">
      <c r="A55">
        <v>2068</v>
      </c>
      <c r="B55" s="11">
        <v>74670.55</v>
      </c>
      <c r="C55" s="11">
        <v>606.15</v>
      </c>
      <c r="D55" s="11">
        <v>48</v>
      </c>
      <c r="E55" s="11">
        <v>13298.41</v>
      </c>
      <c r="F55" s="11"/>
      <c r="G55" s="11"/>
      <c r="H55" s="11"/>
      <c r="I55" s="11"/>
      <c r="J55" s="11">
        <v>57814.22</v>
      </c>
      <c r="K55" s="11">
        <v>188116.14</v>
      </c>
      <c r="L55" s="11">
        <v>79494.149999999994</v>
      </c>
      <c r="M55" s="11">
        <v>26955.180662790699</v>
      </c>
      <c r="N55" s="11">
        <v>52538.962950564703</v>
      </c>
      <c r="O55" s="11">
        <v>153.19999999999999</v>
      </c>
      <c r="P55" s="11">
        <f t="shared" si="8"/>
        <v>502.07534759212206</v>
      </c>
      <c r="Q55" s="11"/>
      <c r="R55" s="11"/>
      <c r="S55" s="11"/>
    </row>
    <row r="56" spans="1:19">
      <c r="A56">
        <v>2069</v>
      </c>
      <c r="B56" s="11">
        <v>74933.149999999994</v>
      </c>
      <c r="C56" s="11">
        <v>516.55999999999995</v>
      </c>
      <c r="D56" s="11">
        <v>48</v>
      </c>
      <c r="E56" s="11">
        <v>12735.93</v>
      </c>
      <c r="F56" s="11"/>
      <c r="G56" s="11"/>
      <c r="H56" s="11"/>
      <c r="I56" s="11"/>
      <c r="J56" s="11">
        <v>58173.71</v>
      </c>
      <c r="K56" s="11">
        <v>182278.46</v>
      </c>
      <c r="L56" s="11">
        <v>79583.460000000006</v>
      </c>
      <c r="M56" s="11">
        <v>26980.574850540699</v>
      </c>
      <c r="N56" s="11">
        <v>52602.875064134401</v>
      </c>
      <c r="O56" s="11">
        <v>153.6</v>
      </c>
      <c r="P56" s="11">
        <f t="shared" si="8"/>
        <v>503.38624928296315</v>
      </c>
      <c r="Q56" s="11"/>
      <c r="R56" s="11"/>
      <c r="S56" s="11"/>
    </row>
    <row r="57" spans="1:19">
      <c r="A57">
        <v>2070</v>
      </c>
      <c r="B57" s="11">
        <v>75032.710000000006</v>
      </c>
      <c r="C57" s="11">
        <v>444.99</v>
      </c>
      <c r="D57" s="11">
        <v>48</v>
      </c>
      <c r="E57" s="11">
        <v>12199.56</v>
      </c>
      <c r="F57" s="11"/>
      <c r="G57" s="11"/>
      <c r="H57" s="11"/>
      <c r="I57" s="11"/>
      <c r="J57" s="11">
        <v>58532.39</v>
      </c>
      <c r="K57" s="11">
        <v>175578.1</v>
      </c>
      <c r="L57" s="11">
        <v>79672.73</v>
      </c>
      <c r="M57" s="11">
        <v>27005.968008350999</v>
      </c>
      <c r="N57" s="11">
        <v>52666.738548680398</v>
      </c>
      <c r="O57" s="11">
        <v>154</v>
      </c>
      <c r="P57" s="11">
        <f t="shared" si="8"/>
        <v>504.69715097380424</v>
      </c>
      <c r="Q57" s="11"/>
      <c r="R57" s="11"/>
      <c r="S57" s="11"/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4F45C-ACA3-4C91-B53F-B3D5E1F9F52D}">
  <dimension ref="A1:AR217"/>
  <sheetViews>
    <sheetView workbookViewId="0">
      <selection activeCell="F16" sqref="F16"/>
    </sheetView>
  </sheetViews>
  <sheetFormatPr defaultRowHeight="14.3"/>
  <cols>
    <col min="2" max="2" width="20.5" bestFit="1" customWidth="1"/>
    <col min="4" max="4" width="20.625" bestFit="1" customWidth="1"/>
    <col min="5" max="5" width="17.875" customWidth="1"/>
    <col min="6" max="6" width="94.875" bestFit="1" customWidth="1"/>
  </cols>
  <sheetData>
    <row r="1" spans="1:44" s="16" customFormat="1">
      <c r="A1" s="16" t="s">
        <v>366</v>
      </c>
      <c r="E1" s="16" t="s">
        <v>119</v>
      </c>
      <c r="F1" s="16" t="s">
        <v>143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  <c r="AI1" s="16">
        <v>2051</v>
      </c>
      <c r="AJ1" s="16">
        <v>2052</v>
      </c>
      <c r="AK1" s="16">
        <v>2053</v>
      </c>
      <c r="AL1" s="16">
        <v>2054</v>
      </c>
      <c r="AM1" s="16">
        <v>2055</v>
      </c>
      <c r="AN1" s="16">
        <v>2056</v>
      </c>
      <c r="AO1" s="16">
        <v>2057</v>
      </c>
      <c r="AP1" s="16">
        <v>2058</v>
      </c>
      <c r="AQ1" s="16">
        <v>2059</v>
      </c>
      <c r="AR1" s="16">
        <v>2060</v>
      </c>
    </row>
    <row r="2" spans="1:44">
      <c r="A2">
        <v>1</v>
      </c>
      <c r="B2" t="s">
        <v>369</v>
      </c>
      <c r="C2" t="s">
        <v>368</v>
      </c>
      <c r="E2" t="s">
        <v>360</v>
      </c>
      <c r="F2" t="s">
        <v>144</v>
      </c>
      <c r="G2">
        <v>1.67</v>
      </c>
      <c r="H2">
        <v>1.67</v>
      </c>
      <c r="I2">
        <v>1.67</v>
      </c>
      <c r="J2">
        <v>1.67</v>
      </c>
      <c r="K2">
        <v>1.67</v>
      </c>
      <c r="L2">
        <v>1.67</v>
      </c>
      <c r="M2">
        <v>1.67</v>
      </c>
      <c r="N2">
        <v>1.67</v>
      </c>
      <c r="O2">
        <v>1.67</v>
      </c>
      <c r="P2">
        <v>1.67</v>
      </c>
      <c r="Q2">
        <v>1.67</v>
      </c>
      <c r="R2">
        <v>1.67</v>
      </c>
      <c r="S2">
        <v>1.67</v>
      </c>
      <c r="T2">
        <v>1.67</v>
      </c>
      <c r="U2">
        <v>1.67</v>
      </c>
      <c r="V2">
        <v>1.67</v>
      </c>
      <c r="W2">
        <v>1.67</v>
      </c>
      <c r="X2">
        <v>1.67</v>
      </c>
      <c r="Y2">
        <v>1.67</v>
      </c>
      <c r="Z2">
        <v>1.67</v>
      </c>
      <c r="AA2">
        <v>1.67</v>
      </c>
      <c r="AB2">
        <v>1.67</v>
      </c>
      <c r="AC2">
        <v>1.67</v>
      </c>
      <c r="AD2">
        <v>1.67</v>
      </c>
      <c r="AE2">
        <v>1.67</v>
      </c>
      <c r="AF2">
        <v>1.67</v>
      </c>
      <c r="AG2">
        <v>1.67</v>
      </c>
      <c r="AH2">
        <v>1.67</v>
      </c>
      <c r="AI2">
        <v>1.67</v>
      </c>
      <c r="AJ2">
        <v>1.67</v>
      </c>
      <c r="AK2">
        <v>1.67</v>
      </c>
      <c r="AL2">
        <v>1.67</v>
      </c>
      <c r="AM2">
        <v>1.67</v>
      </c>
      <c r="AN2">
        <v>1.67</v>
      </c>
      <c r="AO2">
        <v>1.67</v>
      </c>
      <c r="AP2">
        <v>1.67</v>
      </c>
      <c r="AQ2">
        <v>1.67</v>
      </c>
      <c r="AR2">
        <v>1.67</v>
      </c>
    </row>
    <row r="3" spans="1:44">
      <c r="A3">
        <v>2</v>
      </c>
      <c r="B3" t="s">
        <v>370</v>
      </c>
      <c r="C3" t="s">
        <v>367</v>
      </c>
      <c r="E3" t="s">
        <v>360</v>
      </c>
      <c r="F3" t="s">
        <v>145</v>
      </c>
      <c r="G3">
        <v>1.1399999999999999</v>
      </c>
      <c r="H3">
        <v>1.1399999999999999</v>
      </c>
      <c r="I3">
        <v>1.1399999999999999</v>
      </c>
      <c r="J3">
        <v>1.1399999999999999</v>
      </c>
      <c r="K3">
        <v>1.1399999999999999</v>
      </c>
      <c r="L3">
        <v>1.1399999999999999</v>
      </c>
      <c r="M3">
        <v>1.1399999999999999</v>
      </c>
      <c r="N3">
        <v>1.1399999999999999</v>
      </c>
      <c r="O3">
        <v>1.1399999999999999</v>
      </c>
      <c r="P3">
        <v>1.1399999999999999</v>
      </c>
      <c r="Q3">
        <v>1.1399999999999999</v>
      </c>
      <c r="R3">
        <v>1.1399999999999999</v>
      </c>
      <c r="S3">
        <v>1.1399999999999999</v>
      </c>
      <c r="T3">
        <v>1.1399999999999999</v>
      </c>
      <c r="U3">
        <v>1.1399999999999999</v>
      </c>
      <c r="V3">
        <v>1.1399999999999999</v>
      </c>
      <c r="W3">
        <v>1.1399999999999999</v>
      </c>
      <c r="X3">
        <v>1.1399999999999999</v>
      </c>
      <c r="Y3">
        <v>1.1399999999999999</v>
      </c>
      <c r="Z3">
        <v>1.1399999999999999</v>
      </c>
      <c r="AA3">
        <v>1.1399999999999999</v>
      </c>
      <c r="AB3">
        <v>1.1399999999999999</v>
      </c>
      <c r="AC3">
        <v>1.1399999999999999</v>
      </c>
      <c r="AD3">
        <v>1.1399999999999999</v>
      </c>
      <c r="AE3">
        <v>1.1399999999999999</v>
      </c>
      <c r="AF3">
        <v>1.1399999999999999</v>
      </c>
      <c r="AG3">
        <v>1.1399999999999999</v>
      </c>
      <c r="AH3">
        <v>1.1399999999999999</v>
      </c>
      <c r="AI3">
        <v>1.1399999999999999</v>
      </c>
      <c r="AJ3">
        <v>1.1399999999999999</v>
      </c>
      <c r="AK3">
        <v>1.1399999999999999</v>
      </c>
      <c r="AL3">
        <v>1.1399999999999999</v>
      </c>
      <c r="AM3">
        <v>1.1399999999999999</v>
      </c>
      <c r="AN3">
        <v>1.1399999999999999</v>
      </c>
      <c r="AO3">
        <v>1.1399999999999999</v>
      </c>
      <c r="AP3">
        <v>1.1399999999999999</v>
      </c>
      <c r="AQ3">
        <v>1.1399999999999999</v>
      </c>
      <c r="AR3">
        <v>1.1399999999999999</v>
      </c>
    </row>
    <row r="4" spans="1:44">
      <c r="A4">
        <v>3</v>
      </c>
      <c r="B4" t="s">
        <v>371</v>
      </c>
      <c r="C4" t="s">
        <v>368</v>
      </c>
      <c r="E4" t="s">
        <v>360</v>
      </c>
      <c r="F4" t="s">
        <v>146</v>
      </c>
      <c r="G4">
        <v>21.2</v>
      </c>
      <c r="H4">
        <v>21.2</v>
      </c>
      <c r="I4">
        <v>21.2</v>
      </c>
      <c r="J4">
        <v>21.2</v>
      </c>
      <c r="K4">
        <v>21.2</v>
      </c>
      <c r="L4">
        <v>21.2</v>
      </c>
      <c r="M4">
        <v>21.2</v>
      </c>
      <c r="N4">
        <v>21.2</v>
      </c>
      <c r="O4">
        <v>21.2</v>
      </c>
      <c r="P4">
        <v>21.2</v>
      </c>
      <c r="Q4">
        <v>21.2</v>
      </c>
      <c r="R4">
        <v>21.2</v>
      </c>
      <c r="S4">
        <v>21.2</v>
      </c>
      <c r="T4">
        <v>21.2</v>
      </c>
      <c r="U4">
        <v>21.2</v>
      </c>
      <c r="V4">
        <v>21.2</v>
      </c>
      <c r="W4">
        <v>21.2</v>
      </c>
      <c r="X4">
        <v>21.2</v>
      </c>
      <c r="Y4">
        <v>21.2</v>
      </c>
      <c r="Z4">
        <v>21.2</v>
      </c>
      <c r="AA4">
        <v>21.2</v>
      </c>
      <c r="AB4">
        <v>21.2</v>
      </c>
      <c r="AC4">
        <v>21.2</v>
      </c>
      <c r="AD4">
        <v>21.2</v>
      </c>
      <c r="AE4">
        <v>21.2</v>
      </c>
      <c r="AF4">
        <v>21.2</v>
      </c>
      <c r="AG4">
        <v>21.2</v>
      </c>
      <c r="AH4">
        <v>21.2</v>
      </c>
      <c r="AI4">
        <v>21.2</v>
      </c>
      <c r="AJ4">
        <v>21.2</v>
      </c>
      <c r="AK4">
        <v>21.2</v>
      </c>
      <c r="AL4">
        <v>21.2</v>
      </c>
      <c r="AM4">
        <v>21.2</v>
      </c>
      <c r="AN4">
        <v>21.2</v>
      </c>
      <c r="AO4">
        <v>21.2</v>
      </c>
      <c r="AP4">
        <v>21.2</v>
      </c>
      <c r="AQ4">
        <v>21.2</v>
      </c>
      <c r="AR4">
        <v>21.2</v>
      </c>
    </row>
    <row r="5" spans="1:44">
      <c r="A5">
        <v>4</v>
      </c>
      <c r="B5" t="s">
        <v>371</v>
      </c>
      <c r="C5" t="s">
        <v>367</v>
      </c>
      <c r="E5" t="s">
        <v>360</v>
      </c>
      <c r="F5" t="s">
        <v>147</v>
      </c>
      <c r="G5">
        <v>9.3778400000000008</v>
      </c>
      <c r="H5">
        <v>9.3778400000000008</v>
      </c>
      <c r="I5">
        <v>9.3778400000000008</v>
      </c>
      <c r="J5">
        <v>9.3778400000000008</v>
      </c>
      <c r="K5">
        <v>9.3778400000000008</v>
      </c>
      <c r="L5">
        <v>9.3778400000000008</v>
      </c>
      <c r="M5">
        <v>9.3778400000000008</v>
      </c>
      <c r="N5">
        <v>9.3778400000000008</v>
      </c>
      <c r="O5">
        <v>9.3778400000000008</v>
      </c>
      <c r="P5">
        <v>9.3778400000000008</v>
      </c>
      <c r="Q5">
        <v>9.3778400000000008</v>
      </c>
      <c r="R5">
        <v>9.3778400000000008</v>
      </c>
      <c r="S5">
        <v>9.3778400000000008</v>
      </c>
      <c r="T5">
        <v>9.3778400000000008</v>
      </c>
      <c r="U5">
        <v>9.3778400000000008</v>
      </c>
      <c r="V5">
        <v>9.3778400000000008</v>
      </c>
      <c r="W5">
        <v>9.3778400000000008</v>
      </c>
      <c r="X5">
        <v>9.3778400000000008</v>
      </c>
      <c r="Y5">
        <v>9.3778400000000008</v>
      </c>
      <c r="Z5">
        <v>9.3778400000000008</v>
      </c>
      <c r="AA5">
        <v>9.3778400000000008</v>
      </c>
      <c r="AB5">
        <v>9.3778400000000008</v>
      </c>
      <c r="AC5">
        <v>9.3778400000000008</v>
      </c>
      <c r="AD5">
        <v>9.3778400000000008</v>
      </c>
      <c r="AE5">
        <v>9.3778400000000008</v>
      </c>
      <c r="AF5">
        <v>9.3778400000000008</v>
      </c>
      <c r="AG5">
        <v>9.3778400000000008</v>
      </c>
      <c r="AH5">
        <v>9.3778400000000008</v>
      </c>
      <c r="AI5">
        <v>9.3778400000000008</v>
      </c>
      <c r="AJ5">
        <v>9.3778400000000008</v>
      </c>
      <c r="AK5">
        <v>9.3778400000000008</v>
      </c>
      <c r="AL5">
        <v>9.3778400000000008</v>
      </c>
      <c r="AM5">
        <v>9.3778400000000008</v>
      </c>
      <c r="AN5">
        <v>9.3778400000000008</v>
      </c>
      <c r="AO5">
        <v>9.3778400000000008</v>
      </c>
      <c r="AP5">
        <v>9.3778400000000008</v>
      </c>
      <c r="AQ5">
        <v>9.3778400000000008</v>
      </c>
      <c r="AR5">
        <v>9.3778400000000008</v>
      </c>
    </row>
    <row r="6" spans="1:44">
      <c r="A6">
        <v>5</v>
      </c>
      <c r="B6" t="s">
        <v>372</v>
      </c>
      <c r="C6" t="s">
        <v>368</v>
      </c>
      <c r="E6" t="s">
        <v>360</v>
      </c>
      <c r="F6" t="s">
        <v>148</v>
      </c>
      <c r="G6">
        <v>217.24199999999999</v>
      </c>
      <c r="H6">
        <v>217.24199999999999</v>
      </c>
      <c r="I6">
        <v>217.24199999999999</v>
      </c>
      <c r="J6">
        <v>217.24199999999999</v>
      </c>
      <c r="K6">
        <v>217.24199999999999</v>
      </c>
      <c r="L6">
        <v>217.24199999999999</v>
      </c>
      <c r="M6">
        <v>217.24199999999999</v>
      </c>
      <c r="N6">
        <v>217.24199999999999</v>
      </c>
      <c r="O6">
        <v>217.24199999999999</v>
      </c>
      <c r="P6">
        <v>217.24199999999999</v>
      </c>
      <c r="Q6">
        <v>217.24199999999999</v>
      </c>
      <c r="R6">
        <v>217.24199999999999</v>
      </c>
      <c r="S6">
        <v>217.24199999999999</v>
      </c>
      <c r="T6">
        <v>217.24199999999999</v>
      </c>
      <c r="U6">
        <v>217.24199999999999</v>
      </c>
      <c r="V6">
        <v>217.24199999999999</v>
      </c>
      <c r="W6">
        <v>217.24199999999999</v>
      </c>
      <c r="X6">
        <v>217.24199999999999</v>
      </c>
      <c r="Y6">
        <v>217.24199999999999</v>
      </c>
      <c r="Z6">
        <v>217.24199999999999</v>
      </c>
      <c r="AA6">
        <v>217.24199999999999</v>
      </c>
      <c r="AB6">
        <v>217.24199999999999</v>
      </c>
      <c r="AC6">
        <v>217.24199999999999</v>
      </c>
      <c r="AD6">
        <v>217.24199999999999</v>
      </c>
      <c r="AE6">
        <v>217.24199999999999</v>
      </c>
      <c r="AF6">
        <v>217.24199999999999</v>
      </c>
      <c r="AG6">
        <v>217.24199999999999</v>
      </c>
      <c r="AH6">
        <v>217.24199999999999</v>
      </c>
      <c r="AI6">
        <v>217.24199999999999</v>
      </c>
      <c r="AJ6">
        <v>217.24199999999999</v>
      </c>
      <c r="AK6">
        <v>217.24199999999999</v>
      </c>
      <c r="AL6">
        <v>217.24199999999999</v>
      </c>
      <c r="AM6">
        <v>217.24199999999999</v>
      </c>
      <c r="AN6">
        <v>217.24199999999999</v>
      </c>
      <c r="AO6">
        <v>217.24199999999999</v>
      </c>
      <c r="AP6">
        <v>217.24199999999999</v>
      </c>
      <c r="AQ6">
        <v>217.24199999999999</v>
      </c>
      <c r="AR6">
        <v>217.24199999999999</v>
      </c>
    </row>
    <row r="7" spans="1:44">
      <c r="A7">
        <v>6</v>
      </c>
      <c r="B7" t="s">
        <v>372</v>
      </c>
      <c r="C7" t="s">
        <v>367</v>
      </c>
      <c r="E7" t="s">
        <v>360</v>
      </c>
      <c r="F7" t="s">
        <v>149</v>
      </c>
      <c r="G7">
        <v>23.2042</v>
      </c>
      <c r="H7">
        <v>23.2042</v>
      </c>
      <c r="I7">
        <v>23.2042</v>
      </c>
      <c r="J7">
        <v>23.2042</v>
      </c>
      <c r="K7">
        <v>23.2042</v>
      </c>
      <c r="L7">
        <v>23.2042</v>
      </c>
      <c r="M7">
        <v>23.2042</v>
      </c>
      <c r="N7">
        <v>23.2042</v>
      </c>
      <c r="O7">
        <v>23.2042</v>
      </c>
      <c r="P7">
        <v>23.2042</v>
      </c>
      <c r="Q7">
        <v>23.2042</v>
      </c>
      <c r="R7">
        <v>23.2042</v>
      </c>
      <c r="S7">
        <v>23.2042</v>
      </c>
      <c r="T7">
        <v>23.2042</v>
      </c>
      <c r="U7">
        <v>23.2042</v>
      </c>
      <c r="V7">
        <v>23.2042</v>
      </c>
      <c r="W7">
        <v>23.2042</v>
      </c>
      <c r="X7">
        <v>23.2042</v>
      </c>
      <c r="Y7">
        <v>23.2042</v>
      </c>
      <c r="Z7">
        <v>23.2042</v>
      </c>
      <c r="AA7">
        <v>23.2042</v>
      </c>
      <c r="AB7">
        <v>23.2042</v>
      </c>
      <c r="AC7">
        <v>23.2042</v>
      </c>
      <c r="AD7">
        <v>23.2042</v>
      </c>
      <c r="AE7">
        <v>23.2042</v>
      </c>
      <c r="AF7">
        <v>23.2042</v>
      </c>
      <c r="AG7">
        <v>23.2042</v>
      </c>
      <c r="AH7">
        <v>23.2042</v>
      </c>
      <c r="AI7">
        <v>23.2042</v>
      </c>
      <c r="AJ7">
        <v>23.2042</v>
      </c>
      <c r="AK7">
        <v>23.2042</v>
      </c>
      <c r="AL7">
        <v>23.2042</v>
      </c>
      <c r="AM7">
        <v>23.2042</v>
      </c>
      <c r="AN7">
        <v>23.2042</v>
      </c>
      <c r="AO7">
        <v>23.2042</v>
      </c>
      <c r="AP7">
        <v>23.2042</v>
      </c>
      <c r="AQ7">
        <v>23.2042</v>
      </c>
      <c r="AR7">
        <v>23.2042</v>
      </c>
    </row>
    <row r="8" spans="1:44">
      <c r="A8">
        <v>7</v>
      </c>
      <c r="B8" t="s">
        <v>373</v>
      </c>
      <c r="C8" t="s">
        <v>368</v>
      </c>
      <c r="E8" t="s">
        <v>360</v>
      </c>
      <c r="F8" t="s">
        <v>150</v>
      </c>
      <c r="G8">
        <v>458.34</v>
      </c>
      <c r="H8">
        <v>458.34</v>
      </c>
      <c r="I8">
        <v>458.34</v>
      </c>
      <c r="J8">
        <v>458.34</v>
      </c>
      <c r="K8">
        <v>458.34</v>
      </c>
      <c r="L8">
        <v>458.34</v>
      </c>
      <c r="M8">
        <v>458.34</v>
      </c>
      <c r="N8">
        <v>458.34</v>
      </c>
      <c r="O8">
        <v>458.34</v>
      </c>
      <c r="P8">
        <v>458.34</v>
      </c>
      <c r="Q8">
        <v>458.34</v>
      </c>
      <c r="R8">
        <v>458.34</v>
      </c>
      <c r="S8">
        <v>458.34</v>
      </c>
      <c r="T8">
        <v>458.34</v>
      </c>
      <c r="U8">
        <v>458.34</v>
      </c>
      <c r="V8">
        <v>458.34</v>
      </c>
      <c r="W8">
        <v>458.34</v>
      </c>
      <c r="X8">
        <v>458.34</v>
      </c>
      <c r="Y8">
        <v>458.34</v>
      </c>
      <c r="Z8">
        <v>458.34</v>
      </c>
      <c r="AA8">
        <v>458.34</v>
      </c>
      <c r="AB8">
        <v>458.34</v>
      </c>
      <c r="AC8">
        <v>458.34</v>
      </c>
      <c r="AD8">
        <v>458.34</v>
      </c>
      <c r="AE8">
        <v>458.34</v>
      </c>
      <c r="AF8">
        <v>458.34</v>
      </c>
      <c r="AG8">
        <v>458.34</v>
      </c>
      <c r="AH8">
        <v>458.34</v>
      </c>
      <c r="AI8">
        <v>458.34</v>
      </c>
      <c r="AJ8">
        <v>458.34</v>
      </c>
      <c r="AK8">
        <v>458.34</v>
      </c>
      <c r="AL8">
        <v>458.34</v>
      </c>
      <c r="AM8">
        <v>458.34</v>
      </c>
      <c r="AN8">
        <v>458.34</v>
      </c>
      <c r="AO8">
        <v>458.34</v>
      </c>
      <c r="AP8">
        <v>458.34</v>
      </c>
      <c r="AQ8">
        <v>458.34</v>
      </c>
      <c r="AR8">
        <v>458.34</v>
      </c>
    </row>
    <row r="9" spans="1:44">
      <c r="A9">
        <v>8</v>
      </c>
      <c r="B9" t="s">
        <v>373</v>
      </c>
      <c r="C9" t="s">
        <v>367</v>
      </c>
      <c r="E9" t="s">
        <v>360</v>
      </c>
      <c r="F9" t="s">
        <v>151</v>
      </c>
      <c r="G9">
        <v>4000</v>
      </c>
      <c r="H9">
        <v>4000</v>
      </c>
      <c r="I9">
        <v>4000</v>
      </c>
      <c r="J9">
        <v>4000</v>
      </c>
      <c r="K9">
        <v>4000</v>
      </c>
      <c r="L9">
        <v>4000</v>
      </c>
      <c r="M9">
        <v>4000</v>
      </c>
      <c r="N9">
        <v>4000</v>
      </c>
      <c r="O9">
        <v>4000</v>
      </c>
      <c r="P9">
        <v>4000</v>
      </c>
      <c r="Q9">
        <v>4000</v>
      </c>
      <c r="R9">
        <v>4000</v>
      </c>
      <c r="S9">
        <v>4000</v>
      </c>
      <c r="T9">
        <v>4000</v>
      </c>
      <c r="U9">
        <v>4000</v>
      </c>
      <c r="V9">
        <v>4000</v>
      </c>
      <c r="W9">
        <v>4000</v>
      </c>
      <c r="X9">
        <v>4000</v>
      </c>
      <c r="Y9">
        <v>4000</v>
      </c>
      <c r="Z9">
        <v>4000</v>
      </c>
      <c r="AA9">
        <v>4000</v>
      </c>
      <c r="AB9">
        <v>4000</v>
      </c>
      <c r="AC9">
        <v>4000</v>
      </c>
      <c r="AD9">
        <v>4000</v>
      </c>
      <c r="AE9">
        <v>4000</v>
      </c>
      <c r="AF9">
        <v>4000</v>
      </c>
      <c r="AG9">
        <v>4000</v>
      </c>
      <c r="AH9">
        <v>4000</v>
      </c>
      <c r="AI9">
        <v>4000</v>
      </c>
      <c r="AJ9">
        <v>4000</v>
      </c>
      <c r="AK9">
        <v>4000</v>
      </c>
      <c r="AL9">
        <v>4000</v>
      </c>
      <c r="AM9">
        <v>4000</v>
      </c>
      <c r="AN9">
        <v>4000</v>
      </c>
      <c r="AO9">
        <v>4000</v>
      </c>
      <c r="AP9">
        <v>4000</v>
      </c>
      <c r="AQ9">
        <v>4000</v>
      </c>
      <c r="AR9">
        <v>4000</v>
      </c>
    </row>
    <row r="10" spans="1:44">
      <c r="A10">
        <v>9</v>
      </c>
      <c r="B10" t="s">
        <v>374</v>
      </c>
      <c r="C10" t="s">
        <v>368</v>
      </c>
      <c r="E10" t="s">
        <v>360</v>
      </c>
      <c r="F10" t="s">
        <v>152</v>
      </c>
      <c r="G10">
        <v>17.53</v>
      </c>
      <c r="H10">
        <v>17.53</v>
      </c>
      <c r="I10">
        <v>17.53</v>
      </c>
      <c r="J10">
        <v>17.53</v>
      </c>
      <c r="K10">
        <v>17.53</v>
      </c>
      <c r="L10">
        <v>17.53</v>
      </c>
      <c r="M10">
        <v>17.53</v>
      </c>
      <c r="N10">
        <v>17.53</v>
      </c>
      <c r="O10">
        <v>17.53</v>
      </c>
      <c r="P10">
        <v>17.53</v>
      </c>
      <c r="Q10">
        <v>17.53</v>
      </c>
      <c r="R10">
        <v>17.53</v>
      </c>
      <c r="S10">
        <v>17.53</v>
      </c>
      <c r="T10">
        <v>17.53</v>
      </c>
      <c r="U10">
        <v>17.53</v>
      </c>
      <c r="V10">
        <v>17.53</v>
      </c>
      <c r="W10">
        <v>17.53</v>
      </c>
      <c r="X10">
        <v>17.53</v>
      </c>
      <c r="Y10">
        <v>17.53</v>
      </c>
      <c r="Z10">
        <v>17.53</v>
      </c>
      <c r="AA10">
        <v>17.53</v>
      </c>
      <c r="AB10">
        <v>17.53</v>
      </c>
      <c r="AC10">
        <v>17.53</v>
      </c>
      <c r="AD10">
        <v>17.53</v>
      </c>
      <c r="AE10">
        <v>17.53</v>
      </c>
      <c r="AF10">
        <v>17.53</v>
      </c>
      <c r="AG10">
        <v>17.53</v>
      </c>
      <c r="AH10">
        <v>17.53</v>
      </c>
      <c r="AI10">
        <v>17.53</v>
      </c>
      <c r="AJ10">
        <v>17.53</v>
      </c>
      <c r="AK10">
        <v>17.53</v>
      </c>
      <c r="AL10">
        <v>17.53</v>
      </c>
      <c r="AM10">
        <v>17.53</v>
      </c>
      <c r="AN10">
        <v>17.53</v>
      </c>
      <c r="AO10">
        <v>17.53</v>
      </c>
      <c r="AP10">
        <v>17.53</v>
      </c>
      <c r="AQ10">
        <v>17.53</v>
      </c>
      <c r="AR10">
        <v>17.53</v>
      </c>
    </row>
    <row r="11" spans="1:44">
      <c r="A11">
        <v>10</v>
      </c>
      <c r="B11" t="s">
        <v>374</v>
      </c>
      <c r="C11" t="s">
        <v>367</v>
      </c>
      <c r="E11" t="s">
        <v>360</v>
      </c>
      <c r="F11" t="s">
        <v>153</v>
      </c>
      <c r="G11">
        <v>2258</v>
      </c>
      <c r="H11">
        <v>2258</v>
      </c>
      <c r="I11">
        <v>2258</v>
      </c>
      <c r="J11">
        <v>2258</v>
      </c>
      <c r="K11">
        <v>2258</v>
      </c>
      <c r="L11">
        <v>2258</v>
      </c>
      <c r="M11">
        <v>2258</v>
      </c>
      <c r="N11">
        <v>2258</v>
      </c>
      <c r="O11">
        <v>2258</v>
      </c>
      <c r="P11">
        <v>2258</v>
      </c>
      <c r="Q11">
        <v>2258</v>
      </c>
      <c r="R11">
        <v>2258</v>
      </c>
      <c r="S11">
        <v>2258</v>
      </c>
      <c r="T11">
        <v>2258</v>
      </c>
      <c r="U11">
        <v>2258</v>
      </c>
      <c r="V11">
        <v>2258</v>
      </c>
      <c r="W11">
        <v>2258</v>
      </c>
      <c r="X11">
        <v>2258</v>
      </c>
      <c r="Y11">
        <v>2258</v>
      </c>
      <c r="Z11">
        <v>2258</v>
      </c>
      <c r="AA11">
        <v>2258</v>
      </c>
      <c r="AB11">
        <v>2258</v>
      </c>
      <c r="AC11">
        <v>2258</v>
      </c>
      <c r="AD11">
        <v>2258</v>
      </c>
      <c r="AE11">
        <v>2258</v>
      </c>
      <c r="AF11">
        <v>2258</v>
      </c>
      <c r="AG11">
        <v>2258</v>
      </c>
      <c r="AH11">
        <v>2258</v>
      </c>
      <c r="AI11">
        <v>2258</v>
      </c>
      <c r="AJ11">
        <v>2258</v>
      </c>
      <c r="AK11">
        <v>2258</v>
      </c>
      <c r="AL11">
        <v>2258</v>
      </c>
      <c r="AM11">
        <v>2258</v>
      </c>
      <c r="AN11">
        <v>2258</v>
      </c>
      <c r="AO11">
        <v>2258</v>
      </c>
      <c r="AP11">
        <v>2258</v>
      </c>
      <c r="AQ11">
        <v>2258</v>
      </c>
      <c r="AR11">
        <v>2258</v>
      </c>
    </row>
    <row r="12" spans="1:44">
      <c r="A12">
        <v>11</v>
      </c>
      <c r="B12" t="s">
        <v>375</v>
      </c>
      <c r="C12" t="s">
        <v>368</v>
      </c>
      <c r="E12" t="s">
        <v>360</v>
      </c>
      <c r="F12" t="s">
        <v>154</v>
      </c>
      <c r="G12">
        <v>1.27</v>
      </c>
      <c r="H12">
        <v>1.27</v>
      </c>
      <c r="I12">
        <v>1.27</v>
      </c>
      <c r="J12">
        <v>1.27</v>
      </c>
      <c r="K12">
        <v>1.27</v>
      </c>
      <c r="L12">
        <v>1.27</v>
      </c>
      <c r="M12">
        <v>1.27</v>
      </c>
      <c r="N12">
        <v>1.27</v>
      </c>
      <c r="O12">
        <v>1.27</v>
      </c>
      <c r="P12">
        <v>1.27</v>
      </c>
      <c r="Q12">
        <v>1.27</v>
      </c>
      <c r="R12">
        <v>1.27</v>
      </c>
      <c r="S12">
        <v>1.27</v>
      </c>
      <c r="T12">
        <v>1.27</v>
      </c>
      <c r="U12">
        <v>1.27</v>
      </c>
      <c r="V12">
        <v>1.27</v>
      </c>
      <c r="W12">
        <v>1.27</v>
      </c>
      <c r="X12">
        <v>1.27</v>
      </c>
      <c r="Y12">
        <v>1.27</v>
      </c>
      <c r="Z12">
        <v>1.27</v>
      </c>
      <c r="AA12">
        <v>1.27</v>
      </c>
      <c r="AB12">
        <v>1.27</v>
      </c>
      <c r="AC12">
        <v>1.27</v>
      </c>
      <c r="AD12">
        <v>1.27</v>
      </c>
      <c r="AE12">
        <v>1.27</v>
      </c>
      <c r="AF12">
        <v>1.27</v>
      </c>
      <c r="AG12">
        <v>1.27</v>
      </c>
      <c r="AH12">
        <v>1.27</v>
      </c>
      <c r="AI12">
        <v>1.27</v>
      </c>
      <c r="AJ12">
        <v>1.27</v>
      </c>
      <c r="AK12">
        <v>1.27</v>
      </c>
      <c r="AL12">
        <v>1.27</v>
      </c>
      <c r="AM12">
        <v>1.27</v>
      </c>
      <c r="AN12">
        <v>1.27</v>
      </c>
      <c r="AO12">
        <v>1.27</v>
      </c>
      <c r="AP12">
        <v>1.27</v>
      </c>
      <c r="AQ12">
        <v>1.27</v>
      </c>
      <c r="AR12">
        <v>1.27</v>
      </c>
    </row>
    <row r="13" spans="1:44">
      <c r="A13">
        <v>12</v>
      </c>
      <c r="B13" t="s">
        <v>375</v>
      </c>
      <c r="C13" t="s">
        <v>367</v>
      </c>
      <c r="E13" t="s">
        <v>360</v>
      </c>
      <c r="F13" t="s">
        <v>155</v>
      </c>
      <c r="G13">
        <v>0.15</v>
      </c>
      <c r="H13">
        <v>0.15</v>
      </c>
      <c r="I13">
        <v>0.15</v>
      </c>
      <c r="J13">
        <v>0.15</v>
      </c>
      <c r="K13">
        <v>0.15</v>
      </c>
      <c r="L13">
        <v>0.15</v>
      </c>
      <c r="M13">
        <v>0.15</v>
      </c>
      <c r="N13">
        <v>0.15</v>
      </c>
      <c r="O13">
        <v>0.15</v>
      </c>
      <c r="P13">
        <v>0.15</v>
      </c>
      <c r="Q13">
        <v>0.15</v>
      </c>
      <c r="R13">
        <v>0.15</v>
      </c>
      <c r="S13">
        <v>0.15</v>
      </c>
      <c r="T13">
        <v>0.15</v>
      </c>
      <c r="U13">
        <v>0.15</v>
      </c>
      <c r="V13">
        <v>0.15</v>
      </c>
      <c r="W13">
        <v>0.15</v>
      </c>
      <c r="X13">
        <v>0.15</v>
      </c>
      <c r="Y13">
        <v>0.15</v>
      </c>
      <c r="Z13">
        <v>0.15</v>
      </c>
      <c r="AA13">
        <v>0.15</v>
      </c>
      <c r="AB13">
        <v>0.15</v>
      </c>
      <c r="AC13">
        <v>0.15</v>
      </c>
      <c r="AD13">
        <v>0.15</v>
      </c>
      <c r="AE13">
        <v>0.15</v>
      </c>
      <c r="AF13">
        <v>0.15</v>
      </c>
      <c r="AG13">
        <v>0.15</v>
      </c>
      <c r="AH13">
        <v>0.15</v>
      </c>
      <c r="AI13">
        <v>0.15</v>
      </c>
      <c r="AJ13">
        <v>0.15</v>
      </c>
      <c r="AK13">
        <v>0.15</v>
      </c>
      <c r="AL13">
        <v>0.15</v>
      </c>
      <c r="AM13">
        <v>0.15</v>
      </c>
      <c r="AN13">
        <v>0.15</v>
      </c>
      <c r="AO13">
        <v>0.15</v>
      </c>
      <c r="AP13">
        <v>0.15</v>
      </c>
      <c r="AQ13">
        <v>0.15</v>
      </c>
      <c r="AR13">
        <v>0.15</v>
      </c>
    </row>
    <row r="14" spans="1:44">
      <c r="A14">
        <v>13</v>
      </c>
      <c r="B14" t="s">
        <v>369</v>
      </c>
      <c r="C14" t="s">
        <v>368</v>
      </c>
      <c r="E14" t="s">
        <v>361</v>
      </c>
      <c r="F14" t="s">
        <v>156</v>
      </c>
      <c r="G14">
        <v>6213.88</v>
      </c>
      <c r="H14">
        <v>6213.88</v>
      </c>
      <c r="I14">
        <v>6213.88</v>
      </c>
      <c r="J14">
        <v>6213.88</v>
      </c>
      <c r="K14">
        <v>6213.88</v>
      </c>
      <c r="L14">
        <v>6213.88</v>
      </c>
      <c r="M14">
        <v>6213.88</v>
      </c>
      <c r="N14">
        <v>6213.88</v>
      </c>
      <c r="O14">
        <v>6213.88</v>
      </c>
      <c r="P14">
        <v>6213.88</v>
      </c>
      <c r="Q14">
        <v>6213.88</v>
      </c>
      <c r="R14">
        <v>6213.88</v>
      </c>
      <c r="S14">
        <v>6213.88</v>
      </c>
      <c r="T14">
        <v>6213.88</v>
      </c>
      <c r="U14">
        <v>6213.88</v>
      </c>
      <c r="V14">
        <v>6213.88</v>
      </c>
      <c r="W14">
        <v>6213.88</v>
      </c>
      <c r="X14">
        <v>6213.88</v>
      </c>
      <c r="Y14">
        <v>6213.88</v>
      </c>
      <c r="Z14">
        <v>6213.88</v>
      </c>
      <c r="AA14">
        <v>6213.88</v>
      </c>
      <c r="AB14">
        <v>6213.88</v>
      </c>
      <c r="AC14">
        <v>6213.88</v>
      </c>
      <c r="AD14">
        <v>6213.88</v>
      </c>
      <c r="AE14">
        <v>6213.88</v>
      </c>
      <c r="AF14">
        <v>6213.88</v>
      </c>
      <c r="AG14">
        <v>6213.88</v>
      </c>
      <c r="AH14">
        <v>6213.88</v>
      </c>
      <c r="AI14">
        <v>6213.88</v>
      </c>
      <c r="AJ14">
        <v>6213.88</v>
      </c>
      <c r="AK14">
        <v>6213.88</v>
      </c>
      <c r="AL14">
        <v>6213.88</v>
      </c>
      <c r="AM14">
        <v>6213.88</v>
      </c>
      <c r="AN14">
        <v>6213.88</v>
      </c>
      <c r="AO14">
        <v>6213.88</v>
      </c>
      <c r="AP14">
        <v>6213.88</v>
      </c>
      <c r="AQ14">
        <v>6213.88</v>
      </c>
      <c r="AR14">
        <v>6213.88</v>
      </c>
    </row>
    <row r="15" spans="1:44">
      <c r="A15">
        <v>14</v>
      </c>
      <c r="B15" t="s">
        <v>369</v>
      </c>
      <c r="C15" t="s">
        <v>367</v>
      </c>
      <c r="E15" t="s">
        <v>361</v>
      </c>
      <c r="F15" t="s">
        <v>157</v>
      </c>
      <c r="G15">
        <v>18641.599999999999</v>
      </c>
      <c r="H15">
        <v>18641.599999999999</v>
      </c>
      <c r="I15">
        <v>18641.599999999999</v>
      </c>
      <c r="J15">
        <v>18641.599999999999</v>
      </c>
      <c r="K15">
        <v>18641.599999999999</v>
      </c>
      <c r="L15">
        <v>18641.599999999999</v>
      </c>
      <c r="M15">
        <v>18641.599999999999</v>
      </c>
      <c r="N15">
        <v>18641.599999999999</v>
      </c>
      <c r="O15">
        <v>18641.599999999999</v>
      </c>
      <c r="P15">
        <v>18641.599999999999</v>
      </c>
      <c r="Q15">
        <v>18641.599999999999</v>
      </c>
      <c r="R15">
        <v>18641.599999999999</v>
      </c>
      <c r="S15">
        <v>18641.599999999999</v>
      </c>
      <c r="T15">
        <v>18641.599999999999</v>
      </c>
      <c r="U15">
        <v>18641.599999999999</v>
      </c>
      <c r="V15">
        <v>18641.599999999999</v>
      </c>
      <c r="W15">
        <v>18641.599999999999</v>
      </c>
      <c r="X15">
        <v>18641.599999999999</v>
      </c>
      <c r="Y15">
        <v>18641.599999999999</v>
      </c>
      <c r="Z15">
        <v>18641.599999999999</v>
      </c>
      <c r="AA15">
        <v>18641.599999999999</v>
      </c>
      <c r="AB15">
        <v>18641.599999999999</v>
      </c>
      <c r="AC15">
        <v>18641.599999999999</v>
      </c>
      <c r="AD15">
        <v>18641.599999999999</v>
      </c>
      <c r="AE15">
        <v>18641.599999999999</v>
      </c>
      <c r="AF15">
        <v>18641.599999999999</v>
      </c>
      <c r="AG15">
        <v>18641.599999999999</v>
      </c>
      <c r="AH15">
        <v>18641.599999999999</v>
      </c>
      <c r="AI15">
        <v>18641.599999999999</v>
      </c>
      <c r="AJ15">
        <v>18641.599999999999</v>
      </c>
      <c r="AK15">
        <v>18641.599999999999</v>
      </c>
      <c r="AL15">
        <v>18641.599999999999</v>
      </c>
      <c r="AM15">
        <v>18641.599999999999</v>
      </c>
      <c r="AN15">
        <v>18641.599999999999</v>
      </c>
      <c r="AO15">
        <v>18641.599999999999</v>
      </c>
      <c r="AP15">
        <v>18641.599999999999</v>
      </c>
      <c r="AQ15">
        <v>18641.599999999999</v>
      </c>
      <c r="AR15">
        <v>18641.599999999999</v>
      </c>
    </row>
    <row r="16" spans="1:44">
      <c r="A16">
        <v>15</v>
      </c>
      <c r="B16" t="s">
        <v>371</v>
      </c>
      <c r="C16" t="s">
        <v>368</v>
      </c>
      <c r="E16" t="s">
        <v>361</v>
      </c>
      <c r="F16" t="s">
        <v>158</v>
      </c>
      <c r="G16">
        <v>37283.300000000003</v>
      </c>
      <c r="H16">
        <v>37283.300000000003</v>
      </c>
      <c r="I16">
        <v>37283.300000000003</v>
      </c>
      <c r="J16">
        <v>37283.300000000003</v>
      </c>
      <c r="K16">
        <v>37283.300000000003</v>
      </c>
      <c r="L16">
        <v>37283.300000000003</v>
      </c>
      <c r="M16">
        <v>37283.300000000003</v>
      </c>
      <c r="N16">
        <v>37283.300000000003</v>
      </c>
      <c r="O16">
        <v>37283.300000000003</v>
      </c>
      <c r="P16">
        <v>37283.300000000003</v>
      </c>
      <c r="Q16">
        <v>37283.300000000003</v>
      </c>
      <c r="R16">
        <v>37283.300000000003</v>
      </c>
      <c r="S16">
        <v>37283.300000000003</v>
      </c>
      <c r="T16">
        <v>37283.300000000003</v>
      </c>
      <c r="U16">
        <v>37283.300000000003</v>
      </c>
      <c r="V16">
        <v>37283.300000000003</v>
      </c>
      <c r="W16">
        <v>37283.300000000003</v>
      </c>
      <c r="X16">
        <v>37283.300000000003</v>
      </c>
      <c r="Y16">
        <v>37283.300000000003</v>
      </c>
      <c r="Z16">
        <v>37283.300000000003</v>
      </c>
      <c r="AA16">
        <v>37283.300000000003</v>
      </c>
      <c r="AB16">
        <v>37283.300000000003</v>
      </c>
      <c r="AC16">
        <v>37283.300000000003</v>
      </c>
      <c r="AD16">
        <v>37283.300000000003</v>
      </c>
      <c r="AE16">
        <v>37283.300000000003</v>
      </c>
      <c r="AF16">
        <v>37283.300000000003</v>
      </c>
      <c r="AG16">
        <v>37283.300000000003</v>
      </c>
      <c r="AH16">
        <v>37283.300000000003</v>
      </c>
      <c r="AI16">
        <v>37283.300000000003</v>
      </c>
      <c r="AJ16">
        <v>37283.300000000003</v>
      </c>
      <c r="AK16">
        <v>37283.300000000003</v>
      </c>
      <c r="AL16">
        <v>37283.300000000003</v>
      </c>
      <c r="AM16">
        <v>37283.300000000003</v>
      </c>
      <c r="AN16">
        <v>37283.300000000003</v>
      </c>
      <c r="AO16">
        <v>37283.300000000003</v>
      </c>
      <c r="AP16">
        <v>37283.300000000003</v>
      </c>
      <c r="AQ16">
        <v>37283.300000000003</v>
      </c>
      <c r="AR16">
        <v>37283.300000000003</v>
      </c>
    </row>
    <row r="17" spans="1:44">
      <c r="A17">
        <v>16</v>
      </c>
      <c r="B17" t="s">
        <v>371</v>
      </c>
      <c r="C17" t="s">
        <v>367</v>
      </c>
      <c r="E17" t="s">
        <v>361</v>
      </c>
      <c r="F17" t="s">
        <v>159</v>
      </c>
      <c r="G17">
        <v>46602.8</v>
      </c>
      <c r="H17">
        <v>46602.8</v>
      </c>
      <c r="I17">
        <v>46602.8</v>
      </c>
      <c r="J17">
        <v>46602.8</v>
      </c>
      <c r="K17">
        <v>46602.8</v>
      </c>
      <c r="L17">
        <v>46602.8</v>
      </c>
      <c r="M17">
        <v>46602.8</v>
      </c>
      <c r="N17">
        <v>46602.8</v>
      </c>
      <c r="O17">
        <v>46602.8</v>
      </c>
      <c r="P17">
        <v>46602.8</v>
      </c>
      <c r="Q17">
        <v>46602.8</v>
      </c>
      <c r="R17">
        <v>46602.8</v>
      </c>
      <c r="S17">
        <v>46602.8</v>
      </c>
      <c r="T17">
        <v>46602.8</v>
      </c>
      <c r="U17">
        <v>46602.8</v>
      </c>
      <c r="V17">
        <v>46602.8</v>
      </c>
      <c r="W17">
        <v>46602.8</v>
      </c>
      <c r="X17">
        <v>46602.8</v>
      </c>
      <c r="Y17">
        <v>46602.8</v>
      </c>
      <c r="Z17">
        <v>46602.8</v>
      </c>
      <c r="AA17">
        <v>46602.8</v>
      </c>
      <c r="AB17">
        <v>46602.8</v>
      </c>
      <c r="AC17">
        <v>46602.8</v>
      </c>
      <c r="AD17">
        <v>46602.8</v>
      </c>
      <c r="AE17">
        <v>46602.8</v>
      </c>
      <c r="AF17">
        <v>46602.8</v>
      </c>
      <c r="AG17">
        <v>46602.8</v>
      </c>
      <c r="AH17">
        <v>46602.8</v>
      </c>
      <c r="AI17">
        <v>46602.8</v>
      </c>
      <c r="AJ17">
        <v>46602.8</v>
      </c>
      <c r="AK17">
        <v>46602.8</v>
      </c>
      <c r="AL17">
        <v>46602.8</v>
      </c>
      <c r="AM17">
        <v>46602.8</v>
      </c>
      <c r="AN17">
        <v>46602.8</v>
      </c>
      <c r="AO17">
        <v>46602.8</v>
      </c>
      <c r="AP17">
        <v>46602.8</v>
      </c>
      <c r="AQ17">
        <v>46602.8</v>
      </c>
      <c r="AR17">
        <v>46602.8</v>
      </c>
    </row>
    <row r="18" spans="1:44">
      <c r="A18">
        <v>17</v>
      </c>
      <c r="B18" t="s">
        <v>372</v>
      </c>
      <c r="C18" t="s">
        <v>368</v>
      </c>
      <c r="E18" t="s">
        <v>361</v>
      </c>
      <c r="F18" t="s">
        <v>160</v>
      </c>
      <c r="G18">
        <v>283982</v>
      </c>
      <c r="H18">
        <v>283982</v>
      </c>
      <c r="I18">
        <v>283982</v>
      </c>
      <c r="J18">
        <v>283982</v>
      </c>
      <c r="K18">
        <v>283982</v>
      </c>
      <c r="L18">
        <v>283982</v>
      </c>
      <c r="M18">
        <v>283982</v>
      </c>
      <c r="N18">
        <v>283982</v>
      </c>
      <c r="O18">
        <v>283982</v>
      </c>
      <c r="P18">
        <v>283982</v>
      </c>
      <c r="Q18">
        <v>283982</v>
      </c>
      <c r="R18">
        <v>283982</v>
      </c>
      <c r="S18">
        <v>283982</v>
      </c>
      <c r="T18">
        <v>283982</v>
      </c>
      <c r="U18">
        <v>283982</v>
      </c>
      <c r="V18">
        <v>283982</v>
      </c>
      <c r="W18">
        <v>283982</v>
      </c>
      <c r="X18">
        <v>283982</v>
      </c>
      <c r="Y18">
        <v>283982</v>
      </c>
      <c r="Z18">
        <v>283982</v>
      </c>
      <c r="AA18">
        <v>283982</v>
      </c>
      <c r="AB18">
        <v>283982</v>
      </c>
      <c r="AC18">
        <v>283982</v>
      </c>
      <c r="AD18">
        <v>283982</v>
      </c>
      <c r="AE18">
        <v>283982</v>
      </c>
      <c r="AF18">
        <v>283982</v>
      </c>
      <c r="AG18">
        <v>283982</v>
      </c>
      <c r="AH18">
        <v>283982</v>
      </c>
      <c r="AI18">
        <v>283982</v>
      </c>
      <c r="AJ18">
        <v>283982</v>
      </c>
      <c r="AK18">
        <v>283982</v>
      </c>
      <c r="AL18">
        <v>283982</v>
      </c>
      <c r="AM18">
        <v>283982</v>
      </c>
      <c r="AN18">
        <v>283982</v>
      </c>
      <c r="AO18">
        <v>283982</v>
      </c>
      <c r="AP18">
        <v>283982</v>
      </c>
      <c r="AQ18">
        <v>283982</v>
      </c>
      <c r="AR18">
        <v>283982</v>
      </c>
    </row>
    <row r="19" spans="1:44">
      <c r="A19">
        <v>18</v>
      </c>
      <c r="B19" t="s">
        <v>372</v>
      </c>
      <c r="C19" t="s">
        <v>367</v>
      </c>
      <c r="E19" t="s">
        <v>361</v>
      </c>
      <c r="F19" t="s">
        <v>161</v>
      </c>
      <c r="G19" s="24">
        <v>3051370</v>
      </c>
      <c r="H19" s="24">
        <v>3051370</v>
      </c>
      <c r="I19" s="24">
        <v>3051370</v>
      </c>
      <c r="J19" s="24">
        <v>3051370</v>
      </c>
      <c r="K19" s="24">
        <v>3051370</v>
      </c>
      <c r="L19" s="24">
        <v>3051370</v>
      </c>
      <c r="M19" s="24">
        <v>3051370</v>
      </c>
      <c r="N19" s="24">
        <v>3051370</v>
      </c>
      <c r="O19" s="24">
        <v>3051370</v>
      </c>
      <c r="P19" s="24">
        <v>3051370</v>
      </c>
      <c r="Q19" s="24">
        <v>3051370</v>
      </c>
      <c r="R19" s="24">
        <v>3051370</v>
      </c>
      <c r="S19" s="24">
        <v>3051370</v>
      </c>
      <c r="T19" s="24">
        <v>3051370</v>
      </c>
      <c r="U19" s="24">
        <v>3051370</v>
      </c>
      <c r="V19" s="24">
        <v>3051370</v>
      </c>
      <c r="W19" s="24">
        <v>3051370</v>
      </c>
      <c r="X19" s="24">
        <v>3051370</v>
      </c>
      <c r="Y19" s="24">
        <v>3051370</v>
      </c>
      <c r="Z19" s="24">
        <v>3051370</v>
      </c>
      <c r="AA19" s="24">
        <v>3051370</v>
      </c>
      <c r="AB19" s="24">
        <v>3051370</v>
      </c>
      <c r="AC19" s="24">
        <v>3051370</v>
      </c>
      <c r="AD19" s="24">
        <v>3051370</v>
      </c>
      <c r="AE19" s="24">
        <v>3051370</v>
      </c>
      <c r="AF19" s="24">
        <v>3051370</v>
      </c>
      <c r="AG19" s="24">
        <v>3051370</v>
      </c>
      <c r="AH19" s="24">
        <v>3051370</v>
      </c>
      <c r="AI19" s="24">
        <v>3051370</v>
      </c>
      <c r="AJ19" s="24">
        <v>3051370</v>
      </c>
      <c r="AK19" s="24">
        <v>3051370</v>
      </c>
      <c r="AL19" s="24">
        <v>3051370</v>
      </c>
      <c r="AM19" s="24">
        <v>3051370</v>
      </c>
      <c r="AN19" s="24">
        <v>3051370</v>
      </c>
      <c r="AO19" s="24">
        <v>3051370</v>
      </c>
      <c r="AP19" s="24">
        <v>3051370</v>
      </c>
      <c r="AQ19" s="24">
        <v>3051370</v>
      </c>
      <c r="AR19" s="24">
        <v>3051370</v>
      </c>
    </row>
    <row r="20" spans="1:44">
      <c r="A20">
        <v>19</v>
      </c>
      <c r="B20" t="s">
        <v>373</v>
      </c>
      <c r="C20" t="s">
        <v>368</v>
      </c>
      <c r="E20" t="s">
        <v>361</v>
      </c>
      <c r="F20" t="s">
        <v>162</v>
      </c>
      <c r="G20">
        <v>60419.8</v>
      </c>
      <c r="H20">
        <v>60419.8</v>
      </c>
      <c r="I20">
        <v>60419.8</v>
      </c>
      <c r="J20">
        <v>60419.8</v>
      </c>
      <c r="K20">
        <v>60419.8</v>
      </c>
      <c r="L20">
        <v>60419.8</v>
      </c>
      <c r="M20">
        <v>60419.8</v>
      </c>
      <c r="N20">
        <v>60419.8</v>
      </c>
      <c r="O20">
        <v>60419.8</v>
      </c>
      <c r="P20">
        <v>60419.8</v>
      </c>
      <c r="Q20">
        <v>60419.8</v>
      </c>
      <c r="R20">
        <v>60419.8</v>
      </c>
      <c r="S20">
        <v>60419.8</v>
      </c>
      <c r="T20">
        <v>60419.8</v>
      </c>
      <c r="U20">
        <v>60419.8</v>
      </c>
      <c r="V20">
        <v>60419.8</v>
      </c>
      <c r="W20">
        <v>60419.8</v>
      </c>
      <c r="X20">
        <v>60419.8</v>
      </c>
      <c r="Y20">
        <v>60419.8</v>
      </c>
      <c r="Z20">
        <v>60419.8</v>
      </c>
      <c r="AA20">
        <v>60419.8</v>
      </c>
      <c r="AB20">
        <v>60419.8</v>
      </c>
      <c r="AC20">
        <v>60419.8</v>
      </c>
      <c r="AD20">
        <v>60419.8</v>
      </c>
      <c r="AE20">
        <v>60419.8</v>
      </c>
      <c r="AF20">
        <v>60419.8</v>
      </c>
      <c r="AG20">
        <v>60419.8</v>
      </c>
      <c r="AH20">
        <v>60419.8</v>
      </c>
      <c r="AI20">
        <v>60419.8</v>
      </c>
      <c r="AJ20">
        <v>60419.8</v>
      </c>
      <c r="AK20">
        <v>60419.8</v>
      </c>
      <c r="AL20">
        <v>60419.8</v>
      </c>
      <c r="AM20">
        <v>60419.8</v>
      </c>
      <c r="AN20">
        <v>60419.8</v>
      </c>
      <c r="AO20">
        <v>60419.8</v>
      </c>
      <c r="AP20">
        <v>60419.8</v>
      </c>
      <c r="AQ20">
        <v>60419.8</v>
      </c>
      <c r="AR20">
        <v>60419.8</v>
      </c>
    </row>
    <row r="21" spans="1:44">
      <c r="A21">
        <v>20</v>
      </c>
      <c r="B21" t="s">
        <v>373</v>
      </c>
      <c r="C21" t="s">
        <v>367</v>
      </c>
      <c r="E21" t="s">
        <v>361</v>
      </c>
      <c r="F21" t="s">
        <v>163</v>
      </c>
      <c r="G21">
        <v>124105</v>
      </c>
      <c r="H21">
        <v>124105</v>
      </c>
      <c r="I21">
        <v>124105</v>
      </c>
      <c r="J21">
        <v>124105</v>
      </c>
      <c r="K21">
        <v>124105</v>
      </c>
      <c r="L21">
        <v>124105</v>
      </c>
      <c r="M21">
        <v>124105</v>
      </c>
      <c r="N21">
        <v>124105</v>
      </c>
      <c r="O21">
        <v>124105</v>
      </c>
      <c r="P21">
        <v>124105</v>
      </c>
      <c r="Q21">
        <v>124105</v>
      </c>
      <c r="R21">
        <v>124105</v>
      </c>
      <c r="S21">
        <v>124105</v>
      </c>
      <c r="T21">
        <v>124105</v>
      </c>
      <c r="U21">
        <v>124105</v>
      </c>
      <c r="V21">
        <v>124105</v>
      </c>
      <c r="W21">
        <v>124105</v>
      </c>
      <c r="X21">
        <v>124105</v>
      </c>
      <c r="Y21">
        <v>124105</v>
      </c>
      <c r="Z21">
        <v>124105</v>
      </c>
      <c r="AA21">
        <v>124105</v>
      </c>
      <c r="AB21">
        <v>124105</v>
      </c>
      <c r="AC21">
        <v>124105</v>
      </c>
      <c r="AD21">
        <v>124105</v>
      </c>
      <c r="AE21">
        <v>124105</v>
      </c>
      <c r="AF21">
        <v>124105</v>
      </c>
      <c r="AG21">
        <v>124105</v>
      </c>
      <c r="AH21">
        <v>124105</v>
      </c>
      <c r="AI21">
        <v>124105</v>
      </c>
      <c r="AJ21">
        <v>124105</v>
      </c>
      <c r="AK21">
        <v>124105</v>
      </c>
      <c r="AL21">
        <v>124105</v>
      </c>
      <c r="AM21">
        <v>124105</v>
      </c>
      <c r="AN21">
        <v>124105</v>
      </c>
      <c r="AO21">
        <v>124105</v>
      </c>
      <c r="AP21">
        <v>124105</v>
      </c>
      <c r="AQ21">
        <v>124105</v>
      </c>
      <c r="AR21">
        <v>124105</v>
      </c>
    </row>
    <row r="22" spans="1:44">
      <c r="A22">
        <v>21</v>
      </c>
      <c r="B22" t="s">
        <v>374</v>
      </c>
      <c r="C22" t="s">
        <v>368</v>
      </c>
      <c r="E22" t="s">
        <v>361</v>
      </c>
      <c r="F22" t="s">
        <v>164</v>
      </c>
      <c r="G22">
        <v>92081</v>
      </c>
      <c r="H22">
        <v>92081</v>
      </c>
      <c r="I22">
        <v>92081</v>
      </c>
      <c r="J22">
        <v>92081</v>
      </c>
      <c r="K22">
        <v>92081</v>
      </c>
      <c r="L22">
        <v>92081</v>
      </c>
      <c r="M22">
        <v>92081</v>
      </c>
      <c r="N22">
        <v>92081</v>
      </c>
      <c r="O22">
        <v>92081</v>
      </c>
      <c r="P22">
        <v>92081</v>
      </c>
      <c r="Q22">
        <v>92081</v>
      </c>
      <c r="R22">
        <v>92081</v>
      </c>
      <c r="S22">
        <v>92081</v>
      </c>
      <c r="T22">
        <v>92081</v>
      </c>
      <c r="U22">
        <v>92081</v>
      </c>
      <c r="V22">
        <v>92081</v>
      </c>
      <c r="W22">
        <v>92081</v>
      </c>
      <c r="X22">
        <v>92081</v>
      </c>
      <c r="Y22">
        <v>92081</v>
      </c>
      <c r="Z22">
        <v>92081</v>
      </c>
      <c r="AA22">
        <v>92081</v>
      </c>
      <c r="AB22">
        <v>92081</v>
      </c>
      <c r="AC22">
        <v>92081</v>
      </c>
      <c r="AD22">
        <v>92081</v>
      </c>
      <c r="AE22">
        <v>92081</v>
      </c>
      <c r="AF22">
        <v>92081</v>
      </c>
      <c r="AG22">
        <v>92081</v>
      </c>
      <c r="AH22">
        <v>92081</v>
      </c>
      <c r="AI22">
        <v>92081</v>
      </c>
      <c r="AJ22">
        <v>92081</v>
      </c>
      <c r="AK22">
        <v>92081</v>
      </c>
      <c r="AL22">
        <v>92081</v>
      </c>
      <c r="AM22">
        <v>92081</v>
      </c>
      <c r="AN22">
        <v>92081</v>
      </c>
      <c r="AO22">
        <v>92081</v>
      </c>
      <c r="AP22">
        <v>92081</v>
      </c>
      <c r="AQ22">
        <v>92081</v>
      </c>
      <c r="AR22">
        <v>92081</v>
      </c>
    </row>
    <row r="23" spans="1:44">
      <c r="A23">
        <v>22</v>
      </c>
      <c r="B23" t="s">
        <v>374</v>
      </c>
      <c r="C23" t="s">
        <v>367</v>
      </c>
      <c r="E23" t="s">
        <v>361</v>
      </c>
      <c r="F23" t="s">
        <v>165</v>
      </c>
      <c r="G23">
        <v>27520.6</v>
      </c>
      <c r="H23">
        <v>27520.6</v>
      </c>
      <c r="I23">
        <v>27520.6</v>
      </c>
      <c r="J23">
        <v>27520.6</v>
      </c>
      <c r="K23">
        <v>27520.6</v>
      </c>
      <c r="L23">
        <v>27520.6</v>
      </c>
      <c r="M23">
        <v>27520.6</v>
      </c>
      <c r="N23">
        <v>27520.6</v>
      </c>
      <c r="O23">
        <v>27520.6</v>
      </c>
      <c r="P23">
        <v>27520.6</v>
      </c>
      <c r="Q23">
        <v>27520.6</v>
      </c>
      <c r="R23">
        <v>27520.6</v>
      </c>
      <c r="S23">
        <v>27520.6</v>
      </c>
      <c r="T23">
        <v>27520.6</v>
      </c>
      <c r="U23">
        <v>27520.6</v>
      </c>
      <c r="V23">
        <v>27520.6</v>
      </c>
      <c r="W23">
        <v>27520.6</v>
      </c>
      <c r="X23">
        <v>27520.6</v>
      </c>
      <c r="Y23">
        <v>27520.6</v>
      </c>
      <c r="Z23">
        <v>27520.6</v>
      </c>
      <c r="AA23">
        <v>27520.6</v>
      </c>
      <c r="AB23">
        <v>27520.6</v>
      </c>
      <c r="AC23">
        <v>27520.6</v>
      </c>
      <c r="AD23">
        <v>27520.6</v>
      </c>
      <c r="AE23">
        <v>27520.6</v>
      </c>
      <c r="AF23">
        <v>27520.6</v>
      </c>
      <c r="AG23">
        <v>27520.6</v>
      </c>
      <c r="AH23">
        <v>27520.6</v>
      </c>
      <c r="AI23">
        <v>27520.6</v>
      </c>
      <c r="AJ23">
        <v>27520.6</v>
      </c>
      <c r="AK23">
        <v>27520.6</v>
      </c>
      <c r="AL23">
        <v>27520.6</v>
      </c>
      <c r="AM23">
        <v>27520.6</v>
      </c>
      <c r="AN23">
        <v>27520.6</v>
      </c>
      <c r="AO23">
        <v>27520.6</v>
      </c>
      <c r="AP23">
        <v>27520.6</v>
      </c>
      <c r="AQ23">
        <v>27520.6</v>
      </c>
      <c r="AR23">
        <v>27520.6</v>
      </c>
    </row>
    <row r="24" spans="1:44">
      <c r="A24">
        <v>23</v>
      </c>
      <c r="B24" t="s">
        <v>375</v>
      </c>
      <c r="C24" t="s">
        <v>368</v>
      </c>
      <c r="E24" t="s">
        <v>361</v>
      </c>
      <c r="F24" t="s">
        <v>166</v>
      </c>
      <c r="G24">
        <v>3728.33</v>
      </c>
      <c r="H24">
        <v>3728.33</v>
      </c>
      <c r="I24">
        <v>3728.33</v>
      </c>
      <c r="J24">
        <v>3728.33</v>
      </c>
      <c r="K24">
        <v>3728.33</v>
      </c>
      <c r="L24">
        <v>3728.33</v>
      </c>
      <c r="M24">
        <v>3728.33</v>
      </c>
      <c r="N24">
        <v>3728.33</v>
      </c>
      <c r="O24">
        <v>3728.33</v>
      </c>
      <c r="P24">
        <v>3728.33</v>
      </c>
      <c r="Q24">
        <v>3728.33</v>
      </c>
      <c r="R24">
        <v>3728.33</v>
      </c>
      <c r="S24">
        <v>3728.33</v>
      </c>
      <c r="T24">
        <v>3728.33</v>
      </c>
      <c r="U24">
        <v>3728.33</v>
      </c>
      <c r="V24">
        <v>3728.33</v>
      </c>
      <c r="W24">
        <v>3728.33</v>
      </c>
      <c r="X24">
        <v>3728.33</v>
      </c>
      <c r="Y24">
        <v>3728.33</v>
      </c>
      <c r="Z24">
        <v>3728.33</v>
      </c>
      <c r="AA24">
        <v>3728.33</v>
      </c>
      <c r="AB24">
        <v>3728.33</v>
      </c>
      <c r="AC24">
        <v>3728.33</v>
      </c>
      <c r="AD24">
        <v>3728.33</v>
      </c>
      <c r="AE24">
        <v>3728.33</v>
      </c>
      <c r="AF24">
        <v>3728.33</v>
      </c>
      <c r="AG24">
        <v>3728.33</v>
      </c>
      <c r="AH24">
        <v>3728.33</v>
      </c>
      <c r="AI24">
        <v>3728.33</v>
      </c>
      <c r="AJ24">
        <v>3728.33</v>
      </c>
      <c r="AK24">
        <v>3728.33</v>
      </c>
      <c r="AL24">
        <v>3728.33</v>
      </c>
      <c r="AM24">
        <v>3728.33</v>
      </c>
      <c r="AN24">
        <v>3728.33</v>
      </c>
      <c r="AO24">
        <v>3728.33</v>
      </c>
      <c r="AP24">
        <v>3728.33</v>
      </c>
      <c r="AQ24">
        <v>3728.33</v>
      </c>
      <c r="AR24">
        <v>3728.33</v>
      </c>
    </row>
    <row r="25" spans="1:44">
      <c r="A25">
        <v>24</v>
      </c>
      <c r="B25" t="s">
        <v>375</v>
      </c>
      <c r="C25" t="s">
        <v>367</v>
      </c>
      <c r="E25" t="s">
        <v>361</v>
      </c>
      <c r="F25" t="s">
        <v>167</v>
      </c>
      <c r="G25">
        <v>3728.33</v>
      </c>
      <c r="H25">
        <v>3728.33</v>
      </c>
      <c r="I25">
        <v>3728.33</v>
      </c>
      <c r="J25">
        <v>3728.33</v>
      </c>
      <c r="K25">
        <v>3728.33</v>
      </c>
      <c r="L25">
        <v>3728.33</v>
      </c>
      <c r="M25">
        <v>3728.33</v>
      </c>
      <c r="N25">
        <v>3728.33</v>
      </c>
      <c r="O25">
        <v>3728.33</v>
      </c>
      <c r="P25">
        <v>3728.33</v>
      </c>
      <c r="Q25">
        <v>3728.33</v>
      </c>
      <c r="R25">
        <v>3728.33</v>
      </c>
      <c r="S25">
        <v>3728.33</v>
      </c>
      <c r="T25">
        <v>3728.33</v>
      </c>
      <c r="U25">
        <v>3728.33</v>
      </c>
      <c r="V25">
        <v>3728.33</v>
      </c>
      <c r="W25">
        <v>3728.33</v>
      </c>
      <c r="X25">
        <v>3728.33</v>
      </c>
      <c r="Y25">
        <v>3728.33</v>
      </c>
      <c r="Z25">
        <v>3728.33</v>
      </c>
      <c r="AA25">
        <v>3728.33</v>
      </c>
      <c r="AB25">
        <v>3728.33</v>
      </c>
      <c r="AC25">
        <v>3728.33</v>
      </c>
      <c r="AD25">
        <v>3728.33</v>
      </c>
      <c r="AE25">
        <v>3728.33</v>
      </c>
      <c r="AF25">
        <v>3728.33</v>
      </c>
      <c r="AG25">
        <v>3728.33</v>
      </c>
      <c r="AH25">
        <v>3728.33</v>
      </c>
      <c r="AI25">
        <v>3728.33</v>
      </c>
      <c r="AJ25">
        <v>3728.33</v>
      </c>
      <c r="AK25">
        <v>3728.33</v>
      </c>
      <c r="AL25">
        <v>3728.33</v>
      </c>
      <c r="AM25">
        <v>3728.33</v>
      </c>
      <c r="AN25">
        <v>3728.33</v>
      </c>
      <c r="AO25">
        <v>3728.33</v>
      </c>
      <c r="AP25">
        <v>3728.33</v>
      </c>
      <c r="AQ25">
        <v>3728.33</v>
      </c>
      <c r="AR25">
        <v>3728.33</v>
      </c>
    </row>
    <row r="26" spans="1:44">
      <c r="A26">
        <v>25</v>
      </c>
      <c r="B26" t="s">
        <v>369</v>
      </c>
      <c r="C26" t="s">
        <v>368</v>
      </c>
      <c r="E26" t="s">
        <v>365</v>
      </c>
      <c r="F26" t="s">
        <v>168</v>
      </c>
      <c r="G26" s="24">
        <v>3231080000000</v>
      </c>
      <c r="H26" s="24">
        <v>3437240000000</v>
      </c>
      <c r="I26" s="24">
        <v>3643390000000</v>
      </c>
      <c r="J26" s="24">
        <v>3764430000000</v>
      </c>
      <c r="K26" s="24">
        <v>3885470000000</v>
      </c>
      <c r="L26" s="24">
        <v>4006500000000</v>
      </c>
      <c r="M26" s="24">
        <v>4127540000000</v>
      </c>
      <c r="N26" s="24">
        <v>4248580000000</v>
      </c>
      <c r="O26" s="24">
        <v>4295050000000</v>
      </c>
      <c r="P26" s="24">
        <v>4341520000000</v>
      </c>
      <c r="Q26" s="24">
        <v>4387980000000</v>
      </c>
      <c r="R26" s="24">
        <v>4434450000000</v>
      </c>
      <c r="S26" s="24">
        <v>4480920000000</v>
      </c>
      <c r="T26" s="24">
        <v>4485360000000</v>
      </c>
      <c r="U26" s="24">
        <v>4489800000000</v>
      </c>
      <c r="V26" s="24">
        <v>4494240000000</v>
      </c>
      <c r="W26" s="24">
        <v>4498680000000</v>
      </c>
      <c r="X26" s="24">
        <v>4503120000000</v>
      </c>
      <c r="Y26" s="24">
        <v>4488900000000</v>
      </c>
      <c r="Z26" s="24">
        <v>4474670000000</v>
      </c>
      <c r="AA26" s="24">
        <v>4460440000000</v>
      </c>
      <c r="AB26" s="24">
        <v>4446220000000</v>
      </c>
      <c r="AC26" s="24">
        <v>4431990000000</v>
      </c>
      <c r="AD26" s="24">
        <v>4410530000000</v>
      </c>
      <c r="AE26" s="24">
        <v>4389070000000</v>
      </c>
      <c r="AF26" s="24">
        <v>4367600000000</v>
      </c>
      <c r="AG26" s="24">
        <v>4346140000000</v>
      </c>
      <c r="AH26" s="24">
        <v>4324680000000</v>
      </c>
      <c r="AI26" s="24">
        <v>4301620000000</v>
      </c>
      <c r="AJ26" s="24">
        <v>4278570000000</v>
      </c>
      <c r="AK26" s="24">
        <v>4255520000000</v>
      </c>
      <c r="AL26" s="24">
        <v>4232460000000</v>
      </c>
      <c r="AM26" s="24">
        <v>4209410000000</v>
      </c>
      <c r="AN26" s="24">
        <v>4188930000000</v>
      </c>
      <c r="AO26" s="24">
        <v>4168460000000</v>
      </c>
      <c r="AP26" s="24">
        <v>4147990000000</v>
      </c>
      <c r="AQ26" s="24">
        <v>4127520000000</v>
      </c>
      <c r="AR26" s="24">
        <v>4107050000000</v>
      </c>
    </row>
    <row r="27" spans="1:44">
      <c r="A27">
        <v>26</v>
      </c>
      <c r="B27" t="s">
        <v>369</v>
      </c>
      <c r="C27" t="s">
        <v>367</v>
      </c>
      <c r="E27" t="s">
        <v>365</v>
      </c>
      <c r="F27" t="s">
        <v>169</v>
      </c>
      <c r="G27" s="24">
        <v>508308000000</v>
      </c>
      <c r="H27" s="24">
        <v>533728000000</v>
      </c>
      <c r="I27" s="24">
        <v>559148000000</v>
      </c>
      <c r="J27" s="24">
        <v>586413000000</v>
      </c>
      <c r="K27" s="24">
        <v>613678000000</v>
      </c>
      <c r="L27" s="24">
        <v>640943000000</v>
      </c>
      <c r="M27" s="24">
        <v>668208000000</v>
      </c>
      <c r="N27" s="24">
        <v>695473000000</v>
      </c>
      <c r="O27" s="24">
        <v>724538000000</v>
      </c>
      <c r="P27" s="24">
        <v>753603000000</v>
      </c>
      <c r="Q27" s="24">
        <v>782668000000</v>
      </c>
      <c r="R27" s="24">
        <v>811734000000</v>
      </c>
      <c r="S27" s="24">
        <v>840799000000</v>
      </c>
      <c r="T27" s="24">
        <v>871712000000</v>
      </c>
      <c r="U27" s="24">
        <v>902626000000</v>
      </c>
      <c r="V27" s="24">
        <v>933539000000</v>
      </c>
      <c r="W27" s="24">
        <v>964453000000</v>
      </c>
      <c r="X27" s="24">
        <v>995366000000</v>
      </c>
      <c r="Y27" s="24">
        <v>1028260000000</v>
      </c>
      <c r="Z27" s="24">
        <v>1061160000000</v>
      </c>
      <c r="AA27" s="24">
        <v>1094050000000</v>
      </c>
      <c r="AB27" s="24">
        <v>1126950000000</v>
      </c>
      <c r="AC27" s="24">
        <v>1159840000000</v>
      </c>
      <c r="AD27" s="24">
        <v>1194950000000</v>
      </c>
      <c r="AE27" s="24">
        <v>1230060000000</v>
      </c>
      <c r="AF27" s="24">
        <v>1265160000000</v>
      </c>
      <c r="AG27" s="24">
        <v>1300270000000</v>
      </c>
      <c r="AH27" s="24">
        <v>1335380000000</v>
      </c>
      <c r="AI27" s="24">
        <v>1373020000000</v>
      </c>
      <c r="AJ27" s="24">
        <v>1410670000000</v>
      </c>
      <c r="AK27" s="24">
        <v>1448310000000</v>
      </c>
      <c r="AL27" s="24">
        <v>1485960000000</v>
      </c>
      <c r="AM27" s="24">
        <v>1523600000000</v>
      </c>
      <c r="AN27" s="24">
        <v>1564290000000</v>
      </c>
      <c r="AO27" s="24">
        <v>1604980000000</v>
      </c>
      <c r="AP27" s="24">
        <v>1645660000000</v>
      </c>
      <c r="AQ27" s="24">
        <v>1686350000000</v>
      </c>
      <c r="AR27" s="24">
        <v>1727030000000</v>
      </c>
    </row>
    <row r="28" spans="1:44">
      <c r="A28">
        <v>27</v>
      </c>
      <c r="B28" t="s">
        <v>371</v>
      </c>
      <c r="C28" t="s">
        <v>368</v>
      </c>
      <c r="E28" t="s">
        <v>365</v>
      </c>
      <c r="F28" t="s">
        <v>170</v>
      </c>
      <c r="G28" s="24">
        <v>1888540000000</v>
      </c>
      <c r="H28" s="24">
        <v>1889630000000</v>
      </c>
      <c r="I28" s="24">
        <v>1890710000000</v>
      </c>
      <c r="J28" s="24">
        <v>1891630000000</v>
      </c>
      <c r="K28" s="24">
        <v>1892560000000</v>
      </c>
      <c r="L28" s="24">
        <v>1893480000000</v>
      </c>
      <c r="M28" s="24">
        <v>1894400000000</v>
      </c>
      <c r="N28" s="24">
        <v>1895330000000</v>
      </c>
      <c r="O28" s="24">
        <v>1896120000000</v>
      </c>
      <c r="P28" s="24">
        <v>1896910000000</v>
      </c>
      <c r="Q28" s="24">
        <v>1897710000000</v>
      </c>
      <c r="R28" s="24">
        <v>1898500000000</v>
      </c>
      <c r="S28" s="24">
        <v>1899290000000</v>
      </c>
      <c r="T28" s="24">
        <v>1900020000000</v>
      </c>
      <c r="U28" s="24">
        <v>1900750000000</v>
      </c>
      <c r="V28" s="24">
        <v>1901480000000</v>
      </c>
      <c r="W28" s="24">
        <v>1902210000000</v>
      </c>
      <c r="X28" s="24">
        <v>1902940000000</v>
      </c>
      <c r="Y28" s="24">
        <v>1903590000000</v>
      </c>
      <c r="Z28" s="24">
        <v>1904230000000</v>
      </c>
      <c r="AA28" s="24">
        <v>1904880000000</v>
      </c>
      <c r="AB28" s="24">
        <v>1905530000000</v>
      </c>
      <c r="AC28" s="24">
        <v>1906180000000</v>
      </c>
      <c r="AD28" s="24">
        <v>1906790000000</v>
      </c>
      <c r="AE28" s="24">
        <v>1907410000000</v>
      </c>
      <c r="AF28" s="24">
        <v>1908020000000</v>
      </c>
      <c r="AG28" s="24">
        <v>1908640000000</v>
      </c>
      <c r="AH28" s="24">
        <v>1909250000000</v>
      </c>
      <c r="AI28" s="24">
        <v>1909870000000</v>
      </c>
      <c r="AJ28" s="24">
        <v>1910490000000</v>
      </c>
      <c r="AK28" s="24">
        <v>1911100000000</v>
      </c>
      <c r="AL28" s="24">
        <v>1911720000000</v>
      </c>
      <c r="AM28" s="24">
        <v>1912330000000</v>
      </c>
      <c r="AN28" s="24">
        <v>1912950000000</v>
      </c>
      <c r="AO28" s="24">
        <v>1913560000000</v>
      </c>
      <c r="AP28" s="24">
        <v>1914180000000</v>
      </c>
      <c r="AQ28" s="24">
        <v>1914790000000</v>
      </c>
      <c r="AR28" s="24">
        <v>1915410000000</v>
      </c>
    </row>
    <row r="29" spans="1:44">
      <c r="A29">
        <v>28</v>
      </c>
      <c r="B29" t="s">
        <v>371</v>
      </c>
      <c r="C29" t="s">
        <v>367</v>
      </c>
      <c r="E29" t="s">
        <v>365</v>
      </c>
      <c r="F29" t="s">
        <v>171</v>
      </c>
      <c r="G29" s="24">
        <v>3898660000000</v>
      </c>
      <c r="H29" s="24">
        <v>3913440000000</v>
      </c>
      <c r="I29" s="24">
        <v>3928210000000</v>
      </c>
      <c r="J29" s="24">
        <v>3942420000000</v>
      </c>
      <c r="K29" s="24">
        <v>3956620000000</v>
      </c>
      <c r="L29" s="24">
        <v>3970830000000</v>
      </c>
      <c r="M29" s="24">
        <v>3985030000000</v>
      </c>
      <c r="N29" s="24">
        <v>3999240000000</v>
      </c>
      <c r="O29" s="24">
        <v>4012810000000</v>
      </c>
      <c r="P29" s="24">
        <v>4026390000000</v>
      </c>
      <c r="Q29" s="24">
        <v>4039970000000</v>
      </c>
      <c r="R29" s="24">
        <v>4053540000000</v>
      </c>
      <c r="S29" s="24">
        <v>4067120000000</v>
      </c>
      <c r="T29" s="24">
        <v>4080090000000</v>
      </c>
      <c r="U29" s="24">
        <v>4093060000000</v>
      </c>
      <c r="V29" s="24">
        <v>4106040000000</v>
      </c>
      <c r="W29" s="24">
        <v>4119010000000</v>
      </c>
      <c r="X29" s="24">
        <v>4131980000000</v>
      </c>
      <c r="Y29" s="24">
        <v>4144460000000</v>
      </c>
      <c r="Z29" s="24">
        <v>4156950000000</v>
      </c>
      <c r="AA29" s="24">
        <v>4169430000000</v>
      </c>
      <c r="AB29" s="24">
        <v>4181910000000</v>
      </c>
      <c r="AC29" s="24">
        <v>4194400000000</v>
      </c>
      <c r="AD29" s="24">
        <v>4206500000000</v>
      </c>
      <c r="AE29" s="24">
        <v>4218600000000</v>
      </c>
      <c r="AF29" s="24">
        <v>4230690000000</v>
      </c>
      <c r="AG29" s="24">
        <v>4242790000000</v>
      </c>
      <c r="AH29" s="24">
        <v>4254890000000</v>
      </c>
      <c r="AI29" s="24">
        <v>4266720000000</v>
      </c>
      <c r="AJ29" s="24">
        <v>4278550000000</v>
      </c>
      <c r="AK29" s="24">
        <v>4290370000000</v>
      </c>
      <c r="AL29" s="24">
        <v>4302200000000</v>
      </c>
      <c r="AM29" s="24">
        <v>4314030000000</v>
      </c>
      <c r="AN29" s="24">
        <v>4325720000000</v>
      </c>
      <c r="AO29" s="24">
        <v>4337400000000</v>
      </c>
      <c r="AP29" s="24">
        <v>4349090000000</v>
      </c>
      <c r="AQ29" s="24">
        <v>4360780000000</v>
      </c>
      <c r="AR29" s="24">
        <v>4372470000000</v>
      </c>
    </row>
    <row r="30" spans="1:44">
      <c r="A30">
        <v>29</v>
      </c>
      <c r="B30" t="s">
        <v>372</v>
      </c>
      <c r="C30" t="s">
        <v>368</v>
      </c>
      <c r="E30" t="s">
        <v>365</v>
      </c>
      <c r="F30" t="s">
        <v>172</v>
      </c>
      <c r="G30" s="24">
        <v>564170000000</v>
      </c>
      <c r="H30" s="24">
        <v>736492000000</v>
      </c>
      <c r="I30" s="24">
        <v>908815000000</v>
      </c>
      <c r="J30" s="24">
        <v>969932000000</v>
      </c>
      <c r="K30" s="24">
        <v>1031050000000</v>
      </c>
      <c r="L30" s="24">
        <v>1092170000000</v>
      </c>
      <c r="M30" s="24">
        <v>1153290000000</v>
      </c>
      <c r="N30" s="24">
        <v>1214400000000</v>
      </c>
      <c r="O30" s="24">
        <v>1271040000000</v>
      </c>
      <c r="P30" s="24">
        <v>1327670000000</v>
      </c>
      <c r="Q30" s="24">
        <v>1384300000000</v>
      </c>
      <c r="R30" s="24">
        <v>1440930000000</v>
      </c>
      <c r="S30" s="24">
        <v>1497560000000</v>
      </c>
      <c r="T30" s="24">
        <v>1502470000000</v>
      </c>
      <c r="U30" s="24">
        <v>1507380000000</v>
      </c>
      <c r="V30" s="24">
        <v>1512290000000</v>
      </c>
      <c r="W30" s="24">
        <v>1517200000000</v>
      </c>
      <c r="X30" s="24">
        <v>1522110000000</v>
      </c>
      <c r="Y30" s="24">
        <v>1530160000000</v>
      </c>
      <c r="Z30" s="24">
        <v>1538210000000</v>
      </c>
      <c r="AA30" s="24">
        <v>1546260000000</v>
      </c>
      <c r="AB30" s="24">
        <v>1554320000000</v>
      </c>
      <c r="AC30" s="24">
        <v>1562370000000</v>
      </c>
      <c r="AD30" s="24">
        <v>1552290000000</v>
      </c>
      <c r="AE30" s="24">
        <v>1542210000000</v>
      </c>
      <c r="AF30" s="24">
        <v>1532130000000</v>
      </c>
      <c r="AG30" s="24">
        <v>1522060000000</v>
      </c>
      <c r="AH30" s="24">
        <v>1511980000000</v>
      </c>
      <c r="AI30" s="24">
        <v>1479430000000</v>
      </c>
      <c r="AJ30" s="24">
        <v>1446880000000</v>
      </c>
      <c r="AK30" s="24">
        <v>1414340000000</v>
      </c>
      <c r="AL30" s="24">
        <v>1381790000000</v>
      </c>
      <c r="AM30" s="24">
        <v>1349240000000</v>
      </c>
      <c r="AN30" s="24">
        <v>1309080000000</v>
      </c>
      <c r="AO30" s="24">
        <v>1268910000000</v>
      </c>
      <c r="AP30" s="24">
        <v>1228750000000</v>
      </c>
      <c r="AQ30" s="24">
        <v>1188580000000</v>
      </c>
      <c r="AR30" s="24">
        <v>1148410000000</v>
      </c>
    </row>
    <row r="31" spans="1:44">
      <c r="A31">
        <v>30</v>
      </c>
      <c r="B31" t="s">
        <v>372</v>
      </c>
      <c r="C31" t="s">
        <v>367</v>
      </c>
      <c r="E31" t="s">
        <v>365</v>
      </c>
      <c r="F31" t="s">
        <v>173</v>
      </c>
      <c r="G31" s="24">
        <v>4378790000</v>
      </c>
      <c r="H31" s="24">
        <v>5140900000</v>
      </c>
      <c r="I31" s="24">
        <v>5903010000</v>
      </c>
      <c r="J31" s="24">
        <v>6114270000</v>
      </c>
      <c r="K31" s="24">
        <v>6325540000</v>
      </c>
      <c r="L31" s="24">
        <v>6536800000</v>
      </c>
      <c r="M31" s="24">
        <v>6748070000</v>
      </c>
      <c r="N31" s="24">
        <v>6959330000</v>
      </c>
      <c r="O31" s="24">
        <v>7145740000</v>
      </c>
      <c r="P31" s="24">
        <v>7332150000</v>
      </c>
      <c r="Q31" s="24">
        <v>7518560000</v>
      </c>
      <c r="R31" s="24">
        <v>7704980000</v>
      </c>
      <c r="S31" s="24">
        <v>7891390000</v>
      </c>
      <c r="T31" s="24">
        <v>8040510000</v>
      </c>
      <c r="U31" s="24">
        <v>8189640000</v>
      </c>
      <c r="V31" s="24">
        <v>8338770000</v>
      </c>
      <c r="W31" s="24">
        <v>8487900000</v>
      </c>
      <c r="X31" s="24">
        <v>8637030000</v>
      </c>
      <c r="Y31" s="24">
        <v>8686740000</v>
      </c>
      <c r="Z31" s="24">
        <v>8736450000</v>
      </c>
      <c r="AA31" s="24">
        <v>8786160000</v>
      </c>
      <c r="AB31" s="24">
        <v>8835870000</v>
      </c>
      <c r="AC31" s="24">
        <v>8885580000</v>
      </c>
      <c r="AD31" s="24">
        <v>8922860000</v>
      </c>
      <c r="AE31" s="24">
        <v>8960140000</v>
      </c>
      <c r="AF31" s="24">
        <v>8997420000</v>
      </c>
      <c r="AG31" s="24">
        <v>9034700000</v>
      </c>
      <c r="AH31" s="24">
        <v>9071990000</v>
      </c>
      <c r="AI31" s="24">
        <v>9096840000</v>
      </c>
      <c r="AJ31" s="24">
        <v>9121700000</v>
      </c>
      <c r="AK31" s="24">
        <v>9146550000</v>
      </c>
      <c r="AL31" s="24">
        <v>9171410000</v>
      </c>
      <c r="AM31" s="24">
        <v>9196260000</v>
      </c>
      <c r="AN31" s="24">
        <v>9221120000</v>
      </c>
      <c r="AO31" s="24">
        <v>9245970000</v>
      </c>
      <c r="AP31" s="24">
        <v>9270820000</v>
      </c>
      <c r="AQ31" s="24">
        <v>9295680000</v>
      </c>
      <c r="AR31" s="24">
        <v>9320530000</v>
      </c>
    </row>
    <row r="32" spans="1:44">
      <c r="A32">
        <v>31</v>
      </c>
      <c r="B32" t="s">
        <v>373</v>
      </c>
      <c r="C32" t="s">
        <v>368</v>
      </c>
      <c r="E32" t="s">
        <v>365</v>
      </c>
      <c r="F32" t="s">
        <v>174</v>
      </c>
      <c r="G32" s="24">
        <v>915238000000</v>
      </c>
      <c r="H32" s="24">
        <v>1070910000000</v>
      </c>
      <c r="I32" s="24">
        <v>1226580000000</v>
      </c>
      <c r="J32" s="24">
        <v>1306160000000</v>
      </c>
      <c r="K32" s="24">
        <v>1385730000000</v>
      </c>
      <c r="L32" s="24">
        <v>1465300000000</v>
      </c>
      <c r="M32" s="24">
        <v>1544870000000</v>
      </c>
      <c r="N32" s="24">
        <v>1624450000000</v>
      </c>
      <c r="O32" s="24">
        <v>1699090000000</v>
      </c>
      <c r="P32" s="24">
        <v>1773720000000</v>
      </c>
      <c r="Q32" s="24">
        <v>1848360000000</v>
      </c>
      <c r="R32" s="24">
        <v>1923000000000</v>
      </c>
      <c r="S32" s="24">
        <v>1997640000000</v>
      </c>
      <c r="T32" s="24">
        <v>2087690000000</v>
      </c>
      <c r="U32" s="24">
        <v>2177740000000</v>
      </c>
      <c r="V32" s="24">
        <v>2267790000000</v>
      </c>
      <c r="W32" s="24">
        <v>2357840000000</v>
      </c>
      <c r="X32" s="24">
        <v>2447890000000</v>
      </c>
      <c r="Y32" s="24">
        <v>2543400000000</v>
      </c>
      <c r="Z32" s="24">
        <v>2638920000000</v>
      </c>
      <c r="AA32" s="24">
        <v>2734440000000</v>
      </c>
      <c r="AB32" s="24">
        <v>2829950000000</v>
      </c>
      <c r="AC32" s="24">
        <v>2925470000000</v>
      </c>
      <c r="AD32" s="24">
        <v>3000380000000</v>
      </c>
      <c r="AE32" s="24">
        <v>3075300000000</v>
      </c>
      <c r="AF32" s="24">
        <v>3150210000000</v>
      </c>
      <c r="AG32" s="24">
        <v>3225120000000</v>
      </c>
      <c r="AH32" s="24">
        <v>3300030000000</v>
      </c>
      <c r="AI32" s="24">
        <v>3397450000000</v>
      </c>
      <c r="AJ32" s="24">
        <v>3494870000000</v>
      </c>
      <c r="AK32" s="24">
        <v>3592290000000</v>
      </c>
      <c r="AL32" s="24">
        <v>3689710000000</v>
      </c>
      <c r="AM32" s="24">
        <v>3787120000000</v>
      </c>
      <c r="AN32" s="24">
        <v>3872890000000</v>
      </c>
      <c r="AO32" s="24">
        <v>3958650000000</v>
      </c>
      <c r="AP32" s="24">
        <v>4044410000000</v>
      </c>
      <c r="AQ32" s="24">
        <v>4130170000000</v>
      </c>
      <c r="AR32" s="24">
        <v>4215930000000</v>
      </c>
    </row>
    <row r="33" spans="1:44">
      <c r="A33">
        <v>32</v>
      </c>
      <c r="B33" t="s">
        <v>373</v>
      </c>
      <c r="C33" t="s">
        <v>367</v>
      </c>
      <c r="E33" t="s">
        <v>365</v>
      </c>
      <c r="F33" t="s">
        <v>175</v>
      </c>
      <c r="G33" s="24">
        <v>2265540000000</v>
      </c>
      <c r="H33" s="24">
        <v>2332700000000</v>
      </c>
      <c r="I33" s="24">
        <v>2399850000000</v>
      </c>
      <c r="J33" s="24">
        <v>2439470000000</v>
      </c>
      <c r="K33" s="24">
        <v>2479090000000</v>
      </c>
      <c r="L33" s="24">
        <v>2518710000000</v>
      </c>
      <c r="M33" s="24">
        <v>2558330000000</v>
      </c>
      <c r="N33" s="24">
        <v>2597950000000</v>
      </c>
      <c r="O33" s="24">
        <v>2630890000000</v>
      </c>
      <c r="P33" s="24">
        <v>2663840000000</v>
      </c>
      <c r="Q33" s="24">
        <v>2696780000000</v>
      </c>
      <c r="R33" s="24">
        <v>2729730000000</v>
      </c>
      <c r="S33" s="24">
        <v>2762670000000</v>
      </c>
      <c r="T33" s="24">
        <v>2807470000000</v>
      </c>
      <c r="U33" s="24">
        <v>2852270000000</v>
      </c>
      <c r="V33" s="24">
        <v>2897070000000</v>
      </c>
      <c r="W33" s="24">
        <v>2941880000000</v>
      </c>
      <c r="X33" s="24">
        <v>2986680000000</v>
      </c>
      <c r="Y33" s="24">
        <v>3006620000000</v>
      </c>
      <c r="Z33" s="24">
        <v>3026570000000</v>
      </c>
      <c r="AA33" s="24">
        <v>3046510000000</v>
      </c>
      <c r="AB33" s="24">
        <v>3066460000000</v>
      </c>
      <c r="AC33" s="24">
        <v>3086410000000</v>
      </c>
      <c r="AD33" s="24">
        <v>3106360000000</v>
      </c>
      <c r="AE33" s="24">
        <v>3126320000000</v>
      </c>
      <c r="AF33" s="24">
        <v>3146280000000</v>
      </c>
      <c r="AG33" s="24">
        <v>3166240000000</v>
      </c>
      <c r="AH33" s="24">
        <v>3186200000000</v>
      </c>
      <c r="AI33" s="24">
        <v>3208820000000</v>
      </c>
      <c r="AJ33" s="24">
        <v>3231430000000</v>
      </c>
      <c r="AK33" s="24">
        <v>3254050000000</v>
      </c>
      <c r="AL33" s="24">
        <v>3276670000000</v>
      </c>
      <c r="AM33" s="24">
        <v>3299290000000</v>
      </c>
      <c r="AN33" s="24">
        <v>3321910000000</v>
      </c>
      <c r="AO33" s="24">
        <v>3344520000000</v>
      </c>
      <c r="AP33" s="24">
        <v>3367140000000</v>
      </c>
      <c r="AQ33" s="24">
        <v>3389760000000</v>
      </c>
      <c r="AR33" s="24">
        <v>3412380000000</v>
      </c>
    </row>
    <row r="34" spans="1:44">
      <c r="A34">
        <v>33</v>
      </c>
      <c r="B34" t="s">
        <v>374</v>
      </c>
      <c r="C34" t="s">
        <v>368</v>
      </c>
      <c r="E34" t="s">
        <v>365</v>
      </c>
      <c r="F34" t="s">
        <v>176</v>
      </c>
      <c r="G34" s="24">
        <v>3341110000</v>
      </c>
      <c r="H34" s="24">
        <v>4466720000</v>
      </c>
      <c r="I34" s="24">
        <v>5592330000</v>
      </c>
      <c r="J34" s="24">
        <v>5691750000</v>
      </c>
      <c r="K34" s="24">
        <v>5791170000</v>
      </c>
      <c r="L34" s="24">
        <v>5890590000</v>
      </c>
      <c r="M34" s="24">
        <v>5990010000</v>
      </c>
      <c r="N34" s="24">
        <v>6089430000</v>
      </c>
      <c r="O34" s="24">
        <v>6077000000</v>
      </c>
      <c r="P34" s="24">
        <v>6064570000</v>
      </c>
      <c r="Q34" s="24">
        <v>6052140000</v>
      </c>
      <c r="R34" s="24">
        <v>6039720000</v>
      </c>
      <c r="S34" s="24">
        <v>6027290000</v>
      </c>
      <c r="T34" s="24">
        <v>5927870000</v>
      </c>
      <c r="U34" s="24">
        <v>5828450000</v>
      </c>
      <c r="V34" s="24">
        <v>5729030000</v>
      </c>
      <c r="W34" s="24">
        <v>5629610000</v>
      </c>
      <c r="X34" s="24">
        <v>5530190000</v>
      </c>
      <c r="Y34" s="24">
        <v>5368640000</v>
      </c>
      <c r="Z34" s="24">
        <v>5207080000</v>
      </c>
      <c r="AA34" s="24">
        <v>5045520000</v>
      </c>
      <c r="AB34" s="24">
        <v>4883970000</v>
      </c>
      <c r="AC34" s="24">
        <v>4722410000</v>
      </c>
      <c r="AD34" s="24">
        <v>4473860000</v>
      </c>
      <c r="AE34" s="24">
        <v>4225320000</v>
      </c>
      <c r="AF34" s="24">
        <v>3976770000</v>
      </c>
      <c r="AG34" s="24">
        <v>3728220000</v>
      </c>
      <c r="AH34" s="24">
        <v>3479670000</v>
      </c>
      <c r="AI34" s="24">
        <v>3380250000</v>
      </c>
      <c r="AJ34" s="24">
        <v>3280830000</v>
      </c>
      <c r="AK34" s="24">
        <v>3181410000</v>
      </c>
      <c r="AL34" s="24">
        <v>3082000000</v>
      </c>
      <c r="AM34" s="24">
        <v>2982580000</v>
      </c>
      <c r="AN34" s="24">
        <v>2982580000</v>
      </c>
      <c r="AO34" s="24">
        <v>2982580000</v>
      </c>
      <c r="AP34" s="24">
        <v>2982580000</v>
      </c>
      <c r="AQ34" s="24">
        <v>2982580000</v>
      </c>
      <c r="AR34" s="24">
        <v>2982580000</v>
      </c>
    </row>
    <row r="35" spans="1:44">
      <c r="A35">
        <v>34</v>
      </c>
      <c r="B35" t="s">
        <v>374</v>
      </c>
      <c r="C35" t="s">
        <v>367</v>
      </c>
      <c r="E35" t="s">
        <v>365</v>
      </c>
      <c r="F35" t="s">
        <v>177</v>
      </c>
      <c r="G35" s="24">
        <v>3665160000000</v>
      </c>
      <c r="H35" s="24">
        <v>3601930000000</v>
      </c>
      <c r="I35" s="24">
        <v>3538700000000</v>
      </c>
      <c r="J35" s="24">
        <v>3613190000000</v>
      </c>
      <c r="K35" s="24">
        <v>3687680000000</v>
      </c>
      <c r="L35" s="24">
        <v>3762170000000</v>
      </c>
      <c r="M35" s="24">
        <v>3836660000000</v>
      </c>
      <c r="N35" s="24">
        <v>3911150000000</v>
      </c>
      <c r="O35" s="24">
        <v>3989290000000</v>
      </c>
      <c r="P35" s="24">
        <v>4067420000000</v>
      </c>
      <c r="Q35" s="24">
        <v>4145550000000</v>
      </c>
      <c r="R35" s="24">
        <v>4223680000000</v>
      </c>
      <c r="S35" s="24">
        <v>4301810000000</v>
      </c>
      <c r="T35" s="24">
        <v>4381530000000</v>
      </c>
      <c r="U35" s="24">
        <v>4461250000000</v>
      </c>
      <c r="V35" s="24">
        <v>4540970000000</v>
      </c>
      <c r="W35" s="24">
        <v>4620700000000</v>
      </c>
      <c r="X35" s="24">
        <v>4700420000000</v>
      </c>
      <c r="Y35" s="24">
        <v>4714290000000</v>
      </c>
      <c r="Z35" s="24">
        <v>4728160000000</v>
      </c>
      <c r="AA35" s="24">
        <v>4742030000000</v>
      </c>
      <c r="AB35" s="24">
        <v>4755890000000</v>
      </c>
      <c r="AC35" s="24">
        <v>4769760000000</v>
      </c>
      <c r="AD35" s="24">
        <v>4783650000000</v>
      </c>
      <c r="AE35" s="24">
        <v>4797530000000</v>
      </c>
      <c r="AF35" s="24">
        <v>4811410000000</v>
      </c>
      <c r="AG35" s="24">
        <v>4825290000000</v>
      </c>
      <c r="AH35" s="24">
        <v>4839170000000</v>
      </c>
      <c r="AI35" s="24">
        <v>4844760000000</v>
      </c>
      <c r="AJ35" s="24">
        <v>4850360000000</v>
      </c>
      <c r="AK35" s="24">
        <v>4855950000000</v>
      </c>
      <c r="AL35" s="24">
        <v>4861540000000</v>
      </c>
      <c r="AM35" s="24">
        <v>4867130000000</v>
      </c>
      <c r="AN35" s="24">
        <v>4872710000000</v>
      </c>
      <c r="AO35" s="24">
        <v>4878290000000</v>
      </c>
      <c r="AP35" s="24">
        <v>4883870000000</v>
      </c>
      <c r="AQ35" s="24">
        <v>4889450000000</v>
      </c>
      <c r="AR35" s="24">
        <v>4895030000000</v>
      </c>
    </row>
    <row r="36" spans="1:44">
      <c r="A36">
        <v>35</v>
      </c>
      <c r="B36" t="s">
        <v>375</v>
      </c>
      <c r="C36" t="s">
        <v>368</v>
      </c>
      <c r="E36" t="s">
        <v>365</v>
      </c>
      <c r="F36" t="s">
        <v>178</v>
      </c>
      <c r="G36" s="24">
        <v>382207000000</v>
      </c>
      <c r="H36" s="24">
        <v>382207000000</v>
      </c>
      <c r="I36" s="24">
        <v>382207000000</v>
      </c>
      <c r="J36" s="24">
        <v>382207000000</v>
      </c>
      <c r="K36" s="24">
        <v>382207000000</v>
      </c>
      <c r="L36" s="24">
        <v>382207000000</v>
      </c>
      <c r="M36" s="24">
        <v>382207000000</v>
      </c>
      <c r="N36" s="24">
        <v>382207000000</v>
      </c>
      <c r="O36" s="24">
        <v>382207000000</v>
      </c>
      <c r="P36" s="24">
        <v>382207000000</v>
      </c>
      <c r="Q36" s="24">
        <v>382207000000</v>
      </c>
      <c r="R36" s="24">
        <v>382207000000</v>
      </c>
      <c r="S36" s="24">
        <v>382207000000</v>
      </c>
      <c r="T36" s="24">
        <v>382207000000</v>
      </c>
      <c r="U36" s="24">
        <v>382207000000</v>
      </c>
      <c r="V36" s="24">
        <v>382207000000</v>
      </c>
      <c r="W36" s="24">
        <v>382207000000</v>
      </c>
      <c r="X36" s="24">
        <v>382207000000</v>
      </c>
      <c r="Y36" s="24">
        <v>382207000000</v>
      </c>
      <c r="Z36" s="24">
        <v>382207000000</v>
      </c>
      <c r="AA36" s="24">
        <v>382207000000</v>
      </c>
      <c r="AB36" s="24">
        <v>382207000000</v>
      </c>
      <c r="AC36" s="24">
        <v>382207000000</v>
      </c>
      <c r="AD36" s="24">
        <v>382207000000</v>
      </c>
      <c r="AE36" s="24">
        <v>382207000000</v>
      </c>
      <c r="AF36" s="24">
        <v>382207000000</v>
      </c>
      <c r="AG36" s="24">
        <v>382207000000</v>
      </c>
      <c r="AH36" s="24">
        <v>382207000000</v>
      </c>
      <c r="AI36" s="24">
        <v>382207000000</v>
      </c>
      <c r="AJ36" s="24">
        <v>382207000000</v>
      </c>
      <c r="AK36" s="24">
        <v>382207000000</v>
      </c>
      <c r="AL36" s="24">
        <v>382207000000</v>
      </c>
      <c r="AM36" s="24">
        <v>382207000000</v>
      </c>
      <c r="AN36" s="24">
        <v>382207000000</v>
      </c>
      <c r="AO36" s="24">
        <v>382207000000</v>
      </c>
      <c r="AP36" s="24">
        <v>382207000000</v>
      </c>
      <c r="AQ36" s="24">
        <v>382207000000</v>
      </c>
      <c r="AR36" s="24">
        <v>382207000000</v>
      </c>
    </row>
    <row r="37" spans="1:44">
      <c r="A37">
        <v>36</v>
      </c>
      <c r="B37" t="s">
        <v>375</v>
      </c>
      <c r="C37" t="s">
        <v>367</v>
      </c>
      <c r="E37" t="s">
        <v>365</v>
      </c>
      <c r="F37" t="s">
        <v>179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>
      <c r="A38">
        <v>37</v>
      </c>
      <c r="B38" t="s">
        <v>369</v>
      </c>
      <c r="C38" t="s">
        <v>368</v>
      </c>
      <c r="E38" t="s">
        <v>362</v>
      </c>
      <c r="F38" t="s">
        <v>180</v>
      </c>
      <c r="G38">
        <v>1.12314</v>
      </c>
      <c r="H38">
        <v>1.1948000000000001</v>
      </c>
      <c r="I38">
        <v>1.2664599999999999</v>
      </c>
      <c r="J38">
        <v>1.30853</v>
      </c>
      <c r="K38">
        <v>1.3506</v>
      </c>
      <c r="L38">
        <v>1.3926799999999999</v>
      </c>
      <c r="M38">
        <v>1.43475</v>
      </c>
      <c r="N38">
        <v>1.47682</v>
      </c>
      <c r="O38">
        <v>1.49298</v>
      </c>
      <c r="P38">
        <v>1.5091300000000001</v>
      </c>
      <c r="Q38">
        <v>1.52528</v>
      </c>
      <c r="R38">
        <v>1.5414300000000001</v>
      </c>
      <c r="S38">
        <v>1.55758</v>
      </c>
      <c r="T38">
        <v>1.5591299999999999</v>
      </c>
      <c r="U38">
        <v>1.56067</v>
      </c>
      <c r="V38">
        <v>1.5622199999999999</v>
      </c>
      <c r="W38">
        <v>1.56376</v>
      </c>
      <c r="X38">
        <v>1.5652999999999999</v>
      </c>
      <c r="Y38">
        <v>1.56036</v>
      </c>
      <c r="Z38">
        <v>1.55541</v>
      </c>
      <c r="AA38">
        <v>1.55047</v>
      </c>
      <c r="AB38">
        <v>1.54552</v>
      </c>
      <c r="AC38">
        <v>1.5405800000000001</v>
      </c>
      <c r="AD38">
        <v>1.53312</v>
      </c>
      <c r="AE38">
        <v>1.52566</v>
      </c>
      <c r="AF38">
        <v>1.5182</v>
      </c>
      <c r="AG38">
        <v>1.51074</v>
      </c>
      <c r="AH38">
        <v>1.5032700000000001</v>
      </c>
      <c r="AI38">
        <v>1.49526</v>
      </c>
      <c r="AJ38">
        <v>1.48725</v>
      </c>
      <c r="AK38">
        <v>1.47923</v>
      </c>
      <c r="AL38">
        <v>1.47122</v>
      </c>
      <c r="AM38">
        <v>1.4632099999999999</v>
      </c>
      <c r="AN38">
        <v>1.4560900000000001</v>
      </c>
      <c r="AO38">
        <v>1.4489700000000001</v>
      </c>
      <c r="AP38">
        <v>1.4418599999999999</v>
      </c>
      <c r="AQ38">
        <v>1.4347399999999999</v>
      </c>
      <c r="AR38">
        <v>1.42763</v>
      </c>
    </row>
    <row r="39" spans="1:44">
      <c r="A39">
        <v>38</v>
      </c>
      <c r="B39" t="s">
        <v>369</v>
      </c>
      <c r="C39" t="s">
        <v>367</v>
      </c>
      <c r="E39" t="s">
        <v>362</v>
      </c>
      <c r="F39" t="s">
        <v>181</v>
      </c>
      <c r="G39">
        <v>1.02325</v>
      </c>
      <c r="H39">
        <v>1.07443</v>
      </c>
      <c r="I39">
        <v>1.1255999999999999</v>
      </c>
      <c r="J39">
        <v>1.18048</v>
      </c>
      <c r="K39">
        <v>1.2353700000000001</v>
      </c>
      <c r="L39">
        <v>1.29026</v>
      </c>
      <c r="M39">
        <v>1.34514</v>
      </c>
      <c r="N39">
        <v>1.4000300000000001</v>
      </c>
      <c r="O39">
        <v>1.4585399999999999</v>
      </c>
      <c r="P39">
        <v>1.51705</v>
      </c>
      <c r="Q39">
        <v>1.5755600000000001</v>
      </c>
      <c r="R39">
        <v>1.6340699999999999</v>
      </c>
      <c r="S39">
        <v>1.69258</v>
      </c>
      <c r="T39">
        <v>1.75481</v>
      </c>
      <c r="U39">
        <v>1.81704</v>
      </c>
      <c r="V39">
        <v>1.87927</v>
      </c>
      <c r="W39">
        <v>1.9415</v>
      </c>
      <c r="X39">
        <v>2.00373</v>
      </c>
      <c r="Y39">
        <v>2.06995</v>
      </c>
      <c r="Z39">
        <v>2.1361699999999999</v>
      </c>
      <c r="AA39">
        <v>2.2023899999999998</v>
      </c>
      <c r="AB39">
        <v>2.2686099999999998</v>
      </c>
      <c r="AC39">
        <v>2.3348200000000001</v>
      </c>
      <c r="AD39">
        <v>2.4055</v>
      </c>
      <c r="AE39">
        <v>2.4761700000000002</v>
      </c>
      <c r="AF39">
        <v>2.5468500000000001</v>
      </c>
      <c r="AG39">
        <v>2.6175199999999998</v>
      </c>
      <c r="AH39">
        <v>2.6881900000000001</v>
      </c>
      <c r="AI39">
        <v>2.7639800000000001</v>
      </c>
      <c r="AJ39">
        <v>2.8397600000000001</v>
      </c>
      <c r="AK39">
        <v>2.91554</v>
      </c>
      <c r="AL39">
        <v>2.99132</v>
      </c>
      <c r="AM39">
        <v>3.0670999999999999</v>
      </c>
      <c r="AN39">
        <v>3.1490100000000001</v>
      </c>
      <c r="AO39">
        <v>3.2309100000000002</v>
      </c>
      <c r="AP39">
        <v>3.3128099999999998</v>
      </c>
      <c r="AQ39">
        <v>3.3947099999999999</v>
      </c>
      <c r="AR39">
        <v>3.47662</v>
      </c>
    </row>
    <row r="40" spans="1:44">
      <c r="A40">
        <v>39</v>
      </c>
      <c r="B40" t="s">
        <v>371</v>
      </c>
      <c r="C40" t="s">
        <v>368</v>
      </c>
      <c r="E40" t="s">
        <v>362</v>
      </c>
      <c r="F40" t="s">
        <v>182</v>
      </c>
      <c r="G40">
        <v>1.1133900000000001</v>
      </c>
      <c r="H40">
        <v>1.1140300000000001</v>
      </c>
      <c r="I40">
        <v>1.11467</v>
      </c>
      <c r="J40">
        <v>1.11521</v>
      </c>
      <c r="K40">
        <v>1.11575</v>
      </c>
      <c r="L40">
        <v>1.1163000000000001</v>
      </c>
      <c r="M40">
        <v>1.1168400000000001</v>
      </c>
      <c r="N40">
        <v>1.1173900000000001</v>
      </c>
      <c r="O40">
        <v>1.11785</v>
      </c>
      <c r="P40">
        <v>1.11832</v>
      </c>
      <c r="Q40">
        <v>1.11879</v>
      </c>
      <c r="R40">
        <v>1.1192599999999999</v>
      </c>
      <c r="S40">
        <v>1.1197299999999999</v>
      </c>
      <c r="T40">
        <v>1.12016</v>
      </c>
      <c r="U40">
        <v>1.1205799999999999</v>
      </c>
      <c r="V40">
        <v>1.1210100000000001</v>
      </c>
      <c r="W40">
        <v>1.12144</v>
      </c>
      <c r="X40">
        <v>1.1218699999999999</v>
      </c>
      <c r="Y40">
        <v>1.12226</v>
      </c>
      <c r="Z40">
        <v>1.1226400000000001</v>
      </c>
      <c r="AA40">
        <v>1.1230199999999999</v>
      </c>
      <c r="AB40">
        <v>1.1234</v>
      </c>
      <c r="AC40">
        <v>1.12378</v>
      </c>
      <c r="AD40">
        <v>1.12415</v>
      </c>
      <c r="AE40">
        <v>1.1245099999999999</v>
      </c>
      <c r="AF40">
        <v>1.12487</v>
      </c>
      <c r="AG40">
        <v>1.12523</v>
      </c>
      <c r="AH40">
        <v>1.1255999999999999</v>
      </c>
      <c r="AI40">
        <v>1.1259600000000001</v>
      </c>
      <c r="AJ40">
        <v>1.12632</v>
      </c>
      <c r="AK40">
        <v>1.12669</v>
      </c>
      <c r="AL40">
        <v>1.1270500000000001</v>
      </c>
      <c r="AM40">
        <v>1.12741</v>
      </c>
      <c r="AN40">
        <v>1.1277699999999999</v>
      </c>
      <c r="AO40">
        <v>1.1281399999999999</v>
      </c>
      <c r="AP40">
        <v>1.1285000000000001</v>
      </c>
      <c r="AQ40">
        <v>1.12886</v>
      </c>
      <c r="AR40">
        <v>1.12923</v>
      </c>
    </row>
    <row r="41" spans="1:44">
      <c r="A41">
        <v>40</v>
      </c>
      <c r="B41" t="s">
        <v>371</v>
      </c>
      <c r="C41" t="s">
        <v>367</v>
      </c>
      <c r="E41" t="s">
        <v>362</v>
      </c>
      <c r="F41" t="s">
        <v>183</v>
      </c>
      <c r="G41">
        <v>0.90975499999999998</v>
      </c>
      <c r="H41">
        <v>0.91320299999999999</v>
      </c>
      <c r="I41">
        <v>0.91664999999999996</v>
      </c>
      <c r="J41">
        <v>0.91996500000000003</v>
      </c>
      <c r="K41">
        <v>0.92327999999999999</v>
      </c>
      <c r="L41">
        <v>0.92659400000000003</v>
      </c>
      <c r="M41">
        <v>0.92990899999999999</v>
      </c>
      <c r="N41">
        <v>0.93322400000000005</v>
      </c>
      <c r="O41">
        <v>0.936392</v>
      </c>
      <c r="P41">
        <v>0.93955999999999995</v>
      </c>
      <c r="Q41">
        <v>0.94272800000000001</v>
      </c>
      <c r="R41">
        <v>0.94589599999999996</v>
      </c>
      <c r="S41">
        <v>0.94906400000000002</v>
      </c>
      <c r="T41">
        <v>0.95209100000000002</v>
      </c>
      <c r="U41">
        <v>0.95511800000000002</v>
      </c>
      <c r="V41">
        <v>0.95814600000000005</v>
      </c>
      <c r="W41">
        <v>0.96117300000000006</v>
      </c>
      <c r="X41">
        <v>0.96419999999999995</v>
      </c>
      <c r="Y41">
        <v>0.967113</v>
      </c>
      <c r="Z41">
        <v>0.97002600000000005</v>
      </c>
      <c r="AA41">
        <v>0.972939</v>
      </c>
      <c r="AB41">
        <v>0.97585200000000005</v>
      </c>
      <c r="AC41">
        <v>0.978765</v>
      </c>
      <c r="AD41">
        <v>0.98158800000000002</v>
      </c>
      <c r="AE41">
        <v>0.98441100000000004</v>
      </c>
      <c r="AF41">
        <v>0.98723499999999997</v>
      </c>
      <c r="AG41">
        <v>0.99005799999999999</v>
      </c>
      <c r="AH41">
        <v>0.99288100000000001</v>
      </c>
      <c r="AI41">
        <v>0.995641</v>
      </c>
      <c r="AJ41">
        <v>0.99840099999999998</v>
      </c>
      <c r="AK41">
        <v>1.00116</v>
      </c>
      <c r="AL41">
        <v>1.0039199999999999</v>
      </c>
      <c r="AM41">
        <v>1.00668</v>
      </c>
      <c r="AN41">
        <v>1.0094099999999999</v>
      </c>
      <c r="AO41">
        <v>1.01214</v>
      </c>
      <c r="AP41">
        <v>1.0148600000000001</v>
      </c>
      <c r="AQ41">
        <v>1.01759</v>
      </c>
      <c r="AR41">
        <v>1.0203199999999999</v>
      </c>
    </row>
    <row r="42" spans="1:44">
      <c r="A42">
        <v>41</v>
      </c>
      <c r="B42" t="s">
        <v>372</v>
      </c>
      <c r="C42" t="s">
        <v>368</v>
      </c>
      <c r="E42" t="s">
        <v>362</v>
      </c>
      <c r="F42" t="s">
        <v>184</v>
      </c>
      <c r="G42">
        <v>2.3198500000000002</v>
      </c>
      <c r="H42">
        <v>3.0284300000000002</v>
      </c>
      <c r="I42">
        <v>3.7370100000000002</v>
      </c>
      <c r="J42">
        <v>3.9883299999999999</v>
      </c>
      <c r="K42">
        <v>4.2396399999999996</v>
      </c>
      <c r="L42">
        <v>4.4909600000000003</v>
      </c>
      <c r="M42">
        <v>4.7422700000000004</v>
      </c>
      <c r="N42">
        <v>4.9935900000000002</v>
      </c>
      <c r="O42">
        <v>5.2264499999999998</v>
      </c>
      <c r="P42">
        <v>5.45932</v>
      </c>
      <c r="Q42">
        <v>5.6921900000000001</v>
      </c>
      <c r="R42">
        <v>5.9250600000000002</v>
      </c>
      <c r="S42">
        <v>6.1579199999999998</v>
      </c>
      <c r="T42">
        <v>6.1781100000000002</v>
      </c>
      <c r="U42">
        <v>6.1982900000000001</v>
      </c>
      <c r="V42">
        <v>6.2184799999999996</v>
      </c>
      <c r="W42">
        <v>6.2386600000000003</v>
      </c>
      <c r="X42">
        <v>6.2588499999999998</v>
      </c>
      <c r="Y42">
        <v>6.2919600000000004</v>
      </c>
      <c r="Z42">
        <v>6.3250700000000002</v>
      </c>
      <c r="AA42">
        <v>6.3581899999999996</v>
      </c>
      <c r="AB42">
        <v>6.3913000000000002</v>
      </c>
      <c r="AC42">
        <v>6.4244199999999996</v>
      </c>
      <c r="AD42">
        <v>6.3829700000000003</v>
      </c>
      <c r="AE42">
        <v>6.3415299999999997</v>
      </c>
      <c r="AF42">
        <v>6.30009</v>
      </c>
      <c r="AG42">
        <v>6.2586399999999998</v>
      </c>
      <c r="AH42">
        <v>6.2172000000000001</v>
      </c>
      <c r="AI42">
        <v>6.0833700000000004</v>
      </c>
      <c r="AJ42">
        <v>5.9495300000000002</v>
      </c>
      <c r="AK42">
        <v>5.8156999999999996</v>
      </c>
      <c r="AL42">
        <v>5.68187</v>
      </c>
      <c r="AM42">
        <v>5.5480299999999998</v>
      </c>
      <c r="AN42">
        <v>5.3828699999999996</v>
      </c>
      <c r="AO42">
        <v>5.2177199999999999</v>
      </c>
      <c r="AP42">
        <v>5.0525599999999997</v>
      </c>
      <c r="AQ42">
        <v>4.8874000000000004</v>
      </c>
      <c r="AR42">
        <v>4.7222400000000002</v>
      </c>
    </row>
    <row r="43" spans="1:44">
      <c r="A43">
        <v>42</v>
      </c>
      <c r="B43" t="s">
        <v>372</v>
      </c>
      <c r="C43" t="s">
        <v>367</v>
      </c>
      <c r="E43" t="s">
        <v>362</v>
      </c>
      <c r="F43" t="s">
        <v>185</v>
      </c>
      <c r="G43">
        <v>0.27732299999999999</v>
      </c>
      <c r="H43">
        <v>0.32558999999999999</v>
      </c>
      <c r="I43">
        <v>0.37385699999999999</v>
      </c>
      <c r="J43">
        <v>0.387237</v>
      </c>
      <c r="K43">
        <v>0.400617</v>
      </c>
      <c r="L43">
        <v>0.413997</v>
      </c>
      <c r="M43">
        <v>0.42737799999999998</v>
      </c>
      <c r="N43">
        <v>0.44075799999999998</v>
      </c>
      <c r="O43">
        <v>0.45256400000000002</v>
      </c>
      <c r="P43">
        <v>0.46437</v>
      </c>
      <c r="Q43">
        <v>0.47617599999999999</v>
      </c>
      <c r="R43">
        <v>0.48798200000000003</v>
      </c>
      <c r="S43">
        <v>0.49978800000000001</v>
      </c>
      <c r="T43">
        <v>0.50923300000000005</v>
      </c>
      <c r="U43">
        <v>0.51867700000000005</v>
      </c>
      <c r="V43">
        <v>0.52812199999999998</v>
      </c>
      <c r="W43">
        <v>0.53756700000000002</v>
      </c>
      <c r="X43">
        <v>0.54701200000000005</v>
      </c>
      <c r="Y43">
        <v>0.55015999999999998</v>
      </c>
      <c r="Z43">
        <v>0.55330800000000002</v>
      </c>
      <c r="AA43">
        <v>0.55645699999999998</v>
      </c>
      <c r="AB43">
        <v>0.55960500000000002</v>
      </c>
      <c r="AC43">
        <v>0.56275299999999995</v>
      </c>
      <c r="AD43">
        <v>0.56511400000000001</v>
      </c>
      <c r="AE43">
        <v>0.56747599999999998</v>
      </c>
      <c r="AF43">
        <v>0.56983700000000004</v>
      </c>
      <c r="AG43">
        <v>0.57219799999999998</v>
      </c>
      <c r="AH43">
        <v>0.57455900000000004</v>
      </c>
      <c r="AI43">
        <v>0.57613300000000001</v>
      </c>
      <c r="AJ43">
        <v>0.57770699999999997</v>
      </c>
      <c r="AK43">
        <v>0.57928199999999996</v>
      </c>
      <c r="AL43">
        <v>0.58085600000000004</v>
      </c>
      <c r="AM43">
        <v>0.58243</v>
      </c>
      <c r="AN43">
        <v>0.58400399999999997</v>
      </c>
      <c r="AO43">
        <v>0.58557800000000004</v>
      </c>
      <c r="AP43">
        <v>0.58715200000000001</v>
      </c>
      <c r="AQ43">
        <v>0.58872599999999997</v>
      </c>
      <c r="AR43">
        <v>0.59030099999999996</v>
      </c>
    </row>
    <row r="44" spans="1:44">
      <c r="A44">
        <v>43</v>
      </c>
      <c r="B44" t="s">
        <v>373</v>
      </c>
      <c r="C44" t="s">
        <v>368</v>
      </c>
      <c r="E44" t="s">
        <v>362</v>
      </c>
      <c r="F44" t="s">
        <v>186</v>
      </c>
      <c r="G44">
        <v>13.542</v>
      </c>
      <c r="H44">
        <v>15.8454</v>
      </c>
      <c r="I44">
        <v>18.148800000000001</v>
      </c>
      <c r="J44">
        <v>19.3262</v>
      </c>
      <c r="K44">
        <v>20.503499999999999</v>
      </c>
      <c r="L44">
        <v>21.680900000000001</v>
      </c>
      <c r="M44">
        <v>22.8583</v>
      </c>
      <c r="N44">
        <v>24.035699999999999</v>
      </c>
      <c r="O44">
        <v>25.14</v>
      </c>
      <c r="P44">
        <v>26.244399999999999</v>
      </c>
      <c r="Q44">
        <v>27.348800000000001</v>
      </c>
      <c r="R44">
        <v>28.453099999999999</v>
      </c>
      <c r="S44">
        <v>29.557500000000001</v>
      </c>
      <c r="T44">
        <v>30.889900000000001</v>
      </c>
      <c r="U44">
        <v>32.222299999999997</v>
      </c>
      <c r="V44">
        <v>33.554699999999997</v>
      </c>
      <c r="W44">
        <v>34.887</v>
      </c>
      <c r="X44">
        <v>36.2194</v>
      </c>
      <c r="Y44">
        <v>37.6327</v>
      </c>
      <c r="Z44">
        <v>39.045999999999999</v>
      </c>
      <c r="AA44">
        <v>40.459299999999999</v>
      </c>
      <c r="AB44">
        <v>41.872599999999998</v>
      </c>
      <c r="AC44">
        <v>43.285899999999998</v>
      </c>
      <c r="AD44">
        <v>44.394300000000001</v>
      </c>
      <c r="AE44">
        <v>45.502699999999997</v>
      </c>
      <c r="AF44">
        <v>46.6111</v>
      </c>
      <c r="AG44">
        <v>47.719499999999996</v>
      </c>
      <c r="AH44">
        <v>48.828000000000003</v>
      </c>
      <c r="AI44">
        <v>50.269399999999997</v>
      </c>
      <c r="AJ44">
        <v>51.710799999999999</v>
      </c>
      <c r="AK44">
        <v>53.152200000000001</v>
      </c>
      <c r="AL44">
        <v>54.593699999999998</v>
      </c>
      <c r="AM44">
        <v>56.0351</v>
      </c>
      <c r="AN44">
        <v>57.304000000000002</v>
      </c>
      <c r="AO44">
        <v>58.573</v>
      </c>
      <c r="AP44">
        <v>59.841900000000003</v>
      </c>
      <c r="AQ44">
        <v>61.110900000000001</v>
      </c>
      <c r="AR44">
        <v>62.379800000000003</v>
      </c>
    </row>
    <row r="45" spans="1:44">
      <c r="A45">
        <v>44</v>
      </c>
      <c r="B45" t="s">
        <v>373</v>
      </c>
      <c r="C45" t="s">
        <v>367</v>
      </c>
      <c r="E45" t="s">
        <v>362</v>
      </c>
      <c r="F45" t="s">
        <v>187</v>
      </c>
      <c r="G45">
        <v>0.34217500000000001</v>
      </c>
      <c r="H45">
        <v>0.35231800000000002</v>
      </c>
      <c r="I45">
        <v>0.36246099999999998</v>
      </c>
      <c r="J45">
        <v>0.36844500000000002</v>
      </c>
      <c r="K45">
        <v>0.37442900000000001</v>
      </c>
      <c r="L45">
        <v>0.38041199999999997</v>
      </c>
      <c r="M45">
        <v>0.38639600000000002</v>
      </c>
      <c r="N45">
        <v>0.39238000000000001</v>
      </c>
      <c r="O45">
        <v>0.39735599999999999</v>
      </c>
      <c r="P45">
        <v>0.40233200000000002</v>
      </c>
      <c r="Q45">
        <v>0.40730699999999997</v>
      </c>
      <c r="R45">
        <v>0.41228300000000001</v>
      </c>
      <c r="S45">
        <v>0.41725899999999999</v>
      </c>
      <c r="T45">
        <v>0.42402499999999999</v>
      </c>
      <c r="U45">
        <v>0.43079200000000001</v>
      </c>
      <c r="V45">
        <v>0.437558</v>
      </c>
      <c r="W45">
        <v>0.44432500000000003</v>
      </c>
      <c r="X45">
        <v>0.45109100000000002</v>
      </c>
      <c r="Y45">
        <v>0.45410400000000001</v>
      </c>
      <c r="Z45">
        <v>0.45711600000000002</v>
      </c>
      <c r="AA45">
        <v>0.46012900000000001</v>
      </c>
      <c r="AB45">
        <v>0.46314100000000002</v>
      </c>
      <c r="AC45">
        <v>0.46615400000000001</v>
      </c>
      <c r="AD45">
        <v>0.46916799999999997</v>
      </c>
      <c r="AE45">
        <v>0.47218300000000002</v>
      </c>
      <c r="AF45">
        <v>0.47519699999999998</v>
      </c>
      <c r="AG45">
        <v>0.47821200000000003</v>
      </c>
      <c r="AH45">
        <v>0.48122599999999999</v>
      </c>
      <c r="AI45">
        <v>0.48464200000000002</v>
      </c>
      <c r="AJ45">
        <v>0.48805799999999999</v>
      </c>
      <c r="AK45">
        <v>0.49147400000000002</v>
      </c>
      <c r="AL45">
        <v>0.49489</v>
      </c>
      <c r="AM45">
        <v>0.49830600000000003</v>
      </c>
      <c r="AN45">
        <v>0.50172300000000003</v>
      </c>
      <c r="AO45">
        <v>0.505139</v>
      </c>
      <c r="AP45">
        <v>0.50855499999999998</v>
      </c>
      <c r="AQ45">
        <v>0.51197099999999995</v>
      </c>
      <c r="AR45">
        <v>0.51538700000000004</v>
      </c>
    </row>
    <row r="46" spans="1:44">
      <c r="A46">
        <v>45</v>
      </c>
      <c r="B46" t="s">
        <v>374</v>
      </c>
      <c r="C46" t="s">
        <v>368</v>
      </c>
      <c r="E46" t="s">
        <v>362</v>
      </c>
      <c r="F46" t="s">
        <v>188</v>
      </c>
      <c r="G46">
        <v>2.37913</v>
      </c>
      <c r="H46">
        <v>3.18066</v>
      </c>
      <c r="I46">
        <v>3.9821800000000001</v>
      </c>
      <c r="J46">
        <v>4.0529799999999998</v>
      </c>
      <c r="K46">
        <v>4.1237700000000004</v>
      </c>
      <c r="L46">
        <v>4.1945699999999997</v>
      </c>
      <c r="M46">
        <v>4.2653600000000003</v>
      </c>
      <c r="N46">
        <v>4.3361599999999996</v>
      </c>
      <c r="O46">
        <v>4.3273099999999998</v>
      </c>
      <c r="P46">
        <v>4.31846</v>
      </c>
      <c r="Q46">
        <v>4.3096100000000002</v>
      </c>
      <c r="R46">
        <v>4.3007600000000004</v>
      </c>
      <c r="S46">
        <v>4.2919099999999997</v>
      </c>
      <c r="T46">
        <v>4.22112</v>
      </c>
      <c r="U46">
        <v>4.1503199999999998</v>
      </c>
      <c r="V46">
        <v>4.0795300000000001</v>
      </c>
      <c r="W46">
        <v>4.0087299999999999</v>
      </c>
      <c r="X46">
        <v>3.9379400000000002</v>
      </c>
      <c r="Y46">
        <v>3.8229000000000002</v>
      </c>
      <c r="Z46">
        <v>3.7078600000000002</v>
      </c>
      <c r="AA46">
        <v>3.5928200000000001</v>
      </c>
      <c r="AB46">
        <v>3.47777</v>
      </c>
      <c r="AC46">
        <v>3.36273</v>
      </c>
      <c r="AD46">
        <v>3.1857500000000001</v>
      </c>
      <c r="AE46">
        <v>3.0087600000000001</v>
      </c>
      <c r="AF46">
        <v>2.8317800000000002</v>
      </c>
      <c r="AG46">
        <v>2.6547900000000002</v>
      </c>
      <c r="AH46">
        <v>2.4777999999999998</v>
      </c>
      <c r="AI46">
        <v>2.4070100000000001</v>
      </c>
      <c r="AJ46">
        <v>2.33622</v>
      </c>
      <c r="AK46">
        <v>2.2654200000000002</v>
      </c>
      <c r="AL46">
        <v>2.1946300000000001</v>
      </c>
      <c r="AM46">
        <v>2.1238299999999999</v>
      </c>
      <c r="AN46">
        <v>2.1238299999999999</v>
      </c>
      <c r="AO46">
        <v>2.1238299999999999</v>
      </c>
      <c r="AP46">
        <v>2.1238299999999999</v>
      </c>
      <c r="AQ46">
        <v>2.1238299999999999</v>
      </c>
      <c r="AR46">
        <v>2.1238299999999999</v>
      </c>
    </row>
    <row r="47" spans="1:44">
      <c r="A47">
        <v>46</v>
      </c>
      <c r="B47" t="s">
        <v>374</v>
      </c>
      <c r="C47" t="s">
        <v>367</v>
      </c>
      <c r="E47" t="s">
        <v>362</v>
      </c>
      <c r="F47" t="s">
        <v>189</v>
      </c>
      <c r="G47">
        <v>0.487454</v>
      </c>
      <c r="H47">
        <v>0.479045</v>
      </c>
      <c r="I47">
        <v>0.47063500000000003</v>
      </c>
      <c r="J47">
        <v>0.48054200000000002</v>
      </c>
      <c r="K47">
        <v>0.49044900000000002</v>
      </c>
      <c r="L47">
        <v>0.50035600000000002</v>
      </c>
      <c r="M47">
        <v>0.51026300000000002</v>
      </c>
      <c r="N47">
        <v>0.52017000000000002</v>
      </c>
      <c r="O47">
        <v>0.53056099999999995</v>
      </c>
      <c r="P47">
        <v>0.54095199999999999</v>
      </c>
      <c r="Q47">
        <v>0.55134399999999995</v>
      </c>
      <c r="R47">
        <v>0.56173499999999998</v>
      </c>
      <c r="S47">
        <v>0.57212600000000002</v>
      </c>
      <c r="T47">
        <v>0.58272900000000005</v>
      </c>
      <c r="U47">
        <v>0.59333100000000005</v>
      </c>
      <c r="V47">
        <v>0.60393399999999997</v>
      </c>
      <c r="W47">
        <v>0.614537</v>
      </c>
      <c r="X47">
        <v>0.625139</v>
      </c>
      <c r="Y47">
        <v>0.62698399999999999</v>
      </c>
      <c r="Z47">
        <v>0.62882899999999997</v>
      </c>
      <c r="AA47">
        <v>0.63067300000000004</v>
      </c>
      <c r="AB47">
        <v>0.63251800000000002</v>
      </c>
      <c r="AC47">
        <v>0.63436199999999998</v>
      </c>
      <c r="AD47">
        <v>0.636208</v>
      </c>
      <c r="AE47">
        <v>0.63805400000000001</v>
      </c>
      <c r="AF47">
        <v>0.63990100000000005</v>
      </c>
      <c r="AG47">
        <v>0.64174699999999996</v>
      </c>
      <c r="AH47">
        <v>0.64359299999999997</v>
      </c>
      <c r="AI47">
        <v>0.64433700000000005</v>
      </c>
      <c r="AJ47">
        <v>0.64508100000000002</v>
      </c>
      <c r="AK47">
        <v>0.64582399999999995</v>
      </c>
      <c r="AL47">
        <v>0.64656800000000003</v>
      </c>
      <c r="AM47">
        <v>0.647312</v>
      </c>
      <c r="AN47">
        <v>0.64805400000000002</v>
      </c>
      <c r="AO47">
        <v>0.64879600000000004</v>
      </c>
      <c r="AP47">
        <v>0.64953799999999995</v>
      </c>
      <c r="AQ47">
        <v>0.65027999999999997</v>
      </c>
      <c r="AR47">
        <v>0.65102199999999999</v>
      </c>
    </row>
    <row r="48" spans="1:44">
      <c r="A48">
        <v>47</v>
      </c>
      <c r="B48" t="s">
        <v>375</v>
      </c>
      <c r="C48" t="s">
        <v>368</v>
      </c>
      <c r="E48" t="s">
        <v>362</v>
      </c>
      <c r="F48" t="s">
        <v>190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</row>
    <row r="49" spans="1:44">
      <c r="A49">
        <v>48</v>
      </c>
      <c r="B49" t="s">
        <v>375</v>
      </c>
      <c r="C49" t="s">
        <v>367</v>
      </c>
      <c r="E49" t="s">
        <v>362</v>
      </c>
      <c r="F49" t="s">
        <v>191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</row>
    <row r="50" spans="1:44">
      <c r="A50">
        <v>49</v>
      </c>
      <c r="B50" t="s">
        <v>369</v>
      </c>
      <c r="C50" t="s">
        <v>368</v>
      </c>
      <c r="D50" t="s">
        <v>376</v>
      </c>
      <c r="E50" t="s">
        <v>363</v>
      </c>
      <c r="F50" t="s">
        <v>192</v>
      </c>
      <c r="G50" s="24">
        <v>99962900000</v>
      </c>
      <c r="H50" s="24">
        <v>99962900000</v>
      </c>
      <c r="I50" s="24">
        <v>99962900000</v>
      </c>
      <c r="J50" s="24">
        <v>99962900000</v>
      </c>
      <c r="K50" s="24">
        <v>99962900000</v>
      </c>
      <c r="L50" s="24">
        <v>99962900000</v>
      </c>
      <c r="M50" s="24">
        <v>99962900000</v>
      </c>
      <c r="N50" s="24">
        <v>99962900000</v>
      </c>
      <c r="O50" s="24">
        <v>99962900000</v>
      </c>
      <c r="P50" s="24">
        <v>99962900000</v>
      </c>
      <c r="Q50" s="24">
        <v>99962900000</v>
      </c>
      <c r="R50" s="24">
        <v>99962900000</v>
      </c>
      <c r="S50" s="24">
        <v>99962900000</v>
      </c>
      <c r="T50" s="24">
        <v>99962900000</v>
      </c>
      <c r="U50" s="24">
        <v>99962900000</v>
      </c>
      <c r="V50" s="24">
        <v>99962900000</v>
      </c>
      <c r="W50" s="24">
        <v>99962900000</v>
      </c>
      <c r="X50" s="24">
        <v>99962900000</v>
      </c>
      <c r="Y50" s="24">
        <v>99962900000</v>
      </c>
      <c r="Z50" s="24">
        <v>99962900000</v>
      </c>
      <c r="AA50" s="24">
        <v>99962900000</v>
      </c>
      <c r="AB50" s="24">
        <v>99962900000</v>
      </c>
      <c r="AC50" s="24">
        <v>99962900000</v>
      </c>
      <c r="AD50" s="24">
        <v>99962900000</v>
      </c>
      <c r="AE50" s="24">
        <v>99962900000</v>
      </c>
      <c r="AF50" s="24">
        <v>99962900000</v>
      </c>
      <c r="AG50" s="24">
        <v>99962900000</v>
      </c>
      <c r="AH50" s="24">
        <v>99962900000</v>
      </c>
      <c r="AI50" s="24">
        <v>99962900000</v>
      </c>
      <c r="AJ50" s="24">
        <v>99962900000</v>
      </c>
      <c r="AK50" s="24">
        <v>99962900000</v>
      </c>
      <c r="AL50" s="24">
        <v>99962900000</v>
      </c>
      <c r="AM50" s="24">
        <v>99962900000</v>
      </c>
      <c r="AN50" s="24">
        <v>99962900000</v>
      </c>
      <c r="AO50" s="24">
        <v>99962900000</v>
      </c>
      <c r="AP50" s="24">
        <v>99962900000</v>
      </c>
      <c r="AQ50" s="24">
        <v>99962900000</v>
      </c>
      <c r="AR50" s="24">
        <v>99962900000</v>
      </c>
    </row>
    <row r="51" spans="1:44">
      <c r="A51">
        <v>50</v>
      </c>
      <c r="B51" t="s">
        <v>369</v>
      </c>
      <c r="C51" t="s">
        <v>368</v>
      </c>
      <c r="D51" t="s">
        <v>382</v>
      </c>
      <c r="E51" t="s">
        <v>363</v>
      </c>
      <c r="F51" t="s">
        <v>193</v>
      </c>
      <c r="G51" s="24">
        <v>724348000</v>
      </c>
      <c r="H51" s="24">
        <v>724348000</v>
      </c>
      <c r="I51" s="24">
        <v>724348000</v>
      </c>
      <c r="J51" s="24">
        <v>724348000</v>
      </c>
      <c r="K51" s="24">
        <v>724348000</v>
      </c>
      <c r="L51" s="24">
        <v>724348000</v>
      </c>
      <c r="M51" s="24">
        <v>724348000</v>
      </c>
      <c r="N51" s="24">
        <v>724348000</v>
      </c>
      <c r="O51" s="24">
        <v>724348000</v>
      </c>
      <c r="P51" s="24">
        <v>724348000</v>
      </c>
      <c r="Q51" s="24">
        <v>724348000</v>
      </c>
      <c r="R51" s="24">
        <v>724348000</v>
      </c>
      <c r="S51" s="24">
        <v>724348000</v>
      </c>
      <c r="T51" s="24">
        <v>724348000</v>
      </c>
      <c r="U51" s="24">
        <v>724348000</v>
      </c>
      <c r="V51" s="24">
        <v>724348000</v>
      </c>
      <c r="W51" s="24">
        <v>724348000</v>
      </c>
      <c r="X51" s="24">
        <v>724348000</v>
      </c>
      <c r="Y51" s="24">
        <v>724348000</v>
      </c>
      <c r="Z51" s="24">
        <v>724348000</v>
      </c>
      <c r="AA51" s="24">
        <v>724348000</v>
      </c>
      <c r="AB51" s="24">
        <v>724348000</v>
      </c>
      <c r="AC51" s="24">
        <v>724348000</v>
      </c>
      <c r="AD51" s="24">
        <v>724348000</v>
      </c>
      <c r="AE51" s="24">
        <v>724348000</v>
      </c>
      <c r="AF51" s="24">
        <v>724348000</v>
      </c>
      <c r="AG51" s="24">
        <v>724348000</v>
      </c>
      <c r="AH51" s="24">
        <v>724348000</v>
      </c>
      <c r="AI51" s="24">
        <v>724348000</v>
      </c>
      <c r="AJ51" s="24">
        <v>724348000</v>
      </c>
      <c r="AK51" s="24">
        <v>724348000</v>
      </c>
      <c r="AL51" s="24">
        <v>724348000</v>
      </c>
      <c r="AM51" s="24">
        <v>724348000</v>
      </c>
      <c r="AN51" s="24">
        <v>724348000</v>
      </c>
      <c r="AO51" s="24">
        <v>724348000</v>
      </c>
      <c r="AP51" s="24">
        <v>724348000</v>
      </c>
      <c r="AQ51" s="24">
        <v>724348000</v>
      </c>
      <c r="AR51" s="24">
        <v>724348000</v>
      </c>
    </row>
    <row r="52" spans="1:44">
      <c r="A52">
        <v>51</v>
      </c>
      <c r="B52" t="s">
        <v>369</v>
      </c>
      <c r="C52" t="s">
        <v>368</v>
      </c>
      <c r="D52" t="s">
        <v>378</v>
      </c>
      <c r="E52" t="s">
        <v>363</v>
      </c>
      <c r="F52" t="s">
        <v>194</v>
      </c>
      <c r="G52" s="24">
        <v>2712020000000</v>
      </c>
      <c r="H52" s="24">
        <v>2712020000000</v>
      </c>
      <c r="I52" s="24">
        <v>2712020000000</v>
      </c>
      <c r="J52" s="24">
        <v>2712020000000</v>
      </c>
      <c r="K52" s="24">
        <v>2712020000000</v>
      </c>
      <c r="L52" s="24">
        <v>2712020000000</v>
      </c>
      <c r="M52" s="24">
        <v>2712020000000</v>
      </c>
      <c r="N52" s="24">
        <v>2712020000000</v>
      </c>
      <c r="O52" s="24">
        <v>2712020000000</v>
      </c>
      <c r="P52" s="24">
        <v>2712020000000</v>
      </c>
      <c r="Q52" s="24">
        <v>2712020000000</v>
      </c>
      <c r="R52" s="24">
        <v>2712020000000</v>
      </c>
      <c r="S52" s="24">
        <v>2712020000000</v>
      </c>
      <c r="T52" s="24">
        <v>2712020000000</v>
      </c>
      <c r="U52" s="24">
        <v>2712020000000</v>
      </c>
      <c r="V52" s="24">
        <v>2712020000000</v>
      </c>
      <c r="W52" s="24">
        <v>2712020000000</v>
      </c>
      <c r="X52" s="24">
        <v>2712020000000</v>
      </c>
      <c r="Y52" s="24">
        <v>2712020000000</v>
      </c>
      <c r="Z52" s="24">
        <v>2712020000000</v>
      </c>
      <c r="AA52" s="24">
        <v>2712020000000</v>
      </c>
      <c r="AB52" s="24">
        <v>2712020000000</v>
      </c>
      <c r="AC52" s="24">
        <v>2712020000000</v>
      </c>
      <c r="AD52" s="24">
        <v>2712020000000</v>
      </c>
      <c r="AE52" s="24">
        <v>2712020000000</v>
      </c>
      <c r="AF52" s="24">
        <v>2712020000000</v>
      </c>
      <c r="AG52" s="24">
        <v>2712020000000</v>
      </c>
      <c r="AH52" s="24">
        <v>2712020000000</v>
      </c>
      <c r="AI52" s="24">
        <v>2712020000000</v>
      </c>
      <c r="AJ52" s="24">
        <v>2712020000000</v>
      </c>
      <c r="AK52" s="24">
        <v>2712020000000</v>
      </c>
      <c r="AL52" s="24">
        <v>2712020000000</v>
      </c>
      <c r="AM52" s="24">
        <v>2712020000000</v>
      </c>
      <c r="AN52" s="24">
        <v>2712020000000</v>
      </c>
      <c r="AO52" s="24">
        <v>2712020000000</v>
      </c>
      <c r="AP52" s="24">
        <v>2712020000000</v>
      </c>
      <c r="AQ52" s="24">
        <v>2712020000000</v>
      </c>
      <c r="AR52" s="24">
        <v>2712020000000</v>
      </c>
    </row>
    <row r="53" spans="1:44">
      <c r="A53">
        <v>52</v>
      </c>
      <c r="B53" t="s">
        <v>369</v>
      </c>
      <c r="C53" t="s">
        <v>368</v>
      </c>
      <c r="D53" t="s">
        <v>377</v>
      </c>
      <c r="E53" t="s">
        <v>363</v>
      </c>
      <c r="F53" t="s">
        <v>195</v>
      </c>
      <c r="G53" s="24">
        <v>41612400000</v>
      </c>
      <c r="H53" s="24">
        <v>41612400000</v>
      </c>
      <c r="I53" s="24">
        <v>41612400000</v>
      </c>
      <c r="J53" s="24">
        <v>41612400000</v>
      </c>
      <c r="K53" s="24">
        <v>41612400000</v>
      </c>
      <c r="L53" s="24">
        <v>41612400000</v>
      </c>
      <c r="M53" s="24">
        <v>41612400000</v>
      </c>
      <c r="N53" s="24">
        <v>41612400000</v>
      </c>
      <c r="O53" s="24">
        <v>41612400000</v>
      </c>
      <c r="P53" s="24">
        <v>41612400000</v>
      </c>
      <c r="Q53" s="24">
        <v>41612400000</v>
      </c>
      <c r="R53" s="24">
        <v>41612400000</v>
      </c>
      <c r="S53" s="24">
        <v>41612400000</v>
      </c>
      <c r="T53" s="24">
        <v>41612400000</v>
      </c>
      <c r="U53" s="24">
        <v>41612400000</v>
      </c>
      <c r="V53" s="24">
        <v>41612400000</v>
      </c>
      <c r="W53" s="24">
        <v>41612400000</v>
      </c>
      <c r="X53" s="24">
        <v>41612400000</v>
      </c>
      <c r="Y53" s="24">
        <v>41612400000</v>
      </c>
      <c r="Z53" s="24">
        <v>41612400000</v>
      </c>
      <c r="AA53" s="24">
        <v>41612400000</v>
      </c>
      <c r="AB53" s="24">
        <v>41612400000</v>
      </c>
      <c r="AC53" s="24">
        <v>41612400000</v>
      </c>
      <c r="AD53" s="24">
        <v>41612400000</v>
      </c>
      <c r="AE53" s="24">
        <v>41612400000</v>
      </c>
      <c r="AF53" s="24">
        <v>41612400000</v>
      </c>
      <c r="AG53" s="24">
        <v>41612400000</v>
      </c>
      <c r="AH53" s="24">
        <v>41612400000</v>
      </c>
      <c r="AI53" s="24">
        <v>41612400000</v>
      </c>
      <c r="AJ53" s="24">
        <v>41612400000</v>
      </c>
      <c r="AK53" s="24">
        <v>41612400000</v>
      </c>
      <c r="AL53" s="24">
        <v>41612400000</v>
      </c>
      <c r="AM53" s="24">
        <v>41612400000</v>
      </c>
      <c r="AN53" s="24">
        <v>41612400000</v>
      </c>
      <c r="AO53" s="24">
        <v>41612400000</v>
      </c>
      <c r="AP53" s="24">
        <v>41612400000</v>
      </c>
      <c r="AQ53" s="24">
        <v>41612400000</v>
      </c>
      <c r="AR53" s="24">
        <v>41612400000</v>
      </c>
    </row>
    <row r="54" spans="1:44">
      <c r="A54">
        <v>53</v>
      </c>
      <c r="B54" t="s">
        <v>369</v>
      </c>
      <c r="C54" t="s">
        <v>368</v>
      </c>
      <c r="D54" t="s">
        <v>380</v>
      </c>
      <c r="E54" t="s">
        <v>363</v>
      </c>
      <c r="F54" t="s">
        <v>196</v>
      </c>
      <c r="G54" s="24">
        <v>22483700000</v>
      </c>
      <c r="H54" s="24">
        <v>22483700000</v>
      </c>
      <c r="I54" s="24">
        <v>22483700000</v>
      </c>
      <c r="J54" s="24">
        <v>22483700000</v>
      </c>
      <c r="K54" s="24">
        <v>22483700000</v>
      </c>
      <c r="L54" s="24">
        <v>22483700000</v>
      </c>
      <c r="M54" s="24">
        <v>22483700000</v>
      </c>
      <c r="N54" s="24">
        <v>22483700000</v>
      </c>
      <c r="O54" s="24">
        <v>22483700000</v>
      </c>
      <c r="P54" s="24">
        <v>22483700000</v>
      </c>
      <c r="Q54" s="24">
        <v>22483700000</v>
      </c>
      <c r="R54" s="24">
        <v>22483700000</v>
      </c>
      <c r="S54" s="24">
        <v>22483700000</v>
      </c>
      <c r="T54" s="24">
        <v>22483700000</v>
      </c>
      <c r="U54" s="24">
        <v>22483700000</v>
      </c>
      <c r="V54" s="24">
        <v>22483700000</v>
      </c>
      <c r="W54" s="24">
        <v>22483700000</v>
      </c>
      <c r="X54" s="24">
        <v>22483700000</v>
      </c>
      <c r="Y54" s="24">
        <v>22483700000</v>
      </c>
      <c r="Z54" s="24">
        <v>22483700000</v>
      </c>
      <c r="AA54" s="24">
        <v>22483700000</v>
      </c>
      <c r="AB54" s="24">
        <v>22483700000</v>
      </c>
      <c r="AC54" s="24">
        <v>22483700000</v>
      </c>
      <c r="AD54" s="24">
        <v>22483700000</v>
      </c>
      <c r="AE54" s="24">
        <v>22483700000</v>
      </c>
      <c r="AF54" s="24">
        <v>22483700000</v>
      </c>
      <c r="AG54" s="24">
        <v>22483700000</v>
      </c>
      <c r="AH54" s="24">
        <v>22483700000</v>
      </c>
      <c r="AI54" s="24">
        <v>22483700000</v>
      </c>
      <c r="AJ54" s="24">
        <v>22483700000</v>
      </c>
      <c r="AK54" s="24">
        <v>22483700000</v>
      </c>
      <c r="AL54" s="24">
        <v>22483700000</v>
      </c>
      <c r="AM54" s="24">
        <v>22483700000</v>
      </c>
      <c r="AN54" s="24">
        <v>22483700000</v>
      </c>
      <c r="AO54" s="24">
        <v>22483700000</v>
      </c>
      <c r="AP54" s="24">
        <v>22483700000</v>
      </c>
      <c r="AQ54" s="24">
        <v>22483700000</v>
      </c>
      <c r="AR54" s="24">
        <v>22483700000</v>
      </c>
    </row>
    <row r="55" spans="1:44">
      <c r="A55">
        <v>54</v>
      </c>
      <c r="B55" t="s">
        <v>369</v>
      </c>
      <c r="C55" t="s">
        <v>368</v>
      </c>
      <c r="D55" t="s">
        <v>381</v>
      </c>
      <c r="E55" t="s">
        <v>363</v>
      </c>
      <c r="F55" t="s">
        <v>197</v>
      </c>
      <c r="G55" s="24">
        <v>34711700</v>
      </c>
      <c r="H55" s="24">
        <v>34711700</v>
      </c>
      <c r="I55" s="24">
        <v>34711700</v>
      </c>
      <c r="J55" s="24">
        <v>34711700</v>
      </c>
      <c r="K55" s="24">
        <v>34711700</v>
      </c>
      <c r="L55" s="24">
        <v>34711700</v>
      </c>
      <c r="M55" s="24">
        <v>34711700</v>
      </c>
      <c r="N55" s="24">
        <v>34711700</v>
      </c>
      <c r="O55" s="24">
        <v>34711700</v>
      </c>
      <c r="P55" s="24">
        <v>34711700</v>
      </c>
      <c r="Q55" s="24">
        <v>34711700</v>
      </c>
      <c r="R55" s="24">
        <v>34711700</v>
      </c>
      <c r="S55" s="24">
        <v>34711700</v>
      </c>
      <c r="T55" s="24">
        <v>34711700</v>
      </c>
      <c r="U55" s="24">
        <v>34711700</v>
      </c>
      <c r="V55" s="24">
        <v>34711700</v>
      </c>
      <c r="W55" s="24">
        <v>34711700</v>
      </c>
      <c r="X55" s="24">
        <v>34711700</v>
      </c>
      <c r="Y55" s="24">
        <v>34711700</v>
      </c>
      <c r="Z55" s="24">
        <v>34711700</v>
      </c>
      <c r="AA55" s="24">
        <v>34711700</v>
      </c>
      <c r="AB55" s="24">
        <v>34711700</v>
      </c>
      <c r="AC55" s="24">
        <v>34711700</v>
      </c>
      <c r="AD55" s="24">
        <v>34711700</v>
      </c>
      <c r="AE55" s="24">
        <v>34711700</v>
      </c>
      <c r="AF55" s="24">
        <v>34711700</v>
      </c>
      <c r="AG55" s="24">
        <v>34711700</v>
      </c>
      <c r="AH55" s="24">
        <v>34711700</v>
      </c>
      <c r="AI55" s="24">
        <v>34711700</v>
      </c>
      <c r="AJ55" s="24">
        <v>34711700</v>
      </c>
      <c r="AK55" s="24">
        <v>34711700</v>
      </c>
      <c r="AL55" s="24">
        <v>34711700</v>
      </c>
      <c r="AM55" s="24">
        <v>34711700</v>
      </c>
      <c r="AN55" s="24">
        <v>34711700</v>
      </c>
      <c r="AO55" s="24">
        <v>34711700</v>
      </c>
      <c r="AP55" s="24">
        <v>34711700</v>
      </c>
      <c r="AQ55" s="24">
        <v>34711700</v>
      </c>
      <c r="AR55" s="24">
        <v>34711700</v>
      </c>
    </row>
    <row r="56" spans="1:44">
      <c r="A56">
        <v>55</v>
      </c>
      <c r="B56" t="s">
        <v>369</v>
      </c>
      <c r="C56" t="s">
        <v>368</v>
      </c>
      <c r="D56" t="s">
        <v>379</v>
      </c>
      <c r="E56" t="s">
        <v>363</v>
      </c>
      <c r="F56" t="s">
        <v>198</v>
      </c>
      <c r="G56" s="24">
        <v>3434850</v>
      </c>
      <c r="H56" s="24">
        <v>3434850</v>
      </c>
      <c r="I56" s="24">
        <v>3434850</v>
      </c>
      <c r="J56" s="24">
        <v>3434850</v>
      </c>
      <c r="K56" s="24">
        <v>3434850</v>
      </c>
      <c r="L56" s="24">
        <v>3434850</v>
      </c>
      <c r="M56" s="24">
        <v>3434850</v>
      </c>
      <c r="N56" s="24">
        <v>3434850</v>
      </c>
      <c r="O56" s="24">
        <v>3434850</v>
      </c>
      <c r="P56" s="24">
        <v>3434850</v>
      </c>
      <c r="Q56" s="24">
        <v>3434850</v>
      </c>
      <c r="R56" s="24">
        <v>3434850</v>
      </c>
      <c r="S56" s="24">
        <v>3434850</v>
      </c>
      <c r="T56" s="24">
        <v>3434850</v>
      </c>
      <c r="U56" s="24">
        <v>3434850</v>
      </c>
      <c r="V56" s="24">
        <v>3434850</v>
      </c>
      <c r="W56" s="24">
        <v>3434850</v>
      </c>
      <c r="X56" s="24">
        <v>3434850</v>
      </c>
      <c r="Y56" s="24">
        <v>3434850</v>
      </c>
      <c r="Z56" s="24">
        <v>3434850</v>
      </c>
      <c r="AA56" s="24">
        <v>3434850</v>
      </c>
      <c r="AB56" s="24">
        <v>3434850</v>
      </c>
      <c r="AC56" s="24">
        <v>3434850</v>
      </c>
      <c r="AD56" s="24">
        <v>3434850</v>
      </c>
      <c r="AE56" s="24">
        <v>3434850</v>
      </c>
      <c r="AF56" s="24">
        <v>3434850</v>
      </c>
      <c r="AG56" s="24">
        <v>3434850</v>
      </c>
      <c r="AH56" s="24">
        <v>3434850</v>
      </c>
      <c r="AI56" s="24">
        <v>3434850</v>
      </c>
      <c r="AJ56" s="24">
        <v>3434850</v>
      </c>
      <c r="AK56" s="24">
        <v>3434850</v>
      </c>
      <c r="AL56" s="24">
        <v>3434850</v>
      </c>
      <c r="AM56" s="24">
        <v>3434850</v>
      </c>
      <c r="AN56" s="24">
        <v>3434850</v>
      </c>
      <c r="AO56" s="24">
        <v>3434850</v>
      </c>
      <c r="AP56" s="24">
        <v>3434850</v>
      </c>
      <c r="AQ56" s="24">
        <v>3434850</v>
      </c>
      <c r="AR56" s="24">
        <v>3434850</v>
      </c>
    </row>
    <row r="57" spans="1:44">
      <c r="A57">
        <v>56</v>
      </c>
      <c r="B57" t="s">
        <v>369</v>
      </c>
      <c r="C57" t="s">
        <v>367</v>
      </c>
      <c r="D57" t="s">
        <v>376</v>
      </c>
      <c r="E57" t="s">
        <v>363</v>
      </c>
      <c r="F57" t="s">
        <v>199</v>
      </c>
      <c r="G57" s="24">
        <v>6396230000</v>
      </c>
      <c r="H57" s="24">
        <v>6396230000</v>
      </c>
      <c r="I57" s="24">
        <v>6396230000</v>
      </c>
      <c r="J57" s="24">
        <v>6396230000</v>
      </c>
      <c r="K57" s="24">
        <v>6396230000</v>
      </c>
      <c r="L57" s="24">
        <v>6396230000</v>
      </c>
      <c r="M57" s="24">
        <v>6396230000</v>
      </c>
      <c r="N57" s="24">
        <v>6396230000</v>
      </c>
      <c r="O57" s="24">
        <v>6396230000</v>
      </c>
      <c r="P57" s="24">
        <v>6396230000</v>
      </c>
      <c r="Q57" s="24">
        <v>6396230000</v>
      </c>
      <c r="R57" s="24">
        <v>6396230000</v>
      </c>
      <c r="S57" s="24">
        <v>6396230000</v>
      </c>
      <c r="T57" s="24">
        <v>6396230000</v>
      </c>
      <c r="U57" s="24">
        <v>6396230000</v>
      </c>
      <c r="V57" s="24">
        <v>6396230000</v>
      </c>
      <c r="W57" s="24">
        <v>6396230000</v>
      </c>
      <c r="X57" s="24">
        <v>6396230000</v>
      </c>
      <c r="Y57" s="24">
        <v>6396230000</v>
      </c>
      <c r="Z57" s="24">
        <v>6396230000</v>
      </c>
      <c r="AA57" s="24">
        <v>6396230000</v>
      </c>
      <c r="AB57" s="24">
        <v>6396230000</v>
      </c>
      <c r="AC57" s="24">
        <v>6396230000</v>
      </c>
      <c r="AD57" s="24">
        <v>6396230000</v>
      </c>
      <c r="AE57" s="24">
        <v>6396230000</v>
      </c>
      <c r="AF57" s="24">
        <v>6396230000</v>
      </c>
      <c r="AG57" s="24">
        <v>6396230000</v>
      </c>
      <c r="AH57" s="24">
        <v>6396230000</v>
      </c>
      <c r="AI57" s="24">
        <v>6396230000</v>
      </c>
      <c r="AJ57" s="24">
        <v>6396230000</v>
      </c>
      <c r="AK57" s="24">
        <v>6396230000</v>
      </c>
      <c r="AL57" s="24">
        <v>6396230000</v>
      </c>
      <c r="AM57" s="24">
        <v>6396230000</v>
      </c>
      <c r="AN57" s="24">
        <v>6396230000</v>
      </c>
      <c r="AO57" s="24">
        <v>6396230000</v>
      </c>
      <c r="AP57" s="24">
        <v>6396230000</v>
      </c>
      <c r="AQ57" s="24">
        <v>6396230000</v>
      </c>
      <c r="AR57" s="24">
        <v>6396230000</v>
      </c>
    </row>
    <row r="58" spans="1:44">
      <c r="A58">
        <v>57</v>
      </c>
      <c r="B58" t="s">
        <v>369</v>
      </c>
      <c r="C58" t="s">
        <v>367</v>
      </c>
      <c r="D58" t="s">
        <v>382</v>
      </c>
      <c r="E58" t="s">
        <v>363</v>
      </c>
      <c r="F58" t="s">
        <v>200</v>
      </c>
      <c r="G58" s="24">
        <v>1481630000</v>
      </c>
      <c r="H58" s="24">
        <v>1481630000</v>
      </c>
      <c r="I58" s="24">
        <v>1481630000</v>
      </c>
      <c r="J58" s="24">
        <v>1481630000</v>
      </c>
      <c r="K58" s="24">
        <v>1481630000</v>
      </c>
      <c r="L58" s="24">
        <v>1481630000</v>
      </c>
      <c r="M58" s="24">
        <v>1481630000</v>
      </c>
      <c r="N58" s="24">
        <v>1481630000</v>
      </c>
      <c r="O58" s="24">
        <v>1481630000</v>
      </c>
      <c r="P58" s="24">
        <v>1481630000</v>
      </c>
      <c r="Q58" s="24">
        <v>1481630000</v>
      </c>
      <c r="R58" s="24">
        <v>1481630000</v>
      </c>
      <c r="S58" s="24">
        <v>1481630000</v>
      </c>
      <c r="T58" s="24">
        <v>1481630000</v>
      </c>
      <c r="U58" s="24">
        <v>1481630000</v>
      </c>
      <c r="V58" s="24">
        <v>1481630000</v>
      </c>
      <c r="W58" s="24">
        <v>1481630000</v>
      </c>
      <c r="X58" s="24">
        <v>1481630000</v>
      </c>
      <c r="Y58" s="24">
        <v>1481630000</v>
      </c>
      <c r="Z58" s="24">
        <v>1481630000</v>
      </c>
      <c r="AA58" s="24">
        <v>1481630000</v>
      </c>
      <c r="AB58" s="24">
        <v>1481630000</v>
      </c>
      <c r="AC58" s="24">
        <v>1481630000</v>
      </c>
      <c r="AD58" s="24">
        <v>1481630000</v>
      </c>
      <c r="AE58" s="24">
        <v>1481630000</v>
      </c>
      <c r="AF58" s="24">
        <v>1481630000</v>
      </c>
      <c r="AG58" s="24">
        <v>1481630000</v>
      </c>
      <c r="AH58" s="24">
        <v>1481630000</v>
      </c>
      <c r="AI58" s="24">
        <v>1481630000</v>
      </c>
      <c r="AJ58" s="24">
        <v>1481630000</v>
      </c>
      <c r="AK58" s="24">
        <v>1481630000</v>
      </c>
      <c r="AL58" s="24">
        <v>1481630000</v>
      </c>
      <c r="AM58" s="24">
        <v>1481630000</v>
      </c>
      <c r="AN58" s="24">
        <v>1481630000</v>
      </c>
      <c r="AO58" s="24">
        <v>1481630000</v>
      </c>
      <c r="AP58" s="24">
        <v>1481630000</v>
      </c>
      <c r="AQ58" s="24">
        <v>1481630000</v>
      </c>
      <c r="AR58" s="24">
        <v>1481630000</v>
      </c>
    </row>
    <row r="59" spans="1:44">
      <c r="A59">
        <v>58</v>
      </c>
      <c r="B59" t="s">
        <v>369</v>
      </c>
      <c r="C59" t="s">
        <v>367</v>
      </c>
      <c r="D59" t="s">
        <v>378</v>
      </c>
      <c r="E59" t="s">
        <v>363</v>
      </c>
      <c r="F59" t="s">
        <v>201</v>
      </c>
      <c r="G59" s="24">
        <v>277426000000</v>
      </c>
      <c r="H59" s="24">
        <v>277426000000</v>
      </c>
      <c r="I59" s="24">
        <v>277426000000</v>
      </c>
      <c r="J59" s="24">
        <v>277426000000</v>
      </c>
      <c r="K59" s="24">
        <v>277426000000</v>
      </c>
      <c r="L59" s="24">
        <v>277426000000</v>
      </c>
      <c r="M59" s="24">
        <v>277426000000</v>
      </c>
      <c r="N59" s="24">
        <v>277426000000</v>
      </c>
      <c r="O59" s="24">
        <v>277426000000</v>
      </c>
      <c r="P59" s="24">
        <v>277426000000</v>
      </c>
      <c r="Q59" s="24">
        <v>277426000000</v>
      </c>
      <c r="R59" s="24">
        <v>277426000000</v>
      </c>
      <c r="S59" s="24">
        <v>277426000000</v>
      </c>
      <c r="T59" s="24">
        <v>277426000000</v>
      </c>
      <c r="U59" s="24">
        <v>277426000000</v>
      </c>
      <c r="V59" s="24">
        <v>277426000000</v>
      </c>
      <c r="W59" s="24">
        <v>277426000000</v>
      </c>
      <c r="X59" s="24">
        <v>277426000000</v>
      </c>
      <c r="Y59" s="24">
        <v>277426000000</v>
      </c>
      <c r="Z59" s="24">
        <v>277426000000</v>
      </c>
      <c r="AA59" s="24">
        <v>277426000000</v>
      </c>
      <c r="AB59" s="24">
        <v>277426000000</v>
      </c>
      <c r="AC59" s="24">
        <v>277426000000</v>
      </c>
      <c r="AD59" s="24">
        <v>277426000000</v>
      </c>
      <c r="AE59" s="24">
        <v>277426000000</v>
      </c>
      <c r="AF59" s="24">
        <v>277426000000</v>
      </c>
      <c r="AG59" s="24">
        <v>277426000000</v>
      </c>
      <c r="AH59" s="24">
        <v>277426000000</v>
      </c>
      <c r="AI59" s="24">
        <v>277426000000</v>
      </c>
      <c r="AJ59" s="24">
        <v>277426000000</v>
      </c>
      <c r="AK59" s="24">
        <v>277426000000</v>
      </c>
      <c r="AL59" s="24">
        <v>277426000000</v>
      </c>
      <c r="AM59" s="24">
        <v>277426000000</v>
      </c>
      <c r="AN59" s="24">
        <v>277426000000</v>
      </c>
      <c r="AO59" s="24">
        <v>277426000000</v>
      </c>
      <c r="AP59" s="24">
        <v>277426000000</v>
      </c>
      <c r="AQ59" s="24">
        <v>277426000000</v>
      </c>
      <c r="AR59" s="24">
        <v>277426000000</v>
      </c>
    </row>
    <row r="60" spans="1:44">
      <c r="A60">
        <v>59</v>
      </c>
      <c r="B60" t="s">
        <v>369</v>
      </c>
      <c r="C60" t="s">
        <v>367</v>
      </c>
      <c r="D60" t="s">
        <v>377</v>
      </c>
      <c r="E60" t="s">
        <v>363</v>
      </c>
      <c r="F60" t="s">
        <v>202</v>
      </c>
      <c r="G60" s="24">
        <v>211371000000</v>
      </c>
      <c r="H60" s="24">
        <v>211371000000</v>
      </c>
      <c r="I60" s="24">
        <v>211371000000</v>
      </c>
      <c r="J60" s="24">
        <v>211371000000</v>
      </c>
      <c r="K60" s="24">
        <v>211371000000</v>
      </c>
      <c r="L60" s="24">
        <v>211371000000</v>
      </c>
      <c r="M60" s="24">
        <v>211371000000</v>
      </c>
      <c r="N60" s="24">
        <v>211371000000</v>
      </c>
      <c r="O60" s="24">
        <v>211371000000</v>
      </c>
      <c r="P60" s="24">
        <v>211371000000</v>
      </c>
      <c r="Q60" s="24">
        <v>211371000000</v>
      </c>
      <c r="R60" s="24">
        <v>211371000000</v>
      </c>
      <c r="S60" s="24">
        <v>211371000000</v>
      </c>
      <c r="T60" s="24">
        <v>211371000000</v>
      </c>
      <c r="U60" s="24">
        <v>211371000000</v>
      </c>
      <c r="V60" s="24">
        <v>211371000000</v>
      </c>
      <c r="W60" s="24">
        <v>211371000000</v>
      </c>
      <c r="X60" s="24">
        <v>211371000000</v>
      </c>
      <c r="Y60" s="24">
        <v>211371000000</v>
      </c>
      <c r="Z60" s="24">
        <v>211371000000</v>
      </c>
      <c r="AA60" s="24">
        <v>211371000000</v>
      </c>
      <c r="AB60" s="24">
        <v>211371000000</v>
      </c>
      <c r="AC60" s="24">
        <v>211371000000</v>
      </c>
      <c r="AD60" s="24">
        <v>211371000000</v>
      </c>
      <c r="AE60" s="24">
        <v>211371000000</v>
      </c>
      <c r="AF60" s="24">
        <v>211371000000</v>
      </c>
      <c r="AG60" s="24">
        <v>211371000000</v>
      </c>
      <c r="AH60" s="24">
        <v>211371000000</v>
      </c>
      <c r="AI60" s="24">
        <v>211371000000</v>
      </c>
      <c r="AJ60" s="24">
        <v>211371000000</v>
      </c>
      <c r="AK60" s="24">
        <v>211371000000</v>
      </c>
      <c r="AL60" s="24">
        <v>211371000000</v>
      </c>
      <c r="AM60" s="24">
        <v>211371000000</v>
      </c>
      <c r="AN60" s="24">
        <v>211371000000</v>
      </c>
      <c r="AO60" s="24">
        <v>211371000000</v>
      </c>
      <c r="AP60" s="24">
        <v>211371000000</v>
      </c>
      <c r="AQ60" s="24">
        <v>211371000000</v>
      </c>
      <c r="AR60" s="24">
        <v>211371000000</v>
      </c>
    </row>
    <row r="61" spans="1:44">
      <c r="A61">
        <v>60</v>
      </c>
      <c r="B61" t="s">
        <v>369</v>
      </c>
      <c r="C61" t="s">
        <v>367</v>
      </c>
      <c r="D61" t="s">
        <v>380</v>
      </c>
      <c r="E61" t="s">
        <v>363</v>
      </c>
      <c r="F61" t="s">
        <v>203</v>
      </c>
      <c r="G61" s="24">
        <v>65242000</v>
      </c>
      <c r="H61" s="24">
        <v>65242000</v>
      </c>
      <c r="I61" s="24">
        <v>65242000</v>
      </c>
      <c r="J61" s="24">
        <v>65242000</v>
      </c>
      <c r="K61" s="24">
        <v>65242000</v>
      </c>
      <c r="L61" s="24">
        <v>65242000</v>
      </c>
      <c r="M61" s="24">
        <v>65242000</v>
      </c>
      <c r="N61" s="24">
        <v>65242000</v>
      </c>
      <c r="O61" s="24">
        <v>65242000</v>
      </c>
      <c r="P61" s="24">
        <v>65242000</v>
      </c>
      <c r="Q61" s="24">
        <v>65242000</v>
      </c>
      <c r="R61" s="24">
        <v>65242000</v>
      </c>
      <c r="S61" s="24">
        <v>65242000</v>
      </c>
      <c r="T61" s="24">
        <v>65242000</v>
      </c>
      <c r="U61" s="24">
        <v>65242000</v>
      </c>
      <c r="V61" s="24">
        <v>65242000</v>
      </c>
      <c r="W61" s="24">
        <v>65242000</v>
      </c>
      <c r="X61" s="24">
        <v>65242000</v>
      </c>
      <c r="Y61" s="24">
        <v>65242000</v>
      </c>
      <c r="Z61" s="24">
        <v>65242000</v>
      </c>
      <c r="AA61" s="24">
        <v>65242000</v>
      </c>
      <c r="AB61" s="24">
        <v>65242000</v>
      </c>
      <c r="AC61" s="24">
        <v>65242000</v>
      </c>
      <c r="AD61" s="24">
        <v>65242000</v>
      </c>
      <c r="AE61" s="24">
        <v>65242000</v>
      </c>
      <c r="AF61" s="24">
        <v>65242000</v>
      </c>
      <c r="AG61" s="24">
        <v>65242000</v>
      </c>
      <c r="AH61" s="24">
        <v>65242000</v>
      </c>
      <c r="AI61" s="24">
        <v>65242000</v>
      </c>
      <c r="AJ61" s="24">
        <v>65242000</v>
      </c>
      <c r="AK61" s="24">
        <v>65242000</v>
      </c>
      <c r="AL61" s="24">
        <v>65242000</v>
      </c>
      <c r="AM61" s="24">
        <v>65242000</v>
      </c>
      <c r="AN61" s="24">
        <v>65242000</v>
      </c>
      <c r="AO61" s="24">
        <v>65242000</v>
      </c>
      <c r="AP61" s="24">
        <v>65242000</v>
      </c>
      <c r="AQ61" s="24">
        <v>65242000</v>
      </c>
      <c r="AR61" s="24">
        <v>65242000</v>
      </c>
    </row>
    <row r="62" spans="1:44">
      <c r="A62">
        <v>61</v>
      </c>
      <c r="B62" t="s">
        <v>369</v>
      </c>
      <c r="C62" t="s">
        <v>367</v>
      </c>
      <c r="D62" t="s">
        <v>381</v>
      </c>
      <c r="E62" t="s">
        <v>363</v>
      </c>
      <c r="F62" t="s">
        <v>204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1:44">
      <c r="A63">
        <v>62</v>
      </c>
      <c r="B63" t="s">
        <v>369</v>
      </c>
      <c r="C63" t="s">
        <v>367</v>
      </c>
      <c r="D63" t="s">
        <v>379</v>
      </c>
      <c r="E63" t="s">
        <v>363</v>
      </c>
      <c r="F63" t="s">
        <v>205</v>
      </c>
      <c r="G63" s="24">
        <v>17256200</v>
      </c>
      <c r="H63" s="24">
        <v>17256200</v>
      </c>
      <c r="I63" s="24">
        <v>17256200</v>
      </c>
      <c r="J63" s="24">
        <v>17256200</v>
      </c>
      <c r="K63" s="24">
        <v>17256200</v>
      </c>
      <c r="L63" s="24">
        <v>17256200</v>
      </c>
      <c r="M63" s="24">
        <v>17256200</v>
      </c>
      <c r="N63" s="24">
        <v>17256200</v>
      </c>
      <c r="O63" s="24">
        <v>17256200</v>
      </c>
      <c r="P63" s="24">
        <v>17256200</v>
      </c>
      <c r="Q63" s="24">
        <v>17256200</v>
      </c>
      <c r="R63" s="24">
        <v>17256200</v>
      </c>
      <c r="S63" s="24">
        <v>17256200</v>
      </c>
      <c r="T63" s="24">
        <v>17256200</v>
      </c>
      <c r="U63" s="24">
        <v>17256200</v>
      </c>
      <c r="V63" s="24">
        <v>17256200</v>
      </c>
      <c r="W63" s="24">
        <v>17256200</v>
      </c>
      <c r="X63" s="24">
        <v>17256200</v>
      </c>
      <c r="Y63" s="24">
        <v>17256200</v>
      </c>
      <c r="Z63" s="24">
        <v>17256200</v>
      </c>
      <c r="AA63" s="24">
        <v>17256200</v>
      </c>
      <c r="AB63" s="24">
        <v>17256200</v>
      </c>
      <c r="AC63" s="24">
        <v>17256200</v>
      </c>
      <c r="AD63" s="24">
        <v>17256200</v>
      </c>
      <c r="AE63" s="24">
        <v>17256200</v>
      </c>
      <c r="AF63" s="24">
        <v>17256200</v>
      </c>
      <c r="AG63" s="24">
        <v>17256200</v>
      </c>
      <c r="AH63" s="24">
        <v>17256200</v>
      </c>
      <c r="AI63" s="24">
        <v>17256200</v>
      </c>
      <c r="AJ63" s="24">
        <v>17256200</v>
      </c>
      <c r="AK63" s="24">
        <v>17256200</v>
      </c>
      <c r="AL63" s="24">
        <v>17256200</v>
      </c>
      <c r="AM63" s="24">
        <v>17256200</v>
      </c>
      <c r="AN63" s="24">
        <v>17256200</v>
      </c>
      <c r="AO63" s="24">
        <v>17256200</v>
      </c>
      <c r="AP63" s="24">
        <v>17256200</v>
      </c>
      <c r="AQ63" s="24">
        <v>17256200</v>
      </c>
      <c r="AR63" s="24">
        <v>17256200</v>
      </c>
    </row>
    <row r="64" spans="1:44">
      <c r="A64">
        <v>63</v>
      </c>
      <c r="B64" t="s">
        <v>371</v>
      </c>
      <c r="C64" t="s">
        <v>368</v>
      </c>
      <c r="D64" t="s">
        <v>376</v>
      </c>
      <c r="E64" t="s">
        <v>363</v>
      </c>
      <c r="F64" t="s">
        <v>206</v>
      </c>
      <c r="G64" s="24">
        <v>433496000000</v>
      </c>
      <c r="H64" s="24">
        <v>433496000000</v>
      </c>
      <c r="I64" s="24">
        <v>433496000000</v>
      </c>
      <c r="J64" s="24">
        <v>433496000000</v>
      </c>
      <c r="K64" s="24">
        <v>433496000000</v>
      </c>
      <c r="L64" s="24">
        <v>433496000000</v>
      </c>
      <c r="M64" s="24">
        <v>433496000000</v>
      </c>
      <c r="N64" s="24">
        <v>433496000000</v>
      </c>
      <c r="O64" s="24">
        <v>433496000000</v>
      </c>
      <c r="P64" s="24">
        <v>433496000000</v>
      </c>
      <c r="Q64" s="24">
        <v>433496000000</v>
      </c>
      <c r="R64" s="24">
        <v>433496000000</v>
      </c>
      <c r="S64" s="24">
        <v>433496000000</v>
      </c>
      <c r="T64" s="24">
        <v>433496000000</v>
      </c>
      <c r="U64" s="24">
        <v>433496000000</v>
      </c>
      <c r="V64" s="24">
        <v>433496000000</v>
      </c>
      <c r="W64" s="24">
        <v>433496000000</v>
      </c>
      <c r="X64" s="24">
        <v>433496000000</v>
      </c>
      <c r="Y64" s="24">
        <v>433496000000</v>
      </c>
      <c r="Z64" s="24">
        <v>433496000000</v>
      </c>
      <c r="AA64" s="24">
        <v>433496000000</v>
      </c>
      <c r="AB64" s="24">
        <v>433496000000</v>
      </c>
      <c r="AC64" s="24">
        <v>433496000000</v>
      </c>
      <c r="AD64" s="24">
        <v>433496000000</v>
      </c>
      <c r="AE64" s="24">
        <v>433496000000</v>
      </c>
      <c r="AF64" s="24">
        <v>433496000000</v>
      </c>
      <c r="AG64" s="24">
        <v>433496000000</v>
      </c>
      <c r="AH64" s="24">
        <v>433496000000</v>
      </c>
      <c r="AI64" s="24">
        <v>433496000000</v>
      </c>
      <c r="AJ64" s="24">
        <v>433496000000</v>
      </c>
      <c r="AK64" s="24">
        <v>433496000000</v>
      </c>
      <c r="AL64" s="24">
        <v>433496000000</v>
      </c>
      <c r="AM64" s="24">
        <v>433496000000</v>
      </c>
      <c r="AN64" s="24">
        <v>433496000000</v>
      </c>
      <c r="AO64" s="24">
        <v>433496000000</v>
      </c>
      <c r="AP64" s="24">
        <v>433496000000</v>
      </c>
      <c r="AQ64" s="24">
        <v>433496000000</v>
      </c>
      <c r="AR64" s="24">
        <v>433496000000</v>
      </c>
    </row>
    <row r="65" spans="1:44">
      <c r="A65">
        <v>64</v>
      </c>
      <c r="B65" t="s">
        <v>371</v>
      </c>
      <c r="C65" t="s">
        <v>368</v>
      </c>
      <c r="D65" t="s">
        <v>382</v>
      </c>
      <c r="E65" t="s">
        <v>363</v>
      </c>
      <c r="F65" t="s">
        <v>207</v>
      </c>
      <c r="G65" s="24">
        <v>6078220000</v>
      </c>
      <c r="H65" s="24">
        <v>6078220000</v>
      </c>
      <c r="I65" s="24">
        <v>6078220000</v>
      </c>
      <c r="J65" s="24">
        <v>6078220000</v>
      </c>
      <c r="K65" s="24">
        <v>6078220000</v>
      </c>
      <c r="L65" s="24">
        <v>6078220000</v>
      </c>
      <c r="M65" s="24">
        <v>6078220000</v>
      </c>
      <c r="N65" s="24">
        <v>6078220000</v>
      </c>
      <c r="O65" s="24">
        <v>6078220000</v>
      </c>
      <c r="P65" s="24">
        <v>6078220000</v>
      </c>
      <c r="Q65" s="24">
        <v>6078220000</v>
      </c>
      <c r="R65" s="24">
        <v>6078220000</v>
      </c>
      <c r="S65" s="24">
        <v>6078220000</v>
      </c>
      <c r="T65" s="24">
        <v>6078220000</v>
      </c>
      <c r="U65" s="24">
        <v>6078220000</v>
      </c>
      <c r="V65" s="24">
        <v>6078220000</v>
      </c>
      <c r="W65" s="24">
        <v>6078220000</v>
      </c>
      <c r="X65" s="24">
        <v>6078220000</v>
      </c>
      <c r="Y65" s="24">
        <v>6078220000</v>
      </c>
      <c r="Z65" s="24">
        <v>6078220000</v>
      </c>
      <c r="AA65" s="24">
        <v>6078220000</v>
      </c>
      <c r="AB65" s="24">
        <v>6078220000</v>
      </c>
      <c r="AC65" s="24">
        <v>6078220000</v>
      </c>
      <c r="AD65" s="24">
        <v>6078220000</v>
      </c>
      <c r="AE65" s="24">
        <v>6078220000</v>
      </c>
      <c r="AF65" s="24">
        <v>6078220000</v>
      </c>
      <c r="AG65" s="24">
        <v>6078220000</v>
      </c>
      <c r="AH65" s="24">
        <v>6078220000</v>
      </c>
      <c r="AI65" s="24">
        <v>6078220000</v>
      </c>
      <c r="AJ65" s="24">
        <v>6078220000</v>
      </c>
      <c r="AK65" s="24">
        <v>6078220000</v>
      </c>
      <c r="AL65" s="24">
        <v>6078220000</v>
      </c>
      <c r="AM65" s="24">
        <v>6078220000</v>
      </c>
      <c r="AN65" s="24">
        <v>6078220000</v>
      </c>
      <c r="AO65" s="24">
        <v>6078220000</v>
      </c>
      <c r="AP65" s="24">
        <v>6078220000</v>
      </c>
      <c r="AQ65" s="24">
        <v>6078220000</v>
      </c>
      <c r="AR65" s="24">
        <v>6078220000</v>
      </c>
    </row>
    <row r="66" spans="1:44">
      <c r="A66">
        <v>65</v>
      </c>
      <c r="B66" t="s">
        <v>371</v>
      </c>
      <c r="C66" t="s">
        <v>368</v>
      </c>
      <c r="D66" t="s">
        <v>378</v>
      </c>
      <c r="E66" t="s">
        <v>363</v>
      </c>
      <c r="F66" t="s">
        <v>208</v>
      </c>
      <c r="G66" s="24">
        <v>499448000000</v>
      </c>
      <c r="H66" s="24">
        <v>499448000000</v>
      </c>
      <c r="I66" s="24">
        <v>499448000000</v>
      </c>
      <c r="J66" s="24">
        <v>499448000000</v>
      </c>
      <c r="K66" s="24">
        <v>499448000000</v>
      </c>
      <c r="L66" s="24">
        <v>499448000000</v>
      </c>
      <c r="M66" s="24">
        <v>499448000000</v>
      </c>
      <c r="N66" s="24">
        <v>499448000000</v>
      </c>
      <c r="O66" s="24">
        <v>499448000000</v>
      </c>
      <c r="P66" s="24">
        <v>499448000000</v>
      </c>
      <c r="Q66" s="24">
        <v>499448000000</v>
      </c>
      <c r="R66" s="24">
        <v>499448000000</v>
      </c>
      <c r="S66" s="24">
        <v>499448000000</v>
      </c>
      <c r="T66" s="24">
        <v>499448000000</v>
      </c>
      <c r="U66" s="24">
        <v>499448000000</v>
      </c>
      <c r="V66" s="24">
        <v>499448000000</v>
      </c>
      <c r="W66" s="24">
        <v>499448000000</v>
      </c>
      <c r="X66" s="24">
        <v>499448000000</v>
      </c>
      <c r="Y66" s="24">
        <v>499448000000</v>
      </c>
      <c r="Z66" s="24">
        <v>499448000000</v>
      </c>
      <c r="AA66" s="24">
        <v>499448000000</v>
      </c>
      <c r="AB66" s="24">
        <v>499448000000</v>
      </c>
      <c r="AC66" s="24">
        <v>499448000000</v>
      </c>
      <c r="AD66" s="24">
        <v>499448000000</v>
      </c>
      <c r="AE66" s="24">
        <v>499448000000</v>
      </c>
      <c r="AF66" s="24">
        <v>499448000000</v>
      </c>
      <c r="AG66" s="24">
        <v>499448000000</v>
      </c>
      <c r="AH66" s="24">
        <v>499448000000</v>
      </c>
      <c r="AI66" s="24">
        <v>499448000000</v>
      </c>
      <c r="AJ66" s="24">
        <v>499448000000</v>
      </c>
      <c r="AK66" s="24">
        <v>499448000000</v>
      </c>
      <c r="AL66" s="24">
        <v>499448000000</v>
      </c>
      <c r="AM66" s="24">
        <v>499448000000</v>
      </c>
      <c r="AN66" s="24">
        <v>499448000000</v>
      </c>
      <c r="AO66" s="24">
        <v>499448000000</v>
      </c>
      <c r="AP66" s="24">
        <v>499448000000</v>
      </c>
      <c r="AQ66" s="24">
        <v>499448000000</v>
      </c>
      <c r="AR66" s="24">
        <v>499448000000</v>
      </c>
    </row>
    <row r="67" spans="1:44">
      <c r="A67">
        <v>66</v>
      </c>
      <c r="B67" t="s">
        <v>371</v>
      </c>
      <c r="C67" t="s">
        <v>368</v>
      </c>
      <c r="D67" t="s">
        <v>377</v>
      </c>
      <c r="E67" t="s">
        <v>363</v>
      </c>
      <c r="F67" t="s">
        <v>209</v>
      </c>
      <c r="G67" s="24">
        <v>712439000000</v>
      </c>
      <c r="H67" s="24">
        <v>712439000000</v>
      </c>
      <c r="I67" s="24">
        <v>712439000000</v>
      </c>
      <c r="J67" s="24">
        <v>712439000000</v>
      </c>
      <c r="K67" s="24">
        <v>712439000000</v>
      </c>
      <c r="L67" s="24">
        <v>712439000000</v>
      </c>
      <c r="M67" s="24">
        <v>712439000000</v>
      </c>
      <c r="N67" s="24">
        <v>712439000000</v>
      </c>
      <c r="O67" s="24">
        <v>712439000000</v>
      </c>
      <c r="P67" s="24">
        <v>712439000000</v>
      </c>
      <c r="Q67" s="24">
        <v>712439000000</v>
      </c>
      <c r="R67" s="24">
        <v>712439000000</v>
      </c>
      <c r="S67" s="24">
        <v>712439000000</v>
      </c>
      <c r="T67" s="24">
        <v>712439000000</v>
      </c>
      <c r="U67" s="24">
        <v>712439000000</v>
      </c>
      <c r="V67" s="24">
        <v>712439000000</v>
      </c>
      <c r="W67" s="24">
        <v>712439000000</v>
      </c>
      <c r="X67" s="24">
        <v>712439000000</v>
      </c>
      <c r="Y67" s="24">
        <v>712439000000</v>
      </c>
      <c r="Z67" s="24">
        <v>712439000000</v>
      </c>
      <c r="AA67" s="24">
        <v>712439000000</v>
      </c>
      <c r="AB67" s="24">
        <v>712439000000</v>
      </c>
      <c r="AC67" s="24">
        <v>712439000000</v>
      </c>
      <c r="AD67" s="24">
        <v>712439000000</v>
      </c>
      <c r="AE67" s="24">
        <v>712439000000</v>
      </c>
      <c r="AF67" s="24">
        <v>712439000000</v>
      </c>
      <c r="AG67" s="24">
        <v>712439000000</v>
      </c>
      <c r="AH67" s="24">
        <v>712439000000</v>
      </c>
      <c r="AI67" s="24">
        <v>712439000000</v>
      </c>
      <c r="AJ67" s="24">
        <v>712439000000</v>
      </c>
      <c r="AK67" s="24">
        <v>712439000000</v>
      </c>
      <c r="AL67" s="24">
        <v>712439000000</v>
      </c>
      <c r="AM67" s="24">
        <v>712439000000</v>
      </c>
      <c r="AN67" s="24">
        <v>712439000000</v>
      </c>
      <c r="AO67" s="24">
        <v>712439000000</v>
      </c>
      <c r="AP67" s="24">
        <v>712439000000</v>
      </c>
      <c r="AQ67" s="24">
        <v>712439000000</v>
      </c>
      <c r="AR67" s="24">
        <v>712439000000</v>
      </c>
    </row>
    <row r="68" spans="1:44">
      <c r="A68">
        <v>67</v>
      </c>
      <c r="B68" t="s">
        <v>371</v>
      </c>
      <c r="C68" t="s">
        <v>368</v>
      </c>
      <c r="D68" t="s">
        <v>380</v>
      </c>
      <c r="E68" t="s">
        <v>363</v>
      </c>
      <c r="F68" t="s">
        <v>210</v>
      </c>
      <c r="G68" s="24">
        <v>40472700000</v>
      </c>
      <c r="H68" s="24">
        <v>40472700000</v>
      </c>
      <c r="I68" s="24">
        <v>40472700000</v>
      </c>
      <c r="J68" s="24">
        <v>40472700000</v>
      </c>
      <c r="K68" s="24">
        <v>40472700000</v>
      </c>
      <c r="L68" s="24">
        <v>40472700000</v>
      </c>
      <c r="M68" s="24">
        <v>40472700000</v>
      </c>
      <c r="N68" s="24">
        <v>40472700000</v>
      </c>
      <c r="O68" s="24">
        <v>40472700000</v>
      </c>
      <c r="P68" s="24">
        <v>40472700000</v>
      </c>
      <c r="Q68" s="24">
        <v>40472700000</v>
      </c>
      <c r="R68" s="24">
        <v>40472700000</v>
      </c>
      <c r="S68" s="24">
        <v>40472700000</v>
      </c>
      <c r="T68" s="24">
        <v>40472700000</v>
      </c>
      <c r="U68" s="24">
        <v>40472700000</v>
      </c>
      <c r="V68" s="24">
        <v>40472700000</v>
      </c>
      <c r="W68" s="24">
        <v>40472700000</v>
      </c>
      <c r="X68" s="24">
        <v>40472700000</v>
      </c>
      <c r="Y68" s="24">
        <v>40472700000</v>
      </c>
      <c r="Z68" s="24">
        <v>40472700000</v>
      </c>
      <c r="AA68" s="24">
        <v>40472700000</v>
      </c>
      <c r="AB68" s="24">
        <v>40472700000</v>
      </c>
      <c r="AC68" s="24">
        <v>40472700000</v>
      </c>
      <c r="AD68" s="24">
        <v>40472700000</v>
      </c>
      <c r="AE68" s="24">
        <v>40472700000</v>
      </c>
      <c r="AF68" s="24">
        <v>40472700000</v>
      </c>
      <c r="AG68" s="24">
        <v>40472700000</v>
      </c>
      <c r="AH68" s="24">
        <v>40472700000</v>
      </c>
      <c r="AI68" s="24">
        <v>40472700000</v>
      </c>
      <c r="AJ68" s="24">
        <v>40472700000</v>
      </c>
      <c r="AK68" s="24">
        <v>40472700000</v>
      </c>
      <c r="AL68" s="24">
        <v>40472700000</v>
      </c>
      <c r="AM68" s="24">
        <v>40472700000</v>
      </c>
      <c r="AN68" s="24">
        <v>40472700000</v>
      </c>
      <c r="AO68" s="24">
        <v>40472700000</v>
      </c>
      <c r="AP68" s="24">
        <v>40472700000</v>
      </c>
      <c r="AQ68" s="24">
        <v>40472700000</v>
      </c>
      <c r="AR68" s="24">
        <v>40472700000</v>
      </c>
    </row>
    <row r="69" spans="1:44">
      <c r="A69">
        <v>68</v>
      </c>
      <c r="B69" t="s">
        <v>371</v>
      </c>
      <c r="C69" t="s">
        <v>368</v>
      </c>
      <c r="D69" t="s">
        <v>381</v>
      </c>
      <c r="E69" t="s">
        <v>363</v>
      </c>
      <c r="F69" t="s">
        <v>211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>
      <c r="A70">
        <v>69</v>
      </c>
      <c r="B70" t="s">
        <v>371</v>
      </c>
      <c r="C70" t="s">
        <v>368</v>
      </c>
      <c r="D70" t="s">
        <v>379</v>
      </c>
      <c r="E70" t="s">
        <v>363</v>
      </c>
      <c r="F70" t="s">
        <v>212</v>
      </c>
      <c r="G70" s="24">
        <v>4280050000</v>
      </c>
      <c r="H70" s="24">
        <v>4280050000</v>
      </c>
      <c r="I70" s="24">
        <v>4280050000</v>
      </c>
      <c r="J70" s="24">
        <v>4280050000</v>
      </c>
      <c r="K70" s="24">
        <v>4280050000</v>
      </c>
      <c r="L70" s="24">
        <v>4280050000</v>
      </c>
      <c r="M70" s="24">
        <v>4280050000</v>
      </c>
      <c r="N70" s="24">
        <v>4280050000</v>
      </c>
      <c r="O70" s="24">
        <v>4280050000</v>
      </c>
      <c r="P70" s="24">
        <v>4280050000</v>
      </c>
      <c r="Q70" s="24">
        <v>4280050000</v>
      </c>
      <c r="R70" s="24">
        <v>4280050000</v>
      </c>
      <c r="S70" s="24">
        <v>4280050000</v>
      </c>
      <c r="T70" s="24">
        <v>4280050000</v>
      </c>
      <c r="U70" s="24">
        <v>4280050000</v>
      </c>
      <c r="V70" s="24">
        <v>4280050000</v>
      </c>
      <c r="W70" s="24">
        <v>4280050000</v>
      </c>
      <c r="X70" s="24">
        <v>4280050000</v>
      </c>
      <c r="Y70" s="24">
        <v>4280050000</v>
      </c>
      <c r="Z70" s="24">
        <v>4280050000</v>
      </c>
      <c r="AA70" s="24">
        <v>4280050000</v>
      </c>
      <c r="AB70" s="24">
        <v>4280050000</v>
      </c>
      <c r="AC70" s="24">
        <v>4280050000</v>
      </c>
      <c r="AD70" s="24">
        <v>4280050000</v>
      </c>
      <c r="AE70" s="24">
        <v>4280050000</v>
      </c>
      <c r="AF70" s="24">
        <v>4280050000</v>
      </c>
      <c r="AG70" s="24">
        <v>4280050000</v>
      </c>
      <c r="AH70" s="24">
        <v>4280050000</v>
      </c>
      <c r="AI70" s="24">
        <v>4280050000</v>
      </c>
      <c r="AJ70" s="24">
        <v>4280050000</v>
      </c>
      <c r="AK70" s="24">
        <v>4280050000</v>
      </c>
      <c r="AL70" s="24">
        <v>4280050000</v>
      </c>
      <c r="AM70" s="24">
        <v>4280050000</v>
      </c>
      <c r="AN70" s="24">
        <v>4280050000</v>
      </c>
      <c r="AO70" s="24">
        <v>4280050000</v>
      </c>
      <c r="AP70" s="24">
        <v>4280050000</v>
      </c>
      <c r="AQ70" s="24">
        <v>4280050000</v>
      </c>
      <c r="AR70" s="24">
        <v>4280050000</v>
      </c>
    </row>
    <row r="71" spans="1:44">
      <c r="A71">
        <v>70</v>
      </c>
      <c r="B71" t="s">
        <v>371</v>
      </c>
      <c r="C71" t="s">
        <v>367</v>
      </c>
      <c r="D71" t="s">
        <v>376</v>
      </c>
      <c r="E71" t="s">
        <v>363</v>
      </c>
      <c r="F71" t="s">
        <v>213</v>
      </c>
      <c r="G71" s="24">
        <v>32839600000</v>
      </c>
      <c r="H71" s="24">
        <v>32839600000</v>
      </c>
      <c r="I71" s="24">
        <v>32839600000</v>
      </c>
      <c r="J71" s="24">
        <v>32839600000</v>
      </c>
      <c r="K71" s="24">
        <v>32839600000</v>
      </c>
      <c r="L71" s="24">
        <v>32839600000</v>
      </c>
      <c r="M71" s="24">
        <v>32839600000</v>
      </c>
      <c r="N71" s="24">
        <v>32839600000</v>
      </c>
      <c r="O71" s="24">
        <v>32839600000</v>
      </c>
      <c r="P71" s="24">
        <v>32839600000</v>
      </c>
      <c r="Q71" s="24">
        <v>32839600000</v>
      </c>
      <c r="R71" s="24">
        <v>32839600000</v>
      </c>
      <c r="S71" s="24">
        <v>32839600000</v>
      </c>
      <c r="T71" s="24">
        <v>32839600000</v>
      </c>
      <c r="U71" s="24">
        <v>32839600000</v>
      </c>
      <c r="V71" s="24">
        <v>32839600000</v>
      </c>
      <c r="W71" s="24">
        <v>32839600000</v>
      </c>
      <c r="X71" s="24">
        <v>32839600000</v>
      </c>
      <c r="Y71" s="24">
        <v>32839600000</v>
      </c>
      <c r="Z71" s="24">
        <v>32839600000</v>
      </c>
      <c r="AA71" s="24">
        <v>32839600000</v>
      </c>
      <c r="AB71" s="24">
        <v>32839600000</v>
      </c>
      <c r="AC71" s="24">
        <v>32839600000</v>
      </c>
      <c r="AD71" s="24">
        <v>32839600000</v>
      </c>
      <c r="AE71" s="24">
        <v>32839600000</v>
      </c>
      <c r="AF71" s="24">
        <v>32839600000</v>
      </c>
      <c r="AG71" s="24">
        <v>32839600000</v>
      </c>
      <c r="AH71" s="24">
        <v>32839600000</v>
      </c>
      <c r="AI71" s="24">
        <v>32839600000</v>
      </c>
      <c r="AJ71" s="24">
        <v>32839600000</v>
      </c>
      <c r="AK71" s="24">
        <v>32839600000</v>
      </c>
      <c r="AL71" s="24">
        <v>32839600000</v>
      </c>
      <c r="AM71" s="24">
        <v>32839600000</v>
      </c>
      <c r="AN71" s="24">
        <v>32839600000</v>
      </c>
      <c r="AO71" s="24">
        <v>32839600000</v>
      </c>
      <c r="AP71" s="24">
        <v>32839600000</v>
      </c>
      <c r="AQ71" s="24">
        <v>32839600000</v>
      </c>
      <c r="AR71" s="24">
        <v>32839600000</v>
      </c>
    </row>
    <row r="72" spans="1:44">
      <c r="A72">
        <v>71</v>
      </c>
      <c r="B72" t="s">
        <v>371</v>
      </c>
      <c r="C72" t="s">
        <v>367</v>
      </c>
      <c r="D72" t="s">
        <v>382</v>
      </c>
      <c r="E72" t="s">
        <v>363</v>
      </c>
      <c r="F72" t="s">
        <v>214</v>
      </c>
      <c r="G72" s="24">
        <v>198759000000</v>
      </c>
      <c r="H72" s="24">
        <v>198759000000</v>
      </c>
      <c r="I72" s="24">
        <v>198759000000</v>
      </c>
      <c r="J72" s="24">
        <v>198759000000</v>
      </c>
      <c r="K72" s="24">
        <v>198759000000</v>
      </c>
      <c r="L72" s="24">
        <v>198759000000</v>
      </c>
      <c r="M72" s="24">
        <v>198759000000</v>
      </c>
      <c r="N72" s="24">
        <v>198759000000</v>
      </c>
      <c r="O72" s="24">
        <v>198759000000</v>
      </c>
      <c r="P72" s="24">
        <v>198759000000</v>
      </c>
      <c r="Q72" s="24">
        <v>198759000000</v>
      </c>
      <c r="R72" s="24">
        <v>198759000000</v>
      </c>
      <c r="S72" s="24">
        <v>198759000000</v>
      </c>
      <c r="T72" s="24">
        <v>198759000000</v>
      </c>
      <c r="U72" s="24">
        <v>198759000000</v>
      </c>
      <c r="V72" s="24">
        <v>198759000000</v>
      </c>
      <c r="W72" s="24">
        <v>198759000000</v>
      </c>
      <c r="X72" s="24">
        <v>198759000000</v>
      </c>
      <c r="Y72" s="24">
        <v>198759000000</v>
      </c>
      <c r="Z72" s="24">
        <v>198759000000</v>
      </c>
      <c r="AA72" s="24">
        <v>198759000000</v>
      </c>
      <c r="AB72" s="24">
        <v>198759000000</v>
      </c>
      <c r="AC72" s="24">
        <v>198759000000</v>
      </c>
      <c r="AD72" s="24">
        <v>198759000000</v>
      </c>
      <c r="AE72" s="24">
        <v>198759000000</v>
      </c>
      <c r="AF72" s="24">
        <v>198759000000</v>
      </c>
      <c r="AG72" s="24">
        <v>198759000000</v>
      </c>
      <c r="AH72" s="24">
        <v>198759000000</v>
      </c>
      <c r="AI72" s="24">
        <v>198759000000</v>
      </c>
      <c r="AJ72" s="24">
        <v>198759000000</v>
      </c>
      <c r="AK72" s="24">
        <v>198759000000</v>
      </c>
      <c r="AL72" s="24">
        <v>198759000000</v>
      </c>
      <c r="AM72" s="24">
        <v>198759000000</v>
      </c>
      <c r="AN72" s="24">
        <v>198759000000</v>
      </c>
      <c r="AO72" s="24">
        <v>198759000000</v>
      </c>
      <c r="AP72" s="24">
        <v>198759000000</v>
      </c>
      <c r="AQ72" s="24">
        <v>198759000000</v>
      </c>
      <c r="AR72" s="24">
        <v>198759000000</v>
      </c>
    </row>
    <row r="73" spans="1:44">
      <c r="A73">
        <v>72</v>
      </c>
      <c r="B73" t="s">
        <v>371</v>
      </c>
      <c r="C73" t="s">
        <v>367</v>
      </c>
      <c r="D73" t="s">
        <v>378</v>
      </c>
      <c r="E73" t="s">
        <v>363</v>
      </c>
      <c r="F73" t="s">
        <v>215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4" spans="1:44">
      <c r="A74">
        <v>73</v>
      </c>
      <c r="B74" t="s">
        <v>371</v>
      </c>
      <c r="C74" t="s">
        <v>367</v>
      </c>
      <c r="D74" t="s">
        <v>377</v>
      </c>
      <c r="E74" t="s">
        <v>363</v>
      </c>
      <c r="F74" t="s">
        <v>216</v>
      </c>
      <c r="G74" s="24">
        <v>4049940000000</v>
      </c>
      <c r="H74" s="24">
        <v>4049940000000</v>
      </c>
      <c r="I74" s="24">
        <v>4049940000000</v>
      </c>
      <c r="J74" s="24">
        <v>4049940000000</v>
      </c>
      <c r="K74" s="24">
        <v>4049940000000</v>
      </c>
      <c r="L74" s="24">
        <v>4049940000000</v>
      </c>
      <c r="M74" s="24">
        <v>4049940000000</v>
      </c>
      <c r="N74" s="24">
        <v>4049940000000</v>
      </c>
      <c r="O74" s="24">
        <v>4049940000000</v>
      </c>
      <c r="P74" s="24">
        <v>4049940000000</v>
      </c>
      <c r="Q74" s="24">
        <v>4049940000000</v>
      </c>
      <c r="R74" s="24">
        <v>4049940000000</v>
      </c>
      <c r="S74" s="24">
        <v>4049940000000</v>
      </c>
      <c r="T74" s="24">
        <v>4049940000000</v>
      </c>
      <c r="U74" s="24">
        <v>4049940000000</v>
      </c>
      <c r="V74" s="24">
        <v>4049940000000</v>
      </c>
      <c r="W74" s="24">
        <v>4049940000000</v>
      </c>
      <c r="X74" s="24">
        <v>4049940000000</v>
      </c>
      <c r="Y74" s="24">
        <v>4049940000000</v>
      </c>
      <c r="Z74" s="24">
        <v>4049940000000</v>
      </c>
      <c r="AA74" s="24">
        <v>4049940000000</v>
      </c>
      <c r="AB74" s="24">
        <v>4049940000000</v>
      </c>
      <c r="AC74" s="24">
        <v>4049940000000</v>
      </c>
      <c r="AD74" s="24">
        <v>4049940000000</v>
      </c>
      <c r="AE74" s="24">
        <v>4049940000000</v>
      </c>
      <c r="AF74" s="24">
        <v>4049940000000</v>
      </c>
      <c r="AG74" s="24">
        <v>4049940000000</v>
      </c>
      <c r="AH74" s="24">
        <v>4049940000000</v>
      </c>
      <c r="AI74" s="24">
        <v>4049940000000</v>
      </c>
      <c r="AJ74" s="24">
        <v>4049940000000</v>
      </c>
      <c r="AK74" s="24">
        <v>4049940000000</v>
      </c>
      <c r="AL74" s="24">
        <v>4049940000000</v>
      </c>
      <c r="AM74" s="24">
        <v>4049940000000</v>
      </c>
      <c r="AN74" s="24">
        <v>4049940000000</v>
      </c>
      <c r="AO74" s="24">
        <v>4049940000000</v>
      </c>
      <c r="AP74" s="24">
        <v>4049940000000</v>
      </c>
      <c r="AQ74" s="24">
        <v>4049940000000</v>
      </c>
      <c r="AR74" s="24">
        <v>4049940000000</v>
      </c>
    </row>
    <row r="75" spans="1:44">
      <c r="A75">
        <v>74</v>
      </c>
      <c r="B75" t="s">
        <v>371</v>
      </c>
      <c r="C75" t="s">
        <v>367</v>
      </c>
      <c r="D75" t="s">
        <v>380</v>
      </c>
      <c r="E75" t="s">
        <v>363</v>
      </c>
      <c r="F75" t="s">
        <v>217</v>
      </c>
      <c r="G75" s="24">
        <v>544981000</v>
      </c>
      <c r="H75" s="24">
        <v>544981000</v>
      </c>
      <c r="I75" s="24">
        <v>544981000</v>
      </c>
      <c r="J75" s="24">
        <v>544981000</v>
      </c>
      <c r="K75" s="24">
        <v>544981000</v>
      </c>
      <c r="L75" s="24">
        <v>544981000</v>
      </c>
      <c r="M75" s="24">
        <v>544981000</v>
      </c>
      <c r="N75" s="24">
        <v>544981000</v>
      </c>
      <c r="O75" s="24">
        <v>544981000</v>
      </c>
      <c r="P75" s="24">
        <v>544981000</v>
      </c>
      <c r="Q75" s="24">
        <v>544981000</v>
      </c>
      <c r="R75" s="24">
        <v>544981000</v>
      </c>
      <c r="S75" s="24">
        <v>544981000</v>
      </c>
      <c r="T75" s="24">
        <v>544981000</v>
      </c>
      <c r="U75" s="24">
        <v>544981000</v>
      </c>
      <c r="V75" s="24">
        <v>544981000</v>
      </c>
      <c r="W75" s="24">
        <v>544981000</v>
      </c>
      <c r="X75" s="24">
        <v>544981000</v>
      </c>
      <c r="Y75" s="24">
        <v>544981000</v>
      </c>
      <c r="Z75" s="24">
        <v>544981000</v>
      </c>
      <c r="AA75" s="24">
        <v>544981000</v>
      </c>
      <c r="AB75" s="24">
        <v>544981000</v>
      </c>
      <c r="AC75" s="24">
        <v>544981000</v>
      </c>
      <c r="AD75" s="24">
        <v>544981000</v>
      </c>
      <c r="AE75" s="24">
        <v>544981000</v>
      </c>
      <c r="AF75" s="24">
        <v>544981000</v>
      </c>
      <c r="AG75" s="24">
        <v>544981000</v>
      </c>
      <c r="AH75" s="24">
        <v>544981000</v>
      </c>
      <c r="AI75" s="24">
        <v>544981000</v>
      </c>
      <c r="AJ75" s="24">
        <v>544981000</v>
      </c>
      <c r="AK75" s="24">
        <v>544981000</v>
      </c>
      <c r="AL75" s="24">
        <v>544981000</v>
      </c>
      <c r="AM75" s="24">
        <v>544981000</v>
      </c>
      <c r="AN75" s="24">
        <v>544981000</v>
      </c>
      <c r="AO75" s="24">
        <v>544981000</v>
      </c>
      <c r="AP75" s="24">
        <v>544981000</v>
      </c>
      <c r="AQ75" s="24">
        <v>544981000</v>
      </c>
      <c r="AR75" s="24">
        <v>544981000</v>
      </c>
    </row>
    <row r="76" spans="1:44">
      <c r="A76">
        <v>75</v>
      </c>
      <c r="B76" t="s">
        <v>371</v>
      </c>
      <c r="C76" t="s">
        <v>367</v>
      </c>
      <c r="D76" t="s">
        <v>381</v>
      </c>
      <c r="E76" t="s">
        <v>363</v>
      </c>
      <c r="F76" t="s">
        <v>218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1:44">
      <c r="A77">
        <v>76</v>
      </c>
      <c r="B77" t="s">
        <v>371</v>
      </c>
      <c r="C77" t="s">
        <v>367</v>
      </c>
      <c r="D77" t="s">
        <v>379</v>
      </c>
      <c r="E77" t="s">
        <v>363</v>
      </c>
      <c r="F77" t="s">
        <v>219</v>
      </c>
      <c r="G77" s="24">
        <v>3314030000</v>
      </c>
      <c r="H77" s="24">
        <v>3314030000</v>
      </c>
      <c r="I77" s="24">
        <v>3314030000</v>
      </c>
      <c r="J77" s="24">
        <v>3314030000</v>
      </c>
      <c r="K77" s="24">
        <v>3314030000</v>
      </c>
      <c r="L77" s="24">
        <v>3314030000</v>
      </c>
      <c r="M77" s="24">
        <v>3314030000</v>
      </c>
      <c r="N77" s="24">
        <v>3314030000</v>
      </c>
      <c r="O77" s="24">
        <v>3314030000</v>
      </c>
      <c r="P77" s="24">
        <v>3314030000</v>
      </c>
      <c r="Q77" s="24">
        <v>3314030000</v>
      </c>
      <c r="R77" s="24">
        <v>3314030000</v>
      </c>
      <c r="S77" s="24">
        <v>3314030000</v>
      </c>
      <c r="T77" s="24">
        <v>3314030000</v>
      </c>
      <c r="U77" s="24">
        <v>3314030000</v>
      </c>
      <c r="V77" s="24">
        <v>3314030000</v>
      </c>
      <c r="W77" s="24">
        <v>3314030000</v>
      </c>
      <c r="X77" s="24">
        <v>3314030000</v>
      </c>
      <c r="Y77" s="24">
        <v>3314030000</v>
      </c>
      <c r="Z77" s="24">
        <v>3314030000</v>
      </c>
      <c r="AA77" s="24">
        <v>3314030000</v>
      </c>
      <c r="AB77" s="24">
        <v>3314030000</v>
      </c>
      <c r="AC77" s="24">
        <v>3314030000</v>
      </c>
      <c r="AD77" s="24">
        <v>3314030000</v>
      </c>
      <c r="AE77" s="24">
        <v>3314030000</v>
      </c>
      <c r="AF77" s="24">
        <v>3314030000</v>
      </c>
      <c r="AG77" s="24">
        <v>3314030000</v>
      </c>
      <c r="AH77" s="24">
        <v>3314030000</v>
      </c>
      <c r="AI77" s="24">
        <v>3314030000</v>
      </c>
      <c r="AJ77" s="24">
        <v>3314030000</v>
      </c>
      <c r="AK77" s="24">
        <v>3314030000</v>
      </c>
      <c r="AL77" s="24">
        <v>3314030000</v>
      </c>
      <c r="AM77" s="24">
        <v>3314030000</v>
      </c>
      <c r="AN77" s="24">
        <v>3314030000</v>
      </c>
      <c r="AO77" s="24">
        <v>3314030000</v>
      </c>
      <c r="AP77" s="24">
        <v>3314030000</v>
      </c>
      <c r="AQ77" s="24">
        <v>3314030000</v>
      </c>
      <c r="AR77" s="24">
        <v>3314030000</v>
      </c>
    </row>
    <row r="78" spans="1:44">
      <c r="A78">
        <v>77</v>
      </c>
      <c r="B78" t="s">
        <v>372</v>
      </c>
      <c r="C78" t="s">
        <v>368</v>
      </c>
      <c r="D78" t="s">
        <v>376</v>
      </c>
      <c r="E78" t="s">
        <v>363</v>
      </c>
      <c r="F78" t="s">
        <v>220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>
      <c r="A79">
        <v>78</v>
      </c>
      <c r="B79" t="s">
        <v>372</v>
      </c>
      <c r="C79" t="s">
        <v>368</v>
      </c>
      <c r="D79" t="s">
        <v>382</v>
      </c>
      <c r="E79" t="s">
        <v>363</v>
      </c>
      <c r="F79" t="s">
        <v>221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>
      <c r="A80">
        <v>79</v>
      </c>
      <c r="B80" t="s">
        <v>372</v>
      </c>
      <c r="C80" t="s">
        <v>368</v>
      </c>
      <c r="D80" t="s">
        <v>378</v>
      </c>
      <c r="E80" t="s">
        <v>363</v>
      </c>
      <c r="F80" t="s">
        <v>222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1:44">
      <c r="A81">
        <v>80</v>
      </c>
      <c r="B81" t="s">
        <v>372</v>
      </c>
      <c r="C81" t="s">
        <v>368</v>
      </c>
      <c r="D81" t="s">
        <v>377</v>
      </c>
      <c r="E81" t="s">
        <v>363</v>
      </c>
      <c r="F81" t="s">
        <v>223</v>
      </c>
      <c r="G81" s="24">
        <v>243193000000</v>
      </c>
      <c r="H81" s="24">
        <v>243193000000</v>
      </c>
      <c r="I81" s="24">
        <v>243193000000</v>
      </c>
      <c r="J81" s="24">
        <v>243193000000</v>
      </c>
      <c r="K81" s="24">
        <v>243193000000</v>
      </c>
      <c r="L81" s="24">
        <v>243193000000</v>
      </c>
      <c r="M81" s="24">
        <v>243193000000</v>
      </c>
      <c r="N81" s="24">
        <v>243193000000</v>
      </c>
      <c r="O81" s="24">
        <v>243193000000</v>
      </c>
      <c r="P81" s="24">
        <v>243193000000</v>
      </c>
      <c r="Q81" s="24">
        <v>243193000000</v>
      </c>
      <c r="R81" s="24">
        <v>243193000000</v>
      </c>
      <c r="S81" s="24">
        <v>243193000000</v>
      </c>
      <c r="T81" s="24">
        <v>243193000000</v>
      </c>
      <c r="U81" s="24">
        <v>243193000000</v>
      </c>
      <c r="V81" s="24">
        <v>243193000000</v>
      </c>
      <c r="W81" s="24">
        <v>243193000000</v>
      </c>
      <c r="X81" s="24">
        <v>243193000000</v>
      </c>
      <c r="Y81" s="24">
        <v>243193000000</v>
      </c>
      <c r="Z81" s="24">
        <v>243193000000</v>
      </c>
      <c r="AA81" s="24">
        <v>243193000000</v>
      </c>
      <c r="AB81" s="24">
        <v>243193000000</v>
      </c>
      <c r="AC81" s="24">
        <v>243193000000</v>
      </c>
      <c r="AD81" s="24">
        <v>243193000000</v>
      </c>
      <c r="AE81" s="24">
        <v>243193000000</v>
      </c>
      <c r="AF81" s="24">
        <v>243193000000</v>
      </c>
      <c r="AG81" s="24">
        <v>243193000000</v>
      </c>
      <c r="AH81" s="24">
        <v>243193000000</v>
      </c>
      <c r="AI81" s="24">
        <v>243193000000</v>
      </c>
      <c r="AJ81" s="24">
        <v>243193000000</v>
      </c>
      <c r="AK81" s="24">
        <v>243193000000</v>
      </c>
      <c r="AL81" s="24">
        <v>243193000000</v>
      </c>
      <c r="AM81" s="24">
        <v>243193000000</v>
      </c>
      <c r="AN81" s="24">
        <v>243193000000</v>
      </c>
      <c r="AO81" s="24">
        <v>243193000000</v>
      </c>
      <c r="AP81" s="24">
        <v>243193000000</v>
      </c>
      <c r="AQ81" s="24">
        <v>243193000000</v>
      </c>
      <c r="AR81" s="24">
        <v>243193000000</v>
      </c>
    </row>
    <row r="82" spans="1:44">
      <c r="A82">
        <v>81</v>
      </c>
      <c r="B82" t="s">
        <v>372</v>
      </c>
      <c r="C82" t="s">
        <v>368</v>
      </c>
      <c r="D82" t="s">
        <v>380</v>
      </c>
      <c r="E82" t="s">
        <v>363</v>
      </c>
      <c r="F82" t="s">
        <v>224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1:44">
      <c r="A83">
        <v>82</v>
      </c>
      <c r="B83" t="s">
        <v>372</v>
      </c>
      <c r="C83" t="s">
        <v>368</v>
      </c>
      <c r="D83" t="s">
        <v>381</v>
      </c>
      <c r="E83" t="s">
        <v>363</v>
      </c>
      <c r="F83" t="s">
        <v>225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4" spans="1:44">
      <c r="A84">
        <v>83</v>
      </c>
      <c r="B84" t="s">
        <v>372</v>
      </c>
      <c r="C84" t="s">
        <v>368</v>
      </c>
      <c r="D84" t="s">
        <v>379</v>
      </c>
      <c r="E84" t="s">
        <v>363</v>
      </c>
      <c r="F84" t="s">
        <v>226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</row>
    <row r="85" spans="1:44">
      <c r="A85">
        <v>84</v>
      </c>
      <c r="B85" t="s">
        <v>372</v>
      </c>
      <c r="C85" t="s">
        <v>367</v>
      </c>
      <c r="D85" t="s">
        <v>376</v>
      </c>
      <c r="E85" t="s">
        <v>363</v>
      </c>
      <c r="F85" t="s">
        <v>227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</row>
    <row r="86" spans="1:44">
      <c r="A86">
        <v>85</v>
      </c>
      <c r="B86" t="s">
        <v>372</v>
      </c>
      <c r="C86" t="s">
        <v>367</v>
      </c>
      <c r="D86" t="s">
        <v>382</v>
      </c>
      <c r="E86" t="s">
        <v>363</v>
      </c>
      <c r="F86" t="s">
        <v>228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>
      <c r="A87">
        <v>86</v>
      </c>
      <c r="B87" t="s">
        <v>372</v>
      </c>
      <c r="C87" t="s">
        <v>367</v>
      </c>
      <c r="D87" t="s">
        <v>378</v>
      </c>
      <c r="E87" t="s">
        <v>363</v>
      </c>
      <c r="F87" t="s">
        <v>229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>
      <c r="A88">
        <v>87</v>
      </c>
      <c r="B88" t="s">
        <v>372</v>
      </c>
      <c r="C88" t="s">
        <v>367</v>
      </c>
      <c r="D88" t="s">
        <v>377</v>
      </c>
      <c r="E88" t="s">
        <v>363</v>
      </c>
      <c r="F88" t="s">
        <v>230</v>
      </c>
      <c r="G88" s="24">
        <v>15789500000</v>
      </c>
      <c r="H88" s="24">
        <v>15789500000</v>
      </c>
      <c r="I88" s="24">
        <v>15789500000</v>
      </c>
      <c r="J88" s="24">
        <v>15789500000</v>
      </c>
      <c r="K88" s="24">
        <v>15789500000</v>
      </c>
      <c r="L88" s="24">
        <v>15789500000</v>
      </c>
      <c r="M88" s="24">
        <v>15789500000</v>
      </c>
      <c r="N88" s="24">
        <v>15789500000</v>
      </c>
      <c r="O88" s="24">
        <v>15789500000</v>
      </c>
      <c r="P88" s="24">
        <v>15789500000</v>
      </c>
      <c r="Q88" s="24">
        <v>15789500000</v>
      </c>
      <c r="R88" s="24">
        <v>15789500000</v>
      </c>
      <c r="S88" s="24">
        <v>15789500000</v>
      </c>
      <c r="T88" s="24">
        <v>15789500000</v>
      </c>
      <c r="U88" s="24">
        <v>15789500000</v>
      </c>
      <c r="V88" s="24">
        <v>15789500000</v>
      </c>
      <c r="W88" s="24">
        <v>15789500000</v>
      </c>
      <c r="X88" s="24">
        <v>15789500000</v>
      </c>
      <c r="Y88" s="24">
        <v>15789500000</v>
      </c>
      <c r="Z88" s="24">
        <v>15789500000</v>
      </c>
      <c r="AA88" s="24">
        <v>15789500000</v>
      </c>
      <c r="AB88" s="24">
        <v>15789500000</v>
      </c>
      <c r="AC88" s="24">
        <v>15789500000</v>
      </c>
      <c r="AD88" s="24">
        <v>15789500000</v>
      </c>
      <c r="AE88" s="24">
        <v>15789500000</v>
      </c>
      <c r="AF88" s="24">
        <v>15789500000</v>
      </c>
      <c r="AG88" s="24">
        <v>15789500000</v>
      </c>
      <c r="AH88" s="24">
        <v>15789500000</v>
      </c>
      <c r="AI88" s="24">
        <v>15789500000</v>
      </c>
      <c r="AJ88" s="24">
        <v>15789500000</v>
      </c>
      <c r="AK88" s="24">
        <v>15789500000</v>
      </c>
      <c r="AL88" s="24">
        <v>15789500000</v>
      </c>
      <c r="AM88" s="24">
        <v>15789500000</v>
      </c>
      <c r="AN88" s="24">
        <v>15789500000</v>
      </c>
      <c r="AO88" s="24">
        <v>15789500000</v>
      </c>
      <c r="AP88" s="24">
        <v>15789500000</v>
      </c>
      <c r="AQ88" s="24">
        <v>15789500000</v>
      </c>
      <c r="AR88" s="24">
        <v>15789500000</v>
      </c>
    </row>
    <row r="89" spans="1:44">
      <c r="A89">
        <v>88</v>
      </c>
      <c r="B89" t="s">
        <v>372</v>
      </c>
      <c r="C89" t="s">
        <v>367</v>
      </c>
      <c r="D89" t="s">
        <v>380</v>
      </c>
      <c r="E89" t="s">
        <v>363</v>
      </c>
      <c r="F89" t="s">
        <v>231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>
      <c r="A90">
        <v>89</v>
      </c>
      <c r="B90" t="s">
        <v>372</v>
      </c>
      <c r="C90" t="s">
        <v>367</v>
      </c>
      <c r="D90" t="s">
        <v>381</v>
      </c>
      <c r="E90" t="s">
        <v>363</v>
      </c>
      <c r="F90" t="s">
        <v>232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>
      <c r="A91">
        <v>90</v>
      </c>
      <c r="B91" t="s">
        <v>372</v>
      </c>
      <c r="C91" t="s">
        <v>367</v>
      </c>
      <c r="D91" t="s">
        <v>379</v>
      </c>
      <c r="E91" t="s">
        <v>363</v>
      </c>
      <c r="F91" t="s">
        <v>233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>
      <c r="A92">
        <v>91</v>
      </c>
      <c r="B92" t="s">
        <v>373</v>
      </c>
      <c r="C92" t="s">
        <v>368</v>
      </c>
      <c r="D92" t="s">
        <v>376</v>
      </c>
      <c r="E92" t="s">
        <v>363</v>
      </c>
      <c r="F92" t="s">
        <v>234</v>
      </c>
      <c r="G92" s="24">
        <v>60826400000</v>
      </c>
      <c r="H92" s="24">
        <v>60826400000</v>
      </c>
      <c r="I92" s="24">
        <v>60826400000</v>
      </c>
      <c r="J92" s="24">
        <v>60826400000</v>
      </c>
      <c r="K92" s="24">
        <v>60826400000</v>
      </c>
      <c r="L92" s="24">
        <v>60826400000</v>
      </c>
      <c r="M92" s="24">
        <v>60826400000</v>
      </c>
      <c r="N92" s="24">
        <v>60826400000</v>
      </c>
      <c r="O92" s="24">
        <v>60826400000</v>
      </c>
      <c r="P92" s="24">
        <v>60826400000</v>
      </c>
      <c r="Q92" s="24">
        <v>60826400000</v>
      </c>
      <c r="R92" s="24">
        <v>60826400000</v>
      </c>
      <c r="S92" s="24">
        <v>60826400000</v>
      </c>
      <c r="T92" s="24">
        <v>60826400000</v>
      </c>
      <c r="U92" s="24">
        <v>60826400000</v>
      </c>
      <c r="V92" s="24">
        <v>60826400000</v>
      </c>
      <c r="W92" s="24">
        <v>60826400000</v>
      </c>
      <c r="X92" s="24">
        <v>60826400000</v>
      </c>
      <c r="Y92" s="24">
        <v>60826400000</v>
      </c>
      <c r="Z92" s="24">
        <v>60826400000</v>
      </c>
      <c r="AA92" s="24">
        <v>60826400000</v>
      </c>
      <c r="AB92" s="24">
        <v>60826400000</v>
      </c>
      <c r="AC92" s="24">
        <v>60826400000</v>
      </c>
      <c r="AD92" s="24">
        <v>60826400000</v>
      </c>
      <c r="AE92" s="24">
        <v>60826400000</v>
      </c>
      <c r="AF92" s="24">
        <v>60826400000</v>
      </c>
      <c r="AG92" s="24">
        <v>60826400000</v>
      </c>
      <c r="AH92" s="24">
        <v>60826400000</v>
      </c>
      <c r="AI92" s="24">
        <v>60826400000</v>
      </c>
      <c r="AJ92" s="24">
        <v>60826400000</v>
      </c>
      <c r="AK92" s="24">
        <v>60826400000</v>
      </c>
      <c r="AL92" s="24">
        <v>60826400000</v>
      </c>
      <c r="AM92" s="24">
        <v>60826400000</v>
      </c>
      <c r="AN92" s="24">
        <v>60826400000</v>
      </c>
      <c r="AO92" s="24">
        <v>60826400000</v>
      </c>
      <c r="AP92" s="24">
        <v>60826400000</v>
      </c>
      <c r="AQ92" s="24">
        <v>60826400000</v>
      </c>
      <c r="AR92" s="24">
        <v>60826400000</v>
      </c>
    </row>
    <row r="93" spans="1:44">
      <c r="A93">
        <v>92</v>
      </c>
      <c r="B93" t="s">
        <v>373</v>
      </c>
      <c r="C93" t="s">
        <v>368</v>
      </c>
      <c r="D93" t="s">
        <v>382</v>
      </c>
      <c r="E93" t="s">
        <v>363</v>
      </c>
      <c r="F93" t="s">
        <v>235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4" spans="1:44">
      <c r="A94">
        <v>93</v>
      </c>
      <c r="B94" t="s">
        <v>373</v>
      </c>
      <c r="C94" t="s">
        <v>368</v>
      </c>
      <c r="D94" t="s">
        <v>378</v>
      </c>
      <c r="E94" t="s">
        <v>363</v>
      </c>
      <c r="F94" t="s">
        <v>236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>
      <c r="A95">
        <v>94</v>
      </c>
      <c r="B95" t="s">
        <v>373</v>
      </c>
      <c r="C95" t="s">
        <v>368</v>
      </c>
      <c r="D95" t="s">
        <v>377</v>
      </c>
      <c r="E95" t="s">
        <v>363</v>
      </c>
      <c r="F95" t="s">
        <v>237</v>
      </c>
      <c r="G95" s="24">
        <v>6758490000</v>
      </c>
      <c r="H95" s="24">
        <v>6758490000</v>
      </c>
      <c r="I95" s="24">
        <v>6758490000</v>
      </c>
      <c r="J95" s="24">
        <v>6758490000</v>
      </c>
      <c r="K95" s="24">
        <v>6758490000</v>
      </c>
      <c r="L95" s="24">
        <v>6758490000</v>
      </c>
      <c r="M95" s="24">
        <v>6758490000</v>
      </c>
      <c r="N95" s="24">
        <v>6758490000</v>
      </c>
      <c r="O95" s="24">
        <v>6758490000</v>
      </c>
      <c r="P95" s="24">
        <v>6758490000</v>
      </c>
      <c r="Q95" s="24">
        <v>6758490000</v>
      </c>
      <c r="R95" s="24">
        <v>6758490000</v>
      </c>
      <c r="S95" s="24">
        <v>6758490000</v>
      </c>
      <c r="T95" s="24">
        <v>6758490000</v>
      </c>
      <c r="U95" s="24">
        <v>6758490000</v>
      </c>
      <c r="V95" s="24">
        <v>6758490000</v>
      </c>
      <c r="W95" s="24">
        <v>6758490000</v>
      </c>
      <c r="X95" s="24">
        <v>6758490000</v>
      </c>
      <c r="Y95" s="24">
        <v>6758490000</v>
      </c>
      <c r="Z95" s="24">
        <v>6758490000</v>
      </c>
      <c r="AA95" s="24">
        <v>6758490000</v>
      </c>
      <c r="AB95" s="24">
        <v>6758490000</v>
      </c>
      <c r="AC95" s="24">
        <v>6758490000</v>
      </c>
      <c r="AD95" s="24">
        <v>6758490000</v>
      </c>
      <c r="AE95" s="24">
        <v>6758490000</v>
      </c>
      <c r="AF95" s="24">
        <v>6758490000</v>
      </c>
      <c r="AG95" s="24">
        <v>6758490000</v>
      </c>
      <c r="AH95" s="24">
        <v>6758490000</v>
      </c>
      <c r="AI95" s="24">
        <v>6758490000</v>
      </c>
      <c r="AJ95" s="24">
        <v>6758490000</v>
      </c>
      <c r="AK95" s="24">
        <v>6758490000</v>
      </c>
      <c r="AL95" s="24">
        <v>6758490000</v>
      </c>
      <c r="AM95" s="24">
        <v>6758490000</v>
      </c>
      <c r="AN95" s="24">
        <v>6758490000</v>
      </c>
      <c r="AO95" s="24">
        <v>6758490000</v>
      </c>
      <c r="AP95" s="24">
        <v>6758490000</v>
      </c>
      <c r="AQ95" s="24">
        <v>6758490000</v>
      </c>
      <c r="AR95" s="24">
        <v>6758490000</v>
      </c>
    </row>
    <row r="96" spans="1:44">
      <c r="A96">
        <v>95</v>
      </c>
      <c r="B96" t="s">
        <v>373</v>
      </c>
      <c r="C96" t="s">
        <v>368</v>
      </c>
      <c r="D96" t="s">
        <v>380</v>
      </c>
      <c r="E96" t="s">
        <v>363</v>
      </c>
      <c r="F96" t="s">
        <v>238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>
      <c r="A97">
        <v>96</v>
      </c>
      <c r="B97" t="s">
        <v>373</v>
      </c>
      <c r="C97" t="s">
        <v>368</v>
      </c>
      <c r="D97" t="s">
        <v>381</v>
      </c>
      <c r="E97" t="s">
        <v>363</v>
      </c>
      <c r="F97" t="s">
        <v>239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>
      <c r="A98">
        <v>97</v>
      </c>
      <c r="B98" t="s">
        <v>373</v>
      </c>
      <c r="C98" t="s">
        <v>368</v>
      </c>
      <c r="D98" t="s">
        <v>379</v>
      </c>
      <c r="E98" t="s">
        <v>363</v>
      </c>
      <c r="F98" t="s">
        <v>240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1:44">
      <c r="A99">
        <v>98</v>
      </c>
      <c r="B99" t="s">
        <v>373</v>
      </c>
      <c r="C99" t="s">
        <v>367</v>
      </c>
      <c r="D99" t="s">
        <v>376</v>
      </c>
      <c r="E99" t="s">
        <v>363</v>
      </c>
      <c r="F99" t="s">
        <v>241</v>
      </c>
      <c r="G99" s="24">
        <v>5958780000000</v>
      </c>
      <c r="H99" s="24">
        <v>5958780000000</v>
      </c>
      <c r="I99" s="24">
        <v>5958780000000</v>
      </c>
      <c r="J99" s="24">
        <v>5958780000000</v>
      </c>
      <c r="K99" s="24">
        <v>5958780000000</v>
      </c>
      <c r="L99" s="24">
        <v>5958780000000</v>
      </c>
      <c r="M99" s="24">
        <v>5958780000000</v>
      </c>
      <c r="N99" s="24">
        <v>5958780000000</v>
      </c>
      <c r="O99" s="24">
        <v>5958780000000</v>
      </c>
      <c r="P99" s="24">
        <v>5958780000000</v>
      </c>
      <c r="Q99" s="24">
        <v>5958780000000</v>
      </c>
      <c r="R99" s="24">
        <v>5958780000000</v>
      </c>
      <c r="S99" s="24">
        <v>5958780000000</v>
      </c>
      <c r="T99" s="24">
        <v>5958780000000</v>
      </c>
      <c r="U99" s="24">
        <v>5958780000000</v>
      </c>
      <c r="V99" s="24">
        <v>5958780000000</v>
      </c>
      <c r="W99" s="24">
        <v>5958780000000</v>
      </c>
      <c r="X99" s="24">
        <v>5958780000000</v>
      </c>
      <c r="Y99" s="24">
        <v>5958780000000</v>
      </c>
      <c r="Z99" s="24">
        <v>5958780000000</v>
      </c>
      <c r="AA99" s="24">
        <v>5958780000000</v>
      </c>
      <c r="AB99" s="24">
        <v>5958780000000</v>
      </c>
      <c r="AC99" s="24">
        <v>5958780000000</v>
      </c>
      <c r="AD99" s="24">
        <v>5958780000000</v>
      </c>
      <c r="AE99" s="24">
        <v>5958780000000</v>
      </c>
      <c r="AF99" s="24">
        <v>5958780000000</v>
      </c>
      <c r="AG99" s="24">
        <v>5958780000000</v>
      </c>
      <c r="AH99" s="24">
        <v>5958780000000</v>
      </c>
      <c r="AI99" s="24">
        <v>5958780000000</v>
      </c>
      <c r="AJ99" s="24">
        <v>5958780000000</v>
      </c>
      <c r="AK99" s="24">
        <v>5958780000000</v>
      </c>
      <c r="AL99" s="24">
        <v>5958780000000</v>
      </c>
      <c r="AM99" s="24">
        <v>5958780000000</v>
      </c>
      <c r="AN99" s="24">
        <v>5958780000000</v>
      </c>
      <c r="AO99" s="24">
        <v>5958780000000</v>
      </c>
      <c r="AP99" s="24">
        <v>5958780000000</v>
      </c>
      <c r="AQ99" s="24">
        <v>5958780000000</v>
      </c>
      <c r="AR99" s="24">
        <v>5958780000000</v>
      </c>
    </row>
    <row r="100" spans="1:44">
      <c r="A100">
        <v>99</v>
      </c>
      <c r="B100" t="s">
        <v>373</v>
      </c>
      <c r="C100" t="s">
        <v>367</v>
      </c>
      <c r="D100" t="s">
        <v>382</v>
      </c>
      <c r="E100" t="s">
        <v>363</v>
      </c>
      <c r="F100" t="s">
        <v>242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>
      <c r="A101">
        <v>100</v>
      </c>
      <c r="B101" t="s">
        <v>373</v>
      </c>
      <c r="C101" t="s">
        <v>367</v>
      </c>
      <c r="D101" t="s">
        <v>378</v>
      </c>
      <c r="E101" t="s">
        <v>363</v>
      </c>
      <c r="F101" t="s">
        <v>243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1:44">
      <c r="A102">
        <v>101</v>
      </c>
      <c r="B102" t="s">
        <v>373</v>
      </c>
      <c r="C102" t="s">
        <v>367</v>
      </c>
      <c r="D102" t="s">
        <v>377</v>
      </c>
      <c r="E102" t="s">
        <v>363</v>
      </c>
      <c r="F102" t="s">
        <v>244</v>
      </c>
      <c r="G102" s="24">
        <v>662223000000</v>
      </c>
      <c r="H102" s="24">
        <v>662223000000</v>
      </c>
      <c r="I102" s="24">
        <v>662223000000</v>
      </c>
      <c r="J102" s="24">
        <v>662223000000</v>
      </c>
      <c r="K102" s="24">
        <v>662223000000</v>
      </c>
      <c r="L102" s="24">
        <v>662223000000</v>
      </c>
      <c r="M102" s="24">
        <v>662223000000</v>
      </c>
      <c r="N102" s="24">
        <v>662223000000</v>
      </c>
      <c r="O102" s="24">
        <v>662223000000</v>
      </c>
      <c r="P102" s="24">
        <v>662223000000</v>
      </c>
      <c r="Q102" s="24">
        <v>662223000000</v>
      </c>
      <c r="R102" s="24">
        <v>662223000000</v>
      </c>
      <c r="S102" s="24">
        <v>662223000000</v>
      </c>
      <c r="T102" s="24">
        <v>662223000000</v>
      </c>
      <c r="U102" s="24">
        <v>662223000000</v>
      </c>
      <c r="V102" s="24">
        <v>662223000000</v>
      </c>
      <c r="W102" s="24">
        <v>662223000000</v>
      </c>
      <c r="X102" s="24">
        <v>662223000000</v>
      </c>
      <c r="Y102" s="24">
        <v>662223000000</v>
      </c>
      <c r="Z102" s="24">
        <v>662223000000</v>
      </c>
      <c r="AA102" s="24">
        <v>662223000000</v>
      </c>
      <c r="AB102" s="24">
        <v>662223000000</v>
      </c>
      <c r="AC102" s="24">
        <v>662223000000</v>
      </c>
      <c r="AD102" s="24">
        <v>662223000000</v>
      </c>
      <c r="AE102" s="24">
        <v>662223000000</v>
      </c>
      <c r="AF102" s="24">
        <v>662223000000</v>
      </c>
      <c r="AG102" s="24">
        <v>662223000000</v>
      </c>
      <c r="AH102" s="24">
        <v>662223000000</v>
      </c>
      <c r="AI102" s="24">
        <v>662223000000</v>
      </c>
      <c r="AJ102" s="24">
        <v>662223000000</v>
      </c>
      <c r="AK102" s="24">
        <v>662223000000</v>
      </c>
      <c r="AL102" s="24">
        <v>662223000000</v>
      </c>
      <c r="AM102" s="24">
        <v>662223000000</v>
      </c>
      <c r="AN102" s="24">
        <v>662223000000</v>
      </c>
      <c r="AO102" s="24">
        <v>662223000000</v>
      </c>
      <c r="AP102" s="24">
        <v>662223000000</v>
      </c>
      <c r="AQ102" s="24">
        <v>662223000000</v>
      </c>
      <c r="AR102" s="24">
        <v>662223000000</v>
      </c>
    </row>
    <row r="103" spans="1:44">
      <c r="A103">
        <v>102</v>
      </c>
      <c r="B103" t="s">
        <v>373</v>
      </c>
      <c r="C103" t="s">
        <v>367</v>
      </c>
      <c r="D103" t="s">
        <v>380</v>
      </c>
      <c r="E103" t="s">
        <v>363</v>
      </c>
      <c r="F103" t="s">
        <v>245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4" spans="1:44">
      <c r="A104">
        <v>103</v>
      </c>
      <c r="B104" t="s">
        <v>373</v>
      </c>
      <c r="C104" t="s">
        <v>367</v>
      </c>
      <c r="D104" t="s">
        <v>381</v>
      </c>
      <c r="E104" t="s">
        <v>363</v>
      </c>
      <c r="F104" t="s">
        <v>246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</row>
    <row r="105" spans="1:44">
      <c r="A105">
        <v>104</v>
      </c>
      <c r="B105" t="s">
        <v>373</v>
      </c>
      <c r="C105" t="s">
        <v>367</v>
      </c>
      <c r="D105" t="s">
        <v>379</v>
      </c>
      <c r="E105" t="s">
        <v>363</v>
      </c>
      <c r="F105" t="s">
        <v>247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</row>
    <row r="106" spans="1:44">
      <c r="A106">
        <v>105</v>
      </c>
      <c r="B106" t="s">
        <v>374</v>
      </c>
      <c r="C106" t="s">
        <v>368</v>
      </c>
      <c r="D106" t="s">
        <v>376</v>
      </c>
      <c r="E106" t="s">
        <v>363</v>
      </c>
      <c r="F106" t="s">
        <v>248</v>
      </c>
      <c r="G106" s="24">
        <v>403545000</v>
      </c>
      <c r="H106" s="24">
        <v>403545000</v>
      </c>
      <c r="I106" s="24">
        <v>403545000</v>
      </c>
      <c r="J106" s="24">
        <v>403545000</v>
      </c>
      <c r="K106" s="24">
        <v>403545000</v>
      </c>
      <c r="L106" s="24">
        <v>403545000</v>
      </c>
      <c r="M106" s="24">
        <v>403545000</v>
      </c>
      <c r="N106" s="24">
        <v>403545000</v>
      </c>
      <c r="O106" s="24">
        <v>403545000</v>
      </c>
      <c r="P106" s="24">
        <v>403545000</v>
      </c>
      <c r="Q106" s="24">
        <v>403545000</v>
      </c>
      <c r="R106" s="24">
        <v>403545000</v>
      </c>
      <c r="S106" s="24">
        <v>403545000</v>
      </c>
      <c r="T106" s="24">
        <v>403545000</v>
      </c>
      <c r="U106" s="24">
        <v>403545000</v>
      </c>
      <c r="V106" s="24">
        <v>403545000</v>
      </c>
      <c r="W106" s="24">
        <v>403545000</v>
      </c>
      <c r="X106" s="24">
        <v>403545000</v>
      </c>
      <c r="Y106" s="24">
        <v>403545000</v>
      </c>
      <c r="Z106" s="24">
        <v>403545000</v>
      </c>
      <c r="AA106" s="24">
        <v>403545000</v>
      </c>
      <c r="AB106" s="24">
        <v>403545000</v>
      </c>
      <c r="AC106" s="24">
        <v>403545000</v>
      </c>
      <c r="AD106" s="24">
        <v>403545000</v>
      </c>
      <c r="AE106" s="24">
        <v>403545000</v>
      </c>
      <c r="AF106" s="24">
        <v>403545000</v>
      </c>
      <c r="AG106" s="24">
        <v>403545000</v>
      </c>
      <c r="AH106" s="24">
        <v>403545000</v>
      </c>
      <c r="AI106" s="24">
        <v>403545000</v>
      </c>
      <c r="AJ106" s="24">
        <v>403545000</v>
      </c>
      <c r="AK106" s="24">
        <v>403545000</v>
      </c>
      <c r="AL106" s="24">
        <v>403545000</v>
      </c>
      <c r="AM106" s="24">
        <v>403545000</v>
      </c>
      <c r="AN106" s="24">
        <v>403545000</v>
      </c>
      <c r="AO106" s="24">
        <v>403545000</v>
      </c>
      <c r="AP106" s="24">
        <v>403545000</v>
      </c>
      <c r="AQ106" s="24">
        <v>403545000</v>
      </c>
      <c r="AR106" s="24">
        <v>403545000</v>
      </c>
    </row>
    <row r="107" spans="1:44">
      <c r="A107">
        <v>106</v>
      </c>
      <c r="B107" t="s">
        <v>374</v>
      </c>
      <c r="C107" t="s">
        <v>368</v>
      </c>
      <c r="D107" t="s">
        <v>382</v>
      </c>
      <c r="E107" t="s">
        <v>363</v>
      </c>
      <c r="F107" t="s">
        <v>249</v>
      </c>
      <c r="G107" s="24">
        <v>1614180</v>
      </c>
      <c r="H107" s="24">
        <v>1614180</v>
      </c>
      <c r="I107" s="24">
        <v>1614180</v>
      </c>
      <c r="J107" s="24">
        <v>1614180</v>
      </c>
      <c r="K107" s="24">
        <v>1614180</v>
      </c>
      <c r="L107" s="24">
        <v>1614180</v>
      </c>
      <c r="M107" s="24">
        <v>1614180</v>
      </c>
      <c r="N107" s="24">
        <v>1614180</v>
      </c>
      <c r="O107" s="24">
        <v>1614180</v>
      </c>
      <c r="P107" s="24">
        <v>1614180</v>
      </c>
      <c r="Q107" s="24">
        <v>1614180</v>
      </c>
      <c r="R107" s="24">
        <v>1614180</v>
      </c>
      <c r="S107" s="24">
        <v>1614180</v>
      </c>
      <c r="T107" s="24">
        <v>1614180</v>
      </c>
      <c r="U107" s="24">
        <v>1614180</v>
      </c>
      <c r="V107" s="24">
        <v>1614180</v>
      </c>
      <c r="W107" s="24">
        <v>1614180</v>
      </c>
      <c r="X107" s="24">
        <v>1614180</v>
      </c>
      <c r="Y107" s="24">
        <v>1614180</v>
      </c>
      <c r="Z107" s="24">
        <v>1614180</v>
      </c>
      <c r="AA107" s="24">
        <v>1614180</v>
      </c>
      <c r="AB107" s="24">
        <v>1614180</v>
      </c>
      <c r="AC107" s="24">
        <v>1614180</v>
      </c>
      <c r="AD107" s="24">
        <v>1614180</v>
      </c>
      <c r="AE107" s="24">
        <v>1614180</v>
      </c>
      <c r="AF107" s="24">
        <v>1614180</v>
      </c>
      <c r="AG107" s="24">
        <v>1614180</v>
      </c>
      <c r="AH107" s="24">
        <v>1614180</v>
      </c>
      <c r="AI107" s="24">
        <v>1614180</v>
      </c>
      <c r="AJ107" s="24">
        <v>1614180</v>
      </c>
      <c r="AK107" s="24">
        <v>1614180</v>
      </c>
      <c r="AL107" s="24">
        <v>1614180</v>
      </c>
      <c r="AM107" s="24">
        <v>1614180</v>
      </c>
      <c r="AN107" s="24">
        <v>1614180</v>
      </c>
      <c r="AO107" s="24">
        <v>1614180</v>
      </c>
      <c r="AP107" s="24">
        <v>1614180</v>
      </c>
      <c r="AQ107" s="24">
        <v>1614180</v>
      </c>
      <c r="AR107" s="24">
        <v>1614180</v>
      </c>
    </row>
    <row r="108" spans="1:44">
      <c r="A108">
        <v>107</v>
      </c>
      <c r="B108" t="s">
        <v>374</v>
      </c>
      <c r="C108" t="s">
        <v>368</v>
      </c>
      <c r="D108" t="s">
        <v>378</v>
      </c>
      <c r="E108" t="s">
        <v>363</v>
      </c>
      <c r="F108" t="s">
        <v>250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1:44">
      <c r="A109">
        <v>108</v>
      </c>
      <c r="B109" t="s">
        <v>374</v>
      </c>
      <c r="C109" t="s">
        <v>368</v>
      </c>
      <c r="D109" t="s">
        <v>377</v>
      </c>
      <c r="E109" t="s">
        <v>363</v>
      </c>
      <c r="F109" t="s">
        <v>251</v>
      </c>
      <c r="G109" s="24">
        <v>999178000</v>
      </c>
      <c r="H109" s="24">
        <v>999178000</v>
      </c>
      <c r="I109" s="24">
        <v>999178000</v>
      </c>
      <c r="J109" s="24">
        <v>999178000</v>
      </c>
      <c r="K109" s="24">
        <v>999178000</v>
      </c>
      <c r="L109" s="24">
        <v>999178000</v>
      </c>
      <c r="M109" s="24">
        <v>999178000</v>
      </c>
      <c r="N109" s="24">
        <v>999178000</v>
      </c>
      <c r="O109" s="24">
        <v>999178000</v>
      </c>
      <c r="P109" s="24">
        <v>999178000</v>
      </c>
      <c r="Q109" s="24">
        <v>999178000</v>
      </c>
      <c r="R109" s="24">
        <v>999178000</v>
      </c>
      <c r="S109" s="24">
        <v>999178000</v>
      </c>
      <c r="T109" s="24">
        <v>999178000</v>
      </c>
      <c r="U109" s="24">
        <v>999178000</v>
      </c>
      <c r="V109" s="24">
        <v>999178000</v>
      </c>
      <c r="W109" s="24">
        <v>999178000</v>
      </c>
      <c r="X109" s="24">
        <v>999178000</v>
      </c>
      <c r="Y109" s="24">
        <v>999178000</v>
      </c>
      <c r="Z109" s="24">
        <v>999178000</v>
      </c>
      <c r="AA109" s="24">
        <v>999178000</v>
      </c>
      <c r="AB109" s="24">
        <v>999178000</v>
      </c>
      <c r="AC109" s="24">
        <v>999178000</v>
      </c>
      <c r="AD109" s="24">
        <v>999178000</v>
      </c>
      <c r="AE109" s="24">
        <v>999178000</v>
      </c>
      <c r="AF109" s="24">
        <v>999178000</v>
      </c>
      <c r="AG109" s="24">
        <v>999178000</v>
      </c>
      <c r="AH109" s="24">
        <v>999178000</v>
      </c>
      <c r="AI109" s="24">
        <v>999178000</v>
      </c>
      <c r="AJ109" s="24">
        <v>999178000</v>
      </c>
      <c r="AK109" s="24">
        <v>999178000</v>
      </c>
      <c r="AL109" s="24">
        <v>999178000</v>
      </c>
      <c r="AM109" s="24">
        <v>999178000</v>
      </c>
      <c r="AN109" s="24">
        <v>999178000</v>
      </c>
      <c r="AO109" s="24">
        <v>999178000</v>
      </c>
      <c r="AP109" s="24">
        <v>999178000</v>
      </c>
      <c r="AQ109" s="24">
        <v>999178000</v>
      </c>
      <c r="AR109" s="24">
        <v>999178000</v>
      </c>
    </row>
    <row r="110" spans="1:44">
      <c r="A110">
        <v>109</v>
      </c>
      <c r="B110" t="s">
        <v>374</v>
      </c>
      <c r="C110" t="s">
        <v>368</v>
      </c>
      <c r="D110" t="s">
        <v>380</v>
      </c>
      <c r="E110" t="s">
        <v>363</v>
      </c>
      <c r="F110" t="s">
        <v>252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>
      <c r="A111">
        <v>110</v>
      </c>
      <c r="B111" t="s">
        <v>374</v>
      </c>
      <c r="C111" t="s">
        <v>368</v>
      </c>
      <c r="D111" t="s">
        <v>381</v>
      </c>
      <c r="E111" t="s">
        <v>363</v>
      </c>
      <c r="F111" t="s">
        <v>253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1:44">
      <c r="A112">
        <v>111</v>
      </c>
      <c r="B112" t="s">
        <v>374</v>
      </c>
      <c r="C112" t="s">
        <v>368</v>
      </c>
      <c r="D112" t="s">
        <v>379</v>
      </c>
      <c r="E112" t="s">
        <v>363</v>
      </c>
      <c r="F112" t="s">
        <v>254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1:44">
      <c r="A113">
        <v>112</v>
      </c>
      <c r="B113" t="s">
        <v>374</v>
      </c>
      <c r="C113" t="s">
        <v>367</v>
      </c>
      <c r="D113" t="s">
        <v>376</v>
      </c>
      <c r="E113" t="s">
        <v>363</v>
      </c>
      <c r="F113" t="s">
        <v>255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4" spans="1:44">
      <c r="A114">
        <v>113</v>
      </c>
      <c r="B114" t="s">
        <v>374</v>
      </c>
      <c r="C114" t="s">
        <v>367</v>
      </c>
      <c r="D114" t="s">
        <v>382</v>
      </c>
      <c r="E114" t="s">
        <v>363</v>
      </c>
      <c r="F114" t="s">
        <v>256</v>
      </c>
      <c r="G114" s="24">
        <v>30387200000</v>
      </c>
      <c r="H114" s="24">
        <v>30387200000</v>
      </c>
      <c r="I114" s="24">
        <v>30387200000</v>
      </c>
      <c r="J114" s="24">
        <v>30387200000</v>
      </c>
      <c r="K114" s="24">
        <v>30387200000</v>
      </c>
      <c r="L114" s="24">
        <v>30387200000</v>
      </c>
      <c r="M114" s="24">
        <v>30387200000</v>
      </c>
      <c r="N114" s="24">
        <v>30387200000</v>
      </c>
      <c r="O114" s="24">
        <v>30387200000</v>
      </c>
      <c r="P114" s="24">
        <v>30387200000</v>
      </c>
      <c r="Q114" s="24">
        <v>30387200000</v>
      </c>
      <c r="R114" s="24">
        <v>30387200000</v>
      </c>
      <c r="S114" s="24">
        <v>30387200000</v>
      </c>
      <c r="T114" s="24">
        <v>30387200000</v>
      </c>
      <c r="U114" s="24">
        <v>30387200000</v>
      </c>
      <c r="V114" s="24">
        <v>30387200000</v>
      </c>
      <c r="W114" s="24">
        <v>30387200000</v>
      </c>
      <c r="X114" s="24">
        <v>30387200000</v>
      </c>
      <c r="Y114" s="24">
        <v>30387200000</v>
      </c>
      <c r="Z114" s="24">
        <v>30387200000</v>
      </c>
      <c r="AA114" s="24">
        <v>30387200000</v>
      </c>
      <c r="AB114" s="24">
        <v>30387200000</v>
      </c>
      <c r="AC114" s="24">
        <v>30387200000</v>
      </c>
      <c r="AD114" s="24">
        <v>30387200000</v>
      </c>
      <c r="AE114" s="24">
        <v>30387200000</v>
      </c>
      <c r="AF114" s="24">
        <v>30387200000</v>
      </c>
      <c r="AG114" s="24">
        <v>30387200000</v>
      </c>
      <c r="AH114" s="24">
        <v>30387200000</v>
      </c>
      <c r="AI114" s="24">
        <v>30387200000</v>
      </c>
      <c r="AJ114" s="24">
        <v>30387200000</v>
      </c>
      <c r="AK114" s="24">
        <v>30387200000</v>
      </c>
      <c r="AL114" s="24">
        <v>30387200000</v>
      </c>
      <c r="AM114" s="24">
        <v>30387200000</v>
      </c>
      <c r="AN114" s="24">
        <v>30387200000</v>
      </c>
      <c r="AO114" s="24">
        <v>30387200000</v>
      </c>
      <c r="AP114" s="24">
        <v>30387200000</v>
      </c>
      <c r="AQ114" s="24">
        <v>30387200000</v>
      </c>
      <c r="AR114" s="24">
        <v>30387200000</v>
      </c>
    </row>
    <row r="115" spans="1:44">
      <c r="A115">
        <v>114</v>
      </c>
      <c r="B115" t="s">
        <v>374</v>
      </c>
      <c r="C115" t="s">
        <v>367</v>
      </c>
      <c r="D115" t="s">
        <v>378</v>
      </c>
      <c r="E115" t="s">
        <v>363</v>
      </c>
      <c r="F115" t="s">
        <v>257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>
      <c r="A116">
        <v>115</v>
      </c>
      <c r="B116" t="s">
        <v>374</v>
      </c>
      <c r="C116" t="s">
        <v>367</v>
      </c>
      <c r="D116" t="s">
        <v>377</v>
      </c>
      <c r="E116" t="s">
        <v>363</v>
      </c>
      <c r="F116" t="s">
        <v>258</v>
      </c>
      <c r="G116" s="24">
        <v>7488600000000</v>
      </c>
      <c r="H116" s="24">
        <v>7488600000000</v>
      </c>
      <c r="I116" s="24">
        <v>7488600000000</v>
      </c>
      <c r="J116" s="24">
        <v>7488600000000</v>
      </c>
      <c r="K116" s="24">
        <v>7488600000000</v>
      </c>
      <c r="L116" s="24">
        <v>7488600000000</v>
      </c>
      <c r="M116" s="24">
        <v>7488600000000</v>
      </c>
      <c r="N116" s="24">
        <v>7488600000000</v>
      </c>
      <c r="O116" s="24">
        <v>7488600000000</v>
      </c>
      <c r="P116" s="24">
        <v>7488600000000</v>
      </c>
      <c r="Q116" s="24">
        <v>7488600000000</v>
      </c>
      <c r="R116" s="24">
        <v>7488600000000</v>
      </c>
      <c r="S116" s="24">
        <v>7488600000000</v>
      </c>
      <c r="T116" s="24">
        <v>7488600000000</v>
      </c>
      <c r="U116" s="24">
        <v>7488600000000</v>
      </c>
      <c r="V116" s="24">
        <v>7488600000000</v>
      </c>
      <c r="W116" s="24">
        <v>7488600000000</v>
      </c>
      <c r="X116" s="24">
        <v>7488600000000</v>
      </c>
      <c r="Y116" s="24">
        <v>7488600000000</v>
      </c>
      <c r="Z116" s="24">
        <v>7488600000000</v>
      </c>
      <c r="AA116" s="24">
        <v>7488600000000</v>
      </c>
      <c r="AB116" s="24">
        <v>7488600000000</v>
      </c>
      <c r="AC116" s="24">
        <v>7488600000000</v>
      </c>
      <c r="AD116" s="24">
        <v>7488600000000</v>
      </c>
      <c r="AE116" s="24">
        <v>7488600000000</v>
      </c>
      <c r="AF116" s="24">
        <v>7488600000000</v>
      </c>
      <c r="AG116" s="24">
        <v>7488600000000</v>
      </c>
      <c r="AH116" s="24">
        <v>7488600000000</v>
      </c>
      <c r="AI116" s="24">
        <v>7488600000000</v>
      </c>
      <c r="AJ116" s="24">
        <v>7488600000000</v>
      </c>
      <c r="AK116" s="24">
        <v>7488600000000</v>
      </c>
      <c r="AL116" s="24">
        <v>7488600000000</v>
      </c>
      <c r="AM116" s="24">
        <v>7488600000000</v>
      </c>
      <c r="AN116" s="24">
        <v>7488600000000</v>
      </c>
      <c r="AO116" s="24">
        <v>7488600000000</v>
      </c>
      <c r="AP116" s="24">
        <v>7488600000000</v>
      </c>
      <c r="AQ116" s="24">
        <v>7488600000000</v>
      </c>
      <c r="AR116" s="24">
        <v>7488600000000</v>
      </c>
    </row>
    <row r="117" spans="1:44">
      <c r="A117">
        <v>116</v>
      </c>
      <c r="B117" t="s">
        <v>374</v>
      </c>
      <c r="C117" t="s">
        <v>367</v>
      </c>
      <c r="D117" t="s">
        <v>380</v>
      </c>
      <c r="E117" t="s">
        <v>363</v>
      </c>
      <c r="F117" t="s">
        <v>259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1:44">
      <c r="A118">
        <v>117</v>
      </c>
      <c r="B118" t="s">
        <v>374</v>
      </c>
      <c r="C118" t="s">
        <v>367</v>
      </c>
      <c r="D118" t="s">
        <v>381</v>
      </c>
      <c r="E118" t="s">
        <v>363</v>
      </c>
      <c r="F118" t="s">
        <v>260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1:44">
      <c r="A119">
        <v>118</v>
      </c>
      <c r="B119" t="s">
        <v>374</v>
      </c>
      <c r="C119" t="s">
        <v>367</v>
      </c>
      <c r="D119" t="s">
        <v>379</v>
      </c>
      <c r="E119" t="s">
        <v>363</v>
      </c>
      <c r="F119" t="s">
        <v>261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>
      <c r="A120">
        <v>119</v>
      </c>
      <c r="B120" t="s">
        <v>375</v>
      </c>
      <c r="C120" t="s">
        <v>368</v>
      </c>
      <c r="D120" t="s">
        <v>376</v>
      </c>
      <c r="E120" t="s">
        <v>363</v>
      </c>
      <c r="F120" t="s">
        <v>262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>
      <c r="A121">
        <v>120</v>
      </c>
      <c r="B121" t="s">
        <v>375</v>
      </c>
      <c r="C121" t="s">
        <v>368</v>
      </c>
      <c r="D121" t="s">
        <v>382</v>
      </c>
      <c r="E121" t="s">
        <v>363</v>
      </c>
      <c r="F121" t="s">
        <v>263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>
      <c r="A122">
        <v>121</v>
      </c>
      <c r="B122" t="s">
        <v>375</v>
      </c>
      <c r="C122" t="s">
        <v>368</v>
      </c>
      <c r="D122" t="s">
        <v>378</v>
      </c>
      <c r="E122" t="s">
        <v>363</v>
      </c>
      <c r="F122" t="s">
        <v>264</v>
      </c>
      <c r="G122" s="24">
        <v>382207000000</v>
      </c>
      <c r="H122" s="24">
        <v>382207000000</v>
      </c>
      <c r="I122" s="24">
        <v>382207000000</v>
      </c>
      <c r="J122" s="24">
        <v>382207000000</v>
      </c>
      <c r="K122" s="24">
        <v>382207000000</v>
      </c>
      <c r="L122" s="24">
        <v>382207000000</v>
      </c>
      <c r="M122" s="24">
        <v>382207000000</v>
      </c>
      <c r="N122" s="24">
        <v>382207000000</v>
      </c>
      <c r="O122" s="24">
        <v>382207000000</v>
      </c>
      <c r="P122" s="24">
        <v>382207000000</v>
      </c>
      <c r="Q122" s="24">
        <v>382207000000</v>
      </c>
      <c r="R122" s="24">
        <v>382207000000</v>
      </c>
      <c r="S122" s="24">
        <v>382207000000</v>
      </c>
      <c r="T122" s="24">
        <v>382207000000</v>
      </c>
      <c r="U122" s="24">
        <v>382207000000</v>
      </c>
      <c r="V122" s="24">
        <v>382207000000</v>
      </c>
      <c r="W122" s="24">
        <v>382207000000</v>
      </c>
      <c r="X122" s="24">
        <v>382207000000</v>
      </c>
      <c r="Y122" s="24">
        <v>382207000000</v>
      </c>
      <c r="Z122" s="24">
        <v>382207000000</v>
      </c>
      <c r="AA122" s="24">
        <v>382207000000</v>
      </c>
      <c r="AB122" s="24">
        <v>382207000000</v>
      </c>
      <c r="AC122" s="24">
        <v>382207000000</v>
      </c>
      <c r="AD122" s="24">
        <v>382207000000</v>
      </c>
      <c r="AE122" s="24">
        <v>382207000000</v>
      </c>
      <c r="AF122" s="24">
        <v>382207000000</v>
      </c>
      <c r="AG122" s="24">
        <v>382207000000</v>
      </c>
      <c r="AH122" s="24">
        <v>382207000000</v>
      </c>
      <c r="AI122" s="24">
        <v>382207000000</v>
      </c>
      <c r="AJ122" s="24">
        <v>382207000000</v>
      </c>
      <c r="AK122" s="24">
        <v>382207000000</v>
      </c>
      <c r="AL122" s="24">
        <v>382207000000</v>
      </c>
      <c r="AM122" s="24">
        <v>382207000000</v>
      </c>
      <c r="AN122" s="24">
        <v>382207000000</v>
      </c>
      <c r="AO122" s="24">
        <v>382207000000</v>
      </c>
      <c r="AP122" s="24">
        <v>382207000000</v>
      </c>
      <c r="AQ122" s="24">
        <v>382207000000</v>
      </c>
      <c r="AR122" s="24">
        <v>382207000000</v>
      </c>
    </row>
    <row r="123" spans="1:44">
      <c r="A123">
        <v>122</v>
      </c>
      <c r="B123" t="s">
        <v>375</v>
      </c>
      <c r="C123" t="s">
        <v>368</v>
      </c>
      <c r="D123" t="s">
        <v>377</v>
      </c>
      <c r="E123" t="s">
        <v>363</v>
      </c>
      <c r="F123" t="s">
        <v>265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>
      <c r="A124">
        <v>123</v>
      </c>
      <c r="B124" t="s">
        <v>375</v>
      </c>
      <c r="C124" t="s">
        <v>368</v>
      </c>
      <c r="D124" t="s">
        <v>380</v>
      </c>
      <c r="E124" t="s">
        <v>363</v>
      </c>
      <c r="F124" t="s">
        <v>266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</row>
    <row r="125" spans="1:44">
      <c r="A125">
        <v>124</v>
      </c>
      <c r="B125" t="s">
        <v>375</v>
      </c>
      <c r="C125" t="s">
        <v>368</v>
      </c>
      <c r="D125" t="s">
        <v>381</v>
      </c>
      <c r="E125" t="s">
        <v>363</v>
      </c>
      <c r="F125" t="s">
        <v>267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</row>
    <row r="126" spans="1:44">
      <c r="A126">
        <v>125</v>
      </c>
      <c r="B126" t="s">
        <v>375</v>
      </c>
      <c r="C126" t="s">
        <v>368</v>
      </c>
      <c r="D126" t="s">
        <v>379</v>
      </c>
      <c r="E126" t="s">
        <v>363</v>
      </c>
      <c r="F126" t="s">
        <v>268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>
      <c r="A127">
        <v>126</v>
      </c>
      <c r="B127" t="s">
        <v>375</v>
      </c>
      <c r="C127" t="s">
        <v>367</v>
      </c>
      <c r="D127" t="s">
        <v>376</v>
      </c>
      <c r="E127" t="s">
        <v>363</v>
      </c>
      <c r="F127" t="s">
        <v>269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>
      <c r="A128">
        <v>127</v>
      </c>
      <c r="B128" t="s">
        <v>375</v>
      </c>
      <c r="C128" t="s">
        <v>367</v>
      </c>
      <c r="D128" t="s">
        <v>382</v>
      </c>
      <c r="E128" t="s">
        <v>363</v>
      </c>
      <c r="F128" t="s">
        <v>270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>
      <c r="A129">
        <v>128</v>
      </c>
      <c r="B129" t="s">
        <v>375</v>
      </c>
      <c r="C129" t="s">
        <v>367</v>
      </c>
      <c r="D129" t="s">
        <v>378</v>
      </c>
      <c r="E129" t="s">
        <v>363</v>
      </c>
      <c r="F129" t="s">
        <v>271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>
      <c r="A130">
        <v>129</v>
      </c>
      <c r="B130" t="s">
        <v>375</v>
      </c>
      <c r="C130" t="s">
        <v>367</v>
      </c>
      <c r="D130" t="s">
        <v>377</v>
      </c>
      <c r="E130" t="s">
        <v>363</v>
      </c>
      <c r="F130" t="s">
        <v>272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1:44">
      <c r="A131">
        <v>130</v>
      </c>
      <c r="B131" t="s">
        <v>375</v>
      </c>
      <c r="C131" t="s">
        <v>367</v>
      </c>
      <c r="D131" t="s">
        <v>380</v>
      </c>
      <c r="E131" t="s">
        <v>363</v>
      </c>
      <c r="F131" t="s">
        <v>273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>
      <c r="A132">
        <v>131</v>
      </c>
      <c r="B132" t="s">
        <v>375</v>
      </c>
      <c r="C132" t="s">
        <v>367</v>
      </c>
      <c r="D132" t="s">
        <v>381</v>
      </c>
      <c r="E132" t="s">
        <v>363</v>
      </c>
      <c r="F132" t="s">
        <v>274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>
      <c r="A133">
        <v>132</v>
      </c>
      <c r="B133" t="s">
        <v>375</v>
      </c>
      <c r="C133" t="s">
        <v>367</v>
      </c>
      <c r="D133" t="s">
        <v>379</v>
      </c>
      <c r="E133" t="s">
        <v>363</v>
      </c>
      <c r="F133" t="s">
        <v>275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>
      <c r="A134">
        <v>133</v>
      </c>
      <c r="B134" t="s">
        <v>369</v>
      </c>
      <c r="C134" t="s">
        <v>368</v>
      </c>
      <c r="D134" t="s">
        <v>376</v>
      </c>
      <c r="E134" t="s">
        <v>364</v>
      </c>
      <c r="F134" t="s">
        <v>276</v>
      </c>
      <c r="G134" s="24">
        <v>9632950</v>
      </c>
      <c r="H134" s="24">
        <v>9632950</v>
      </c>
      <c r="I134" s="24">
        <v>9632950</v>
      </c>
      <c r="J134" s="24">
        <v>9632950</v>
      </c>
      <c r="K134" s="24">
        <v>9632950</v>
      </c>
      <c r="L134" s="24">
        <v>9632950</v>
      </c>
      <c r="M134" s="24">
        <v>9632950</v>
      </c>
      <c r="N134" s="24">
        <v>9632950</v>
      </c>
      <c r="O134" s="24">
        <v>9632950</v>
      </c>
      <c r="P134" s="24">
        <v>9632950</v>
      </c>
      <c r="Q134" s="24">
        <v>9632950</v>
      </c>
      <c r="R134" s="24">
        <v>9632950</v>
      </c>
      <c r="S134" s="24">
        <v>9632950</v>
      </c>
      <c r="T134" s="24">
        <v>9632950</v>
      </c>
      <c r="U134" s="24">
        <v>9632950</v>
      </c>
      <c r="V134" s="24">
        <v>9632950</v>
      </c>
      <c r="W134" s="24">
        <v>9632950</v>
      </c>
      <c r="X134" s="24">
        <v>9632950</v>
      </c>
      <c r="Y134" s="24">
        <v>9632950</v>
      </c>
      <c r="Z134" s="24">
        <v>9632950</v>
      </c>
      <c r="AA134" s="24">
        <v>9632950</v>
      </c>
      <c r="AB134" s="24">
        <v>9632950</v>
      </c>
      <c r="AC134" s="24">
        <v>9632950</v>
      </c>
      <c r="AD134" s="24">
        <v>9632950</v>
      </c>
      <c r="AE134" s="24">
        <v>9632950</v>
      </c>
      <c r="AF134" s="24">
        <v>9632950</v>
      </c>
      <c r="AG134" s="24">
        <v>9632950</v>
      </c>
      <c r="AH134" s="24">
        <v>9632950</v>
      </c>
      <c r="AI134" s="24">
        <v>9632950</v>
      </c>
      <c r="AJ134" s="24">
        <v>9632950</v>
      </c>
      <c r="AK134" s="24">
        <v>9632950</v>
      </c>
      <c r="AL134" s="24">
        <v>9632950</v>
      </c>
      <c r="AM134" s="24">
        <v>9632950</v>
      </c>
      <c r="AN134" s="24">
        <v>9632950</v>
      </c>
      <c r="AO134" s="24">
        <v>9632950</v>
      </c>
      <c r="AP134" s="24">
        <v>9632950</v>
      </c>
      <c r="AQ134" s="24">
        <v>9632950</v>
      </c>
      <c r="AR134" s="24">
        <v>9632950</v>
      </c>
    </row>
    <row r="135" spans="1:44">
      <c r="A135">
        <v>134</v>
      </c>
      <c r="B135" t="s">
        <v>369</v>
      </c>
      <c r="C135" t="s">
        <v>368</v>
      </c>
      <c r="D135" t="s">
        <v>382</v>
      </c>
      <c r="E135" t="s">
        <v>364</v>
      </c>
      <c r="F135" t="s">
        <v>277</v>
      </c>
      <c r="G135">
        <v>69802</v>
      </c>
      <c r="H135">
        <v>69802</v>
      </c>
      <c r="I135">
        <v>69802</v>
      </c>
      <c r="J135">
        <v>69802</v>
      </c>
      <c r="K135">
        <v>69802</v>
      </c>
      <c r="L135">
        <v>69802</v>
      </c>
      <c r="M135">
        <v>69802</v>
      </c>
      <c r="N135">
        <v>69802</v>
      </c>
      <c r="O135">
        <v>69802</v>
      </c>
      <c r="P135">
        <v>69802</v>
      </c>
      <c r="Q135">
        <v>69802</v>
      </c>
      <c r="R135">
        <v>69802</v>
      </c>
      <c r="S135">
        <v>69802</v>
      </c>
      <c r="T135">
        <v>69802</v>
      </c>
      <c r="U135">
        <v>69802</v>
      </c>
      <c r="V135">
        <v>69802</v>
      </c>
      <c r="W135">
        <v>69802</v>
      </c>
      <c r="X135">
        <v>69802</v>
      </c>
      <c r="Y135">
        <v>69802</v>
      </c>
      <c r="Z135">
        <v>69802</v>
      </c>
      <c r="AA135">
        <v>69802</v>
      </c>
      <c r="AB135">
        <v>69802</v>
      </c>
      <c r="AC135">
        <v>69802</v>
      </c>
      <c r="AD135">
        <v>69802</v>
      </c>
      <c r="AE135">
        <v>69802</v>
      </c>
      <c r="AF135">
        <v>69802</v>
      </c>
      <c r="AG135">
        <v>69802</v>
      </c>
      <c r="AH135">
        <v>69802</v>
      </c>
      <c r="AI135">
        <v>69802</v>
      </c>
      <c r="AJ135">
        <v>69802</v>
      </c>
      <c r="AK135">
        <v>69802</v>
      </c>
      <c r="AL135">
        <v>69802</v>
      </c>
      <c r="AM135">
        <v>69802</v>
      </c>
      <c r="AN135">
        <v>69802</v>
      </c>
      <c r="AO135">
        <v>69802</v>
      </c>
      <c r="AP135">
        <v>69802</v>
      </c>
      <c r="AQ135">
        <v>69802</v>
      </c>
      <c r="AR135">
        <v>69802</v>
      </c>
    </row>
    <row r="136" spans="1:44">
      <c r="A136">
        <v>135</v>
      </c>
      <c r="B136" t="s">
        <v>369</v>
      </c>
      <c r="C136" t="s">
        <v>368</v>
      </c>
      <c r="D136" t="s">
        <v>378</v>
      </c>
      <c r="E136" t="s">
        <v>364</v>
      </c>
      <c r="F136" t="s">
        <v>278</v>
      </c>
      <c r="G136" s="24">
        <v>261344000</v>
      </c>
      <c r="H136" s="24">
        <v>261344000</v>
      </c>
      <c r="I136" s="24">
        <v>261344000</v>
      </c>
      <c r="J136" s="24">
        <v>261344000</v>
      </c>
      <c r="K136" s="24">
        <v>261344000</v>
      </c>
      <c r="L136" s="24">
        <v>261344000</v>
      </c>
      <c r="M136" s="24">
        <v>261344000</v>
      </c>
      <c r="N136" s="24">
        <v>261344000</v>
      </c>
      <c r="O136" s="24">
        <v>261344000</v>
      </c>
      <c r="P136" s="24">
        <v>261344000</v>
      </c>
      <c r="Q136" s="24">
        <v>261344000</v>
      </c>
      <c r="R136" s="24">
        <v>261344000</v>
      </c>
      <c r="S136" s="24">
        <v>261344000</v>
      </c>
      <c r="T136" s="24">
        <v>261344000</v>
      </c>
      <c r="U136" s="24">
        <v>261344000</v>
      </c>
      <c r="V136" s="24">
        <v>261344000</v>
      </c>
      <c r="W136" s="24">
        <v>261344000</v>
      </c>
      <c r="X136" s="24">
        <v>261344000</v>
      </c>
      <c r="Y136" s="24">
        <v>261344000</v>
      </c>
      <c r="Z136" s="24">
        <v>261344000</v>
      </c>
      <c r="AA136" s="24">
        <v>261344000</v>
      </c>
      <c r="AB136" s="24">
        <v>261344000</v>
      </c>
      <c r="AC136" s="24">
        <v>261344000</v>
      </c>
      <c r="AD136" s="24">
        <v>261344000</v>
      </c>
      <c r="AE136" s="24">
        <v>261344000</v>
      </c>
      <c r="AF136" s="24">
        <v>261344000</v>
      </c>
      <c r="AG136" s="24">
        <v>261344000</v>
      </c>
      <c r="AH136" s="24">
        <v>261344000</v>
      </c>
      <c r="AI136" s="24">
        <v>261344000</v>
      </c>
      <c r="AJ136" s="24">
        <v>261344000</v>
      </c>
      <c r="AK136" s="24">
        <v>261344000</v>
      </c>
      <c r="AL136" s="24">
        <v>261344000</v>
      </c>
      <c r="AM136" s="24">
        <v>261344000</v>
      </c>
      <c r="AN136" s="24">
        <v>261344000</v>
      </c>
      <c r="AO136" s="24">
        <v>261344000</v>
      </c>
      <c r="AP136" s="24">
        <v>261344000</v>
      </c>
      <c r="AQ136" s="24">
        <v>261344000</v>
      </c>
      <c r="AR136" s="24">
        <v>261344000</v>
      </c>
    </row>
    <row r="137" spans="1:44">
      <c r="A137">
        <v>136</v>
      </c>
      <c r="B137" t="s">
        <v>369</v>
      </c>
      <c r="C137" t="s">
        <v>368</v>
      </c>
      <c r="D137" t="s">
        <v>377</v>
      </c>
      <c r="E137" t="s">
        <v>364</v>
      </c>
      <c r="F137" t="s">
        <v>279</v>
      </c>
      <c r="G137" s="24">
        <v>4009990</v>
      </c>
      <c r="H137" s="24">
        <v>4009990</v>
      </c>
      <c r="I137" s="24">
        <v>4009990</v>
      </c>
      <c r="J137" s="24">
        <v>4009990</v>
      </c>
      <c r="K137" s="24">
        <v>4009990</v>
      </c>
      <c r="L137" s="24">
        <v>4009990</v>
      </c>
      <c r="M137" s="24">
        <v>4009990</v>
      </c>
      <c r="N137" s="24">
        <v>4009990</v>
      </c>
      <c r="O137" s="24">
        <v>4009990</v>
      </c>
      <c r="P137" s="24">
        <v>4009990</v>
      </c>
      <c r="Q137" s="24">
        <v>4009990</v>
      </c>
      <c r="R137" s="24">
        <v>4009990</v>
      </c>
      <c r="S137" s="24">
        <v>4009990</v>
      </c>
      <c r="T137" s="24">
        <v>4009990</v>
      </c>
      <c r="U137" s="24">
        <v>4009990</v>
      </c>
      <c r="V137" s="24">
        <v>4009990</v>
      </c>
      <c r="W137" s="24">
        <v>4009990</v>
      </c>
      <c r="X137" s="24">
        <v>4009990</v>
      </c>
      <c r="Y137" s="24">
        <v>4009990</v>
      </c>
      <c r="Z137" s="24">
        <v>4009990</v>
      </c>
      <c r="AA137" s="24">
        <v>4009990</v>
      </c>
      <c r="AB137" s="24">
        <v>4009990</v>
      </c>
      <c r="AC137" s="24">
        <v>4009990</v>
      </c>
      <c r="AD137" s="24">
        <v>4009990</v>
      </c>
      <c r="AE137" s="24">
        <v>4009990</v>
      </c>
      <c r="AF137" s="24">
        <v>4009990</v>
      </c>
      <c r="AG137" s="24">
        <v>4009990</v>
      </c>
      <c r="AH137" s="24">
        <v>4009990</v>
      </c>
      <c r="AI137" s="24">
        <v>4009990</v>
      </c>
      <c r="AJ137" s="24">
        <v>4009990</v>
      </c>
      <c r="AK137" s="24">
        <v>4009990</v>
      </c>
      <c r="AL137" s="24">
        <v>4009990</v>
      </c>
      <c r="AM137" s="24">
        <v>4009990</v>
      </c>
      <c r="AN137" s="24">
        <v>4009990</v>
      </c>
      <c r="AO137" s="24">
        <v>4009990</v>
      </c>
      <c r="AP137" s="24">
        <v>4009990</v>
      </c>
      <c r="AQ137" s="24">
        <v>4009990</v>
      </c>
      <c r="AR137" s="24">
        <v>4009990</v>
      </c>
    </row>
    <row r="138" spans="1:44">
      <c r="A138">
        <v>137</v>
      </c>
      <c r="B138" t="s">
        <v>369</v>
      </c>
      <c r="C138" t="s">
        <v>368</v>
      </c>
      <c r="D138" t="s">
        <v>380</v>
      </c>
      <c r="E138" t="s">
        <v>364</v>
      </c>
      <c r="F138" t="s">
        <v>280</v>
      </c>
      <c r="G138" s="24">
        <v>2166640</v>
      </c>
      <c r="H138" s="24">
        <v>2166640</v>
      </c>
      <c r="I138" s="24">
        <v>2166640</v>
      </c>
      <c r="J138" s="24">
        <v>2166640</v>
      </c>
      <c r="K138" s="24">
        <v>2166640</v>
      </c>
      <c r="L138" s="24">
        <v>2166640</v>
      </c>
      <c r="M138" s="24">
        <v>2166640</v>
      </c>
      <c r="N138" s="24">
        <v>2166640</v>
      </c>
      <c r="O138" s="24">
        <v>2166640</v>
      </c>
      <c r="P138" s="24">
        <v>2166640</v>
      </c>
      <c r="Q138" s="24">
        <v>2166640</v>
      </c>
      <c r="R138" s="24">
        <v>2166640</v>
      </c>
      <c r="S138" s="24">
        <v>2166640</v>
      </c>
      <c r="T138" s="24">
        <v>2166640</v>
      </c>
      <c r="U138" s="24">
        <v>2166640</v>
      </c>
      <c r="V138" s="24">
        <v>2166640</v>
      </c>
      <c r="W138" s="24">
        <v>2166640</v>
      </c>
      <c r="X138" s="24">
        <v>2166640</v>
      </c>
      <c r="Y138" s="24">
        <v>2166640</v>
      </c>
      <c r="Z138" s="24">
        <v>2166640</v>
      </c>
      <c r="AA138" s="24">
        <v>2166640</v>
      </c>
      <c r="AB138" s="24">
        <v>2166640</v>
      </c>
      <c r="AC138" s="24">
        <v>2166640</v>
      </c>
      <c r="AD138" s="24">
        <v>2166640</v>
      </c>
      <c r="AE138" s="24">
        <v>2166640</v>
      </c>
      <c r="AF138" s="24">
        <v>2166640</v>
      </c>
      <c r="AG138" s="24">
        <v>2166640</v>
      </c>
      <c r="AH138" s="24">
        <v>2166640</v>
      </c>
      <c r="AI138" s="24">
        <v>2166640</v>
      </c>
      <c r="AJ138" s="24">
        <v>2166640</v>
      </c>
      <c r="AK138" s="24">
        <v>2166640</v>
      </c>
      <c r="AL138" s="24">
        <v>2166640</v>
      </c>
      <c r="AM138" s="24">
        <v>2166640</v>
      </c>
      <c r="AN138" s="24">
        <v>2166640</v>
      </c>
      <c r="AO138" s="24">
        <v>2166640</v>
      </c>
      <c r="AP138" s="24">
        <v>2166640</v>
      </c>
      <c r="AQ138" s="24">
        <v>2166640</v>
      </c>
      <c r="AR138" s="24">
        <v>2166640</v>
      </c>
    </row>
    <row r="139" spans="1:44">
      <c r="A139">
        <v>138</v>
      </c>
      <c r="B139" t="s">
        <v>369</v>
      </c>
      <c r="C139" t="s">
        <v>368</v>
      </c>
      <c r="D139" t="s">
        <v>381</v>
      </c>
      <c r="E139" t="s">
        <v>364</v>
      </c>
      <c r="F139" t="s">
        <v>281</v>
      </c>
      <c r="G139">
        <v>3345</v>
      </c>
      <c r="H139">
        <v>3345</v>
      </c>
      <c r="I139">
        <v>3345</v>
      </c>
      <c r="J139">
        <v>3345</v>
      </c>
      <c r="K139">
        <v>3345</v>
      </c>
      <c r="L139">
        <v>3345</v>
      </c>
      <c r="M139">
        <v>3345</v>
      </c>
      <c r="N139">
        <v>3345</v>
      </c>
      <c r="O139">
        <v>3345</v>
      </c>
      <c r="P139">
        <v>3345</v>
      </c>
      <c r="Q139">
        <v>3345</v>
      </c>
      <c r="R139">
        <v>3345</v>
      </c>
      <c r="S139">
        <v>3345</v>
      </c>
      <c r="T139">
        <v>3345</v>
      </c>
      <c r="U139">
        <v>3345</v>
      </c>
      <c r="V139">
        <v>3345</v>
      </c>
      <c r="W139">
        <v>3345</v>
      </c>
      <c r="X139">
        <v>3345</v>
      </c>
      <c r="Y139">
        <v>3345</v>
      </c>
      <c r="Z139">
        <v>3345</v>
      </c>
      <c r="AA139">
        <v>3345</v>
      </c>
      <c r="AB139">
        <v>3345</v>
      </c>
      <c r="AC139">
        <v>3345</v>
      </c>
      <c r="AD139">
        <v>3345</v>
      </c>
      <c r="AE139">
        <v>3345</v>
      </c>
      <c r="AF139">
        <v>3345</v>
      </c>
      <c r="AG139">
        <v>3345</v>
      </c>
      <c r="AH139">
        <v>3345</v>
      </c>
      <c r="AI139">
        <v>3345</v>
      </c>
      <c r="AJ139">
        <v>3345</v>
      </c>
      <c r="AK139">
        <v>3345</v>
      </c>
      <c r="AL139">
        <v>3345</v>
      </c>
      <c r="AM139">
        <v>3345</v>
      </c>
      <c r="AN139">
        <v>3345</v>
      </c>
      <c r="AO139">
        <v>3345</v>
      </c>
      <c r="AP139">
        <v>3345</v>
      </c>
      <c r="AQ139">
        <v>3345</v>
      </c>
      <c r="AR139">
        <v>3345</v>
      </c>
    </row>
    <row r="140" spans="1:44">
      <c r="A140">
        <v>139</v>
      </c>
      <c r="B140" t="s">
        <v>369</v>
      </c>
      <c r="C140" t="s">
        <v>368</v>
      </c>
      <c r="D140" t="s">
        <v>379</v>
      </c>
      <c r="E140" t="s">
        <v>364</v>
      </c>
      <c r="F140" t="s">
        <v>282</v>
      </c>
      <c r="G140">
        <v>331</v>
      </c>
      <c r="H140">
        <v>331</v>
      </c>
      <c r="I140">
        <v>331</v>
      </c>
      <c r="J140">
        <v>331</v>
      </c>
      <c r="K140">
        <v>331</v>
      </c>
      <c r="L140">
        <v>331</v>
      </c>
      <c r="M140">
        <v>331</v>
      </c>
      <c r="N140">
        <v>331</v>
      </c>
      <c r="O140">
        <v>331</v>
      </c>
      <c r="P140">
        <v>331</v>
      </c>
      <c r="Q140">
        <v>331</v>
      </c>
      <c r="R140">
        <v>331</v>
      </c>
      <c r="S140">
        <v>331</v>
      </c>
      <c r="T140">
        <v>331</v>
      </c>
      <c r="U140">
        <v>331</v>
      </c>
      <c r="V140">
        <v>331</v>
      </c>
      <c r="W140">
        <v>331</v>
      </c>
      <c r="X140">
        <v>331</v>
      </c>
      <c r="Y140">
        <v>331</v>
      </c>
      <c r="Z140">
        <v>331</v>
      </c>
      <c r="AA140">
        <v>331</v>
      </c>
      <c r="AB140">
        <v>331</v>
      </c>
      <c r="AC140">
        <v>331</v>
      </c>
      <c r="AD140">
        <v>331</v>
      </c>
      <c r="AE140">
        <v>331</v>
      </c>
      <c r="AF140">
        <v>331</v>
      </c>
      <c r="AG140">
        <v>331</v>
      </c>
      <c r="AH140">
        <v>331</v>
      </c>
      <c r="AI140">
        <v>331</v>
      </c>
      <c r="AJ140">
        <v>331</v>
      </c>
      <c r="AK140">
        <v>331</v>
      </c>
      <c r="AL140">
        <v>331</v>
      </c>
      <c r="AM140">
        <v>331</v>
      </c>
      <c r="AN140">
        <v>331</v>
      </c>
      <c r="AO140">
        <v>331</v>
      </c>
      <c r="AP140">
        <v>331</v>
      </c>
      <c r="AQ140">
        <v>331</v>
      </c>
      <c r="AR140">
        <v>331</v>
      </c>
    </row>
    <row r="141" spans="1:44">
      <c r="A141">
        <v>140</v>
      </c>
      <c r="B141" t="s">
        <v>369</v>
      </c>
      <c r="C141" t="s">
        <v>367</v>
      </c>
      <c r="D141" t="s">
        <v>376</v>
      </c>
      <c r="E141" t="s">
        <v>364</v>
      </c>
      <c r="F141" t="s">
        <v>283</v>
      </c>
      <c r="G141">
        <v>300978</v>
      </c>
      <c r="H141">
        <v>300978</v>
      </c>
      <c r="I141">
        <v>300978</v>
      </c>
      <c r="J141">
        <v>300978</v>
      </c>
      <c r="K141">
        <v>300978</v>
      </c>
      <c r="L141">
        <v>300978</v>
      </c>
      <c r="M141">
        <v>300978</v>
      </c>
      <c r="N141">
        <v>300978</v>
      </c>
      <c r="O141">
        <v>300978</v>
      </c>
      <c r="P141">
        <v>300978</v>
      </c>
      <c r="Q141">
        <v>300978</v>
      </c>
      <c r="R141">
        <v>300978</v>
      </c>
      <c r="S141">
        <v>300978</v>
      </c>
      <c r="T141">
        <v>300978</v>
      </c>
      <c r="U141">
        <v>300978</v>
      </c>
      <c r="V141">
        <v>300978</v>
      </c>
      <c r="W141">
        <v>300978</v>
      </c>
      <c r="X141">
        <v>300978</v>
      </c>
      <c r="Y141">
        <v>300978</v>
      </c>
      <c r="Z141">
        <v>300978</v>
      </c>
      <c r="AA141">
        <v>300978</v>
      </c>
      <c r="AB141">
        <v>300978</v>
      </c>
      <c r="AC141">
        <v>300978</v>
      </c>
      <c r="AD141">
        <v>300978</v>
      </c>
      <c r="AE141">
        <v>300978</v>
      </c>
      <c r="AF141">
        <v>300978</v>
      </c>
      <c r="AG141">
        <v>300978</v>
      </c>
      <c r="AH141">
        <v>300978</v>
      </c>
      <c r="AI141">
        <v>300978</v>
      </c>
      <c r="AJ141">
        <v>300978</v>
      </c>
      <c r="AK141">
        <v>300978</v>
      </c>
      <c r="AL141">
        <v>300978</v>
      </c>
      <c r="AM141">
        <v>300978</v>
      </c>
      <c r="AN141">
        <v>300978</v>
      </c>
      <c r="AO141">
        <v>300978</v>
      </c>
      <c r="AP141">
        <v>300978</v>
      </c>
      <c r="AQ141">
        <v>300978</v>
      </c>
      <c r="AR141">
        <v>300978</v>
      </c>
    </row>
    <row r="142" spans="1:44">
      <c r="A142">
        <v>141</v>
      </c>
      <c r="B142" t="s">
        <v>369</v>
      </c>
      <c r="C142" t="s">
        <v>367</v>
      </c>
      <c r="D142" t="s">
        <v>382</v>
      </c>
      <c r="E142" t="s">
        <v>364</v>
      </c>
      <c r="F142" t="s">
        <v>284</v>
      </c>
      <c r="G142">
        <v>69719</v>
      </c>
      <c r="H142">
        <v>69719</v>
      </c>
      <c r="I142">
        <v>69719</v>
      </c>
      <c r="J142">
        <v>69719</v>
      </c>
      <c r="K142">
        <v>69719</v>
      </c>
      <c r="L142">
        <v>69719</v>
      </c>
      <c r="M142">
        <v>69719</v>
      </c>
      <c r="N142">
        <v>69719</v>
      </c>
      <c r="O142">
        <v>69719</v>
      </c>
      <c r="P142">
        <v>69719</v>
      </c>
      <c r="Q142">
        <v>69719</v>
      </c>
      <c r="R142">
        <v>69719</v>
      </c>
      <c r="S142">
        <v>69719</v>
      </c>
      <c r="T142">
        <v>69719</v>
      </c>
      <c r="U142">
        <v>69719</v>
      </c>
      <c r="V142">
        <v>69719</v>
      </c>
      <c r="W142">
        <v>69719</v>
      </c>
      <c r="X142">
        <v>69719</v>
      </c>
      <c r="Y142">
        <v>69719</v>
      </c>
      <c r="Z142">
        <v>69719</v>
      </c>
      <c r="AA142">
        <v>69719</v>
      </c>
      <c r="AB142">
        <v>69719</v>
      </c>
      <c r="AC142">
        <v>69719</v>
      </c>
      <c r="AD142">
        <v>69719</v>
      </c>
      <c r="AE142">
        <v>69719</v>
      </c>
      <c r="AF142">
        <v>69719</v>
      </c>
      <c r="AG142">
        <v>69719</v>
      </c>
      <c r="AH142">
        <v>69719</v>
      </c>
      <c r="AI142">
        <v>69719</v>
      </c>
      <c r="AJ142">
        <v>69719</v>
      </c>
      <c r="AK142">
        <v>69719</v>
      </c>
      <c r="AL142">
        <v>69719</v>
      </c>
      <c r="AM142">
        <v>69719</v>
      </c>
      <c r="AN142">
        <v>69719</v>
      </c>
      <c r="AO142">
        <v>69719</v>
      </c>
      <c r="AP142">
        <v>69719</v>
      </c>
      <c r="AQ142">
        <v>69719</v>
      </c>
      <c r="AR142">
        <v>69719</v>
      </c>
    </row>
    <row r="143" spans="1:44">
      <c r="A143">
        <v>142</v>
      </c>
      <c r="B143" t="s">
        <v>369</v>
      </c>
      <c r="C143" t="s">
        <v>367</v>
      </c>
      <c r="D143" t="s">
        <v>378</v>
      </c>
      <c r="E143" t="s">
        <v>364</v>
      </c>
      <c r="F143" t="s">
        <v>285</v>
      </c>
      <c r="G143" s="24">
        <v>13054400</v>
      </c>
      <c r="H143" s="24">
        <v>13054400</v>
      </c>
      <c r="I143" s="24">
        <v>13054400</v>
      </c>
      <c r="J143" s="24">
        <v>13054400</v>
      </c>
      <c r="K143" s="24">
        <v>13054400</v>
      </c>
      <c r="L143" s="24">
        <v>13054400</v>
      </c>
      <c r="M143" s="24">
        <v>13054400</v>
      </c>
      <c r="N143" s="24">
        <v>13054400</v>
      </c>
      <c r="O143" s="24">
        <v>13054400</v>
      </c>
      <c r="P143" s="24">
        <v>13054400</v>
      </c>
      <c r="Q143" s="24">
        <v>13054400</v>
      </c>
      <c r="R143" s="24">
        <v>13054400</v>
      </c>
      <c r="S143" s="24">
        <v>13054400</v>
      </c>
      <c r="T143" s="24">
        <v>13054400</v>
      </c>
      <c r="U143" s="24">
        <v>13054400</v>
      </c>
      <c r="V143" s="24">
        <v>13054400</v>
      </c>
      <c r="W143" s="24">
        <v>13054400</v>
      </c>
      <c r="X143" s="24">
        <v>13054400</v>
      </c>
      <c r="Y143" s="24">
        <v>13054400</v>
      </c>
      <c r="Z143" s="24">
        <v>13054400</v>
      </c>
      <c r="AA143" s="24">
        <v>13054400</v>
      </c>
      <c r="AB143" s="24">
        <v>13054400</v>
      </c>
      <c r="AC143" s="24">
        <v>13054400</v>
      </c>
      <c r="AD143" s="24">
        <v>13054400</v>
      </c>
      <c r="AE143" s="24">
        <v>13054400</v>
      </c>
      <c r="AF143" s="24">
        <v>13054400</v>
      </c>
      <c r="AG143" s="24">
        <v>13054400</v>
      </c>
      <c r="AH143" s="24">
        <v>13054400</v>
      </c>
      <c r="AI143" s="24">
        <v>13054400</v>
      </c>
      <c r="AJ143" s="24">
        <v>13054400</v>
      </c>
      <c r="AK143" s="24">
        <v>13054400</v>
      </c>
      <c r="AL143" s="24">
        <v>13054400</v>
      </c>
      <c r="AM143" s="24">
        <v>13054400</v>
      </c>
      <c r="AN143" s="24">
        <v>13054400</v>
      </c>
      <c r="AO143" s="24">
        <v>13054400</v>
      </c>
      <c r="AP143" s="24">
        <v>13054400</v>
      </c>
      <c r="AQ143" s="24">
        <v>13054400</v>
      </c>
      <c r="AR143" s="24">
        <v>13054400</v>
      </c>
    </row>
    <row r="144" spans="1:44">
      <c r="A144">
        <v>143</v>
      </c>
      <c r="B144" t="s">
        <v>369</v>
      </c>
      <c r="C144" t="s">
        <v>367</v>
      </c>
      <c r="D144" t="s">
        <v>377</v>
      </c>
      <c r="E144" t="s">
        <v>364</v>
      </c>
      <c r="F144" t="s">
        <v>286</v>
      </c>
      <c r="G144" s="24">
        <v>9946170</v>
      </c>
      <c r="H144" s="24">
        <v>9946170</v>
      </c>
      <c r="I144" s="24">
        <v>9946170</v>
      </c>
      <c r="J144" s="24">
        <v>9946170</v>
      </c>
      <c r="K144" s="24">
        <v>9946170</v>
      </c>
      <c r="L144" s="24">
        <v>9946170</v>
      </c>
      <c r="M144" s="24">
        <v>9946170</v>
      </c>
      <c r="N144" s="24">
        <v>9946170</v>
      </c>
      <c r="O144" s="24">
        <v>9946170</v>
      </c>
      <c r="P144" s="24">
        <v>9946170</v>
      </c>
      <c r="Q144" s="24">
        <v>9946170</v>
      </c>
      <c r="R144" s="24">
        <v>9946170</v>
      </c>
      <c r="S144" s="24">
        <v>9946170</v>
      </c>
      <c r="T144" s="24">
        <v>9946170</v>
      </c>
      <c r="U144" s="24">
        <v>9946170</v>
      </c>
      <c r="V144" s="24">
        <v>9946170</v>
      </c>
      <c r="W144" s="24">
        <v>9946170</v>
      </c>
      <c r="X144" s="24">
        <v>9946170</v>
      </c>
      <c r="Y144" s="24">
        <v>9946170</v>
      </c>
      <c r="Z144" s="24">
        <v>9946170</v>
      </c>
      <c r="AA144" s="24">
        <v>9946170</v>
      </c>
      <c r="AB144" s="24">
        <v>9946170</v>
      </c>
      <c r="AC144" s="24">
        <v>9946170</v>
      </c>
      <c r="AD144" s="24">
        <v>9946170</v>
      </c>
      <c r="AE144" s="24">
        <v>9946170</v>
      </c>
      <c r="AF144" s="24">
        <v>9946170</v>
      </c>
      <c r="AG144" s="24">
        <v>9946170</v>
      </c>
      <c r="AH144" s="24">
        <v>9946170</v>
      </c>
      <c r="AI144" s="24">
        <v>9946170</v>
      </c>
      <c r="AJ144" s="24">
        <v>9946170</v>
      </c>
      <c r="AK144" s="24">
        <v>9946170</v>
      </c>
      <c r="AL144" s="24">
        <v>9946170</v>
      </c>
      <c r="AM144" s="24">
        <v>9946170</v>
      </c>
      <c r="AN144" s="24">
        <v>9946170</v>
      </c>
      <c r="AO144" s="24">
        <v>9946170</v>
      </c>
      <c r="AP144" s="24">
        <v>9946170</v>
      </c>
      <c r="AQ144" s="24">
        <v>9946170</v>
      </c>
      <c r="AR144" s="24">
        <v>9946170</v>
      </c>
    </row>
    <row r="145" spans="1:44">
      <c r="A145">
        <v>144</v>
      </c>
      <c r="B145" t="s">
        <v>369</v>
      </c>
      <c r="C145" t="s">
        <v>367</v>
      </c>
      <c r="D145" t="s">
        <v>380</v>
      </c>
      <c r="E145" t="s">
        <v>364</v>
      </c>
      <c r="F145" t="s">
        <v>287</v>
      </c>
      <c r="G145">
        <v>3070</v>
      </c>
      <c r="H145">
        <v>3070</v>
      </c>
      <c r="I145">
        <v>3070</v>
      </c>
      <c r="J145">
        <v>3070</v>
      </c>
      <c r="K145">
        <v>3070</v>
      </c>
      <c r="L145">
        <v>3070</v>
      </c>
      <c r="M145">
        <v>3070</v>
      </c>
      <c r="N145">
        <v>3070</v>
      </c>
      <c r="O145">
        <v>3070</v>
      </c>
      <c r="P145">
        <v>3070</v>
      </c>
      <c r="Q145">
        <v>3070</v>
      </c>
      <c r="R145">
        <v>3070</v>
      </c>
      <c r="S145">
        <v>3070</v>
      </c>
      <c r="T145">
        <v>3070</v>
      </c>
      <c r="U145">
        <v>3070</v>
      </c>
      <c r="V145">
        <v>3070</v>
      </c>
      <c r="W145">
        <v>3070</v>
      </c>
      <c r="X145">
        <v>3070</v>
      </c>
      <c r="Y145">
        <v>3070</v>
      </c>
      <c r="Z145">
        <v>3070</v>
      </c>
      <c r="AA145">
        <v>3070</v>
      </c>
      <c r="AB145">
        <v>3070</v>
      </c>
      <c r="AC145">
        <v>3070</v>
      </c>
      <c r="AD145">
        <v>3070</v>
      </c>
      <c r="AE145">
        <v>3070</v>
      </c>
      <c r="AF145">
        <v>3070</v>
      </c>
      <c r="AG145">
        <v>3070</v>
      </c>
      <c r="AH145">
        <v>3070</v>
      </c>
      <c r="AI145">
        <v>3070</v>
      </c>
      <c r="AJ145">
        <v>3070</v>
      </c>
      <c r="AK145">
        <v>3070</v>
      </c>
      <c r="AL145">
        <v>3070</v>
      </c>
      <c r="AM145">
        <v>3070</v>
      </c>
      <c r="AN145">
        <v>3070</v>
      </c>
      <c r="AO145">
        <v>3070</v>
      </c>
      <c r="AP145">
        <v>3070</v>
      </c>
      <c r="AQ145">
        <v>3070</v>
      </c>
      <c r="AR145">
        <v>3070</v>
      </c>
    </row>
    <row r="146" spans="1:44">
      <c r="A146">
        <v>145</v>
      </c>
      <c r="B146" t="s">
        <v>369</v>
      </c>
      <c r="C146" t="s">
        <v>367</v>
      </c>
      <c r="D146" t="s">
        <v>381</v>
      </c>
      <c r="E146" t="s">
        <v>364</v>
      </c>
      <c r="F146" t="s">
        <v>288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>
      <c r="A147">
        <v>146</v>
      </c>
      <c r="B147" t="s">
        <v>369</v>
      </c>
      <c r="C147" t="s">
        <v>367</v>
      </c>
      <c r="D147" t="s">
        <v>379</v>
      </c>
      <c r="E147" t="s">
        <v>364</v>
      </c>
      <c r="F147" t="s">
        <v>289</v>
      </c>
      <c r="G147">
        <v>812</v>
      </c>
      <c r="H147">
        <v>812</v>
      </c>
      <c r="I147">
        <v>812</v>
      </c>
      <c r="J147">
        <v>812</v>
      </c>
      <c r="K147">
        <v>812</v>
      </c>
      <c r="L147">
        <v>812</v>
      </c>
      <c r="M147">
        <v>812</v>
      </c>
      <c r="N147">
        <v>812</v>
      </c>
      <c r="O147">
        <v>812</v>
      </c>
      <c r="P147">
        <v>812</v>
      </c>
      <c r="Q147">
        <v>812</v>
      </c>
      <c r="R147">
        <v>812</v>
      </c>
      <c r="S147">
        <v>812</v>
      </c>
      <c r="T147">
        <v>812</v>
      </c>
      <c r="U147">
        <v>812</v>
      </c>
      <c r="V147">
        <v>812</v>
      </c>
      <c r="W147">
        <v>812</v>
      </c>
      <c r="X147">
        <v>812</v>
      </c>
      <c r="Y147">
        <v>812</v>
      </c>
      <c r="Z147">
        <v>812</v>
      </c>
      <c r="AA147">
        <v>812</v>
      </c>
      <c r="AB147">
        <v>812</v>
      </c>
      <c r="AC147">
        <v>812</v>
      </c>
      <c r="AD147">
        <v>812</v>
      </c>
      <c r="AE147">
        <v>812</v>
      </c>
      <c r="AF147">
        <v>812</v>
      </c>
      <c r="AG147">
        <v>812</v>
      </c>
      <c r="AH147">
        <v>812</v>
      </c>
      <c r="AI147">
        <v>812</v>
      </c>
      <c r="AJ147">
        <v>812</v>
      </c>
      <c r="AK147">
        <v>812</v>
      </c>
      <c r="AL147">
        <v>812</v>
      </c>
      <c r="AM147">
        <v>812</v>
      </c>
      <c r="AN147">
        <v>812</v>
      </c>
      <c r="AO147">
        <v>812</v>
      </c>
      <c r="AP147">
        <v>812</v>
      </c>
      <c r="AQ147">
        <v>812</v>
      </c>
      <c r="AR147">
        <v>812</v>
      </c>
    </row>
    <row r="148" spans="1:44">
      <c r="A148">
        <v>147</v>
      </c>
      <c r="B148" t="s">
        <v>371</v>
      </c>
      <c r="C148" t="s">
        <v>368</v>
      </c>
      <c r="D148" t="s">
        <v>376</v>
      </c>
      <c r="E148" t="s">
        <v>364</v>
      </c>
      <c r="F148" t="s">
        <v>290</v>
      </c>
      <c r="G148">
        <v>548448</v>
      </c>
      <c r="H148">
        <v>548448</v>
      </c>
      <c r="I148">
        <v>548448</v>
      </c>
      <c r="J148">
        <v>548448</v>
      </c>
      <c r="K148">
        <v>548448</v>
      </c>
      <c r="L148">
        <v>548448</v>
      </c>
      <c r="M148">
        <v>548448</v>
      </c>
      <c r="N148">
        <v>548448</v>
      </c>
      <c r="O148">
        <v>548448</v>
      </c>
      <c r="P148">
        <v>548448</v>
      </c>
      <c r="Q148">
        <v>548448</v>
      </c>
      <c r="R148">
        <v>548448</v>
      </c>
      <c r="S148">
        <v>548448</v>
      </c>
      <c r="T148">
        <v>548448</v>
      </c>
      <c r="U148">
        <v>548448</v>
      </c>
      <c r="V148">
        <v>548448</v>
      </c>
      <c r="W148">
        <v>548448</v>
      </c>
      <c r="X148">
        <v>548448</v>
      </c>
      <c r="Y148">
        <v>548448</v>
      </c>
      <c r="Z148">
        <v>548448</v>
      </c>
      <c r="AA148">
        <v>548448</v>
      </c>
      <c r="AB148">
        <v>548448</v>
      </c>
      <c r="AC148">
        <v>548448</v>
      </c>
      <c r="AD148">
        <v>548448</v>
      </c>
      <c r="AE148">
        <v>548448</v>
      </c>
      <c r="AF148">
        <v>548448</v>
      </c>
      <c r="AG148">
        <v>548448</v>
      </c>
      <c r="AH148">
        <v>548448</v>
      </c>
      <c r="AI148">
        <v>548448</v>
      </c>
      <c r="AJ148">
        <v>548448</v>
      </c>
      <c r="AK148">
        <v>548448</v>
      </c>
      <c r="AL148">
        <v>548448</v>
      </c>
      <c r="AM148">
        <v>548448</v>
      </c>
      <c r="AN148">
        <v>548448</v>
      </c>
      <c r="AO148">
        <v>548448</v>
      </c>
      <c r="AP148">
        <v>548448</v>
      </c>
      <c r="AQ148">
        <v>548448</v>
      </c>
      <c r="AR148">
        <v>548448</v>
      </c>
    </row>
    <row r="149" spans="1:44">
      <c r="A149">
        <v>148</v>
      </c>
      <c r="B149" t="s">
        <v>371</v>
      </c>
      <c r="C149" t="s">
        <v>368</v>
      </c>
      <c r="D149" t="s">
        <v>382</v>
      </c>
      <c r="E149" t="s">
        <v>364</v>
      </c>
      <c r="F149" t="s">
        <v>291</v>
      </c>
      <c r="G149">
        <v>7690</v>
      </c>
      <c r="H149">
        <v>7690</v>
      </c>
      <c r="I149">
        <v>7690</v>
      </c>
      <c r="J149">
        <v>7690</v>
      </c>
      <c r="K149">
        <v>7690</v>
      </c>
      <c r="L149">
        <v>7690</v>
      </c>
      <c r="M149">
        <v>7690</v>
      </c>
      <c r="N149">
        <v>7690</v>
      </c>
      <c r="O149">
        <v>7690</v>
      </c>
      <c r="P149">
        <v>7690</v>
      </c>
      <c r="Q149">
        <v>7690</v>
      </c>
      <c r="R149">
        <v>7690</v>
      </c>
      <c r="S149">
        <v>7690</v>
      </c>
      <c r="T149">
        <v>7690</v>
      </c>
      <c r="U149">
        <v>7690</v>
      </c>
      <c r="V149">
        <v>7690</v>
      </c>
      <c r="W149">
        <v>7690</v>
      </c>
      <c r="X149">
        <v>7690</v>
      </c>
      <c r="Y149">
        <v>7690</v>
      </c>
      <c r="Z149">
        <v>7690</v>
      </c>
      <c r="AA149">
        <v>7690</v>
      </c>
      <c r="AB149">
        <v>7690</v>
      </c>
      <c r="AC149">
        <v>7690</v>
      </c>
      <c r="AD149">
        <v>7690</v>
      </c>
      <c r="AE149">
        <v>7690</v>
      </c>
      <c r="AF149">
        <v>7690</v>
      </c>
      <c r="AG149">
        <v>7690</v>
      </c>
      <c r="AH149">
        <v>7690</v>
      </c>
      <c r="AI149">
        <v>7690</v>
      </c>
      <c r="AJ149">
        <v>7690</v>
      </c>
      <c r="AK149">
        <v>7690</v>
      </c>
      <c r="AL149">
        <v>7690</v>
      </c>
      <c r="AM149">
        <v>7690</v>
      </c>
      <c r="AN149">
        <v>7690</v>
      </c>
      <c r="AO149">
        <v>7690</v>
      </c>
      <c r="AP149">
        <v>7690</v>
      </c>
      <c r="AQ149">
        <v>7690</v>
      </c>
      <c r="AR149">
        <v>7690</v>
      </c>
    </row>
    <row r="150" spans="1:44">
      <c r="A150">
        <v>149</v>
      </c>
      <c r="B150" t="s">
        <v>371</v>
      </c>
      <c r="C150" t="s">
        <v>368</v>
      </c>
      <c r="D150" t="s">
        <v>378</v>
      </c>
      <c r="E150" t="s">
        <v>364</v>
      </c>
      <c r="F150" t="s">
        <v>292</v>
      </c>
      <c r="G150">
        <v>631888</v>
      </c>
      <c r="H150">
        <v>631888</v>
      </c>
      <c r="I150">
        <v>631888</v>
      </c>
      <c r="J150">
        <v>631888</v>
      </c>
      <c r="K150">
        <v>631888</v>
      </c>
      <c r="L150">
        <v>631888</v>
      </c>
      <c r="M150">
        <v>631888</v>
      </c>
      <c r="N150">
        <v>631888</v>
      </c>
      <c r="O150">
        <v>631888</v>
      </c>
      <c r="P150">
        <v>631888</v>
      </c>
      <c r="Q150">
        <v>631888</v>
      </c>
      <c r="R150">
        <v>631888</v>
      </c>
      <c r="S150">
        <v>631888</v>
      </c>
      <c r="T150">
        <v>631888</v>
      </c>
      <c r="U150">
        <v>631888</v>
      </c>
      <c r="V150">
        <v>631888</v>
      </c>
      <c r="W150">
        <v>631888</v>
      </c>
      <c r="X150">
        <v>631888</v>
      </c>
      <c r="Y150">
        <v>631888</v>
      </c>
      <c r="Z150">
        <v>631888</v>
      </c>
      <c r="AA150">
        <v>631888</v>
      </c>
      <c r="AB150">
        <v>631888</v>
      </c>
      <c r="AC150">
        <v>631888</v>
      </c>
      <c r="AD150">
        <v>631888</v>
      </c>
      <c r="AE150">
        <v>631888</v>
      </c>
      <c r="AF150">
        <v>631888</v>
      </c>
      <c r="AG150">
        <v>631888</v>
      </c>
      <c r="AH150">
        <v>631888</v>
      </c>
      <c r="AI150">
        <v>631888</v>
      </c>
      <c r="AJ150">
        <v>631888</v>
      </c>
      <c r="AK150">
        <v>631888</v>
      </c>
      <c r="AL150">
        <v>631888</v>
      </c>
      <c r="AM150">
        <v>631888</v>
      </c>
      <c r="AN150">
        <v>631888</v>
      </c>
      <c r="AO150">
        <v>631888</v>
      </c>
      <c r="AP150">
        <v>631888</v>
      </c>
      <c r="AQ150">
        <v>631888</v>
      </c>
      <c r="AR150">
        <v>631888</v>
      </c>
    </row>
    <row r="151" spans="1:44">
      <c r="A151">
        <v>150</v>
      </c>
      <c r="B151" t="s">
        <v>371</v>
      </c>
      <c r="C151" t="s">
        <v>368</v>
      </c>
      <c r="D151" t="s">
        <v>377</v>
      </c>
      <c r="E151" t="s">
        <v>364</v>
      </c>
      <c r="F151" t="s">
        <v>293</v>
      </c>
      <c r="G151">
        <v>901359</v>
      </c>
      <c r="H151">
        <v>901359</v>
      </c>
      <c r="I151">
        <v>901359</v>
      </c>
      <c r="J151">
        <v>901359</v>
      </c>
      <c r="K151">
        <v>901359</v>
      </c>
      <c r="L151">
        <v>901359</v>
      </c>
      <c r="M151">
        <v>901359</v>
      </c>
      <c r="N151">
        <v>901359</v>
      </c>
      <c r="O151">
        <v>901359</v>
      </c>
      <c r="P151">
        <v>901359</v>
      </c>
      <c r="Q151">
        <v>901359</v>
      </c>
      <c r="R151">
        <v>901359</v>
      </c>
      <c r="S151">
        <v>901359</v>
      </c>
      <c r="T151">
        <v>901359</v>
      </c>
      <c r="U151">
        <v>901359</v>
      </c>
      <c r="V151">
        <v>901359</v>
      </c>
      <c r="W151">
        <v>901359</v>
      </c>
      <c r="X151">
        <v>901359</v>
      </c>
      <c r="Y151">
        <v>901359</v>
      </c>
      <c r="Z151">
        <v>901359</v>
      </c>
      <c r="AA151">
        <v>901359</v>
      </c>
      <c r="AB151">
        <v>901359</v>
      </c>
      <c r="AC151">
        <v>901359</v>
      </c>
      <c r="AD151">
        <v>901359</v>
      </c>
      <c r="AE151">
        <v>901359</v>
      </c>
      <c r="AF151">
        <v>901359</v>
      </c>
      <c r="AG151">
        <v>901359</v>
      </c>
      <c r="AH151">
        <v>901359</v>
      </c>
      <c r="AI151">
        <v>901359</v>
      </c>
      <c r="AJ151">
        <v>901359</v>
      </c>
      <c r="AK151">
        <v>901359</v>
      </c>
      <c r="AL151">
        <v>901359</v>
      </c>
      <c r="AM151">
        <v>901359</v>
      </c>
      <c r="AN151">
        <v>901359</v>
      </c>
      <c r="AO151">
        <v>901359</v>
      </c>
      <c r="AP151">
        <v>901359</v>
      </c>
      <c r="AQ151">
        <v>901359</v>
      </c>
      <c r="AR151">
        <v>901359</v>
      </c>
    </row>
    <row r="152" spans="1:44">
      <c r="A152">
        <v>151</v>
      </c>
      <c r="B152" t="s">
        <v>371</v>
      </c>
      <c r="C152" t="s">
        <v>368</v>
      </c>
      <c r="D152" t="s">
        <v>380</v>
      </c>
      <c r="E152" t="s">
        <v>364</v>
      </c>
      <c r="F152" t="s">
        <v>294</v>
      </c>
      <c r="G152">
        <v>51205</v>
      </c>
      <c r="H152">
        <v>51205</v>
      </c>
      <c r="I152">
        <v>51205</v>
      </c>
      <c r="J152">
        <v>51205</v>
      </c>
      <c r="K152">
        <v>51205</v>
      </c>
      <c r="L152">
        <v>51205</v>
      </c>
      <c r="M152">
        <v>51205</v>
      </c>
      <c r="N152">
        <v>51205</v>
      </c>
      <c r="O152">
        <v>51205</v>
      </c>
      <c r="P152">
        <v>51205</v>
      </c>
      <c r="Q152">
        <v>51205</v>
      </c>
      <c r="R152">
        <v>51205</v>
      </c>
      <c r="S152">
        <v>51205</v>
      </c>
      <c r="T152">
        <v>51205</v>
      </c>
      <c r="U152">
        <v>51205</v>
      </c>
      <c r="V152">
        <v>51205</v>
      </c>
      <c r="W152">
        <v>51205</v>
      </c>
      <c r="X152">
        <v>51205</v>
      </c>
      <c r="Y152">
        <v>51205</v>
      </c>
      <c r="Z152">
        <v>51205</v>
      </c>
      <c r="AA152">
        <v>51205</v>
      </c>
      <c r="AB152">
        <v>51205</v>
      </c>
      <c r="AC152">
        <v>51205</v>
      </c>
      <c r="AD152">
        <v>51205</v>
      </c>
      <c r="AE152">
        <v>51205</v>
      </c>
      <c r="AF152">
        <v>51205</v>
      </c>
      <c r="AG152">
        <v>51205</v>
      </c>
      <c r="AH152">
        <v>51205</v>
      </c>
      <c r="AI152">
        <v>51205</v>
      </c>
      <c r="AJ152">
        <v>51205</v>
      </c>
      <c r="AK152">
        <v>51205</v>
      </c>
      <c r="AL152">
        <v>51205</v>
      </c>
      <c r="AM152">
        <v>51205</v>
      </c>
      <c r="AN152">
        <v>51205</v>
      </c>
      <c r="AO152">
        <v>51205</v>
      </c>
      <c r="AP152">
        <v>51205</v>
      </c>
      <c r="AQ152">
        <v>51205</v>
      </c>
      <c r="AR152">
        <v>51205</v>
      </c>
    </row>
    <row r="153" spans="1:44">
      <c r="A153">
        <v>152</v>
      </c>
      <c r="B153" t="s">
        <v>371</v>
      </c>
      <c r="C153" t="s">
        <v>368</v>
      </c>
      <c r="D153" t="s">
        <v>381</v>
      </c>
      <c r="E153" t="s">
        <v>364</v>
      </c>
      <c r="F153" t="s">
        <v>295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  <row r="154" spans="1:44">
      <c r="A154">
        <v>153</v>
      </c>
      <c r="B154" t="s">
        <v>371</v>
      </c>
      <c r="C154" t="s">
        <v>368</v>
      </c>
      <c r="D154" t="s">
        <v>379</v>
      </c>
      <c r="E154" t="s">
        <v>364</v>
      </c>
      <c r="F154" t="s">
        <v>296</v>
      </c>
      <c r="G154">
        <v>5415</v>
      </c>
      <c r="H154">
        <v>5415</v>
      </c>
      <c r="I154">
        <v>5415</v>
      </c>
      <c r="J154">
        <v>5415</v>
      </c>
      <c r="K154">
        <v>5415</v>
      </c>
      <c r="L154">
        <v>5415</v>
      </c>
      <c r="M154">
        <v>5415</v>
      </c>
      <c r="N154">
        <v>5415</v>
      </c>
      <c r="O154">
        <v>5415</v>
      </c>
      <c r="P154">
        <v>5415</v>
      </c>
      <c r="Q154">
        <v>5415</v>
      </c>
      <c r="R154">
        <v>5415</v>
      </c>
      <c r="S154">
        <v>5415</v>
      </c>
      <c r="T154">
        <v>5415</v>
      </c>
      <c r="U154">
        <v>5415</v>
      </c>
      <c r="V154">
        <v>5415</v>
      </c>
      <c r="W154">
        <v>5415</v>
      </c>
      <c r="X154">
        <v>5415</v>
      </c>
      <c r="Y154">
        <v>5415</v>
      </c>
      <c r="Z154">
        <v>5415</v>
      </c>
      <c r="AA154">
        <v>5415</v>
      </c>
      <c r="AB154">
        <v>5415</v>
      </c>
      <c r="AC154">
        <v>5415</v>
      </c>
      <c r="AD154">
        <v>5415</v>
      </c>
      <c r="AE154">
        <v>5415</v>
      </c>
      <c r="AF154">
        <v>5415</v>
      </c>
      <c r="AG154">
        <v>5415</v>
      </c>
      <c r="AH154">
        <v>5415</v>
      </c>
      <c r="AI154">
        <v>5415</v>
      </c>
      <c r="AJ154">
        <v>5415</v>
      </c>
      <c r="AK154">
        <v>5415</v>
      </c>
      <c r="AL154">
        <v>5415</v>
      </c>
      <c r="AM154">
        <v>5415</v>
      </c>
      <c r="AN154">
        <v>5415</v>
      </c>
      <c r="AO154">
        <v>5415</v>
      </c>
      <c r="AP154">
        <v>5415</v>
      </c>
      <c r="AQ154">
        <v>5415</v>
      </c>
      <c r="AR154">
        <v>5415</v>
      </c>
    </row>
    <row r="155" spans="1:44">
      <c r="A155">
        <v>154</v>
      </c>
      <c r="B155" t="s">
        <v>371</v>
      </c>
      <c r="C155" t="s">
        <v>367</v>
      </c>
      <c r="D155" t="s">
        <v>376</v>
      </c>
      <c r="E155" t="s">
        <v>364</v>
      </c>
      <c r="F155" t="s">
        <v>297</v>
      </c>
      <c r="G155">
        <v>75142</v>
      </c>
      <c r="H155">
        <v>75142</v>
      </c>
      <c r="I155">
        <v>75142</v>
      </c>
      <c r="J155">
        <v>75142</v>
      </c>
      <c r="K155">
        <v>75142</v>
      </c>
      <c r="L155">
        <v>75142</v>
      </c>
      <c r="M155">
        <v>75142</v>
      </c>
      <c r="N155">
        <v>75142</v>
      </c>
      <c r="O155">
        <v>75142</v>
      </c>
      <c r="P155">
        <v>75142</v>
      </c>
      <c r="Q155">
        <v>75142</v>
      </c>
      <c r="R155">
        <v>75142</v>
      </c>
      <c r="S155">
        <v>75142</v>
      </c>
      <c r="T155">
        <v>75142</v>
      </c>
      <c r="U155">
        <v>75142</v>
      </c>
      <c r="V155">
        <v>75142</v>
      </c>
      <c r="W155">
        <v>75142</v>
      </c>
      <c r="X155">
        <v>75142</v>
      </c>
      <c r="Y155">
        <v>75142</v>
      </c>
      <c r="Z155">
        <v>75142</v>
      </c>
      <c r="AA155">
        <v>75142</v>
      </c>
      <c r="AB155">
        <v>75142</v>
      </c>
      <c r="AC155">
        <v>75142</v>
      </c>
      <c r="AD155">
        <v>75142</v>
      </c>
      <c r="AE155">
        <v>75142</v>
      </c>
      <c r="AF155">
        <v>75142</v>
      </c>
      <c r="AG155">
        <v>75142</v>
      </c>
      <c r="AH155">
        <v>75142</v>
      </c>
      <c r="AI155">
        <v>75142</v>
      </c>
      <c r="AJ155">
        <v>75142</v>
      </c>
      <c r="AK155">
        <v>75142</v>
      </c>
      <c r="AL155">
        <v>75142</v>
      </c>
      <c r="AM155">
        <v>75142</v>
      </c>
      <c r="AN155">
        <v>75142</v>
      </c>
      <c r="AO155">
        <v>75142</v>
      </c>
      <c r="AP155">
        <v>75142</v>
      </c>
      <c r="AQ155">
        <v>75142</v>
      </c>
      <c r="AR155">
        <v>75142</v>
      </c>
    </row>
    <row r="156" spans="1:44">
      <c r="A156">
        <v>155</v>
      </c>
      <c r="B156" t="s">
        <v>371</v>
      </c>
      <c r="C156" t="s">
        <v>367</v>
      </c>
      <c r="D156" t="s">
        <v>382</v>
      </c>
      <c r="E156" t="s">
        <v>364</v>
      </c>
      <c r="F156" t="s">
        <v>298</v>
      </c>
      <c r="G156">
        <v>454791</v>
      </c>
      <c r="H156">
        <v>454791</v>
      </c>
      <c r="I156">
        <v>454791</v>
      </c>
      <c r="J156">
        <v>454791</v>
      </c>
      <c r="K156">
        <v>454791</v>
      </c>
      <c r="L156">
        <v>454791</v>
      </c>
      <c r="M156">
        <v>454791</v>
      </c>
      <c r="N156">
        <v>454791</v>
      </c>
      <c r="O156">
        <v>454791</v>
      </c>
      <c r="P156">
        <v>454791</v>
      </c>
      <c r="Q156">
        <v>454791</v>
      </c>
      <c r="R156">
        <v>454791</v>
      </c>
      <c r="S156">
        <v>454791</v>
      </c>
      <c r="T156">
        <v>454791</v>
      </c>
      <c r="U156">
        <v>454791</v>
      </c>
      <c r="V156">
        <v>454791</v>
      </c>
      <c r="W156">
        <v>454791</v>
      </c>
      <c r="X156">
        <v>454791</v>
      </c>
      <c r="Y156">
        <v>454791</v>
      </c>
      <c r="Z156">
        <v>454791</v>
      </c>
      <c r="AA156">
        <v>454791</v>
      </c>
      <c r="AB156">
        <v>454791</v>
      </c>
      <c r="AC156">
        <v>454791</v>
      </c>
      <c r="AD156">
        <v>454791</v>
      </c>
      <c r="AE156">
        <v>454791</v>
      </c>
      <c r="AF156">
        <v>454791</v>
      </c>
      <c r="AG156">
        <v>454791</v>
      </c>
      <c r="AH156">
        <v>454791</v>
      </c>
      <c r="AI156">
        <v>454791</v>
      </c>
      <c r="AJ156">
        <v>454791</v>
      </c>
      <c r="AK156">
        <v>454791</v>
      </c>
      <c r="AL156">
        <v>454791</v>
      </c>
      <c r="AM156">
        <v>454791</v>
      </c>
      <c r="AN156">
        <v>454791</v>
      </c>
      <c r="AO156">
        <v>454791</v>
      </c>
      <c r="AP156">
        <v>454791</v>
      </c>
      <c r="AQ156">
        <v>454791</v>
      </c>
      <c r="AR156">
        <v>454791</v>
      </c>
    </row>
    <row r="157" spans="1:44">
      <c r="A157">
        <v>156</v>
      </c>
      <c r="B157" t="s">
        <v>371</v>
      </c>
      <c r="C157" t="s">
        <v>367</v>
      </c>
      <c r="D157" t="s">
        <v>378</v>
      </c>
      <c r="E157" t="s">
        <v>364</v>
      </c>
      <c r="F157" t="s">
        <v>299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>
      <c r="A158">
        <v>157</v>
      </c>
      <c r="B158" t="s">
        <v>371</v>
      </c>
      <c r="C158" t="s">
        <v>367</v>
      </c>
      <c r="D158" t="s">
        <v>377</v>
      </c>
      <c r="E158" t="s">
        <v>364</v>
      </c>
      <c r="F158" t="s">
        <v>300</v>
      </c>
      <c r="G158" s="24">
        <v>9266880</v>
      </c>
      <c r="H158" s="24">
        <v>9266880</v>
      </c>
      <c r="I158" s="24">
        <v>9266880</v>
      </c>
      <c r="J158" s="24">
        <v>9266880</v>
      </c>
      <c r="K158" s="24">
        <v>9266880</v>
      </c>
      <c r="L158" s="24">
        <v>9266880</v>
      </c>
      <c r="M158" s="24">
        <v>9266880</v>
      </c>
      <c r="N158" s="24">
        <v>9266880</v>
      </c>
      <c r="O158" s="24">
        <v>9266880</v>
      </c>
      <c r="P158" s="24">
        <v>9266880</v>
      </c>
      <c r="Q158" s="24">
        <v>9266880</v>
      </c>
      <c r="R158" s="24">
        <v>9266880</v>
      </c>
      <c r="S158" s="24">
        <v>9266880</v>
      </c>
      <c r="T158" s="24">
        <v>9266880</v>
      </c>
      <c r="U158" s="24">
        <v>9266880</v>
      </c>
      <c r="V158" s="24">
        <v>9266880</v>
      </c>
      <c r="W158" s="24">
        <v>9266880</v>
      </c>
      <c r="X158" s="24">
        <v>9266880</v>
      </c>
      <c r="Y158" s="24">
        <v>9266880</v>
      </c>
      <c r="Z158" s="24">
        <v>9266880</v>
      </c>
      <c r="AA158" s="24">
        <v>9266880</v>
      </c>
      <c r="AB158" s="24">
        <v>9266880</v>
      </c>
      <c r="AC158" s="24">
        <v>9266880</v>
      </c>
      <c r="AD158" s="24">
        <v>9266880</v>
      </c>
      <c r="AE158" s="24">
        <v>9266880</v>
      </c>
      <c r="AF158" s="24">
        <v>9266880</v>
      </c>
      <c r="AG158" s="24">
        <v>9266880</v>
      </c>
      <c r="AH158" s="24">
        <v>9266880</v>
      </c>
      <c r="AI158" s="24">
        <v>9266880</v>
      </c>
      <c r="AJ158" s="24">
        <v>9266880</v>
      </c>
      <c r="AK158" s="24">
        <v>9266880</v>
      </c>
      <c r="AL158" s="24">
        <v>9266880</v>
      </c>
      <c r="AM158" s="24">
        <v>9266880</v>
      </c>
      <c r="AN158" s="24">
        <v>9266880</v>
      </c>
      <c r="AO158" s="24">
        <v>9266880</v>
      </c>
      <c r="AP158" s="24">
        <v>9266880</v>
      </c>
      <c r="AQ158" s="24">
        <v>9266880</v>
      </c>
      <c r="AR158" s="24">
        <v>9266880</v>
      </c>
    </row>
    <row r="159" spans="1:44">
      <c r="A159">
        <v>158</v>
      </c>
      <c r="B159" t="s">
        <v>371</v>
      </c>
      <c r="C159" t="s">
        <v>367</v>
      </c>
      <c r="D159" t="s">
        <v>380</v>
      </c>
      <c r="E159" t="s">
        <v>364</v>
      </c>
      <c r="F159" t="s">
        <v>301</v>
      </c>
      <c r="G159">
        <v>1247</v>
      </c>
      <c r="H159">
        <v>1247</v>
      </c>
      <c r="I159">
        <v>1247</v>
      </c>
      <c r="J159">
        <v>1247</v>
      </c>
      <c r="K159">
        <v>1247</v>
      </c>
      <c r="L159">
        <v>1247</v>
      </c>
      <c r="M159">
        <v>1247</v>
      </c>
      <c r="N159">
        <v>1247</v>
      </c>
      <c r="O159">
        <v>1247</v>
      </c>
      <c r="P159">
        <v>1247</v>
      </c>
      <c r="Q159">
        <v>1247</v>
      </c>
      <c r="R159">
        <v>1247</v>
      </c>
      <c r="S159">
        <v>1247</v>
      </c>
      <c r="T159">
        <v>1247</v>
      </c>
      <c r="U159">
        <v>1247</v>
      </c>
      <c r="V159">
        <v>1247</v>
      </c>
      <c r="W159">
        <v>1247</v>
      </c>
      <c r="X159">
        <v>1247</v>
      </c>
      <c r="Y159">
        <v>1247</v>
      </c>
      <c r="Z159">
        <v>1247</v>
      </c>
      <c r="AA159">
        <v>1247</v>
      </c>
      <c r="AB159">
        <v>1247</v>
      </c>
      <c r="AC159">
        <v>1247</v>
      </c>
      <c r="AD159">
        <v>1247</v>
      </c>
      <c r="AE159">
        <v>1247</v>
      </c>
      <c r="AF159">
        <v>1247</v>
      </c>
      <c r="AG159">
        <v>1247</v>
      </c>
      <c r="AH159">
        <v>1247</v>
      </c>
      <c r="AI159">
        <v>1247</v>
      </c>
      <c r="AJ159">
        <v>1247</v>
      </c>
      <c r="AK159">
        <v>1247</v>
      </c>
      <c r="AL159">
        <v>1247</v>
      </c>
      <c r="AM159">
        <v>1247</v>
      </c>
      <c r="AN159">
        <v>1247</v>
      </c>
      <c r="AO159">
        <v>1247</v>
      </c>
      <c r="AP159">
        <v>1247</v>
      </c>
      <c r="AQ159">
        <v>1247</v>
      </c>
      <c r="AR159">
        <v>1247</v>
      </c>
    </row>
    <row r="160" spans="1:44">
      <c r="A160">
        <v>159</v>
      </c>
      <c r="B160" t="s">
        <v>371</v>
      </c>
      <c r="C160" t="s">
        <v>367</v>
      </c>
      <c r="D160" t="s">
        <v>381</v>
      </c>
      <c r="E160" t="s">
        <v>364</v>
      </c>
      <c r="F160" t="s">
        <v>302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</row>
    <row r="161" spans="1:44">
      <c r="A161">
        <v>160</v>
      </c>
      <c r="B161" t="s">
        <v>371</v>
      </c>
      <c r="C161" t="s">
        <v>367</v>
      </c>
      <c r="D161" t="s">
        <v>379</v>
      </c>
      <c r="E161" t="s">
        <v>364</v>
      </c>
      <c r="F161" t="s">
        <v>303</v>
      </c>
      <c r="G161">
        <v>7583</v>
      </c>
      <c r="H161">
        <v>7583</v>
      </c>
      <c r="I161">
        <v>7583</v>
      </c>
      <c r="J161">
        <v>7583</v>
      </c>
      <c r="K161">
        <v>7583</v>
      </c>
      <c r="L161">
        <v>7583</v>
      </c>
      <c r="M161">
        <v>7583</v>
      </c>
      <c r="N161">
        <v>7583</v>
      </c>
      <c r="O161">
        <v>7583</v>
      </c>
      <c r="P161">
        <v>7583</v>
      </c>
      <c r="Q161">
        <v>7583</v>
      </c>
      <c r="R161">
        <v>7583</v>
      </c>
      <c r="S161">
        <v>7583</v>
      </c>
      <c r="T161">
        <v>7583</v>
      </c>
      <c r="U161">
        <v>7583</v>
      </c>
      <c r="V161">
        <v>7583</v>
      </c>
      <c r="W161">
        <v>7583</v>
      </c>
      <c r="X161">
        <v>7583</v>
      </c>
      <c r="Y161">
        <v>7583</v>
      </c>
      <c r="Z161">
        <v>7583</v>
      </c>
      <c r="AA161">
        <v>7583</v>
      </c>
      <c r="AB161">
        <v>7583</v>
      </c>
      <c r="AC161">
        <v>7583</v>
      </c>
      <c r="AD161">
        <v>7583</v>
      </c>
      <c r="AE161">
        <v>7583</v>
      </c>
      <c r="AF161">
        <v>7583</v>
      </c>
      <c r="AG161">
        <v>7583</v>
      </c>
      <c r="AH161">
        <v>7583</v>
      </c>
      <c r="AI161">
        <v>7583</v>
      </c>
      <c r="AJ161">
        <v>7583</v>
      </c>
      <c r="AK161">
        <v>7583</v>
      </c>
      <c r="AL161">
        <v>7583</v>
      </c>
      <c r="AM161">
        <v>7583</v>
      </c>
      <c r="AN161">
        <v>7583</v>
      </c>
      <c r="AO161">
        <v>7583</v>
      </c>
      <c r="AP161">
        <v>7583</v>
      </c>
      <c r="AQ161">
        <v>7583</v>
      </c>
      <c r="AR161">
        <v>7583</v>
      </c>
    </row>
    <row r="162" spans="1:44">
      <c r="A162">
        <v>161</v>
      </c>
      <c r="B162" t="s">
        <v>372</v>
      </c>
      <c r="C162" t="s">
        <v>368</v>
      </c>
      <c r="D162" t="s">
        <v>376</v>
      </c>
      <c r="E162" t="s">
        <v>364</v>
      </c>
      <c r="F162" t="s">
        <v>304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>
      <c r="A163">
        <v>162</v>
      </c>
      <c r="B163" t="s">
        <v>372</v>
      </c>
      <c r="C163" t="s">
        <v>368</v>
      </c>
      <c r="D163" t="s">
        <v>382</v>
      </c>
      <c r="E163" t="s">
        <v>364</v>
      </c>
      <c r="F163" t="s">
        <v>305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>
      <c r="A164">
        <v>163</v>
      </c>
      <c r="B164" t="s">
        <v>372</v>
      </c>
      <c r="C164" t="s">
        <v>368</v>
      </c>
      <c r="D164" t="s">
        <v>378</v>
      </c>
      <c r="E164" t="s">
        <v>364</v>
      </c>
      <c r="F164" t="s">
        <v>306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</row>
    <row r="165" spans="1:44">
      <c r="A165">
        <v>164</v>
      </c>
      <c r="B165" t="s">
        <v>372</v>
      </c>
      <c r="C165" t="s">
        <v>368</v>
      </c>
      <c r="D165" t="s">
        <v>377</v>
      </c>
      <c r="E165" t="s">
        <v>364</v>
      </c>
      <c r="F165" t="s">
        <v>307</v>
      </c>
      <c r="G165">
        <v>3942</v>
      </c>
      <c r="H165">
        <v>3942</v>
      </c>
      <c r="I165">
        <v>3942</v>
      </c>
      <c r="J165">
        <v>3942</v>
      </c>
      <c r="K165">
        <v>3942</v>
      </c>
      <c r="L165">
        <v>3942</v>
      </c>
      <c r="M165">
        <v>3942</v>
      </c>
      <c r="N165">
        <v>3942</v>
      </c>
      <c r="O165">
        <v>3942</v>
      </c>
      <c r="P165">
        <v>3942</v>
      </c>
      <c r="Q165">
        <v>3942</v>
      </c>
      <c r="R165">
        <v>3942</v>
      </c>
      <c r="S165">
        <v>3942</v>
      </c>
      <c r="T165">
        <v>3942</v>
      </c>
      <c r="U165">
        <v>3942</v>
      </c>
      <c r="V165">
        <v>3942</v>
      </c>
      <c r="W165">
        <v>3942</v>
      </c>
      <c r="X165">
        <v>3942</v>
      </c>
      <c r="Y165">
        <v>3942</v>
      </c>
      <c r="Z165">
        <v>3942</v>
      </c>
      <c r="AA165">
        <v>3942</v>
      </c>
      <c r="AB165">
        <v>3942</v>
      </c>
      <c r="AC165">
        <v>3942</v>
      </c>
      <c r="AD165">
        <v>3942</v>
      </c>
      <c r="AE165">
        <v>3942</v>
      </c>
      <c r="AF165">
        <v>3942</v>
      </c>
      <c r="AG165">
        <v>3942</v>
      </c>
      <c r="AH165">
        <v>3942</v>
      </c>
      <c r="AI165">
        <v>3942</v>
      </c>
      <c r="AJ165">
        <v>3942</v>
      </c>
      <c r="AK165">
        <v>3942</v>
      </c>
      <c r="AL165">
        <v>3942</v>
      </c>
      <c r="AM165">
        <v>3942</v>
      </c>
      <c r="AN165">
        <v>3942</v>
      </c>
      <c r="AO165">
        <v>3942</v>
      </c>
      <c r="AP165">
        <v>3942</v>
      </c>
      <c r="AQ165">
        <v>3942</v>
      </c>
      <c r="AR165">
        <v>3942</v>
      </c>
    </row>
    <row r="166" spans="1:44">
      <c r="A166">
        <v>165</v>
      </c>
      <c r="B166" t="s">
        <v>372</v>
      </c>
      <c r="C166" t="s">
        <v>368</v>
      </c>
      <c r="D166" t="s">
        <v>380</v>
      </c>
      <c r="E166" t="s">
        <v>364</v>
      </c>
      <c r="F166" t="s">
        <v>308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</row>
    <row r="167" spans="1:44">
      <c r="A167">
        <v>166</v>
      </c>
      <c r="B167" t="s">
        <v>372</v>
      </c>
      <c r="C167" t="s">
        <v>368</v>
      </c>
      <c r="D167" t="s">
        <v>381</v>
      </c>
      <c r="E167" t="s">
        <v>364</v>
      </c>
      <c r="F167" t="s">
        <v>309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</row>
    <row r="168" spans="1:44">
      <c r="A168">
        <v>167</v>
      </c>
      <c r="B168" t="s">
        <v>372</v>
      </c>
      <c r="C168" t="s">
        <v>368</v>
      </c>
      <c r="D168" t="s">
        <v>379</v>
      </c>
      <c r="E168" t="s">
        <v>364</v>
      </c>
      <c r="F168" t="s">
        <v>310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</row>
    <row r="169" spans="1:44">
      <c r="A169">
        <v>168</v>
      </c>
      <c r="B169" t="s">
        <v>372</v>
      </c>
      <c r="C169" t="s">
        <v>367</v>
      </c>
      <c r="D169" t="s">
        <v>376</v>
      </c>
      <c r="E169" t="s">
        <v>364</v>
      </c>
      <c r="F169" t="s">
        <v>311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>
      <c r="A170">
        <v>169</v>
      </c>
      <c r="B170" t="s">
        <v>372</v>
      </c>
      <c r="C170" t="s">
        <v>367</v>
      </c>
      <c r="D170" t="s">
        <v>382</v>
      </c>
      <c r="E170" t="s">
        <v>364</v>
      </c>
      <c r="F170" t="s">
        <v>312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>
      <c r="A171">
        <v>170</v>
      </c>
      <c r="B171" t="s">
        <v>372</v>
      </c>
      <c r="C171" t="s">
        <v>367</v>
      </c>
      <c r="D171" t="s">
        <v>378</v>
      </c>
      <c r="E171" t="s">
        <v>364</v>
      </c>
      <c r="F171" t="s">
        <v>313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</row>
    <row r="172" spans="1:44">
      <c r="A172">
        <v>171</v>
      </c>
      <c r="B172" t="s">
        <v>372</v>
      </c>
      <c r="C172" t="s">
        <v>367</v>
      </c>
      <c r="D172" t="s">
        <v>377</v>
      </c>
      <c r="E172" t="s">
        <v>364</v>
      </c>
      <c r="F172" t="s">
        <v>314</v>
      </c>
      <c r="G172">
        <v>223</v>
      </c>
      <c r="H172">
        <v>223</v>
      </c>
      <c r="I172">
        <v>223</v>
      </c>
      <c r="J172">
        <v>223</v>
      </c>
      <c r="K172">
        <v>223</v>
      </c>
      <c r="L172">
        <v>223</v>
      </c>
      <c r="M172">
        <v>223</v>
      </c>
      <c r="N172">
        <v>223</v>
      </c>
      <c r="O172">
        <v>223</v>
      </c>
      <c r="P172">
        <v>223</v>
      </c>
      <c r="Q172">
        <v>223</v>
      </c>
      <c r="R172">
        <v>223</v>
      </c>
      <c r="S172">
        <v>223</v>
      </c>
      <c r="T172">
        <v>223</v>
      </c>
      <c r="U172">
        <v>223</v>
      </c>
      <c r="V172">
        <v>223</v>
      </c>
      <c r="W172">
        <v>223</v>
      </c>
      <c r="X172">
        <v>223</v>
      </c>
      <c r="Y172">
        <v>223</v>
      </c>
      <c r="Z172">
        <v>223</v>
      </c>
      <c r="AA172">
        <v>223</v>
      </c>
      <c r="AB172">
        <v>223</v>
      </c>
      <c r="AC172">
        <v>223</v>
      </c>
      <c r="AD172">
        <v>223</v>
      </c>
      <c r="AE172">
        <v>223</v>
      </c>
      <c r="AF172">
        <v>223</v>
      </c>
      <c r="AG172">
        <v>223</v>
      </c>
      <c r="AH172">
        <v>223</v>
      </c>
      <c r="AI172">
        <v>223</v>
      </c>
      <c r="AJ172">
        <v>223</v>
      </c>
      <c r="AK172">
        <v>223</v>
      </c>
      <c r="AL172">
        <v>223</v>
      </c>
      <c r="AM172">
        <v>223</v>
      </c>
      <c r="AN172">
        <v>223</v>
      </c>
      <c r="AO172">
        <v>223</v>
      </c>
      <c r="AP172">
        <v>223</v>
      </c>
      <c r="AQ172">
        <v>223</v>
      </c>
      <c r="AR172">
        <v>223</v>
      </c>
    </row>
    <row r="173" spans="1:44">
      <c r="A173">
        <v>172</v>
      </c>
      <c r="B173" t="s">
        <v>372</v>
      </c>
      <c r="C173" t="s">
        <v>367</v>
      </c>
      <c r="D173" t="s">
        <v>380</v>
      </c>
      <c r="E173" t="s">
        <v>364</v>
      </c>
      <c r="F173" t="s">
        <v>315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</row>
    <row r="174" spans="1:44">
      <c r="A174">
        <v>173</v>
      </c>
      <c r="B174" t="s">
        <v>372</v>
      </c>
      <c r="C174" t="s">
        <v>367</v>
      </c>
      <c r="D174" t="s">
        <v>381</v>
      </c>
      <c r="E174" t="s">
        <v>364</v>
      </c>
      <c r="F174" t="s">
        <v>316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</row>
    <row r="175" spans="1:44">
      <c r="A175">
        <v>174</v>
      </c>
      <c r="B175" t="s">
        <v>372</v>
      </c>
      <c r="C175" t="s">
        <v>367</v>
      </c>
      <c r="D175" t="s">
        <v>379</v>
      </c>
      <c r="E175" t="s">
        <v>364</v>
      </c>
      <c r="F175" t="s">
        <v>317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</row>
    <row r="176" spans="1:44">
      <c r="A176">
        <v>175</v>
      </c>
      <c r="B176" t="s">
        <v>373</v>
      </c>
      <c r="C176" t="s">
        <v>368</v>
      </c>
      <c r="D176" t="s">
        <v>376</v>
      </c>
      <c r="E176" t="s">
        <v>364</v>
      </c>
      <c r="F176" t="s">
        <v>318</v>
      </c>
      <c r="G176">
        <v>2196.4699999999998</v>
      </c>
      <c r="H176">
        <v>2196.4699999999998</v>
      </c>
      <c r="I176">
        <v>2196.4699999999998</v>
      </c>
      <c r="J176">
        <v>2196.4699999999998</v>
      </c>
      <c r="K176">
        <v>2196.4699999999998</v>
      </c>
      <c r="L176">
        <v>2196.4699999999998</v>
      </c>
      <c r="M176">
        <v>2196.4699999999998</v>
      </c>
      <c r="N176">
        <v>2196.4699999999998</v>
      </c>
      <c r="O176">
        <v>2196.4699999999998</v>
      </c>
      <c r="P176">
        <v>2196.4699999999998</v>
      </c>
      <c r="Q176">
        <v>2196.4699999999998</v>
      </c>
      <c r="R176">
        <v>2196.4699999999998</v>
      </c>
      <c r="S176">
        <v>2196.4699999999998</v>
      </c>
      <c r="T176">
        <v>2196.4699999999998</v>
      </c>
      <c r="U176">
        <v>2196.4699999999998</v>
      </c>
      <c r="V176">
        <v>2196.4699999999998</v>
      </c>
      <c r="W176">
        <v>2196.4699999999998</v>
      </c>
      <c r="X176">
        <v>2196.4699999999998</v>
      </c>
      <c r="Y176">
        <v>2196.4699999999998</v>
      </c>
      <c r="Z176">
        <v>2196.4699999999998</v>
      </c>
      <c r="AA176">
        <v>2196.4699999999998</v>
      </c>
      <c r="AB176">
        <v>2196.4699999999998</v>
      </c>
      <c r="AC176">
        <v>2196.4699999999998</v>
      </c>
      <c r="AD176">
        <v>2196.4699999999998</v>
      </c>
      <c r="AE176">
        <v>2196.4699999999998</v>
      </c>
      <c r="AF176">
        <v>2196.4699999999998</v>
      </c>
      <c r="AG176">
        <v>2196.4699999999998</v>
      </c>
      <c r="AH176">
        <v>2196.4699999999998</v>
      </c>
      <c r="AI176">
        <v>2196.4699999999998</v>
      </c>
      <c r="AJ176">
        <v>2196.4699999999998</v>
      </c>
      <c r="AK176">
        <v>2196.4699999999998</v>
      </c>
      <c r="AL176">
        <v>2196.4699999999998</v>
      </c>
      <c r="AM176">
        <v>2196.4699999999998</v>
      </c>
      <c r="AN176">
        <v>2196.4699999999998</v>
      </c>
      <c r="AO176">
        <v>2196.4699999999998</v>
      </c>
      <c r="AP176">
        <v>2196.4699999999998</v>
      </c>
      <c r="AQ176">
        <v>2196.4699999999998</v>
      </c>
      <c r="AR176">
        <v>2196.4699999999998</v>
      </c>
    </row>
    <row r="177" spans="1:44">
      <c r="A177">
        <v>176</v>
      </c>
      <c r="B177" t="s">
        <v>373</v>
      </c>
      <c r="C177" t="s">
        <v>368</v>
      </c>
      <c r="D177" t="s">
        <v>382</v>
      </c>
      <c r="E177" t="s">
        <v>364</v>
      </c>
      <c r="F177" t="s">
        <v>319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>
      <c r="A178">
        <v>177</v>
      </c>
      <c r="B178" t="s">
        <v>373</v>
      </c>
      <c r="C178" t="s">
        <v>368</v>
      </c>
      <c r="D178" t="s">
        <v>378</v>
      </c>
      <c r="E178" t="s">
        <v>364</v>
      </c>
      <c r="F178" t="s">
        <v>320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>
      <c r="A179">
        <v>178</v>
      </c>
      <c r="B179" t="s">
        <v>373</v>
      </c>
      <c r="C179" t="s">
        <v>368</v>
      </c>
      <c r="D179" t="s">
        <v>377</v>
      </c>
      <c r="E179" t="s">
        <v>364</v>
      </c>
      <c r="F179" t="s">
        <v>321</v>
      </c>
      <c r="G179">
        <v>244.05199999999999</v>
      </c>
      <c r="H179">
        <v>244.05199999999999</v>
      </c>
      <c r="I179">
        <v>244.05199999999999</v>
      </c>
      <c r="J179">
        <v>244.05199999999999</v>
      </c>
      <c r="K179">
        <v>244.05199999999999</v>
      </c>
      <c r="L179">
        <v>244.05199999999999</v>
      </c>
      <c r="M179">
        <v>244.05199999999999</v>
      </c>
      <c r="N179">
        <v>244.05199999999999</v>
      </c>
      <c r="O179">
        <v>244.05199999999999</v>
      </c>
      <c r="P179">
        <v>244.05199999999999</v>
      </c>
      <c r="Q179">
        <v>244.05199999999999</v>
      </c>
      <c r="R179">
        <v>244.05199999999999</v>
      </c>
      <c r="S179">
        <v>244.05199999999999</v>
      </c>
      <c r="T179">
        <v>244.05199999999999</v>
      </c>
      <c r="U179">
        <v>244.05199999999999</v>
      </c>
      <c r="V179">
        <v>244.05199999999999</v>
      </c>
      <c r="W179">
        <v>244.05199999999999</v>
      </c>
      <c r="X179">
        <v>244.05199999999999</v>
      </c>
      <c r="Y179">
        <v>244.05199999999999</v>
      </c>
      <c r="Z179">
        <v>244.05199999999999</v>
      </c>
      <c r="AA179">
        <v>244.05199999999999</v>
      </c>
      <c r="AB179">
        <v>244.05199999999999</v>
      </c>
      <c r="AC179">
        <v>244.05199999999999</v>
      </c>
      <c r="AD179">
        <v>244.05199999999999</v>
      </c>
      <c r="AE179">
        <v>244.05199999999999</v>
      </c>
      <c r="AF179">
        <v>244.05199999999999</v>
      </c>
      <c r="AG179">
        <v>244.05199999999999</v>
      </c>
      <c r="AH179">
        <v>244.05199999999999</v>
      </c>
      <c r="AI179">
        <v>244.05199999999999</v>
      </c>
      <c r="AJ179">
        <v>244.05199999999999</v>
      </c>
      <c r="AK179">
        <v>244.05199999999999</v>
      </c>
      <c r="AL179">
        <v>244.05199999999999</v>
      </c>
      <c r="AM179">
        <v>244.05199999999999</v>
      </c>
      <c r="AN179">
        <v>244.05199999999999</v>
      </c>
      <c r="AO179">
        <v>244.05199999999999</v>
      </c>
      <c r="AP179">
        <v>244.05199999999999</v>
      </c>
      <c r="AQ179">
        <v>244.05199999999999</v>
      </c>
      <c r="AR179">
        <v>244.05199999999999</v>
      </c>
    </row>
    <row r="180" spans="1:44">
      <c r="A180">
        <v>179</v>
      </c>
      <c r="B180" t="s">
        <v>373</v>
      </c>
      <c r="C180" t="s">
        <v>368</v>
      </c>
      <c r="D180" t="s">
        <v>380</v>
      </c>
      <c r="E180" t="s">
        <v>364</v>
      </c>
      <c r="F180" t="s">
        <v>322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>
      <c r="A181">
        <v>180</v>
      </c>
      <c r="B181" t="s">
        <v>373</v>
      </c>
      <c r="C181" t="s">
        <v>368</v>
      </c>
      <c r="D181" t="s">
        <v>381</v>
      </c>
      <c r="E181" t="s">
        <v>364</v>
      </c>
      <c r="F181" t="s">
        <v>323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>
      <c r="A182">
        <v>181</v>
      </c>
      <c r="B182" t="s">
        <v>373</v>
      </c>
      <c r="C182" t="s">
        <v>368</v>
      </c>
      <c r="D182" t="s">
        <v>379</v>
      </c>
      <c r="E182" t="s">
        <v>364</v>
      </c>
      <c r="F182" t="s">
        <v>324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</row>
    <row r="183" spans="1:44">
      <c r="A183">
        <v>182</v>
      </c>
      <c r="B183" t="s">
        <v>373</v>
      </c>
      <c r="C183" t="s">
        <v>367</v>
      </c>
      <c r="D183" t="s">
        <v>376</v>
      </c>
      <c r="E183" t="s">
        <v>364</v>
      </c>
      <c r="F183" t="s">
        <v>325</v>
      </c>
      <c r="G183">
        <v>12003.5</v>
      </c>
      <c r="H183">
        <v>12003.5</v>
      </c>
      <c r="I183">
        <v>12003.5</v>
      </c>
      <c r="J183">
        <v>12003.5</v>
      </c>
      <c r="K183">
        <v>12003.5</v>
      </c>
      <c r="L183">
        <v>12003.5</v>
      </c>
      <c r="M183">
        <v>12003.5</v>
      </c>
      <c r="N183">
        <v>12003.5</v>
      </c>
      <c r="O183">
        <v>12003.5</v>
      </c>
      <c r="P183">
        <v>12003.5</v>
      </c>
      <c r="Q183">
        <v>12003.5</v>
      </c>
      <c r="R183">
        <v>12003.5</v>
      </c>
      <c r="S183">
        <v>12003.5</v>
      </c>
      <c r="T183">
        <v>12003.5</v>
      </c>
      <c r="U183">
        <v>12003.5</v>
      </c>
      <c r="V183">
        <v>12003.5</v>
      </c>
      <c r="W183">
        <v>12003.5</v>
      </c>
      <c r="X183">
        <v>12003.5</v>
      </c>
      <c r="Y183">
        <v>12003.5</v>
      </c>
      <c r="Z183">
        <v>12003.5</v>
      </c>
      <c r="AA183">
        <v>12003.5</v>
      </c>
      <c r="AB183">
        <v>12003.5</v>
      </c>
      <c r="AC183">
        <v>12003.5</v>
      </c>
      <c r="AD183">
        <v>12003.5</v>
      </c>
      <c r="AE183">
        <v>12003.5</v>
      </c>
      <c r="AF183">
        <v>12003.5</v>
      </c>
      <c r="AG183">
        <v>12003.5</v>
      </c>
      <c r="AH183">
        <v>12003.5</v>
      </c>
      <c r="AI183">
        <v>12003.5</v>
      </c>
      <c r="AJ183">
        <v>12003.5</v>
      </c>
      <c r="AK183">
        <v>12003.5</v>
      </c>
      <c r="AL183">
        <v>12003.5</v>
      </c>
      <c r="AM183">
        <v>12003.5</v>
      </c>
      <c r="AN183">
        <v>12003.5</v>
      </c>
      <c r="AO183">
        <v>12003.5</v>
      </c>
      <c r="AP183">
        <v>12003.5</v>
      </c>
      <c r="AQ183">
        <v>12003.5</v>
      </c>
      <c r="AR183">
        <v>12003.5</v>
      </c>
    </row>
    <row r="184" spans="1:44">
      <c r="A184">
        <v>183</v>
      </c>
      <c r="B184" t="s">
        <v>373</v>
      </c>
      <c r="C184" t="s">
        <v>367</v>
      </c>
      <c r="D184" t="s">
        <v>382</v>
      </c>
      <c r="E184" t="s">
        <v>364</v>
      </c>
      <c r="F184" t="s">
        <v>326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>
      <c r="A185">
        <v>184</v>
      </c>
      <c r="B185" t="s">
        <v>373</v>
      </c>
      <c r="C185" t="s">
        <v>367</v>
      </c>
      <c r="D185" t="s">
        <v>378</v>
      </c>
      <c r="E185" t="s">
        <v>364</v>
      </c>
      <c r="F185" t="s">
        <v>327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</row>
    <row r="186" spans="1:44">
      <c r="A186">
        <v>185</v>
      </c>
      <c r="B186" t="s">
        <v>373</v>
      </c>
      <c r="C186" t="s">
        <v>367</v>
      </c>
      <c r="D186" t="s">
        <v>377</v>
      </c>
      <c r="E186" t="s">
        <v>364</v>
      </c>
      <c r="F186" t="s">
        <v>328</v>
      </c>
      <c r="G186">
        <v>1334</v>
      </c>
      <c r="H186">
        <v>1334</v>
      </c>
      <c r="I186">
        <v>1334</v>
      </c>
      <c r="J186">
        <v>1334</v>
      </c>
      <c r="K186">
        <v>1334</v>
      </c>
      <c r="L186">
        <v>1334</v>
      </c>
      <c r="M186">
        <v>1334</v>
      </c>
      <c r="N186">
        <v>1334</v>
      </c>
      <c r="O186">
        <v>1334</v>
      </c>
      <c r="P186">
        <v>1334</v>
      </c>
      <c r="Q186">
        <v>1334</v>
      </c>
      <c r="R186">
        <v>1334</v>
      </c>
      <c r="S186">
        <v>1334</v>
      </c>
      <c r="T186">
        <v>1334</v>
      </c>
      <c r="U186">
        <v>1334</v>
      </c>
      <c r="V186">
        <v>1334</v>
      </c>
      <c r="W186">
        <v>1334</v>
      </c>
      <c r="X186">
        <v>1334</v>
      </c>
      <c r="Y186">
        <v>1334</v>
      </c>
      <c r="Z186">
        <v>1334</v>
      </c>
      <c r="AA186">
        <v>1334</v>
      </c>
      <c r="AB186">
        <v>1334</v>
      </c>
      <c r="AC186">
        <v>1334</v>
      </c>
      <c r="AD186">
        <v>1334</v>
      </c>
      <c r="AE186">
        <v>1334</v>
      </c>
      <c r="AF186">
        <v>1334</v>
      </c>
      <c r="AG186">
        <v>1334</v>
      </c>
      <c r="AH186">
        <v>1334</v>
      </c>
      <c r="AI186">
        <v>1334</v>
      </c>
      <c r="AJ186">
        <v>1334</v>
      </c>
      <c r="AK186">
        <v>1334</v>
      </c>
      <c r="AL186">
        <v>1334</v>
      </c>
      <c r="AM186">
        <v>1334</v>
      </c>
      <c r="AN186">
        <v>1334</v>
      </c>
      <c r="AO186">
        <v>1334</v>
      </c>
      <c r="AP186">
        <v>1334</v>
      </c>
      <c r="AQ186">
        <v>1334</v>
      </c>
      <c r="AR186">
        <v>1334</v>
      </c>
    </row>
    <row r="187" spans="1:44">
      <c r="A187">
        <v>186</v>
      </c>
      <c r="B187" t="s">
        <v>373</v>
      </c>
      <c r="C187" t="s">
        <v>367</v>
      </c>
      <c r="D187" t="s">
        <v>380</v>
      </c>
      <c r="E187" t="s">
        <v>364</v>
      </c>
      <c r="F187" t="s">
        <v>329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>
      <c r="A188">
        <v>187</v>
      </c>
      <c r="B188" t="s">
        <v>373</v>
      </c>
      <c r="C188" t="s">
        <v>367</v>
      </c>
      <c r="D188" t="s">
        <v>381</v>
      </c>
      <c r="E188" t="s">
        <v>364</v>
      </c>
      <c r="F188" t="s">
        <v>330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>
      <c r="A189">
        <v>188</v>
      </c>
      <c r="B189" t="s">
        <v>373</v>
      </c>
      <c r="C189" t="s">
        <v>367</v>
      </c>
      <c r="D189" t="s">
        <v>379</v>
      </c>
      <c r="E189" t="s">
        <v>364</v>
      </c>
      <c r="F189" t="s">
        <v>331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</row>
    <row r="190" spans="1:44">
      <c r="A190">
        <v>189</v>
      </c>
      <c r="B190" t="s">
        <v>374</v>
      </c>
      <c r="C190" t="s">
        <v>368</v>
      </c>
      <c r="D190" t="s">
        <v>376</v>
      </c>
      <c r="E190" t="s">
        <v>364</v>
      </c>
      <c r="F190" t="s">
        <v>332</v>
      </c>
      <c r="G190">
        <v>250</v>
      </c>
      <c r="H190">
        <v>250</v>
      </c>
      <c r="I190">
        <v>250</v>
      </c>
      <c r="J190">
        <v>250</v>
      </c>
      <c r="K190">
        <v>250</v>
      </c>
      <c r="L190">
        <v>250</v>
      </c>
      <c r="M190">
        <v>250</v>
      </c>
      <c r="N190">
        <v>250</v>
      </c>
      <c r="O190">
        <v>250</v>
      </c>
      <c r="P190">
        <v>250</v>
      </c>
      <c r="Q190">
        <v>250</v>
      </c>
      <c r="R190">
        <v>250</v>
      </c>
      <c r="S190">
        <v>250</v>
      </c>
      <c r="T190">
        <v>250</v>
      </c>
      <c r="U190">
        <v>250</v>
      </c>
      <c r="V190">
        <v>250</v>
      </c>
      <c r="W190">
        <v>250</v>
      </c>
      <c r="X190">
        <v>250</v>
      </c>
      <c r="Y190">
        <v>250</v>
      </c>
      <c r="Z190">
        <v>250</v>
      </c>
      <c r="AA190">
        <v>250</v>
      </c>
      <c r="AB190">
        <v>250</v>
      </c>
      <c r="AC190">
        <v>250</v>
      </c>
      <c r="AD190">
        <v>250</v>
      </c>
      <c r="AE190">
        <v>250</v>
      </c>
      <c r="AF190">
        <v>250</v>
      </c>
      <c r="AG190">
        <v>250</v>
      </c>
      <c r="AH190">
        <v>250</v>
      </c>
      <c r="AI190">
        <v>250</v>
      </c>
      <c r="AJ190">
        <v>250</v>
      </c>
      <c r="AK190">
        <v>250</v>
      </c>
      <c r="AL190">
        <v>250</v>
      </c>
      <c r="AM190">
        <v>250</v>
      </c>
      <c r="AN190">
        <v>250</v>
      </c>
      <c r="AO190">
        <v>250</v>
      </c>
      <c r="AP190">
        <v>250</v>
      </c>
      <c r="AQ190">
        <v>250</v>
      </c>
      <c r="AR190">
        <v>250</v>
      </c>
    </row>
    <row r="191" spans="1:44">
      <c r="A191">
        <v>190</v>
      </c>
      <c r="B191" t="s">
        <v>374</v>
      </c>
      <c r="C191" t="s">
        <v>368</v>
      </c>
      <c r="D191" t="s">
        <v>382</v>
      </c>
      <c r="E191" t="s">
        <v>364</v>
      </c>
      <c r="F191" t="s">
        <v>333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</row>
    <row r="192" spans="1:44">
      <c r="A192">
        <v>191</v>
      </c>
      <c r="B192" t="s">
        <v>374</v>
      </c>
      <c r="C192" t="s">
        <v>368</v>
      </c>
      <c r="D192" t="s">
        <v>378</v>
      </c>
      <c r="E192" t="s">
        <v>364</v>
      </c>
      <c r="F192" t="s">
        <v>334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</row>
    <row r="193" spans="1:44">
      <c r="A193">
        <v>192</v>
      </c>
      <c r="B193" t="s">
        <v>374</v>
      </c>
      <c r="C193" t="s">
        <v>368</v>
      </c>
      <c r="D193" t="s">
        <v>377</v>
      </c>
      <c r="E193" t="s">
        <v>364</v>
      </c>
      <c r="F193" t="s">
        <v>335</v>
      </c>
      <c r="G193">
        <v>619</v>
      </c>
      <c r="H193">
        <v>619</v>
      </c>
      <c r="I193">
        <v>619</v>
      </c>
      <c r="J193">
        <v>619</v>
      </c>
      <c r="K193">
        <v>619</v>
      </c>
      <c r="L193">
        <v>619</v>
      </c>
      <c r="M193">
        <v>619</v>
      </c>
      <c r="N193">
        <v>619</v>
      </c>
      <c r="O193">
        <v>619</v>
      </c>
      <c r="P193">
        <v>619</v>
      </c>
      <c r="Q193">
        <v>619</v>
      </c>
      <c r="R193">
        <v>619</v>
      </c>
      <c r="S193">
        <v>619</v>
      </c>
      <c r="T193">
        <v>619</v>
      </c>
      <c r="U193">
        <v>619</v>
      </c>
      <c r="V193">
        <v>619</v>
      </c>
      <c r="W193">
        <v>619</v>
      </c>
      <c r="X193">
        <v>619</v>
      </c>
      <c r="Y193">
        <v>619</v>
      </c>
      <c r="Z193">
        <v>619</v>
      </c>
      <c r="AA193">
        <v>619</v>
      </c>
      <c r="AB193">
        <v>619</v>
      </c>
      <c r="AC193">
        <v>619</v>
      </c>
      <c r="AD193">
        <v>619</v>
      </c>
      <c r="AE193">
        <v>619</v>
      </c>
      <c r="AF193">
        <v>619</v>
      </c>
      <c r="AG193">
        <v>619</v>
      </c>
      <c r="AH193">
        <v>619</v>
      </c>
      <c r="AI193">
        <v>619</v>
      </c>
      <c r="AJ193">
        <v>619</v>
      </c>
      <c r="AK193">
        <v>619</v>
      </c>
      <c r="AL193">
        <v>619</v>
      </c>
      <c r="AM193">
        <v>619</v>
      </c>
      <c r="AN193">
        <v>619</v>
      </c>
      <c r="AO193">
        <v>619</v>
      </c>
      <c r="AP193">
        <v>619</v>
      </c>
      <c r="AQ193">
        <v>619</v>
      </c>
      <c r="AR193">
        <v>619</v>
      </c>
    </row>
    <row r="194" spans="1:44">
      <c r="A194">
        <v>193</v>
      </c>
      <c r="B194" t="s">
        <v>374</v>
      </c>
      <c r="C194" t="s">
        <v>368</v>
      </c>
      <c r="D194" t="s">
        <v>380</v>
      </c>
      <c r="E194" t="s">
        <v>364</v>
      </c>
      <c r="F194" t="s">
        <v>336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</row>
    <row r="195" spans="1:44">
      <c r="A195">
        <v>194</v>
      </c>
      <c r="B195" t="s">
        <v>374</v>
      </c>
      <c r="C195" t="s">
        <v>368</v>
      </c>
      <c r="D195" t="s">
        <v>381</v>
      </c>
      <c r="E195" t="s">
        <v>364</v>
      </c>
      <c r="F195" t="s">
        <v>337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</row>
    <row r="196" spans="1:44">
      <c r="A196">
        <v>195</v>
      </c>
      <c r="B196" t="s">
        <v>374</v>
      </c>
      <c r="C196" t="s">
        <v>368</v>
      </c>
      <c r="D196" t="s">
        <v>379</v>
      </c>
      <c r="E196" t="s">
        <v>364</v>
      </c>
      <c r="F196" t="s">
        <v>338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</row>
    <row r="197" spans="1:44">
      <c r="A197">
        <v>196</v>
      </c>
      <c r="B197" t="s">
        <v>374</v>
      </c>
      <c r="C197" t="s">
        <v>367</v>
      </c>
      <c r="D197" t="s">
        <v>376</v>
      </c>
      <c r="E197" t="s">
        <v>364</v>
      </c>
      <c r="F197" t="s">
        <v>339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>
      <c r="A198">
        <v>197</v>
      </c>
      <c r="B198" t="s">
        <v>374</v>
      </c>
      <c r="C198" t="s">
        <v>367</v>
      </c>
      <c r="D198" t="s">
        <v>382</v>
      </c>
      <c r="E198" t="s">
        <v>364</v>
      </c>
      <c r="F198" t="s">
        <v>340</v>
      </c>
      <c r="G198">
        <v>489</v>
      </c>
      <c r="H198">
        <v>489</v>
      </c>
      <c r="I198">
        <v>489</v>
      </c>
      <c r="J198">
        <v>489</v>
      </c>
      <c r="K198">
        <v>489</v>
      </c>
      <c r="L198">
        <v>489</v>
      </c>
      <c r="M198">
        <v>489</v>
      </c>
      <c r="N198">
        <v>489</v>
      </c>
      <c r="O198">
        <v>489</v>
      </c>
      <c r="P198">
        <v>489</v>
      </c>
      <c r="Q198">
        <v>489</v>
      </c>
      <c r="R198">
        <v>489</v>
      </c>
      <c r="S198">
        <v>489</v>
      </c>
      <c r="T198">
        <v>489</v>
      </c>
      <c r="U198">
        <v>489</v>
      </c>
      <c r="V198">
        <v>489</v>
      </c>
      <c r="W198">
        <v>489</v>
      </c>
      <c r="X198">
        <v>489</v>
      </c>
      <c r="Y198">
        <v>489</v>
      </c>
      <c r="Z198">
        <v>489</v>
      </c>
      <c r="AA198">
        <v>489</v>
      </c>
      <c r="AB198">
        <v>489</v>
      </c>
      <c r="AC198">
        <v>489</v>
      </c>
      <c r="AD198">
        <v>489</v>
      </c>
      <c r="AE198">
        <v>489</v>
      </c>
      <c r="AF198">
        <v>489</v>
      </c>
      <c r="AG198">
        <v>489</v>
      </c>
      <c r="AH198">
        <v>489</v>
      </c>
      <c r="AI198">
        <v>489</v>
      </c>
      <c r="AJ198">
        <v>489</v>
      </c>
      <c r="AK198">
        <v>489</v>
      </c>
      <c r="AL198">
        <v>489</v>
      </c>
      <c r="AM198">
        <v>489</v>
      </c>
      <c r="AN198">
        <v>489</v>
      </c>
      <c r="AO198">
        <v>489</v>
      </c>
      <c r="AP198">
        <v>489</v>
      </c>
      <c r="AQ198">
        <v>489</v>
      </c>
      <c r="AR198">
        <v>489</v>
      </c>
    </row>
    <row r="199" spans="1:44">
      <c r="A199">
        <v>198</v>
      </c>
      <c r="B199" t="s">
        <v>374</v>
      </c>
      <c r="C199" t="s">
        <v>367</v>
      </c>
      <c r="D199" t="s">
        <v>378</v>
      </c>
      <c r="E199" t="s">
        <v>364</v>
      </c>
      <c r="F199" t="s">
        <v>341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</row>
    <row r="200" spans="1:44">
      <c r="A200">
        <v>199</v>
      </c>
      <c r="B200" t="s">
        <v>374</v>
      </c>
      <c r="C200" t="s">
        <v>367</v>
      </c>
      <c r="D200" t="s">
        <v>377</v>
      </c>
      <c r="E200" t="s">
        <v>364</v>
      </c>
      <c r="F200" t="s">
        <v>342</v>
      </c>
      <c r="G200">
        <v>120509</v>
      </c>
      <c r="H200">
        <v>120509</v>
      </c>
      <c r="I200">
        <v>120509</v>
      </c>
      <c r="J200">
        <v>120509</v>
      </c>
      <c r="K200">
        <v>120509</v>
      </c>
      <c r="L200">
        <v>120509</v>
      </c>
      <c r="M200">
        <v>120509</v>
      </c>
      <c r="N200">
        <v>120509</v>
      </c>
      <c r="O200">
        <v>120509</v>
      </c>
      <c r="P200">
        <v>120509</v>
      </c>
      <c r="Q200">
        <v>120509</v>
      </c>
      <c r="R200">
        <v>120509</v>
      </c>
      <c r="S200">
        <v>120509</v>
      </c>
      <c r="T200">
        <v>120509</v>
      </c>
      <c r="U200">
        <v>120509</v>
      </c>
      <c r="V200">
        <v>120509</v>
      </c>
      <c r="W200">
        <v>120509</v>
      </c>
      <c r="X200">
        <v>120509</v>
      </c>
      <c r="Y200">
        <v>120509</v>
      </c>
      <c r="Z200">
        <v>120509</v>
      </c>
      <c r="AA200">
        <v>120509</v>
      </c>
      <c r="AB200">
        <v>120509</v>
      </c>
      <c r="AC200">
        <v>120509</v>
      </c>
      <c r="AD200">
        <v>120509</v>
      </c>
      <c r="AE200">
        <v>120509</v>
      </c>
      <c r="AF200">
        <v>120509</v>
      </c>
      <c r="AG200">
        <v>120509</v>
      </c>
      <c r="AH200">
        <v>120509</v>
      </c>
      <c r="AI200">
        <v>120509</v>
      </c>
      <c r="AJ200">
        <v>120509</v>
      </c>
      <c r="AK200">
        <v>120509</v>
      </c>
      <c r="AL200">
        <v>120509</v>
      </c>
      <c r="AM200">
        <v>120509</v>
      </c>
      <c r="AN200">
        <v>120509</v>
      </c>
      <c r="AO200">
        <v>120509</v>
      </c>
      <c r="AP200">
        <v>120509</v>
      </c>
      <c r="AQ200">
        <v>120509</v>
      </c>
      <c r="AR200">
        <v>120509</v>
      </c>
    </row>
    <row r="201" spans="1:44">
      <c r="A201">
        <v>200</v>
      </c>
      <c r="B201" t="s">
        <v>374</v>
      </c>
      <c r="C201" t="s">
        <v>367</v>
      </c>
      <c r="D201" t="s">
        <v>380</v>
      </c>
      <c r="E201" t="s">
        <v>364</v>
      </c>
      <c r="F201" t="s">
        <v>343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</row>
    <row r="202" spans="1:44">
      <c r="A202">
        <v>201</v>
      </c>
      <c r="B202" t="s">
        <v>374</v>
      </c>
      <c r="C202" t="s">
        <v>367</v>
      </c>
      <c r="D202" t="s">
        <v>381</v>
      </c>
      <c r="E202" t="s">
        <v>364</v>
      </c>
      <c r="F202" t="s">
        <v>344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</row>
    <row r="203" spans="1:44">
      <c r="A203">
        <v>202</v>
      </c>
      <c r="B203" t="s">
        <v>374</v>
      </c>
      <c r="C203" t="s">
        <v>367</v>
      </c>
      <c r="D203" t="s">
        <v>379</v>
      </c>
      <c r="E203" t="s">
        <v>364</v>
      </c>
      <c r="F203" t="s">
        <v>345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</row>
    <row r="204" spans="1:44">
      <c r="A204">
        <v>203</v>
      </c>
      <c r="B204" t="s">
        <v>375</v>
      </c>
      <c r="C204" t="s">
        <v>368</v>
      </c>
      <c r="D204" t="s">
        <v>376</v>
      </c>
      <c r="E204" t="s">
        <v>364</v>
      </c>
      <c r="F204" t="s">
        <v>346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</row>
    <row r="205" spans="1:44">
      <c r="A205">
        <v>204</v>
      </c>
      <c r="B205" t="s">
        <v>375</v>
      </c>
      <c r="C205" t="s">
        <v>368</v>
      </c>
      <c r="D205" t="s">
        <v>382</v>
      </c>
      <c r="E205" t="s">
        <v>364</v>
      </c>
      <c r="F205" t="s">
        <v>347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</row>
    <row r="206" spans="1:44">
      <c r="A206">
        <v>205</v>
      </c>
      <c r="B206" t="s">
        <v>375</v>
      </c>
      <c r="C206" t="s">
        <v>368</v>
      </c>
      <c r="D206" t="s">
        <v>378</v>
      </c>
      <c r="E206" t="s">
        <v>364</v>
      </c>
      <c r="F206" t="s">
        <v>348</v>
      </c>
      <c r="G206" s="24">
        <v>80720000</v>
      </c>
      <c r="H206" s="24">
        <v>80720000</v>
      </c>
      <c r="I206" s="24">
        <v>80720000</v>
      </c>
      <c r="J206" s="24">
        <v>80720000</v>
      </c>
      <c r="K206" s="24">
        <v>80720000</v>
      </c>
      <c r="L206" s="24">
        <v>80720000</v>
      </c>
      <c r="M206" s="24">
        <v>80720000</v>
      </c>
      <c r="N206" s="24">
        <v>80720000</v>
      </c>
      <c r="O206" s="24">
        <v>80720000</v>
      </c>
      <c r="P206" s="24">
        <v>80720000</v>
      </c>
      <c r="Q206" s="24">
        <v>80720000</v>
      </c>
      <c r="R206" s="24">
        <v>80720000</v>
      </c>
      <c r="S206" s="24">
        <v>80720000</v>
      </c>
      <c r="T206" s="24">
        <v>80720000</v>
      </c>
      <c r="U206" s="24">
        <v>80720000</v>
      </c>
      <c r="V206" s="24">
        <v>80720000</v>
      </c>
      <c r="W206" s="24">
        <v>80720000</v>
      </c>
      <c r="X206" s="24">
        <v>80720000</v>
      </c>
      <c r="Y206" s="24">
        <v>80720000</v>
      </c>
      <c r="Z206" s="24">
        <v>80720000</v>
      </c>
      <c r="AA206" s="24">
        <v>80720000</v>
      </c>
      <c r="AB206" s="24">
        <v>80720000</v>
      </c>
      <c r="AC206" s="24">
        <v>80720000</v>
      </c>
      <c r="AD206" s="24">
        <v>80720000</v>
      </c>
      <c r="AE206" s="24">
        <v>80720000</v>
      </c>
      <c r="AF206" s="24">
        <v>80720000</v>
      </c>
      <c r="AG206" s="24">
        <v>80720000</v>
      </c>
      <c r="AH206" s="24">
        <v>80720000</v>
      </c>
      <c r="AI206" s="24">
        <v>80720000</v>
      </c>
      <c r="AJ206" s="24">
        <v>80720000</v>
      </c>
      <c r="AK206" s="24">
        <v>80720000</v>
      </c>
      <c r="AL206" s="24">
        <v>80720000</v>
      </c>
      <c r="AM206" s="24">
        <v>80720000</v>
      </c>
      <c r="AN206" s="24">
        <v>80720000</v>
      </c>
      <c r="AO206" s="24">
        <v>80720000</v>
      </c>
      <c r="AP206" s="24">
        <v>80720000</v>
      </c>
      <c r="AQ206" s="24">
        <v>80720000</v>
      </c>
      <c r="AR206" s="24">
        <v>80720000</v>
      </c>
    </row>
    <row r="207" spans="1:44">
      <c r="A207">
        <v>206</v>
      </c>
      <c r="B207" t="s">
        <v>375</v>
      </c>
      <c r="C207" t="s">
        <v>368</v>
      </c>
      <c r="D207" t="s">
        <v>377</v>
      </c>
      <c r="E207" t="s">
        <v>364</v>
      </c>
      <c r="F207" t="s">
        <v>349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</row>
    <row r="208" spans="1:44">
      <c r="A208">
        <v>207</v>
      </c>
      <c r="B208" t="s">
        <v>375</v>
      </c>
      <c r="C208" t="s">
        <v>368</v>
      </c>
      <c r="D208" t="s">
        <v>380</v>
      </c>
      <c r="E208" t="s">
        <v>364</v>
      </c>
      <c r="F208" t="s">
        <v>350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</row>
    <row r="209" spans="1:44">
      <c r="A209">
        <v>208</v>
      </c>
      <c r="B209" t="s">
        <v>375</v>
      </c>
      <c r="C209" t="s">
        <v>368</v>
      </c>
      <c r="D209" t="s">
        <v>381</v>
      </c>
      <c r="E209" t="s">
        <v>364</v>
      </c>
      <c r="F209" t="s">
        <v>351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</row>
    <row r="210" spans="1:44">
      <c r="A210">
        <v>209</v>
      </c>
      <c r="B210" t="s">
        <v>375</v>
      </c>
      <c r="C210" t="s">
        <v>368</v>
      </c>
      <c r="D210" t="s">
        <v>379</v>
      </c>
      <c r="E210" t="s">
        <v>364</v>
      </c>
      <c r="F210" t="s">
        <v>352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>
      <c r="A211">
        <v>210</v>
      </c>
      <c r="B211" t="s">
        <v>375</v>
      </c>
      <c r="C211" t="s">
        <v>367</v>
      </c>
      <c r="D211" t="s">
        <v>376</v>
      </c>
      <c r="E211" t="s">
        <v>364</v>
      </c>
      <c r="F211" t="s">
        <v>353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</row>
    <row r="212" spans="1:44">
      <c r="A212">
        <v>211</v>
      </c>
      <c r="B212" t="s">
        <v>375</v>
      </c>
      <c r="C212" t="s">
        <v>367</v>
      </c>
      <c r="D212" t="s">
        <v>382</v>
      </c>
      <c r="E212" t="s">
        <v>364</v>
      </c>
      <c r="F212" t="s">
        <v>354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</row>
    <row r="213" spans="1:44">
      <c r="A213">
        <v>212</v>
      </c>
      <c r="B213" t="s">
        <v>375</v>
      </c>
      <c r="C213" t="s">
        <v>367</v>
      </c>
      <c r="D213" t="s">
        <v>378</v>
      </c>
      <c r="E213" t="s">
        <v>364</v>
      </c>
      <c r="F213" t="s">
        <v>355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</row>
    <row r="214" spans="1:44">
      <c r="A214">
        <v>213</v>
      </c>
      <c r="B214" t="s">
        <v>375</v>
      </c>
      <c r="C214" t="s">
        <v>367</v>
      </c>
      <c r="D214" t="s">
        <v>377</v>
      </c>
      <c r="E214" t="s">
        <v>364</v>
      </c>
      <c r="F214" t="s">
        <v>356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</row>
    <row r="215" spans="1:44">
      <c r="A215">
        <v>214</v>
      </c>
      <c r="B215" t="s">
        <v>375</v>
      </c>
      <c r="C215" t="s">
        <v>367</v>
      </c>
      <c r="D215" t="s">
        <v>380</v>
      </c>
      <c r="E215" t="s">
        <v>364</v>
      </c>
      <c r="F215" t="s">
        <v>357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>
      <c r="A216">
        <v>215</v>
      </c>
      <c r="B216" t="s">
        <v>375</v>
      </c>
      <c r="C216" t="s">
        <v>367</v>
      </c>
      <c r="D216" t="s">
        <v>381</v>
      </c>
      <c r="E216" t="s">
        <v>364</v>
      </c>
      <c r="F216" t="s">
        <v>358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</row>
    <row r="217" spans="1:44">
      <c r="A217">
        <v>216</v>
      </c>
      <c r="B217" t="s">
        <v>375</v>
      </c>
      <c r="C217" t="s">
        <v>367</v>
      </c>
      <c r="D217" t="s">
        <v>379</v>
      </c>
      <c r="E217" t="s">
        <v>364</v>
      </c>
      <c r="F217" t="s">
        <v>359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</sheetData>
  <autoFilter ref="A1:AR1" xr:uid="{7B14F45C-ACA3-4C91-B53F-B3D5E1F9F52D}">
    <sortState xmlns:xlrd2="http://schemas.microsoft.com/office/spreadsheetml/2017/richdata2" ref="A2:AR217">
      <sortCondition ref="A1"/>
    </sortState>
  </autoFilter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251DA-5728-482D-AF5E-5FCD57349B21}">
  <dimension ref="A1:O57"/>
  <sheetViews>
    <sheetView topLeftCell="A7" workbookViewId="0">
      <selection activeCell="F36" sqref="F36"/>
    </sheetView>
  </sheetViews>
  <sheetFormatPr defaultRowHeight="14.3"/>
  <cols>
    <col min="1" max="1" width="11" customWidth="1"/>
    <col min="2" max="2" width="7.75" customWidth="1"/>
    <col min="3" max="14" width="13.125" customWidth="1"/>
    <col min="15" max="15" width="7.125" bestFit="1" customWidth="1"/>
    <col min="16" max="16" width="11" bestFit="1" customWidth="1"/>
  </cols>
  <sheetData>
    <row r="1" spans="1:15">
      <c r="A1" s="25" t="s">
        <v>364</v>
      </c>
      <c r="B1" s="25"/>
      <c r="C1" s="25"/>
      <c r="D1" s="25"/>
      <c r="E1" s="25"/>
      <c r="F1" s="25"/>
      <c r="G1" s="25"/>
      <c r="H1" s="25"/>
      <c r="I1" s="25"/>
      <c r="J1" s="25"/>
      <c r="K1" s="25"/>
    </row>
    <row r="2" spans="1:15">
      <c r="A2" s="25"/>
      <c r="B2" s="25"/>
      <c r="C2" s="25" t="s">
        <v>383</v>
      </c>
      <c r="D2" s="25" t="s">
        <v>384</v>
      </c>
      <c r="E2" s="25" t="s">
        <v>376</v>
      </c>
      <c r="F2" s="25" t="s">
        <v>382</v>
      </c>
      <c r="G2" s="25" t="s">
        <v>378</v>
      </c>
      <c r="H2" s="25" t="s">
        <v>377</v>
      </c>
      <c r="I2" s="25" t="s">
        <v>380</v>
      </c>
      <c r="J2" s="25" t="s">
        <v>381</v>
      </c>
      <c r="K2" s="25" t="s">
        <v>379</v>
      </c>
    </row>
    <row r="3" spans="1:15">
      <c r="A3" s="25" t="s">
        <v>369</v>
      </c>
      <c r="B3" s="25" t="s">
        <v>368</v>
      </c>
      <c r="C3" s="27">
        <f>SUM(E3:K3)</f>
        <v>277227058</v>
      </c>
      <c r="D3" s="29">
        <f>(E3+I3+K3)/C3</f>
        <v>4.2564102815678261E-2</v>
      </c>
      <c r="E3" s="27">
        <f>SUMIFS('EPS Input'!$G:$G,'EPS Input'!$E:$E,$A$1,'EPS Input'!$D:$D,E$2,'EPS Input'!$C:$C,$B3,'EPS Input'!$B:$B,$A3)</f>
        <v>9632950</v>
      </c>
      <c r="F3" s="27">
        <f>SUMIFS('EPS Input'!$G:$G,'EPS Input'!$E:$E,$A$1,'EPS Input'!$D:$D,F$2,'EPS Input'!$C:$C,$B3,'EPS Input'!$B:$B,$A3)</f>
        <v>69802</v>
      </c>
      <c r="G3" s="27">
        <f>SUMIFS('EPS Input'!$G:$G,'EPS Input'!$E:$E,$A$1,'EPS Input'!$D:$D,G$2,'EPS Input'!$C:$C,$B3,'EPS Input'!$B:$B,$A3)</f>
        <v>261344000</v>
      </c>
      <c r="H3" s="27">
        <f>SUMIFS('EPS Input'!$G:$G,'EPS Input'!$E:$E,$A$1,'EPS Input'!$D:$D,H$2,'EPS Input'!$C:$C,$B3,'EPS Input'!$B:$B,$A3)</f>
        <v>4009990</v>
      </c>
      <c r="I3" s="27">
        <f>SUMIFS('EPS Input'!$G:$G,'EPS Input'!$E:$E,$A$1,'EPS Input'!$D:$D,I$2,'EPS Input'!$C:$C,$B3,'EPS Input'!$B:$B,$A3)</f>
        <v>2166640</v>
      </c>
      <c r="J3" s="27">
        <f>SUMIFS('EPS Input'!$G:$G,'EPS Input'!$E:$E,$A$1,'EPS Input'!$D:$D,J$2,'EPS Input'!$C:$C,$B3,'EPS Input'!$B:$B,$A3)</f>
        <v>3345</v>
      </c>
      <c r="K3" s="27">
        <f>SUMIFS('EPS Input'!$G:$G,'EPS Input'!$E:$E,$A$1,'EPS Input'!$D:$D,K$2,'EPS Input'!$C:$C,$B3,'EPS Input'!$B:$B,$A3)</f>
        <v>331</v>
      </c>
      <c r="M3" t="s">
        <v>395</v>
      </c>
      <c r="N3" s="38">
        <f>G3</f>
        <v>261344000</v>
      </c>
      <c r="O3" t="s">
        <v>400</v>
      </c>
    </row>
    <row r="4" spans="1:15">
      <c r="A4" s="25" t="s">
        <v>369</v>
      </c>
      <c r="B4" s="25" t="s">
        <v>367</v>
      </c>
      <c r="C4" s="27">
        <f t="shared" ref="C4:C14" si="0">SUM(E4:K4)</f>
        <v>23375149</v>
      </c>
      <c r="D4" s="29">
        <f t="shared" ref="D4:D14" si="1">(E4+I4+K4)/C4</f>
        <v>1.3042055903044724E-2</v>
      </c>
      <c r="E4" s="27">
        <f>SUMIFS('EPS Input'!$G:$G,'EPS Input'!$E:$E,$A$1,'EPS Input'!$D:$D,E$2,'EPS Input'!$C:$C,$B4,'EPS Input'!$B:$B,$A4)</f>
        <v>300978</v>
      </c>
      <c r="F4" s="27">
        <f>SUMIFS('EPS Input'!$G:$G,'EPS Input'!$E:$E,$A$1,'EPS Input'!$D:$D,F$2,'EPS Input'!$C:$C,$B4,'EPS Input'!$B:$B,$A4)</f>
        <v>69719</v>
      </c>
      <c r="G4" s="27">
        <f>SUMIFS('EPS Input'!$G:$G,'EPS Input'!$E:$E,$A$1,'EPS Input'!$D:$D,G$2,'EPS Input'!$C:$C,$B4,'EPS Input'!$B:$B,$A4)</f>
        <v>13054400</v>
      </c>
      <c r="H4" s="27">
        <f>SUMIFS('EPS Input'!$G:$G,'EPS Input'!$E:$E,$A$1,'EPS Input'!$D:$D,H$2,'EPS Input'!$C:$C,$B4,'EPS Input'!$B:$B,$A4)</f>
        <v>9946170</v>
      </c>
      <c r="I4" s="27">
        <f>SUMIFS('EPS Input'!$G:$G,'EPS Input'!$E:$E,$A$1,'EPS Input'!$D:$D,I$2,'EPS Input'!$C:$C,$B4,'EPS Input'!$B:$B,$A4)</f>
        <v>3070</v>
      </c>
      <c r="J4" s="27">
        <f>SUMIFS('EPS Input'!$G:$G,'EPS Input'!$E:$E,$A$1,'EPS Input'!$D:$D,J$2,'EPS Input'!$C:$C,$B4,'EPS Input'!$B:$B,$A4)</f>
        <v>0</v>
      </c>
      <c r="K4" s="27">
        <f>SUMIFS('EPS Input'!$G:$G,'EPS Input'!$E:$E,$A$1,'EPS Input'!$D:$D,K$2,'EPS Input'!$C:$C,$B4,'EPS Input'!$B:$B,$A4)</f>
        <v>812</v>
      </c>
      <c r="M4" t="s">
        <v>396</v>
      </c>
      <c r="N4">
        <v>11800</v>
      </c>
      <c r="O4" t="s">
        <v>401</v>
      </c>
    </row>
    <row r="5" spans="1:15">
      <c r="A5" s="25" t="s">
        <v>371</v>
      </c>
      <c r="B5" s="25" t="s">
        <v>368</v>
      </c>
      <c r="C5" s="27">
        <f t="shared" si="0"/>
        <v>2146005</v>
      </c>
      <c r="D5" s="29">
        <f t="shared" si="1"/>
        <v>0.28195088082273806</v>
      </c>
      <c r="E5" s="27">
        <f>SUMIFS('EPS Input'!$G:$G,'EPS Input'!$E:$E,$A$1,'EPS Input'!$D:$D,E$2,'EPS Input'!$C:$C,$B5,'EPS Input'!$B:$B,$A5)</f>
        <v>548448</v>
      </c>
      <c r="F5" s="27">
        <f>SUMIFS('EPS Input'!$G:$G,'EPS Input'!$E:$E,$A$1,'EPS Input'!$D:$D,F$2,'EPS Input'!$C:$C,$B5,'EPS Input'!$B:$B,$A5)</f>
        <v>7690</v>
      </c>
      <c r="G5" s="27">
        <f>SUMIFS('EPS Input'!$G:$G,'EPS Input'!$E:$E,$A$1,'EPS Input'!$D:$D,G$2,'EPS Input'!$C:$C,$B5,'EPS Input'!$B:$B,$A5)</f>
        <v>631888</v>
      </c>
      <c r="H5" s="27">
        <f>SUMIFS('EPS Input'!$G:$G,'EPS Input'!$E:$E,$A$1,'EPS Input'!$D:$D,H$2,'EPS Input'!$C:$C,$B5,'EPS Input'!$B:$B,$A5)</f>
        <v>901359</v>
      </c>
      <c r="I5" s="27">
        <f>SUMIFS('EPS Input'!$G:$G,'EPS Input'!$E:$E,$A$1,'EPS Input'!$D:$D,I$2,'EPS Input'!$C:$C,$B5,'EPS Input'!$B:$B,$A5)</f>
        <v>51205</v>
      </c>
      <c r="J5" s="27">
        <f>SUMIFS('EPS Input'!$G:$G,'EPS Input'!$E:$E,$A$1,'EPS Input'!$D:$D,J$2,'EPS Input'!$C:$C,$B5,'EPS Input'!$B:$B,$A5)</f>
        <v>0</v>
      </c>
      <c r="K5" s="27">
        <f>SUMIFS('EPS Input'!$G:$G,'EPS Input'!$E:$E,$A$1,'EPS Input'!$D:$D,K$2,'EPS Input'!$C:$C,$B5,'EPS Input'!$B:$B,$A5)</f>
        <v>5415</v>
      </c>
      <c r="M5" t="s">
        <v>397</v>
      </c>
      <c r="N5">
        <v>7.0000000000000007E-2</v>
      </c>
      <c r="O5" t="s">
        <v>402</v>
      </c>
    </row>
    <row r="6" spans="1:15">
      <c r="A6" s="25" t="s">
        <v>371</v>
      </c>
      <c r="B6" s="25" t="s">
        <v>367</v>
      </c>
      <c r="C6" s="27">
        <f t="shared" si="0"/>
        <v>9805643</v>
      </c>
      <c r="D6" s="29">
        <f t="shared" si="1"/>
        <v>8.5636403446464442E-3</v>
      </c>
      <c r="E6" s="27">
        <f>SUMIFS('EPS Input'!$G:$G,'EPS Input'!$E:$E,$A$1,'EPS Input'!$D:$D,E$2,'EPS Input'!$C:$C,$B6,'EPS Input'!$B:$B,$A6)</f>
        <v>75142</v>
      </c>
      <c r="F6" s="27">
        <f>SUMIFS('EPS Input'!$G:$G,'EPS Input'!$E:$E,$A$1,'EPS Input'!$D:$D,F$2,'EPS Input'!$C:$C,$B6,'EPS Input'!$B:$B,$A6)</f>
        <v>454791</v>
      </c>
      <c r="G6" s="27">
        <f>SUMIFS('EPS Input'!$G:$G,'EPS Input'!$E:$E,$A$1,'EPS Input'!$D:$D,G$2,'EPS Input'!$C:$C,$B6,'EPS Input'!$B:$B,$A6)</f>
        <v>0</v>
      </c>
      <c r="H6" s="27">
        <f>SUMIFS('EPS Input'!$G:$G,'EPS Input'!$E:$E,$A$1,'EPS Input'!$D:$D,H$2,'EPS Input'!$C:$C,$B6,'EPS Input'!$B:$B,$A6)</f>
        <v>9266880</v>
      </c>
      <c r="I6" s="27">
        <f>SUMIFS('EPS Input'!$G:$G,'EPS Input'!$E:$E,$A$1,'EPS Input'!$D:$D,I$2,'EPS Input'!$C:$C,$B6,'EPS Input'!$B:$B,$A6)</f>
        <v>1247</v>
      </c>
      <c r="J6" s="27">
        <f>SUMIFS('EPS Input'!$G:$G,'EPS Input'!$E:$E,$A$1,'EPS Input'!$D:$D,J$2,'EPS Input'!$C:$C,$B6,'EPS Input'!$B:$B,$A6)</f>
        <v>0</v>
      </c>
      <c r="K6" s="27">
        <f>SUMIFS('EPS Input'!$G:$G,'EPS Input'!$E:$E,$A$1,'EPS Input'!$D:$D,K$2,'EPS Input'!$C:$C,$B6,'EPS Input'!$B:$B,$A6)</f>
        <v>7583</v>
      </c>
      <c r="M6" t="s">
        <v>398</v>
      </c>
      <c r="N6">
        <v>0.73</v>
      </c>
      <c r="O6" t="s">
        <v>403</v>
      </c>
    </row>
    <row r="7" spans="1:15">
      <c r="A7" s="25" t="s">
        <v>372</v>
      </c>
      <c r="B7" s="25" t="s">
        <v>368</v>
      </c>
      <c r="C7" s="27">
        <f t="shared" si="0"/>
        <v>3942</v>
      </c>
      <c r="D7" s="29">
        <f t="shared" si="1"/>
        <v>0</v>
      </c>
      <c r="E7" s="27">
        <f>SUMIFS('EPS Input'!$G:$G,'EPS Input'!$E:$E,$A$1,'EPS Input'!$D:$D,E$2,'EPS Input'!$C:$C,$B7,'EPS Input'!$B:$B,$A7)</f>
        <v>0</v>
      </c>
      <c r="F7" s="27">
        <f>SUMIFS('EPS Input'!$G:$G,'EPS Input'!$E:$E,$A$1,'EPS Input'!$D:$D,F$2,'EPS Input'!$C:$C,$B7,'EPS Input'!$B:$B,$A7)</f>
        <v>0</v>
      </c>
      <c r="G7" s="27">
        <f>SUMIFS('EPS Input'!$G:$G,'EPS Input'!$E:$E,$A$1,'EPS Input'!$D:$D,G$2,'EPS Input'!$C:$C,$B7,'EPS Input'!$B:$B,$A7)</f>
        <v>0</v>
      </c>
      <c r="H7" s="27">
        <f>SUMIFS('EPS Input'!$G:$G,'EPS Input'!$E:$E,$A$1,'EPS Input'!$D:$D,H$2,'EPS Input'!$C:$C,$B7,'EPS Input'!$B:$B,$A7)</f>
        <v>3942</v>
      </c>
      <c r="I7" s="27">
        <f>SUMIFS('EPS Input'!$G:$G,'EPS Input'!$E:$E,$A$1,'EPS Input'!$D:$D,I$2,'EPS Input'!$C:$C,$B7,'EPS Input'!$B:$B,$A7)</f>
        <v>0</v>
      </c>
      <c r="J7" s="27">
        <f>SUMIFS('EPS Input'!$G:$G,'EPS Input'!$E:$E,$A$1,'EPS Input'!$D:$D,J$2,'EPS Input'!$C:$C,$B7,'EPS Input'!$B:$B,$A7)</f>
        <v>0</v>
      </c>
      <c r="K7" s="27">
        <f>SUMIFS('EPS Input'!$G:$G,'EPS Input'!$E:$E,$A$1,'EPS Input'!$D:$D,K$2,'EPS Input'!$C:$C,$B7,'EPS Input'!$B:$B,$A7)</f>
        <v>0</v>
      </c>
      <c r="M7" t="s">
        <v>399</v>
      </c>
      <c r="N7" s="11">
        <f>N3*N4*N5*N6/10^7</f>
        <v>15758.520512000003</v>
      </c>
      <c r="O7" t="s">
        <v>404</v>
      </c>
    </row>
    <row r="8" spans="1:15">
      <c r="A8" s="25" t="s">
        <v>372</v>
      </c>
      <c r="B8" s="25" t="s">
        <v>367</v>
      </c>
      <c r="C8" s="27">
        <f t="shared" si="0"/>
        <v>223</v>
      </c>
      <c r="D8" s="29">
        <f t="shared" si="1"/>
        <v>0</v>
      </c>
      <c r="E8" s="27">
        <f>SUMIFS('EPS Input'!$G:$G,'EPS Input'!$E:$E,$A$1,'EPS Input'!$D:$D,E$2,'EPS Input'!$C:$C,$B8,'EPS Input'!$B:$B,$A8)</f>
        <v>0</v>
      </c>
      <c r="F8" s="27">
        <f>SUMIFS('EPS Input'!$G:$G,'EPS Input'!$E:$E,$A$1,'EPS Input'!$D:$D,F$2,'EPS Input'!$C:$C,$B8,'EPS Input'!$B:$B,$A8)</f>
        <v>0</v>
      </c>
      <c r="G8" s="27">
        <f>SUMIFS('EPS Input'!$G:$G,'EPS Input'!$E:$E,$A$1,'EPS Input'!$D:$D,G$2,'EPS Input'!$C:$C,$B8,'EPS Input'!$B:$B,$A8)</f>
        <v>0</v>
      </c>
      <c r="H8" s="27">
        <f>SUMIFS('EPS Input'!$G:$G,'EPS Input'!$E:$E,$A$1,'EPS Input'!$D:$D,H$2,'EPS Input'!$C:$C,$B8,'EPS Input'!$B:$B,$A8)</f>
        <v>223</v>
      </c>
      <c r="I8" s="27">
        <f>SUMIFS('EPS Input'!$G:$G,'EPS Input'!$E:$E,$A$1,'EPS Input'!$D:$D,I$2,'EPS Input'!$C:$C,$B8,'EPS Input'!$B:$B,$A8)</f>
        <v>0</v>
      </c>
      <c r="J8" s="27">
        <f>SUMIFS('EPS Input'!$G:$G,'EPS Input'!$E:$E,$A$1,'EPS Input'!$D:$D,J$2,'EPS Input'!$C:$C,$B8,'EPS Input'!$B:$B,$A8)</f>
        <v>0</v>
      </c>
      <c r="K8" s="27">
        <f>SUMIFS('EPS Input'!$G:$G,'EPS Input'!$E:$E,$A$1,'EPS Input'!$D:$D,K$2,'EPS Input'!$C:$C,$B8,'EPS Input'!$B:$B,$A8)</f>
        <v>0</v>
      </c>
    </row>
    <row r="9" spans="1:15">
      <c r="A9" s="25" t="s">
        <v>373</v>
      </c>
      <c r="B9" s="25" t="s">
        <v>368</v>
      </c>
      <c r="C9" s="27">
        <f t="shared" si="0"/>
        <v>2440.5219999999999</v>
      </c>
      <c r="D9" s="29">
        <f t="shared" si="1"/>
        <v>0.90000008194968117</v>
      </c>
      <c r="E9" s="27">
        <f>SUMIFS('EPS Input'!$G:$G,'EPS Input'!$E:$E,$A$1,'EPS Input'!$D:$D,E$2,'EPS Input'!$C:$C,$B9,'EPS Input'!$B:$B,$A9)</f>
        <v>2196.4699999999998</v>
      </c>
      <c r="F9" s="27">
        <f>SUMIFS('EPS Input'!$G:$G,'EPS Input'!$E:$E,$A$1,'EPS Input'!$D:$D,F$2,'EPS Input'!$C:$C,$B9,'EPS Input'!$B:$B,$A9)</f>
        <v>0</v>
      </c>
      <c r="G9" s="27">
        <f>SUMIFS('EPS Input'!$G:$G,'EPS Input'!$E:$E,$A$1,'EPS Input'!$D:$D,G$2,'EPS Input'!$C:$C,$B9,'EPS Input'!$B:$B,$A9)</f>
        <v>0</v>
      </c>
      <c r="H9" s="27">
        <f>SUMIFS('EPS Input'!$G:$G,'EPS Input'!$E:$E,$A$1,'EPS Input'!$D:$D,H$2,'EPS Input'!$C:$C,$B9,'EPS Input'!$B:$B,$A9)</f>
        <v>244.05199999999999</v>
      </c>
      <c r="I9" s="27">
        <f>SUMIFS('EPS Input'!$G:$G,'EPS Input'!$E:$E,$A$1,'EPS Input'!$D:$D,I$2,'EPS Input'!$C:$C,$B9,'EPS Input'!$B:$B,$A9)</f>
        <v>0</v>
      </c>
      <c r="J9" s="27">
        <f>SUMIFS('EPS Input'!$G:$G,'EPS Input'!$E:$E,$A$1,'EPS Input'!$D:$D,J$2,'EPS Input'!$C:$C,$B9,'EPS Input'!$B:$B,$A9)</f>
        <v>0</v>
      </c>
      <c r="K9" s="27">
        <f>SUMIFS('EPS Input'!$G:$G,'EPS Input'!$E:$E,$A$1,'EPS Input'!$D:$D,K$2,'EPS Input'!$C:$C,$B9,'EPS Input'!$B:$B,$A9)</f>
        <v>0</v>
      </c>
    </row>
    <row r="10" spans="1:15">
      <c r="A10" s="25" t="s">
        <v>373</v>
      </c>
      <c r="B10" s="25" t="s">
        <v>367</v>
      </c>
      <c r="C10" s="27">
        <f t="shared" si="0"/>
        <v>13337.5</v>
      </c>
      <c r="D10" s="29">
        <f t="shared" si="1"/>
        <v>0.89998125585754452</v>
      </c>
      <c r="E10" s="27">
        <f>SUMIFS('EPS Input'!$G:$G,'EPS Input'!$E:$E,$A$1,'EPS Input'!$D:$D,E$2,'EPS Input'!$C:$C,$B10,'EPS Input'!$B:$B,$A10)</f>
        <v>12003.5</v>
      </c>
      <c r="F10" s="27">
        <f>SUMIFS('EPS Input'!$G:$G,'EPS Input'!$E:$E,$A$1,'EPS Input'!$D:$D,F$2,'EPS Input'!$C:$C,$B10,'EPS Input'!$B:$B,$A10)</f>
        <v>0</v>
      </c>
      <c r="G10" s="27">
        <f>SUMIFS('EPS Input'!$G:$G,'EPS Input'!$E:$E,$A$1,'EPS Input'!$D:$D,G$2,'EPS Input'!$C:$C,$B10,'EPS Input'!$B:$B,$A10)</f>
        <v>0</v>
      </c>
      <c r="H10" s="27">
        <f>SUMIFS('EPS Input'!$G:$G,'EPS Input'!$E:$E,$A$1,'EPS Input'!$D:$D,H$2,'EPS Input'!$C:$C,$B10,'EPS Input'!$B:$B,$A10)</f>
        <v>1334</v>
      </c>
      <c r="I10" s="27">
        <f>SUMIFS('EPS Input'!$G:$G,'EPS Input'!$E:$E,$A$1,'EPS Input'!$D:$D,I$2,'EPS Input'!$C:$C,$B10,'EPS Input'!$B:$B,$A10)</f>
        <v>0</v>
      </c>
      <c r="J10" s="27">
        <f>SUMIFS('EPS Input'!$G:$G,'EPS Input'!$E:$E,$A$1,'EPS Input'!$D:$D,J$2,'EPS Input'!$C:$C,$B10,'EPS Input'!$B:$B,$A10)</f>
        <v>0</v>
      </c>
      <c r="K10" s="27">
        <f>SUMIFS('EPS Input'!$G:$G,'EPS Input'!$E:$E,$A$1,'EPS Input'!$D:$D,K$2,'EPS Input'!$C:$C,$B10,'EPS Input'!$B:$B,$A10)</f>
        <v>0</v>
      </c>
    </row>
    <row r="11" spans="1:15">
      <c r="A11" s="25" t="s">
        <v>374</v>
      </c>
      <c r="B11" s="25" t="s">
        <v>368</v>
      </c>
      <c r="C11" s="27">
        <f t="shared" si="0"/>
        <v>870</v>
      </c>
      <c r="D11" s="29">
        <f t="shared" si="1"/>
        <v>0.28735632183908044</v>
      </c>
      <c r="E11" s="27">
        <f>SUMIFS('EPS Input'!$G:$G,'EPS Input'!$E:$E,$A$1,'EPS Input'!$D:$D,E$2,'EPS Input'!$C:$C,$B11,'EPS Input'!$B:$B,$A11)</f>
        <v>250</v>
      </c>
      <c r="F11" s="27">
        <f>SUMIFS('EPS Input'!$G:$G,'EPS Input'!$E:$E,$A$1,'EPS Input'!$D:$D,F$2,'EPS Input'!$C:$C,$B11,'EPS Input'!$B:$B,$A11)</f>
        <v>1</v>
      </c>
      <c r="G11" s="27">
        <f>SUMIFS('EPS Input'!$G:$G,'EPS Input'!$E:$E,$A$1,'EPS Input'!$D:$D,G$2,'EPS Input'!$C:$C,$B11,'EPS Input'!$B:$B,$A11)</f>
        <v>0</v>
      </c>
      <c r="H11" s="27">
        <f>SUMIFS('EPS Input'!$G:$G,'EPS Input'!$E:$E,$A$1,'EPS Input'!$D:$D,H$2,'EPS Input'!$C:$C,$B11,'EPS Input'!$B:$B,$A11)</f>
        <v>619</v>
      </c>
      <c r="I11" s="27">
        <f>SUMIFS('EPS Input'!$G:$G,'EPS Input'!$E:$E,$A$1,'EPS Input'!$D:$D,I$2,'EPS Input'!$C:$C,$B11,'EPS Input'!$B:$B,$A11)</f>
        <v>0</v>
      </c>
      <c r="J11" s="27">
        <f>SUMIFS('EPS Input'!$G:$G,'EPS Input'!$E:$E,$A$1,'EPS Input'!$D:$D,J$2,'EPS Input'!$C:$C,$B11,'EPS Input'!$B:$B,$A11)</f>
        <v>0</v>
      </c>
      <c r="K11" s="27">
        <f>SUMIFS('EPS Input'!$G:$G,'EPS Input'!$E:$E,$A$1,'EPS Input'!$D:$D,K$2,'EPS Input'!$C:$C,$B11,'EPS Input'!$B:$B,$A11)</f>
        <v>0</v>
      </c>
    </row>
    <row r="12" spans="1:15">
      <c r="A12" s="25" t="s">
        <v>374</v>
      </c>
      <c r="B12" s="25" t="s">
        <v>367</v>
      </c>
      <c r="C12" s="27">
        <f t="shared" si="0"/>
        <v>120998</v>
      </c>
      <c r="D12" s="29">
        <f t="shared" si="1"/>
        <v>0</v>
      </c>
      <c r="E12" s="27">
        <f>SUMIFS('EPS Input'!$G:$G,'EPS Input'!$E:$E,$A$1,'EPS Input'!$D:$D,E$2,'EPS Input'!$C:$C,$B12,'EPS Input'!$B:$B,$A12)</f>
        <v>0</v>
      </c>
      <c r="F12" s="27">
        <f>SUMIFS('EPS Input'!$G:$G,'EPS Input'!$E:$E,$A$1,'EPS Input'!$D:$D,F$2,'EPS Input'!$C:$C,$B12,'EPS Input'!$B:$B,$A12)</f>
        <v>489</v>
      </c>
      <c r="G12" s="27">
        <f>SUMIFS('EPS Input'!$G:$G,'EPS Input'!$E:$E,$A$1,'EPS Input'!$D:$D,G$2,'EPS Input'!$C:$C,$B12,'EPS Input'!$B:$B,$A12)</f>
        <v>0</v>
      </c>
      <c r="H12" s="27">
        <f>SUMIFS('EPS Input'!$G:$G,'EPS Input'!$E:$E,$A$1,'EPS Input'!$D:$D,H$2,'EPS Input'!$C:$C,$B12,'EPS Input'!$B:$B,$A12)</f>
        <v>120509</v>
      </c>
      <c r="I12" s="27">
        <f>SUMIFS('EPS Input'!$G:$G,'EPS Input'!$E:$E,$A$1,'EPS Input'!$D:$D,I$2,'EPS Input'!$C:$C,$B12,'EPS Input'!$B:$B,$A12)</f>
        <v>0</v>
      </c>
      <c r="J12" s="27">
        <f>SUMIFS('EPS Input'!$G:$G,'EPS Input'!$E:$E,$A$1,'EPS Input'!$D:$D,J$2,'EPS Input'!$C:$C,$B12,'EPS Input'!$B:$B,$A12)</f>
        <v>0</v>
      </c>
      <c r="K12" s="27">
        <f>SUMIFS('EPS Input'!$G:$G,'EPS Input'!$E:$E,$A$1,'EPS Input'!$D:$D,K$2,'EPS Input'!$C:$C,$B12,'EPS Input'!$B:$B,$A12)</f>
        <v>0</v>
      </c>
    </row>
    <row r="13" spans="1:15">
      <c r="A13" s="25" t="s">
        <v>375</v>
      </c>
      <c r="B13" s="25" t="s">
        <v>368</v>
      </c>
      <c r="C13" s="27">
        <f t="shared" si="0"/>
        <v>80720000</v>
      </c>
      <c r="D13" s="29">
        <f t="shared" si="1"/>
        <v>0</v>
      </c>
      <c r="E13" s="27">
        <f>SUMIFS('EPS Input'!$G:$G,'EPS Input'!$E:$E,$A$1,'EPS Input'!$D:$D,E$2,'EPS Input'!$C:$C,$B13,'EPS Input'!$B:$B,$A13)</f>
        <v>0</v>
      </c>
      <c r="F13" s="27">
        <f>SUMIFS('EPS Input'!$G:$G,'EPS Input'!$E:$E,$A$1,'EPS Input'!$D:$D,F$2,'EPS Input'!$C:$C,$B13,'EPS Input'!$B:$B,$A13)</f>
        <v>0</v>
      </c>
      <c r="G13" s="27">
        <f>SUMIFS('EPS Input'!$G:$G,'EPS Input'!$E:$E,$A$1,'EPS Input'!$D:$D,G$2,'EPS Input'!$C:$C,$B13,'EPS Input'!$B:$B,$A13)</f>
        <v>80720000</v>
      </c>
      <c r="H13" s="27">
        <f>SUMIFS('EPS Input'!$G:$G,'EPS Input'!$E:$E,$A$1,'EPS Input'!$D:$D,H$2,'EPS Input'!$C:$C,$B13,'EPS Input'!$B:$B,$A13)</f>
        <v>0</v>
      </c>
      <c r="I13" s="27">
        <f>SUMIFS('EPS Input'!$G:$G,'EPS Input'!$E:$E,$A$1,'EPS Input'!$D:$D,I$2,'EPS Input'!$C:$C,$B13,'EPS Input'!$B:$B,$A13)</f>
        <v>0</v>
      </c>
      <c r="J13" s="27">
        <f>SUMIFS('EPS Input'!$G:$G,'EPS Input'!$E:$E,$A$1,'EPS Input'!$D:$D,J$2,'EPS Input'!$C:$C,$B13,'EPS Input'!$B:$B,$A13)</f>
        <v>0</v>
      </c>
      <c r="K13" s="27">
        <f>SUMIFS('EPS Input'!$G:$G,'EPS Input'!$E:$E,$A$1,'EPS Input'!$D:$D,K$2,'EPS Input'!$C:$C,$B13,'EPS Input'!$B:$B,$A13)</f>
        <v>0</v>
      </c>
    </row>
    <row r="14" spans="1:15">
      <c r="A14" s="25" t="s">
        <v>375</v>
      </c>
      <c r="B14" s="25" t="s">
        <v>367</v>
      </c>
      <c r="C14" s="27">
        <f t="shared" si="0"/>
        <v>0</v>
      </c>
      <c r="D14" s="29" t="e">
        <f t="shared" si="1"/>
        <v>#DIV/0!</v>
      </c>
      <c r="E14" s="27">
        <f>SUMIFS('EPS Input'!$G:$G,'EPS Input'!$E:$E,$A$1,'EPS Input'!$D:$D,E$2,'EPS Input'!$C:$C,$B14,'EPS Input'!$B:$B,$A14)</f>
        <v>0</v>
      </c>
      <c r="F14" s="27">
        <f>SUMIFS('EPS Input'!$G:$G,'EPS Input'!$E:$E,$A$1,'EPS Input'!$D:$D,F$2,'EPS Input'!$C:$C,$B14,'EPS Input'!$B:$B,$A14)</f>
        <v>0</v>
      </c>
      <c r="G14" s="27">
        <f>SUMIFS('EPS Input'!$G:$G,'EPS Input'!$E:$E,$A$1,'EPS Input'!$D:$D,G$2,'EPS Input'!$C:$C,$B14,'EPS Input'!$B:$B,$A14)</f>
        <v>0</v>
      </c>
      <c r="H14" s="27">
        <f>SUMIFS('EPS Input'!$G:$G,'EPS Input'!$E:$E,$A$1,'EPS Input'!$D:$D,H$2,'EPS Input'!$C:$C,$B14,'EPS Input'!$B:$B,$A14)</f>
        <v>0</v>
      </c>
      <c r="I14" s="27">
        <f>SUMIFS('EPS Input'!$G:$G,'EPS Input'!$E:$E,$A$1,'EPS Input'!$D:$D,I$2,'EPS Input'!$C:$C,$B14,'EPS Input'!$B:$B,$A14)</f>
        <v>0</v>
      </c>
      <c r="J14" s="27">
        <f>SUMIFS('EPS Input'!$G:$G,'EPS Input'!$E:$E,$A$1,'EPS Input'!$D:$D,J$2,'EPS Input'!$C:$C,$B14,'EPS Input'!$B:$B,$A14)</f>
        <v>0</v>
      </c>
      <c r="K14" s="27">
        <f>SUMIFS('EPS Input'!$G:$G,'EPS Input'!$E:$E,$A$1,'EPS Input'!$D:$D,K$2,'EPS Input'!$C:$C,$B14,'EPS Input'!$B:$B,$A14)</f>
        <v>0</v>
      </c>
    </row>
    <row r="16" spans="1:15">
      <c r="A16" s="25"/>
      <c r="B16" s="25"/>
      <c r="C16" s="26" t="s">
        <v>360</v>
      </c>
      <c r="D16" s="26" t="s">
        <v>361</v>
      </c>
      <c r="E16" s="26" t="s">
        <v>361</v>
      </c>
      <c r="F16" s="259" t="s">
        <v>362</v>
      </c>
      <c r="G16" s="259"/>
      <c r="H16" s="259"/>
      <c r="I16" s="259" t="s">
        <v>385</v>
      </c>
      <c r="J16" s="259"/>
      <c r="K16" s="259"/>
      <c r="L16" s="259"/>
    </row>
    <row r="17" spans="1:13">
      <c r="A17" s="25"/>
      <c r="B17" s="25"/>
      <c r="C17" s="26" t="s">
        <v>392</v>
      </c>
      <c r="D17" s="26" t="s">
        <v>390</v>
      </c>
      <c r="E17" s="26" t="s">
        <v>391</v>
      </c>
      <c r="F17" s="26">
        <v>2023</v>
      </c>
      <c r="G17" s="26">
        <v>2025</v>
      </c>
      <c r="H17" s="26">
        <v>2050</v>
      </c>
      <c r="I17" s="26" t="s">
        <v>386</v>
      </c>
      <c r="J17" s="26">
        <v>2023</v>
      </c>
      <c r="K17" s="26">
        <v>2025</v>
      </c>
      <c r="L17" s="26">
        <v>2050</v>
      </c>
    </row>
    <row r="18" spans="1:13">
      <c r="A18" s="25" t="s">
        <v>369</v>
      </c>
      <c r="B18" s="25" t="s">
        <v>368</v>
      </c>
      <c r="C18" s="34">
        <f>SUMIFS('EPS Input'!$G:$G,'EPS Input'!$E:$E,$C$16,'EPS Input'!$C:$C,$B18,'EPS Input'!$B:$B,$A18)</f>
        <v>1.67</v>
      </c>
      <c r="D18" s="27">
        <f>SUMIFS('EPS Input'!$G:$G,'EPS Input'!$E:$E,$D$16,'EPS Input'!$C:$C,$B18,'EPS Input'!$B:$B,$A18)*1.609</f>
        <v>9998.13292</v>
      </c>
      <c r="E18" s="27">
        <f>SUMIFS('EPS Input'!$I:$I,'EPS Input'!$E:$E,$D$16,'EPS Input'!$C:$C,$B18,'EPS Input'!$B:$B,$A18)*1.609</f>
        <v>9998.13292</v>
      </c>
      <c r="F18" s="28">
        <f>SUMIFS('EPS Input'!$G:$G,'EPS Input'!$E:$E,$F$16,'EPS Input'!$C:$C,$B18,'EPS Input'!$B:$B,$A18)</f>
        <v>1.12314</v>
      </c>
      <c r="G18" s="28">
        <f>SUMIFS('EPS Input'!$I:$I,'EPS Input'!$E:$E,$F$16,'EPS Input'!$C:$C,$B18,'EPS Input'!$B:$B,$A18)</f>
        <v>1.2664599999999999</v>
      </c>
      <c r="H18" s="28">
        <f>SUMIFS('EPS Input'!$AH:$AH,'EPS Input'!$E:$E,$F$16,'EPS Input'!$C:$C,$B18,'EPS Input'!$B:$B,$A18)</f>
        <v>1.5032700000000001</v>
      </c>
      <c r="I18" s="27">
        <f>($C18*$D18*$C3)/10^8</f>
        <v>46288.274680905975</v>
      </c>
      <c r="J18" s="27">
        <f>($C18*$D18*$C3)/10^8*F18</f>
        <v>51988.212825112736</v>
      </c>
      <c r="K18" s="27">
        <f>($C18*$D18*$C3)/10^8*G18</f>
        <v>58622.248352380178</v>
      </c>
      <c r="L18" s="27">
        <f>($C18*$D18*$C3)/10^8*H18</f>
        <v>69583.774679565526</v>
      </c>
    </row>
    <row r="19" spans="1:13">
      <c r="A19" s="25" t="s">
        <v>369</v>
      </c>
      <c r="B19" s="25" t="s">
        <v>367</v>
      </c>
      <c r="C19" s="34">
        <f>SUMIFS('EPS Input'!$G:$G,'EPS Input'!$E:$E,$C$16,'EPS Input'!$C:$C,$B19,'EPS Input'!$B:$B,$A19)</f>
        <v>1.1399999999999999</v>
      </c>
      <c r="D19" s="27">
        <f>SUMIFS('EPS Input'!$G:$G,'EPS Input'!$E:$E,$D$16,'EPS Input'!$C:$C,$B19,'EPS Input'!$B:$B,$A19)*1.609</f>
        <v>29994.334399999996</v>
      </c>
      <c r="E19" s="27">
        <f>SUMIFS('EPS Input'!$I:$I,'EPS Input'!$E:$E,$D$16,'EPS Input'!$C:$C,$B19,'EPS Input'!$B:$B,$A19)*1.609</f>
        <v>29994.334399999996</v>
      </c>
      <c r="F19" s="28">
        <f>SUMIFS('EPS Input'!$G:$G,'EPS Input'!$E:$E,$F$16,'EPS Input'!$C:$C,$B19,'EPS Input'!$B:$B,$A19)</f>
        <v>1.02325</v>
      </c>
      <c r="G19" s="28">
        <f>SUMIFS('EPS Input'!$I:$I,'EPS Input'!$E:$E,$F$16,'EPS Input'!$C:$C,$B19,'EPS Input'!$B:$B,$A19)</f>
        <v>1.1255999999999999</v>
      </c>
      <c r="H19" s="28">
        <f>SUMIFS('EPS Input'!$AH:$AH,'EPS Input'!$E:$E,$F$16,'EPS Input'!$C:$C,$B19,'EPS Input'!$B:$B,$A19)</f>
        <v>2.6881900000000001</v>
      </c>
      <c r="I19" s="27">
        <f t="shared" ref="I19:I29" si="2">($C19*$D19*$C4)/10^8</f>
        <v>7992.7912076164102</v>
      </c>
      <c r="J19" s="27">
        <f t="shared" ref="J19:L19" si="3">($C19*$D19*$C4)/10^8*F19</f>
        <v>8178.6236031934914</v>
      </c>
      <c r="K19" s="27">
        <f t="shared" si="3"/>
        <v>8996.6857832930309</v>
      </c>
      <c r="L19" s="27">
        <f t="shared" si="3"/>
        <v>21486.14139640236</v>
      </c>
    </row>
    <row r="20" spans="1:13">
      <c r="A20" s="25" t="s">
        <v>371</v>
      </c>
      <c r="B20" s="25" t="s">
        <v>368</v>
      </c>
      <c r="C20" s="34">
        <f>SUMIFS('EPS Input'!$G:$G,'EPS Input'!$E:$E,$C$16,'EPS Input'!$C:$C,$B20,'EPS Input'!$B:$B,$A20)</f>
        <v>21.2</v>
      </c>
      <c r="D20" s="27">
        <f>SUMIFS('EPS Input'!$G:$G,'EPS Input'!$E:$E,$D$16,'EPS Input'!$C:$C,$B20,'EPS Input'!$B:$B,$A20)*1.609</f>
        <v>59988.829700000002</v>
      </c>
      <c r="E20" s="27">
        <f>SUMIFS('EPS Input'!$I:$I,'EPS Input'!$E:$E,$D$16,'EPS Input'!$C:$C,$B20,'EPS Input'!$B:$B,$A20)*1.609</f>
        <v>59988.829700000002</v>
      </c>
      <c r="F20" s="28">
        <f>SUMIFS('EPS Input'!$G:$G,'EPS Input'!$E:$E,$F$16,'EPS Input'!$C:$C,$B20,'EPS Input'!$B:$B,$A20)</f>
        <v>1.1133900000000001</v>
      </c>
      <c r="G20" s="28">
        <f>SUMIFS('EPS Input'!$I:$I,'EPS Input'!$E:$E,$F$16,'EPS Input'!$C:$C,$B20,'EPS Input'!$B:$B,$A20)</f>
        <v>1.11467</v>
      </c>
      <c r="H20" s="28">
        <f>SUMIFS('EPS Input'!$AH:$AH,'EPS Input'!$E:$E,$F$16,'EPS Input'!$C:$C,$B20,'EPS Input'!$B:$B,$A20)</f>
        <v>1.1255999999999999</v>
      </c>
      <c r="I20" s="27">
        <f t="shared" si="2"/>
        <v>27292.101637833883</v>
      </c>
      <c r="J20" s="27">
        <f t="shared" ref="J20:L20" si="4">($C20*$D20*$C5)/10^8*F20</f>
        <v>30386.753042547869</v>
      </c>
      <c r="K20" s="27">
        <f t="shared" si="4"/>
        <v>30421.686932644294</v>
      </c>
      <c r="L20" s="27">
        <f t="shared" si="4"/>
        <v>30719.989603545815</v>
      </c>
    </row>
    <row r="21" spans="1:13">
      <c r="A21" s="25" t="s">
        <v>371</v>
      </c>
      <c r="B21" s="25" t="s">
        <v>367</v>
      </c>
      <c r="C21" s="34">
        <f>SUMIFS('EPS Input'!$G:$G,'EPS Input'!$E:$E,$C$16,'EPS Input'!$C:$C,$B21,'EPS Input'!$B:$B,$A21)</f>
        <v>9.3778400000000008</v>
      </c>
      <c r="D21" s="27">
        <f>SUMIFS('EPS Input'!$G:$G,'EPS Input'!$E:$E,$D$16,'EPS Input'!$C:$C,$B21,'EPS Input'!$B:$B,$A21)*1.609</f>
        <v>74983.905200000008</v>
      </c>
      <c r="E21" s="27">
        <f>SUMIFS('EPS Input'!$I:$I,'EPS Input'!$E:$E,$D$16,'EPS Input'!$C:$C,$B21,'EPS Input'!$B:$B,$A21)*1.609</f>
        <v>74983.905200000008</v>
      </c>
      <c r="F21" s="28">
        <f>SUMIFS('EPS Input'!$G:$G,'EPS Input'!$E:$E,$F$16,'EPS Input'!$C:$C,$B21,'EPS Input'!$B:$B,$A21)</f>
        <v>0.90975499999999998</v>
      </c>
      <c r="G21" s="28">
        <f>SUMIFS('EPS Input'!$I:$I,'EPS Input'!$E:$E,$F$16,'EPS Input'!$C:$C,$B21,'EPS Input'!$B:$B,$A21)</f>
        <v>0.91664999999999996</v>
      </c>
      <c r="H21" s="28">
        <f>SUMIFS('EPS Input'!$AH:$AH,'EPS Input'!$E:$E,$F$16,'EPS Input'!$C:$C,$B21,'EPS Input'!$B:$B,$A21)</f>
        <v>0.99288100000000001</v>
      </c>
      <c r="I21" s="27">
        <f t="shared" si="2"/>
        <v>68952.013269103743</v>
      </c>
      <c r="J21" s="27">
        <f t="shared" ref="J21:L21" si="5">($C21*$D21*$C6)/10^8*F21</f>
        <v>62729.438831633473</v>
      </c>
      <c r="K21" s="27">
        <f t="shared" si="5"/>
        <v>63204.862963123946</v>
      </c>
      <c r="L21" s="27">
        <f t="shared" si="5"/>
        <v>68461.143886640988</v>
      </c>
    </row>
    <row r="22" spans="1:13">
      <c r="A22" s="25" t="s">
        <v>372</v>
      </c>
      <c r="B22" s="25" t="s">
        <v>368</v>
      </c>
      <c r="C22" s="34">
        <f>SUMIFS('EPS Input'!$G:$G,'EPS Input'!$E:$E,$C$16,'EPS Input'!$C:$C,$B22,'EPS Input'!$B:$B,$A22)</f>
        <v>217.24199999999999</v>
      </c>
      <c r="D22" s="27">
        <f>SUMIFS('EPS Input'!$G:$G,'EPS Input'!$E:$E,$D$16,'EPS Input'!$C:$C,$B22,'EPS Input'!$B:$B,$A22)*1.609</f>
        <v>456927.038</v>
      </c>
      <c r="E22" s="27">
        <f>SUMIFS('EPS Input'!$I:$I,'EPS Input'!$E:$E,$D$16,'EPS Input'!$C:$C,$B22,'EPS Input'!$B:$B,$A22)*1.609</f>
        <v>456927.038</v>
      </c>
      <c r="F22" s="28">
        <f>SUMIFS('EPS Input'!$G:$G,'EPS Input'!$E:$E,$F$16,'EPS Input'!$C:$C,$B22,'EPS Input'!$B:$B,$A22)</f>
        <v>2.3198500000000002</v>
      </c>
      <c r="G22" s="28">
        <f>SUMIFS('EPS Input'!$I:$I,'EPS Input'!$E:$E,$F$16,'EPS Input'!$C:$C,$B22,'EPS Input'!$B:$B,$A22)</f>
        <v>3.7370100000000002</v>
      </c>
      <c r="H22" s="28">
        <f>SUMIFS('EPS Input'!$AH:$AH,'EPS Input'!$E:$E,$F$16,'EPS Input'!$C:$C,$B22,'EPS Input'!$B:$B,$A22)</f>
        <v>6.2172000000000001</v>
      </c>
      <c r="I22" s="27">
        <f t="shared" si="2"/>
        <v>3912.9767722861061</v>
      </c>
      <c r="J22" s="27">
        <f t="shared" ref="J22:L22" si="6">($C22*$D22*$C7)/10^8*F22</f>
        <v>9077.5191651879231</v>
      </c>
      <c r="K22" s="27">
        <f t="shared" si="6"/>
        <v>14622.833327800901</v>
      </c>
      <c r="L22" s="27">
        <f t="shared" si="6"/>
        <v>24327.759188657179</v>
      </c>
    </row>
    <row r="23" spans="1:13">
      <c r="A23" s="25" t="s">
        <v>372</v>
      </c>
      <c r="B23" s="25" t="s">
        <v>367</v>
      </c>
      <c r="C23" s="34">
        <f>SUMIFS('EPS Input'!$G:$G,'EPS Input'!$E:$E,$C$16,'EPS Input'!$C:$C,$B23,'EPS Input'!$B:$B,$A23)</f>
        <v>23.2042</v>
      </c>
      <c r="D23" s="27">
        <f>SUMIFS('EPS Input'!$G:$G,'EPS Input'!$E:$E,$D$16,'EPS Input'!$C:$C,$B23,'EPS Input'!$B:$B,$A23)*1.609</f>
        <v>4909654.33</v>
      </c>
      <c r="E23" s="27">
        <f>SUMIFS('EPS Input'!$I:$I,'EPS Input'!$E:$E,$D$16,'EPS Input'!$C:$C,$B23,'EPS Input'!$B:$B,$A23)*1.609</f>
        <v>4909654.33</v>
      </c>
      <c r="F23" s="28">
        <f>SUMIFS('EPS Input'!$G:$G,'EPS Input'!$E:$E,$F$16,'EPS Input'!$C:$C,$B23,'EPS Input'!$B:$B,$A23)</f>
        <v>0.27732299999999999</v>
      </c>
      <c r="G23" s="28">
        <f>SUMIFS('EPS Input'!$I:$I,'EPS Input'!$E:$E,$F$16,'EPS Input'!$C:$C,$B23,'EPS Input'!$B:$B,$A23)</f>
        <v>0.37385699999999999</v>
      </c>
      <c r="H23" s="28">
        <f>SUMIFS('EPS Input'!$AH:$AH,'EPS Input'!$E:$E,$F$16,'EPS Input'!$C:$C,$B23,'EPS Input'!$B:$B,$A23)</f>
        <v>0.57455900000000004</v>
      </c>
      <c r="I23" s="27">
        <f t="shared" si="2"/>
        <v>254.05186023933479</v>
      </c>
      <c r="J23" s="27">
        <f t="shared" ref="J23:L23" si="7">($C23*$D23*$C8)/10^8*F23</f>
        <v>70.454424037153032</v>
      </c>
      <c r="K23" s="27">
        <f t="shared" si="7"/>
        <v>94.979066313496986</v>
      </c>
      <c r="L23" s="27">
        <f t="shared" si="7"/>
        <v>145.96778276725198</v>
      </c>
    </row>
    <row r="24" spans="1:13">
      <c r="A24" s="25" t="s">
        <v>373</v>
      </c>
      <c r="B24" s="25" t="s">
        <v>368</v>
      </c>
      <c r="C24" s="34">
        <f>SUMIFS('EPS Input'!$G:$G,'EPS Input'!$E:$E,$C$16,'EPS Input'!$C:$C,$B24,'EPS Input'!$B:$B,$A24)</f>
        <v>458.34</v>
      </c>
      <c r="D24" s="27">
        <f>SUMIFS('EPS Input'!$G:$G,'EPS Input'!$E:$E,$D$16,'EPS Input'!$C:$C,$B24,'EPS Input'!$B:$B,$A24)*1.609</f>
        <v>97215.458200000008</v>
      </c>
      <c r="E24" s="27">
        <f>SUMIFS('EPS Input'!$I:$I,'EPS Input'!$E:$E,$D$16,'EPS Input'!$C:$C,$B24,'EPS Input'!$B:$B,$A24)*1.609</f>
        <v>97215.458200000008</v>
      </c>
      <c r="F24" s="28">
        <f>SUMIFS('EPS Input'!$G:$G,'EPS Input'!$E:$E,$F$16,'EPS Input'!$C:$C,$B24,'EPS Input'!$B:$B,$A24)</f>
        <v>13.542</v>
      </c>
      <c r="G24" s="28">
        <f>SUMIFS('EPS Input'!$I:$I,'EPS Input'!$E:$E,$F$16,'EPS Input'!$C:$C,$B24,'EPS Input'!$B:$B,$A24)</f>
        <v>18.148800000000001</v>
      </c>
      <c r="H24" s="28">
        <f>SUMIFS('EPS Input'!$AH:$AH,'EPS Input'!$E:$E,$F$16,'EPS Input'!$C:$C,$B24,'EPS Input'!$B:$B,$A24)</f>
        <v>48.828000000000003</v>
      </c>
      <c r="I24" s="27">
        <f t="shared" si="2"/>
        <v>1087.4412792847086</v>
      </c>
      <c r="J24" s="27">
        <f t="shared" ref="J24:L24" si="8">($C24*$D24*$C9)/10^8*F24</f>
        <v>14726.129804073524</v>
      </c>
      <c r="K24" s="27">
        <f t="shared" si="8"/>
        <v>19735.75428948232</v>
      </c>
      <c r="L24" s="27">
        <f t="shared" si="8"/>
        <v>53097.582784913757</v>
      </c>
    </row>
    <row r="25" spans="1:13">
      <c r="A25" s="25" t="s">
        <v>373</v>
      </c>
      <c r="B25" s="25" t="s">
        <v>367</v>
      </c>
      <c r="C25" s="34">
        <f>SUMIFS('EPS Input'!$G:$G,'EPS Input'!$E:$E,$C$16,'EPS Input'!$C:$C,$B25,'EPS Input'!$B:$B,$A25)</f>
        <v>4000</v>
      </c>
      <c r="D25" s="27">
        <f>SUMIFS('EPS Input'!$G:$G,'EPS Input'!$E:$E,$D$16,'EPS Input'!$C:$C,$B25,'EPS Input'!$B:$B,$A25)*1.609</f>
        <v>199684.94500000001</v>
      </c>
      <c r="E25" s="27">
        <f>SUMIFS('EPS Input'!$I:$I,'EPS Input'!$E:$E,$D$16,'EPS Input'!$C:$C,$B25,'EPS Input'!$B:$B,$A25)*1.609</f>
        <v>199684.94500000001</v>
      </c>
      <c r="F25" s="28">
        <f>SUMIFS('EPS Input'!$G:$G,'EPS Input'!$E:$E,$F$16,'EPS Input'!$C:$C,$B25,'EPS Input'!$B:$B,$A25)</f>
        <v>0.34217500000000001</v>
      </c>
      <c r="G25" s="28">
        <f>SUMIFS('EPS Input'!$I:$I,'EPS Input'!$E:$E,$F$16,'EPS Input'!$C:$C,$B25,'EPS Input'!$B:$B,$A25)</f>
        <v>0.36246099999999998</v>
      </c>
      <c r="H25" s="28">
        <f>SUMIFS('EPS Input'!$AH:$AH,'EPS Input'!$E:$E,$F$16,'EPS Input'!$C:$C,$B25,'EPS Input'!$B:$B,$A25)</f>
        <v>0.48122599999999999</v>
      </c>
      <c r="I25" s="27">
        <f t="shared" si="2"/>
        <v>106531.9181575</v>
      </c>
      <c r="J25" s="27">
        <f t="shared" ref="J25:L25" si="9">($C25*$D25*$C10)/10^8*F25</f>
        <v>36452.559095542565</v>
      </c>
      <c r="K25" s="27">
        <f t="shared" si="9"/>
        <v>38613.665587285606</v>
      </c>
      <c r="L25" s="27">
        <f t="shared" si="9"/>
        <v>51265.928847261093</v>
      </c>
    </row>
    <row r="26" spans="1:13">
      <c r="A26" s="25" t="s">
        <v>374</v>
      </c>
      <c r="B26" s="25" t="s">
        <v>368</v>
      </c>
      <c r="C26" s="34">
        <f>SUMIFS('EPS Input'!$G:$G,'EPS Input'!$E:$E,$C$16,'EPS Input'!$C:$C,$B26,'EPS Input'!$B:$B,$A26)</f>
        <v>17.53</v>
      </c>
      <c r="D26" s="27">
        <f>SUMIFS('EPS Input'!$G:$G,'EPS Input'!$E:$E,$D$16,'EPS Input'!$C:$C,$B26,'EPS Input'!$B:$B,$A26)*1.609</f>
        <v>148158.329</v>
      </c>
      <c r="E26" s="27">
        <f>SUMIFS('EPS Input'!$I:$I,'EPS Input'!$E:$E,$D$16,'EPS Input'!$C:$C,$B26,'EPS Input'!$B:$B,$A26)*1.609</f>
        <v>148158.329</v>
      </c>
      <c r="F26" s="28">
        <f>SUMIFS('EPS Input'!$G:$G,'EPS Input'!$E:$E,$F$16,'EPS Input'!$C:$C,$B26,'EPS Input'!$B:$B,$A26)</f>
        <v>2.37913</v>
      </c>
      <c r="G26" s="28">
        <f>SUMIFS('EPS Input'!$I:$I,'EPS Input'!$E:$E,$F$16,'EPS Input'!$C:$C,$B26,'EPS Input'!$B:$B,$A26)</f>
        <v>3.9821800000000001</v>
      </c>
      <c r="H26" s="28">
        <f>SUMIFS('EPS Input'!$AH:$AH,'EPS Input'!$E:$E,$F$16,'EPS Input'!$C:$C,$B26,'EPS Input'!$B:$B,$A26)</f>
        <v>2.4777999999999998</v>
      </c>
      <c r="I26" s="27">
        <f t="shared" si="2"/>
        <v>22.595774914119001</v>
      </c>
      <c r="J26" s="27">
        <f t="shared" ref="J26:L26" si="10">($C26*$D26*$C11)/10^8*F26</f>
        <v>53.758285971427938</v>
      </c>
      <c r="K26" s="27">
        <f t="shared" si="10"/>
        <v>89.980442947506404</v>
      </c>
      <c r="L26" s="27">
        <f t="shared" si="10"/>
        <v>55.987811082204054</v>
      </c>
    </row>
    <row r="27" spans="1:13">
      <c r="A27" s="25" t="s">
        <v>374</v>
      </c>
      <c r="B27" s="25" t="s">
        <v>367</v>
      </c>
      <c r="C27" s="34">
        <f>SUMIFS('EPS Input'!$G:$G,'EPS Input'!$E:$E,$C$16,'EPS Input'!$C:$C,$B27,'EPS Input'!$B:$B,$A27)</f>
        <v>2258</v>
      </c>
      <c r="D27" s="27">
        <f>SUMIFS('EPS Input'!$G:$G,'EPS Input'!$E:$E,$D$16,'EPS Input'!$C:$C,$B27,'EPS Input'!$B:$B,$A27)*1.609</f>
        <v>44280.645399999994</v>
      </c>
      <c r="E27" s="27">
        <f>SUMIFS('EPS Input'!$I:$I,'EPS Input'!$E:$E,$D$16,'EPS Input'!$C:$C,$B27,'EPS Input'!$B:$B,$A27)*1.609</f>
        <v>44280.645399999994</v>
      </c>
      <c r="F27" s="28">
        <f>SUMIFS('EPS Input'!$G:$G,'EPS Input'!$E:$E,$F$16,'EPS Input'!$C:$C,$B27,'EPS Input'!$B:$B,$A27)</f>
        <v>0.487454</v>
      </c>
      <c r="G27" s="28">
        <f>SUMIFS('EPS Input'!$I:$I,'EPS Input'!$E:$E,$F$16,'EPS Input'!$C:$C,$B27,'EPS Input'!$B:$B,$A27)</f>
        <v>0.47063500000000003</v>
      </c>
      <c r="H27" s="28">
        <f>SUMIFS('EPS Input'!$AH:$AH,'EPS Input'!$E:$E,$F$16,'EPS Input'!$C:$C,$B27,'EPS Input'!$B:$B,$A27)</f>
        <v>0.64359299999999997</v>
      </c>
      <c r="I27" s="27">
        <f t="shared" si="2"/>
        <v>120980.69403502572</v>
      </c>
      <c r="J27" s="27">
        <f t="shared" ref="J27:L27" si="11">($C27*$D27*$C12)/10^8*F27</f>
        <v>58972.523230149425</v>
      </c>
      <c r="K27" s="27">
        <f t="shared" si="11"/>
        <v>56937.748937174336</v>
      </c>
      <c r="L27" s="27">
        <f t="shared" si="11"/>
        <v>77862.327816084304</v>
      </c>
    </row>
    <row r="28" spans="1:13">
      <c r="A28" s="25" t="s">
        <v>375</v>
      </c>
      <c r="B28" s="25" t="s">
        <v>368</v>
      </c>
      <c r="C28" s="34">
        <f>SUMIFS('EPS Input'!$G:$G,'EPS Input'!$E:$E,$C$16,'EPS Input'!$C:$C,$B28,'EPS Input'!$B:$B,$A28)</f>
        <v>1.27</v>
      </c>
      <c r="D28" s="27">
        <f>SUMIFS('EPS Input'!$G:$G,'EPS Input'!$E:$E,$D$16,'EPS Input'!$C:$C,$B28,'EPS Input'!$B:$B,$A28)*1.609</f>
        <v>5998.8829699999997</v>
      </c>
      <c r="E28" s="27">
        <f>SUMIFS('EPS Input'!$I:$I,'EPS Input'!$E:$E,$D$16,'EPS Input'!$C:$C,$B28,'EPS Input'!$B:$B,$A28)*1.609</f>
        <v>5998.8829699999997</v>
      </c>
      <c r="F28" s="28">
        <f>SUMIFS('EPS Input'!$G:$G,'EPS Input'!$E:$E,$F$16,'EPS Input'!$C:$C,$B28,'EPS Input'!$B:$B,$A28)</f>
        <v>1</v>
      </c>
      <c r="G28" s="28">
        <f>SUMIFS('EPS Input'!$I:$I,'EPS Input'!$E:$E,$F$16,'EPS Input'!$C:$C,$B28,'EPS Input'!$B:$B,$A28)</f>
        <v>1</v>
      </c>
      <c r="H28" s="28">
        <f>SUMIFS('EPS Input'!$AH:$AH,'EPS Input'!$E:$E,$F$16,'EPS Input'!$C:$C,$B28,'EPS Input'!$B:$B,$A28)</f>
        <v>1</v>
      </c>
      <c r="I28" s="27">
        <f t="shared" si="2"/>
        <v>6149.7188833976797</v>
      </c>
      <c r="J28" s="27">
        <f t="shared" ref="J28:L28" si="12">($C28*$D28*$C13)/10^8*F28</f>
        <v>6149.7188833976797</v>
      </c>
      <c r="K28" s="27">
        <f t="shared" si="12"/>
        <v>6149.7188833976797</v>
      </c>
      <c r="L28" s="27">
        <f t="shared" si="12"/>
        <v>6149.7188833976797</v>
      </c>
    </row>
    <row r="29" spans="1:13">
      <c r="A29" s="25" t="s">
        <v>375</v>
      </c>
      <c r="B29" s="25" t="s">
        <v>367</v>
      </c>
      <c r="C29" s="34">
        <f>SUMIFS('EPS Input'!$G:$G,'EPS Input'!$E:$E,$C$16,'EPS Input'!$C:$C,$B29,'EPS Input'!$B:$B,$A29)</f>
        <v>0.15</v>
      </c>
      <c r="D29" s="27">
        <f>SUMIFS('EPS Input'!$G:$G,'EPS Input'!$E:$E,$D$16,'EPS Input'!$C:$C,$B29,'EPS Input'!$B:$B,$A29)*1.609</f>
        <v>5998.8829699999997</v>
      </c>
      <c r="E29" s="27">
        <f>SUMIFS('EPS Input'!$I:$I,'EPS Input'!$E:$E,$D$16,'EPS Input'!$C:$C,$B29,'EPS Input'!$B:$B,$A29)*1.609</f>
        <v>5998.8829699999997</v>
      </c>
      <c r="F29" s="28">
        <f>SUMIFS('EPS Input'!$G:$G,'EPS Input'!$E:$E,$F$16,'EPS Input'!$C:$C,$B29,'EPS Input'!$B:$B,$A29)</f>
        <v>1</v>
      </c>
      <c r="G29" s="28">
        <f>SUMIFS('EPS Input'!$I:$I,'EPS Input'!$E:$E,$F$16,'EPS Input'!$C:$C,$B29,'EPS Input'!$B:$B,$A29)</f>
        <v>1</v>
      </c>
      <c r="H29" s="28">
        <f>SUMIFS('EPS Input'!$AH:$AH,'EPS Input'!$E:$E,$F$16,'EPS Input'!$C:$C,$B29,'EPS Input'!$B:$B,$A29)</f>
        <v>1</v>
      </c>
      <c r="I29" s="27">
        <f t="shared" si="2"/>
        <v>0</v>
      </c>
      <c r="J29" s="27">
        <f t="shared" ref="J29:L29" si="13">($C29*$D29*$C14)/10^8*F29</f>
        <v>0</v>
      </c>
      <c r="K29" s="27">
        <f t="shared" si="13"/>
        <v>0</v>
      </c>
      <c r="L29" s="27">
        <f t="shared" si="13"/>
        <v>0</v>
      </c>
    </row>
    <row r="31" spans="1:13">
      <c r="A31" s="25"/>
      <c r="B31" s="25" t="str" cm="1">
        <f t="array" ref="B31:M32">TRANSPOSE(A18:B29)</f>
        <v>LDVs</v>
      </c>
      <c r="C31" s="25" t="str">
        <v>LDVs</v>
      </c>
      <c r="D31" s="25" t="str">
        <v>HDVs</v>
      </c>
      <c r="E31" s="25" t="str">
        <v>HDVs</v>
      </c>
      <c r="F31" s="25" t="str">
        <v>aircraft</v>
      </c>
      <c r="G31" s="25" t="str">
        <v>aircraft</v>
      </c>
      <c r="H31" s="25" t="str">
        <v>rail</v>
      </c>
      <c r="I31" s="25" t="str">
        <v>rail</v>
      </c>
      <c r="J31" s="25" t="str">
        <v>ships</v>
      </c>
      <c r="K31" s="25" t="str">
        <v>ships</v>
      </c>
      <c r="L31" s="25" t="str">
        <v>motorbikes</v>
      </c>
      <c r="M31" s="25" t="str">
        <v>motorbikes</v>
      </c>
    </row>
    <row r="32" spans="1:13">
      <c r="A32" s="25"/>
      <c r="B32" s="25" t="str">
        <v>客运</v>
      </c>
      <c r="C32" s="25" t="str">
        <v>货运</v>
      </c>
      <c r="D32" s="25" t="str">
        <v>客运</v>
      </c>
      <c r="E32" s="25" t="str">
        <v>货运</v>
      </c>
      <c r="F32" s="25" t="str">
        <v>客运</v>
      </c>
      <c r="G32" s="25" t="str">
        <v>货运</v>
      </c>
      <c r="H32" s="25" t="str">
        <v>客运</v>
      </c>
      <c r="I32" s="25" t="str">
        <v>货运</v>
      </c>
      <c r="J32" s="25" t="str">
        <v>客运</v>
      </c>
      <c r="K32" s="25" t="str">
        <v>货运</v>
      </c>
      <c r="L32" s="25" t="str">
        <v>客运</v>
      </c>
      <c r="M32" s="25" t="str">
        <v>货运</v>
      </c>
    </row>
    <row r="33" spans="1:14">
      <c r="A33" s="31" t="str" cm="1">
        <f t="array" ref="A33:M36">TRANSPOSE(I17:L29)</f>
        <v>起始年</v>
      </c>
      <c r="B33" s="27">
        <v>46288.274680905975</v>
      </c>
      <c r="C33" s="27">
        <v>7992.7912076164102</v>
      </c>
      <c r="D33" s="27">
        <v>27292.101637833883</v>
      </c>
      <c r="E33" s="27">
        <v>68952.013269103743</v>
      </c>
      <c r="F33" s="27">
        <v>3912.9767722861061</v>
      </c>
      <c r="G33" s="27">
        <v>254.05186023933479</v>
      </c>
      <c r="H33" s="27">
        <v>1087.4412792847086</v>
      </c>
      <c r="I33" s="27">
        <v>106531.9181575</v>
      </c>
      <c r="J33" s="27">
        <v>22.595774914119001</v>
      </c>
      <c r="K33" s="27">
        <v>120980.69403502572</v>
      </c>
      <c r="L33" s="27">
        <v>6149.7188833976797</v>
      </c>
      <c r="M33" s="27">
        <v>0</v>
      </c>
    </row>
    <row r="34" spans="1:14">
      <c r="A34" s="31">
        <v>2023</v>
      </c>
      <c r="B34" s="27">
        <v>51988.212825112736</v>
      </c>
      <c r="C34" s="27">
        <v>8178.6236031934914</v>
      </c>
      <c r="D34" s="27">
        <v>30386.753042547869</v>
      </c>
      <c r="E34" s="27">
        <v>62729.438831633473</v>
      </c>
      <c r="F34" s="27">
        <v>9077.5191651879231</v>
      </c>
      <c r="G34" s="27">
        <v>70.454424037153032</v>
      </c>
      <c r="H34" s="27">
        <v>14726.129804073524</v>
      </c>
      <c r="I34" s="27">
        <v>36452.559095542565</v>
      </c>
      <c r="J34" s="27">
        <v>53.758285971427938</v>
      </c>
      <c r="K34" s="27">
        <v>58972.523230149425</v>
      </c>
      <c r="L34" s="27">
        <v>6149.7188833976797</v>
      </c>
      <c r="M34" s="27">
        <v>0</v>
      </c>
    </row>
    <row r="35" spans="1:14">
      <c r="A35" s="31">
        <v>2025</v>
      </c>
      <c r="B35" s="27">
        <v>58622.248352380178</v>
      </c>
      <c r="C35" s="27">
        <v>8996.6857832930309</v>
      </c>
      <c r="D35" s="27">
        <v>30421.686932644294</v>
      </c>
      <c r="E35" s="27">
        <v>63204.862963123946</v>
      </c>
      <c r="F35" s="27">
        <v>14622.833327800901</v>
      </c>
      <c r="G35" s="27">
        <v>94.979066313496986</v>
      </c>
      <c r="H35" s="27">
        <v>19735.75428948232</v>
      </c>
      <c r="I35" s="27">
        <v>38613.665587285606</v>
      </c>
      <c r="J35" s="27">
        <v>89.980442947506404</v>
      </c>
      <c r="K35" s="27">
        <v>56937.748937174336</v>
      </c>
      <c r="L35" s="27">
        <v>6149.7188833976797</v>
      </c>
      <c r="M35" s="27">
        <v>0</v>
      </c>
    </row>
    <row r="36" spans="1:14">
      <c r="A36" s="31">
        <v>2050</v>
      </c>
      <c r="B36" s="27">
        <v>69583.774679565526</v>
      </c>
      <c r="C36" s="27">
        <v>21486.14139640236</v>
      </c>
      <c r="D36" s="27">
        <v>30719.989603545815</v>
      </c>
      <c r="E36" s="27">
        <v>68461.143886640988</v>
      </c>
      <c r="F36" s="27">
        <v>24327.759188657179</v>
      </c>
      <c r="G36" s="27">
        <v>145.96778276725198</v>
      </c>
      <c r="H36" s="27">
        <v>53097.582784913757</v>
      </c>
      <c r="I36" s="27">
        <v>51265.928847261093</v>
      </c>
      <c r="J36" s="27">
        <v>55.987811082204054</v>
      </c>
      <c r="K36" s="27">
        <v>77862.327816084304</v>
      </c>
      <c r="L36" s="27">
        <v>6149.7188833976797</v>
      </c>
      <c r="M36" s="27">
        <v>0</v>
      </c>
    </row>
    <row r="37" spans="1:14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spans="1:14" ht="44.85">
      <c r="A38" s="25"/>
      <c r="B38" s="25"/>
      <c r="C38" s="6" t="s">
        <v>76</v>
      </c>
      <c r="D38" s="6" t="s">
        <v>80</v>
      </c>
      <c r="E38" s="6" t="s">
        <v>81</v>
      </c>
      <c r="F38" s="6" t="s">
        <v>82</v>
      </c>
      <c r="G38" s="25"/>
      <c r="H38" s="6" t="s">
        <v>87</v>
      </c>
      <c r="I38" s="6" t="s">
        <v>91</v>
      </c>
      <c r="J38" s="18" t="s">
        <v>116</v>
      </c>
      <c r="K38" s="18" t="s">
        <v>134</v>
      </c>
      <c r="L38" s="18" t="s">
        <v>133</v>
      </c>
      <c r="M38" s="18" t="s">
        <v>117</v>
      </c>
      <c r="N38" s="18" t="s">
        <v>393</v>
      </c>
    </row>
    <row r="39" spans="1:14">
      <c r="A39" s="25" t="s">
        <v>387</v>
      </c>
      <c r="B39" s="31">
        <v>2022</v>
      </c>
      <c r="C39" s="27">
        <f>'Compare Regression and Actual'!W9</f>
        <v>6577.53</v>
      </c>
      <c r="D39" s="27">
        <f>'Compare Regression and Actual'!X9</f>
        <v>2407.54</v>
      </c>
      <c r="E39" s="27">
        <f>'Compare Regression and Actual'!Y9</f>
        <v>22.6</v>
      </c>
      <c r="F39" s="27">
        <f>'Compare Regression and Actual'!Z9</f>
        <v>3913.87</v>
      </c>
      <c r="G39" s="25"/>
      <c r="H39" s="27">
        <f>'Compare Regression and Actual'!AC9</f>
        <v>35945.69</v>
      </c>
      <c r="I39" s="27">
        <f>'Compare Regression and Actual'!AD9</f>
        <v>68958.039999999994</v>
      </c>
      <c r="J39" s="27"/>
      <c r="K39" s="27">
        <f>'Compare Regression and Actual'!AG8</f>
        <v>17735.509999999995</v>
      </c>
      <c r="L39" s="27"/>
      <c r="M39" s="27">
        <f>'Compare Regression and Actual'!AL9</f>
        <v>52.3</v>
      </c>
      <c r="N39" s="27">
        <f>'Compare Regression and Actual'!AK9</f>
        <v>254.1</v>
      </c>
    </row>
    <row r="40" spans="1:14">
      <c r="A40" s="25" t="s">
        <v>388</v>
      </c>
      <c r="B40" s="25" t="s">
        <v>386</v>
      </c>
      <c r="C40" s="32">
        <f>'Compare Regression and Actual'!B9*'Compare Regression and Actual'!F10</f>
        <v>14001.422191236921</v>
      </c>
      <c r="D40" s="32">
        <f>'Compare Regression and Actual'!C9*'Compare Regression and Actual'!G10</f>
        <v>3534.9844691363505</v>
      </c>
      <c r="E40" s="32">
        <f>'Compare Regression and Actual'!D9*'Compare Regression and Actual'!H10</f>
        <v>52.599598240129673</v>
      </c>
      <c r="F40" s="32">
        <f>'Compare Regression and Actual'!E9*'Compare Regression and Actual'!I10</f>
        <v>8814.8326098165362</v>
      </c>
      <c r="G40" s="33"/>
      <c r="H40" s="32">
        <f>'Compare Regression and Actual'!J9*'Compare Regression and Actual'!Q10</f>
        <v>34934.360139495533</v>
      </c>
      <c r="I40" s="32">
        <f>'Compare Regression and Actual'!K9*'Compare Regression and Actual'!R10</f>
        <v>69805.315053256272</v>
      </c>
      <c r="J40" s="27">
        <f>'Compare Regression and Actual'!L9*'Compare Regression and Actual'!$S10</f>
        <v>60811.379249916237</v>
      </c>
      <c r="K40" s="27">
        <f>'Compare Regression and Actual'!M9*'Compare Regression and Actual'!$S10</f>
        <v>20271.706687945891</v>
      </c>
      <c r="L40" s="27">
        <f>'Compare Regression and Actual'!N9*'Compare Regression and Actual'!$S10</f>
        <v>40531.553869818468</v>
      </c>
      <c r="M40" s="27">
        <f>'Compare Regression and Actual'!O9*'Compare Regression and Actual'!T10</f>
        <v>68.387376021493338</v>
      </c>
      <c r="N40" s="27">
        <f>'Compare Regression and Actual'!P9</f>
        <v>284.10516894752652</v>
      </c>
    </row>
    <row r="41" spans="1:14">
      <c r="A41" s="25" t="s">
        <v>387</v>
      </c>
      <c r="B41" s="31">
        <v>2023</v>
      </c>
      <c r="C41" s="27">
        <f>'Compare Regression and Actual'!W10</f>
        <v>14729.36</v>
      </c>
      <c r="D41" s="27">
        <f>'Compare Regression and Actual'!X10</f>
        <v>3517.58</v>
      </c>
      <c r="E41" s="27">
        <f>'Compare Regression and Actual'!Y10</f>
        <v>53.77</v>
      </c>
      <c r="F41" s="27">
        <f>'Compare Regression and Actual'!AA10</f>
        <v>9079.4599999999991</v>
      </c>
      <c r="G41" s="25"/>
      <c r="H41" s="27">
        <f>'Compare Regression and Actual'!AC10</f>
        <v>36460.39</v>
      </c>
      <c r="I41" s="27">
        <f>'Compare Regression and Actual'!AN10</f>
        <v>88703.719624904159</v>
      </c>
      <c r="J41" s="32">
        <f>'Compare Regression and Actual'!S10*'Compare Regression and Actual'!L10</f>
        <v>61916.434530283652</v>
      </c>
      <c r="K41" s="27">
        <f>'Compare Regression and Actual'!AG10</f>
        <v>20772.520000000004</v>
      </c>
      <c r="L41" s="32">
        <f>J41-K41</f>
        <v>41143.914530283648</v>
      </c>
      <c r="M41" s="27">
        <f>'Compare Regression and Actual'!AL10</f>
        <v>70.47</v>
      </c>
      <c r="N41" s="27">
        <f>'Compare Regression and Actual'!P10</f>
        <v>292.75712010707747</v>
      </c>
    </row>
    <row r="42" spans="1:14">
      <c r="A42" s="25" t="s">
        <v>388</v>
      </c>
      <c r="B42" s="31">
        <v>2025</v>
      </c>
      <c r="C42" s="27">
        <f>'Compare Regression and Actual'!B12</f>
        <v>19740</v>
      </c>
      <c r="D42" s="27">
        <f>'Compare Regression and Actual'!C12</f>
        <v>8515</v>
      </c>
      <c r="E42" s="27">
        <f>'Compare Regression and Actual'!D12</f>
        <v>90</v>
      </c>
      <c r="F42" s="27">
        <f>'Compare Regression and Actual'!E12</f>
        <v>14626</v>
      </c>
      <c r="G42" s="25"/>
      <c r="H42" s="27">
        <f>'Compare Regression and Actual'!J12</f>
        <v>38622</v>
      </c>
      <c r="I42" s="27">
        <f>'Compare Regression and Actual'!K12</f>
        <v>93599</v>
      </c>
      <c r="J42" s="27">
        <f>'Compare Regression and Actual'!L12</f>
        <v>56950</v>
      </c>
      <c r="K42" s="27">
        <f>'Compare Regression and Actual'!M12</f>
        <v>19278</v>
      </c>
      <c r="L42" s="27">
        <f>'Compare Regression and Actual'!N12</f>
        <v>37672</v>
      </c>
      <c r="M42" s="27">
        <f>'Compare Regression and Actual'!O12</f>
        <v>95</v>
      </c>
      <c r="N42" s="27">
        <f>'Compare Regression and Actual'!P12</f>
        <v>311.33915157474934</v>
      </c>
    </row>
    <row r="43" spans="1:14">
      <c r="A43" s="25" t="s">
        <v>388</v>
      </c>
      <c r="B43" s="31">
        <v>2050</v>
      </c>
      <c r="C43" s="27">
        <f>'Compare Regression and Actual'!B37</f>
        <v>53109</v>
      </c>
      <c r="D43" s="27">
        <f>'Compare Regression and Actual'!C37</f>
        <v>6996</v>
      </c>
      <c r="E43" s="27">
        <f>'Compare Regression and Actual'!D37</f>
        <v>56</v>
      </c>
      <c r="F43" s="27">
        <f>'Compare Regression and Actual'!E37</f>
        <v>24333</v>
      </c>
      <c r="G43" s="25"/>
      <c r="H43" s="27">
        <f>'Compare Regression and Actual'!J37</f>
        <v>51277</v>
      </c>
      <c r="I43" s="27">
        <f>'Compare Regression and Actual'!K37</f>
        <v>181928</v>
      </c>
      <c r="J43" s="27">
        <f>'Compare Regression and Actual'!L37</f>
        <v>77879</v>
      </c>
      <c r="K43" s="27">
        <f>'Compare Regression and Actual'!M37</f>
        <v>26498</v>
      </c>
      <c r="L43" s="27">
        <f>'Compare Regression and Actual'!N37</f>
        <v>51381</v>
      </c>
      <c r="M43" s="27">
        <f>'Compare Regression and Actual'!O37</f>
        <v>146</v>
      </c>
      <c r="N43" s="27">
        <f>'Compare Regression and Actual'!P37</f>
        <v>478.47911715698325</v>
      </c>
    </row>
    <row r="44" spans="1:14">
      <c r="B44" s="30"/>
      <c r="C44" s="11"/>
      <c r="D44" s="11"/>
      <c r="E44" s="11"/>
      <c r="F44" s="11"/>
      <c r="H44" s="11"/>
      <c r="I44" s="11"/>
      <c r="J44" s="11"/>
      <c r="K44" s="11"/>
      <c r="L44" s="11"/>
      <c r="M44" s="11"/>
    </row>
    <row r="45" spans="1:14">
      <c r="A45" t="s">
        <v>389</v>
      </c>
      <c r="B45" s="30" t="s">
        <v>386</v>
      </c>
      <c r="C45" s="11">
        <f>H33</f>
        <v>1087.4412792847086</v>
      </c>
      <c r="D45" s="11">
        <f>D33+B33</f>
        <v>73580.376318739858</v>
      </c>
      <c r="E45" s="11">
        <f>J33</f>
        <v>22.595774914119001</v>
      </c>
      <c r="F45" s="11">
        <f>F33</f>
        <v>3912.9767722861061</v>
      </c>
      <c r="H45" s="11">
        <f>I33</f>
        <v>106531.9181575</v>
      </c>
      <c r="I45" s="11">
        <f>E33+C33</f>
        <v>76944.80447672015</v>
      </c>
      <c r="J45" s="11">
        <f>K33</f>
        <v>120980.69403502572</v>
      </c>
      <c r="K45" s="11"/>
      <c r="M45" s="11">
        <f>G33</f>
        <v>254.05186023933479</v>
      </c>
    </row>
    <row r="46" spans="1:14">
      <c r="A46" t="s">
        <v>389</v>
      </c>
      <c r="B46" s="30">
        <v>2023</v>
      </c>
      <c r="C46" s="11">
        <f>H34</f>
        <v>14726.129804073524</v>
      </c>
      <c r="D46" s="11">
        <f t="shared" ref="D46:D48" si="14">D34+B34</f>
        <v>82374.965867660605</v>
      </c>
      <c r="E46" s="11">
        <f t="shared" ref="E46:E48" si="15">J34</f>
        <v>53.758285971427938</v>
      </c>
      <c r="F46" s="11">
        <f t="shared" ref="F46:F48" si="16">F34</f>
        <v>9077.5191651879231</v>
      </c>
      <c r="H46" s="11">
        <f>I34</f>
        <v>36452.559095542565</v>
      </c>
      <c r="I46" s="11">
        <f t="shared" ref="I46:I47" si="17">E34+C34</f>
        <v>70908.062434826963</v>
      </c>
      <c r="J46" s="11">
        <f t="shared" ref="J46:J48" si="18">K34</f>
        <v>58972.523230149425</v>
      </c>
      <c r="K46" s="11"/>
      <c r="M46" s="11">
        <f t="shared" ref="M46:M48" si="19">G34</f>
        <v>70.454424037153032</v>
      </c>
    </row>
    <row r="47" spans="1:14">
      <c r="A47" t="s">
        <v>389</v>
      </c>
      <c r="B47" s="30">
        <v>2025</v>
      </c>
      <c r="C47" s="11">
        <f>H35</f>
        <v>19735.75428948232</v>
      </c>
      <c r="D47" s="11">
        <f t="shared" si="14"/>
        <v>89043.935285024476</v>
      </c>
      <c r="E47" s="11">
        <f t="shared" si="15"/>
        <v>89.980442947506404</v>
      </c>
      <c r="F47" s="11">
        <f t="shared" si="16"/>
        <v>14622.833327800901</v>
      </c>
      <c r="H47" s="11">
        <f>I35</f>
        <v>38613.665587285606</v>
      </c>
      <c r="I47" s="11">
        <f t="shared" si="17"/>
        <v>72201.548746416971</v>
      </c>
      <c r="J47" s="11">
        <f t="shared" si="18"/>
        <v>56937.748937174336</v>
      </c>
      <c r="K47" s="11"/>
      <c r="M47" s="11">
        <f t="shared" si="19"/>
        <v>94.979066313496986</v>
      </c>
    </row>
    <row r="48" spans="1:14">
      <c r="A48" t="s">
        <v>389</v>
      </c>
      <c r="B48" s="30">
        <v>2050</v>
      </c>
      <c r="C48" s="11">
        <f>H36</f>
        <v>53097.582784913757</v>
      </c>
      <c r="D48" s="11">
        <f t="shared" si="14"/>
        <v>100303.76428311135</v>
      </c>
      <c r="E48" s="11">
        <f t="shared" si="15"/>
        <v>55.987811082204054</v>
      </c>
      <c r="F48" s="11">
        <f t="shared" si="16"/>
        <v>24327.759188657179</v>
      </c>
      <c r="H48" s="11">
        <f>I36</f>
        <v>51265.928847261093</v>
      </c>
      <c r="I48" s="11">
        <f>E36+C36</f>
        <v>89947.28528304334</v>
      </c>
      <c r="J48" s="11">
        <f t="shared" si="18"/>
        <v>77862.327816084304</v>
      </c>
      <c r="K48" s="11"/>
      <c r="M48" s="11">
        <f t="shared" si="19"/>
        <v>145.96778276725198</v>
      </c>
    </row>
    <row r="50" spans="1:14">
      <c r="C50" s="35">
        <f>C40/C45</f>
        <v>12.87556621029386</v>
      </c>
      <c r="D50" s="35">
        <f t="shared" ref="D50:M50" si="20">D40/D45</f>
        <v>4.804248966902934E-2</v>
      </c>
      <c r="E50" s="35">
        <f t="shared" si="20"/>
        <v>2.3278510447217609</v>
      </c>
      <c r="F50" s="35">
        <f t="shared" si="20"/>
        <v>2.2527178469977436</v>
      </c>
      <c r="G50" s="35"/>
      <c r="H50" s="35">
        <f t="shared" si="20"/>
        <v>0.3279238818158472</v>
      </c>
      <c r="I50" s="35">
        <f t="shared" si="20"/>
        <v>0.9072128459872304</v>
      </c>
      <c r="J50" s="35">
        <f t="shared" si="20"/>
        <v>0.50265358233364432</v>
      </c>
      <c r="K50" s="35"/>
      <c r="L50" s="35"/>
      <c r="M50" s="35">
        <f t="shared" si="20"/>
        <v>0.26918667691339715</v>
      </c>
    </row>
    <row r="51" spans="1:14">
      <c r="C51" s="35">
        <f t="shared" ref="C51:M53" si="21">C41/C46</f>
        <v>1.0002193513142594</v>
      </c>
      <c r="D51" s="35">
        <f t="shared" si="21"/>
        <v>4.2702051077643702E-2</v>
      </c>
      <c r="E51" s="35">
        <f t="shared" si="21"/>
        <v>1.0002179018240702</v>
      </c>
      <c r="F51" s="35">
        <f t="shared" si="21"/>
        <v>1.000213806743534</v>
      </c>
      <c r="G51" s="35"/>
      <c r="H51" s="35">
        <f t="shared" si="21"/>
        <v>1.0002148245459779</v>
      </c>
      <c r="I51" s="35">
        <f t="shared" si="21"/>
        <v>1.2509680363418976</v>
      </c>
      <c r="J51" s="35">
        <f t="shared" si="21"/>
        <v>1.0499200498619528</v>
      </c>
      <c r="K51" s="35"/>
      <c r="L51" s="35"/>
      <c r="M51" s="35">
        <f t="shared" si="21"/>
        <v>1.0002210785633383</v>
      </c>
    </row>
    <row r="52" spans="1:14">
      <c r="C52" s="35">
        <f t="shared" si="21"/>
        <v>1.0002151278565492</v>
      </c>
      <c r="D52" s="35">
        <f t="shared" si="21"/>
        <v>9.5626950591794699E-2</v>
      </c>
      <c r="E52" s="35">
        <f t="shared" si="21"/>
        <v>1.0002173478130687</v>
      </c>
      <c r="F52" s="35">
        <f t="shared" si="21"/>
        <v>1.0002165566773629</v>
      </c>
      <c r="G52" s="35"/>
      <c r="H52" s="35">
        <f t="shared" si="21"/>
        <v>1.0002158410134763</v>
      </c>
      <c r="I52" s="35">
        <f t="shared" si="21"/>
        <v>1.2963572336756126</v>
      </c>
      <c r="J52" s="35">
        <f t="shared" si="21"/>
        <v>1.0002151659146059</v>
      </c>
      <c r="K52" s="35"/>
      <c r="L52" s="35"/>
      <c r="M52" s="35">
        <f t="shared" si="21"/>
        <v>1.000220403161618</v>
      </c>
    </row>
    <row r="53" spans="1:14">
      <c r="C53" s="35">
        <f t="shared" si="21"/>
        <v>1.0002150232550602</v>
      </c>
      <c r="D53" s="35">
        <f t="shared" si="21"/>
        <v>6.9748130092640526E-2</v>
      </c>
      <c r="E53" s="35">
        <f t="shared" si="21"/>
        <v>1.0002177066322178</v>
      </c>
      <c r="F53" s="35">
        <f t="shared" si="21"/>
        <v>1.0002154251570061</v>
      </c>
      <c r="G53" s="35"/>
      <c r="H53" s="35">
        <f t="shared" si="21"/>
        <v>1.0002159553720735</v>
      </c>
      <c r="I53" s="35">
        <f t="shared" si="21"/>
        <v>2.0226069016704016</v>
      </c>
      <c r="J53" s="35">
        <f t="shared" si="21"/>
        <v>1.0002141238822846</v>
      </c>
      <c r="K53" s="35"/>
      <c r="L53" s="35"/>
      <c r="M53" s="35">
        <f t="shared" si="21"/>
        <v>1.0002207146819473</v>
      </c>
    </row>
    <row r="55" spans="1:14">
      <c r="A55">
        <v>2023</v>
      </c>
      <c r="E55" s="37">
        <f>E40*10^8/1.609/C11/C26</f>
        <v>214350.85204902446</v>
      </c>
      <c r="F55" s="37">
        <f>F40*10^8/1.609/C7/C22</f>
        <v>639731.31962611317</v>
      </c>
      <c r="G55" s="37"/>
      <c r="H55" s="37"/>
      <c r="I55" s="37"/>
      <c r="J55" s="37"/>
      <c r="K55" s="37"/>
      <c r="L55" s="37"/>
      <c r="M55" s="37"/>
      <c r="N55" s="37">
        <f>N40*10^8/1.609/C8/C23</f>
        <v>3412334.7436020486</v>
      </c>
    </row>
    <row r="56" spans="1:14">
      <c r="A56">
        <v>2024</v>
      </c>
      <c r="E56" s="37">
        <f>AVERAGE(E55,E57)</f>
        <v>279329.81593965302</v>
      </c>
      <c r="F56" s="37">
        <f>AVERAGE(F55,F57)</f>
        <v>799106.81740735634</v>
      </c>
      <c r="G56" s="37"/>
      <c r="H56" s="37"/>
      <c r="I56" s="37"/>
      <c r="J56" s="37"/>
      <c r="K56" s="37"/>
      <c r="L56" s="37"/>
      <c r="M56" s="37"/>
      <c r="N56" s="37">
        <f>AVERAGE(N55,N57)</f>
        <v>3868959.0749794762</v>
      </c>
    </row>
    <row r="57" spans="1:14">
      <c r="A57">
        <v>2025</v>
      </c>
      <c r="E57" s="37">
        <f>E55/'Compare Regression and Actual'!H10</f>
        <v>344308.77983028162</v>
      </c>
      <c r="F57" s="37">
        <f>F55/'Compare Regression and Actual'!I10</f>
        <v>958482.3151885994</v>
      </c>
      <c r="G57" s="37"/>
      <c r="H57" s="37"/>
      <c r="I57" s="37"/>
      <c r="J57" s="37"/>
      <c r="K57" s="37"/>
      <c r="L57" s="37"/>
      <c r="M57" s="37"/>
      <c r="N57" s="37">
        <f>N55/'Compare Regression and Actual'!T10</f>
        <v>4325583.4063569037</v>
      </c>
    </row>
  </sheetData>
  <mergeCells count="2">
    <mergeCell ref="F16:H16"/>
    <mergeCell ref="I16:L16"/>
  </mergeCells>
  <phoneticPr fontId="3" type="noConversion"/>
  <conditionalFormatting sqref="C50:C53 E50:F53 H50:J53 M50:M5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36EF9-6975-4C6E-ABC5-A65C86CFB95D}">
  <dimension ref="A1:AA1055"/>
  <sheetViews>
    <sheetView workbookViewId="0">
      <selection activeCell="E25" sqref="E25"/>
    </sheetView>
  </sheetViews>
  <sheetFormatPr defaultRowHeight="14.3"/>
  <cols>
    <col min="1" max="1" width="17.25" bestFit="1" customWidth="1"/>
    <col min="2" max="2" width="5.5" bestFit="1" customWidth="1"/>
    <col min="3" max="3" width="12.5" bestFit="1" customWidth="1"/>
    <col min="4" max="4" width="10" bestFit="1" customWidth="1"/>
    <col min="5" max="5" width="11" bestFit="1" customWidth="1"/>
    <col min="7" max="7" width="21.25" bestFit="1" customWidth="1"/>
    <col min="8" max="26" width="6.375" customWidth="1"/>
  </cols>
  <sheetData>
    <row r="1" spans="1:26">
      <c r="A1" s="54" t="s">
        <v>480</v>
      </c>
      <c r="B1" s="54" t="s">
        <v>479</v>
      </c>
      <c r="C1" s="54" t="s">
        <v>478</v>
      </c>
      <c r="D1" s="54" t="s">
        <v>477</v>
      </c>
      <c r="E1" s="54" t="s">
        <v>476</v>
      </c>
      <c r="G1" s="56" t="s">
        <v>475</v>
      </c>
      <c r="H1" s="56" t="s">
        <v>474</v>
      </c>
    </row>
    <row r="2" spans="1:26">
      <c r="A2" s="54" t="s">
        <v>469</v>
      </c>
      <c r="B2" s="54">
        <v>2005</v>
      </c>
      <c r="C2" s="54" t="s">
        <v>438</v>
      </c>
      <c r="D2" s="54" t="s">
        <v>470</v>
      </c>
      <c r="E2" s="53"/>
      <c r="G2" s="56" t="s">
        <v>473</v>
      </c>
      <c r="H2">
        <v>2005</v>
      </c>
      <c r="I2">
        <v>2006</v>
      </c>
      <c r="J2">
        <v>2007</v>
      </c>
      <c r="K2">
        <v>2008</v>
      </c>
      <c r="L2">
        <v>2009</v>
      </c>
      <c r="M2">
        <v>2010</v>
      </c>
      <c r="N2">
        <v>2011</v>
      </c>
      <c r="O2">
        <v>2012</v>
      </c>
      <c r="P2">
        <v>2013</v>
      </c>
      <c r="Q2">
        <v>2014</v>
      </c>
      <c r="R2">
        <v>2015</v>
      </c>
      <c r="S2">
        <v>2016</v>
      </c>
      <c r="T2">
        <v>2017</v>
      </c>
      <c r="U2">
        <v>2018</v>
      </c>
      <c r="V2">
        <v>2019</v>
      </c>
      <c r="W2">
        <v>2020</v>
      </c>
      <c r="X2">
        <v>2021</v>
      </c>
      <c r="Y2" t="s">
        <v>472</v>
      </c>
      <c r="Z2" t="s">
        <v>471</v>
      </c>
    </row>
    <row r="3" spans="1:26">
      <c r="A3" s="54" t="s">
        <v>469</v>
      </c>
      <c r="B3" s="54">
        <v>2006</v>
      </c>
      <c r="C3" s="54" t="s">
        <v>438</v>
      </c>
      <c r="D3" s="54" t="s">
        <v>470</v>
      </c>
      <c r="E3" s="53"/>
      <c r="G3" s="30" t="s">
        <v>470</v>
      </c>
      <c r="H3" s="11">
        <v>610.48999999999978</v>
      </c>
      <c r="I3" s="11">
        <v>700.31899999999985</v>
      </c>
      <c r="J3" s="11">
        <v>815.49999999999989</v>
      </c>
      <c r="K3" s="11">
        <v>974.02682400000003</v>
      </c>
      <c r="L3" s="11">
        <v>1114.2897741700001</v>
      </c>
      <c r="M3" s="11">
        <v>1438.0519810799997</v>
      </c>
      <c r="N3" s="11">
        <v>1593.1736780000001</v>
      </c>
      <c r="O3" s="11">
        <v>1732.7</v>
      </c>
      <c r="P3" s="11">
        <v>1625.3663477489999</v>
      </c>
      <c r="Q3" s="11">
        <v>1654.4920027039998</v>
      </c>
      <c r="R3" s="11">
        <v>1697.7399999999998</v>
      </c>
      <c r="S3" s="11">
        <v>1407.6871763899999</v>
      </c>
      <c r="T3" s="11">
        <v>1259.2499999999998</v>
      </c>
      <c r="U3" s="11">
        <v>1176.3599999999999</v>
      </c>
      <c r="V3" s="11">
        <v>1163.83</v>
      </c>
      <c r="W3" s="11">
        <v>1144.45</v>
      </c>
      <c r="X3" s="11">
        <v>1174.4999999999998</v>
      </c>
      <c r="Y3" s="11"/>
      <c r="Z3" s="11">
        <v>21282.226784093007</v>
      </c>
    </row>
    <row r="4" spans="1:26">
      <c r="A4" s="54" t="s">
        <v>469</v>
      </c>
      <c r="B4" s="54">
        <v>2007</v>
      </c>
      <c r="C4" s="54" t="s">
        <v>438</v>
      </c>
      <c r="D4" s="54" t="s">
        <v>470</v>
      </c>
      <c r="E4" s="53"/>
      <c r="G4" s="55" t="s">
        <v>469</v>
      </c>
      <c r="H4" s="11"/>
      <c r="I4" s="11"/>
      <c r="J4" s="11"/>
      <c r="K4" s="11"/>
      <c r="L4" s="11"/>
      <c r="M4" s="11"/>
      <c r="N4" s="11"/>
      <c r="O4" s="11">
        <v>9.2799999999999994</v>
      </c>
      <c r="P4" s="11">
        <v>4.6618940589999998</v>
      </c>
      <c r="Q4" s="11">
        <v>3.7817689840000002</v>
      </c>
      <c r="R4" s="11">
        <v>7.22</v>
      </c>
      <c r="S4" s="11">
        <v>10.48099466</v>
      </c>
      <c r="T4" s="11">
        <v>6.77</v>
      </c>
      <c r="U4" s="11">
        <v>6.72</v>
      </c>
      <c r="V4" s="11">
        <v>11.33</v>
      </c>
      <c r="W4" s="11">
        <v>4.83</v>
      </c>
      <c r="X4" s="11">
        <v>3</v>
      </c>
      <c r="Y4" s="11"/>
      <c r="Z4" s="11">
        <v>68.074657702999986</v>
      </c>
    </row>
    <row r="5" spans="1:26">
      <c r="A5" s="54" t="s">
        <v>469</v>
      </c>
      <c r="B5" s="54">
        <v>2008</v>
      </c>
      <c r="C5" s="54" t="s">
        <v>438</v>
      </c>
      <c r="D5" s="54" t="s">
        <v>470</v>
      </c>
      <c r="E5" s="53"/>
      <c r="G5" s="55" t="s">
        <v>468</v>
      </c>
      <c r="H5" s="11">
        <v>6</v>
      </c>
      <c r="I5" s="11">
        <v>3.41</v>
      </c>
      <c r="J5" s="11"/>
      <c r="K5" s="11">
        <v>0.32</v>
      </c>
      <c r="L5" s="11">
        <v>0.5</v>
      </c>
      <c r="M5" s="11">
        <v>0.6361</v>
      </c>
      <c r="N5" s="11">
        <v>0.76570000000000005</v>
      </c>
      <c r="O5" s="11">
        <v>0.56000000000000005</v>
      </c>
      <c r="P5" s="11">
        <v>0.13550000000000001</v>
      </c>
      <c r="Q5" s="11">
        <v>0.1061</v>
      </c>
      <c r="R5" s="11"/>
      <c r="S5" s="11"/>
      <c r="T5" s="11"/>
      <c r="U5" s="11"/>
      <c r="V5" s="11"/>
      <c r="W5" s="11"/>
      <c r="X5" s="11"/>
      <c r="Y5" s="11"/>
      <c r="Z5" s="11">
        <v>12.433400000000002</v>
      </c>
    </row>
    <row r="6" spans="1:26">
      <c r="A6" s="54" t="s">
        <v>469</v>
      </c>
      <c r="B6" s="54">
        <v>2009</v>
      </c>
      <c r="C6" s="54" t="s">
        <v>438</v>
      </c>
      <c r="D6" s="54" t="s">
        <v>470</v>
      </c>
      <c r="E6" s="53"/>
      <c r="G6" s="55" t="s">
        <v>467</v>
      </c>
      <c r="H6" s="11">
        <v>3.58</v>
      </c>
      <c r="I6" s="11">
        <v>4.91</v>
      </c>
      <c r="J6" s="11">
        <v>6.58</v>
      </c>
      <c r="K6" s="11">
        <v>6.12</v>
      </c>
      <c r="L6" s="11">
        <v>6.41</v>
      </c>
      <c r="M6" s="11">
        <v>7.93</v>
      </c>
      <c r="N6" s="11">
        <v>9</v>
      </c>
      <c r="O6" s="11">
        <v>10.77</v>
      </c>
      <c r="P6" s="11">
        <v>10.88642226</v>
      </c>
      <c r="Q6" s="11">
        <v>11.2</v>
      </c>
      <c r="R6" s="11">
        <v>13.3</v>
      </c>
      <c r="S6" s="11">
        <v>14.29</v>
      </c>
      <c r="T6" s="11">
        <v>15.4</v>
      </c>
      <c r="U6" s="11">
        <v>16.100000000000001</v>
      </c>
      <c r="V6" s="11">
        <v>17.5</v>
      </c>
      <c r="W6" s="11">
        <v>16.100000000000001</v>
      </c>
      <c r="X6" s="11">
        <v>16.899999999999999</v>
      </c>
      <c r="Y6" s="11"/>
      <c r="Z6" s="11">
        <v>186.97642225999999</v>
      </c>
    </row>
    <row r="7" spans="1:26">
      <c r="A7" s="54" t="s">
        <v>469</v>
      </c>
      <c r="B7" s="54">
        <v>2010</v>
      </c>
      <c r="C7" s="54" t="s">
        <v>438</v>
      </c>
      <c r="D7" s="54" t="s">
        <v>470</v>
      </c>
      <c r="E7" s="53"/>
      <c r="G7" s="55" t="s">
        <v>466</v>
      </c>
      <c r="H7" s="11"/>
      <c r="I7" s="11">
        <v>0.02</v>
      </c>
      <c r="J7" s="11">
        <v>0.03</v>
      </c>
      <c r="K7" s="11">
        <v>0.14000000000000001</v>
      </c>
      <c r="L7" s="11">
        <v>0.24</v>
      </c>
      <c r="M7" s="11">
        <v>0.33</v>
      </c>
      <c r="N7" s="11">
        <v>0.27</v>
      </c>
      <c r="O7" s="11">
        <v>0.3</v>
      </c>
      <c r="P7" s="11">
        <v>6.7</v>
      </c>
      <c r="Q7" s="11">
        <v>6.9</v>
      </c>
      <c r="R7" s="11">
        <v>6.3</v>
      </c>
      <c r="S7" s="11">
        <v>6.86</v>
      </c>
      <c r="T7" s="11">
        <v>6.1</v>
      </c>
      <c r="U7" s="11">
        <v>8.9</v>
      </c>
      <c r="V7" s="11">
        <v>7.2</v>
      </c>
      <c r="W7" s="11">
        <v>7</v>
      </c>
      <c r="X7" s="11">
        <v>4.3499999999999996</v>
      </c>
      <c r="Y7" s="11"/>
      <c r="Z7" s="11">
        <v>61.64</v>
      </c>
    </row>
    <row r="8" spans="1:26">
      <c r="A8" s="54" t="s">
        <v>469</v>
      </c>
      <c r="B8" s="54">
        <v>2011</v>
      </c>
      <c r="C8" s="54" t="s">
        <v>438</v>
      </c>
      <c r="D8" s="54" t="s">
        <v>470</v>
      </c>
      <c r="E8" s="53"/>
      <c r="G8" s="55" t="s">
        <v>465</v>
      </c>
      <c r="H8" s="11">
        <v>8.93</v>
      </c>
      <c r="I8" s="11">
        <v>10.17</v>
      </c>
      <c r="J8" s="11">
        <v>10.77</v>
      </c>
      <c r="K8" s="11">
        <v>11.81</v>
      </c>
      <c r="L8" s="11">
        <v>12.76</v>
      </c>
      <c r="M8" s="11">
        <v>14.3</v>
      </c>
      <c r="N8" s="11">
        <v>16.309999999999999</v>
      </c>
      <c r="O8" s="11">
        <v>16.72</v>
      </c>
      <c r="P8" s="11">
        <v>18.55</v>
      </c>
      <c r="Q8" s="11">
        <v>18.64</v>
      </c>
      <c r="R8" s="11">
        <v>19.100000000000001</v>
      </c>
      <c r="S8" s="11">
        <v>20.68</v>
      </c>
      <c r="T8" s="11">
        <v>21.11</v>
      </c>
      <c r="U8" s="11">
        <v>21.63</v>
      </c>
      <c r="V8" s="11">
        <v>20.96</v>
      </c>
      <c r="W8" s="11">
        <v>20.97</v>
      </c>
      <c r="X8" s="11">
        <v>19.579999999999998</v>
      </c>
      <c r="Y8" s="11"/>
      <c r="Z8" s="11">
        <v>282.98999999999995</v>
      </c>
    </row>
    <row r="9" spans="1:26">
      <c r="A9" s="54" t="s">
        <v>469</v>
      </c>
      <c r="B9" s="54">
        <v>2012</v>
      </c>
      <c r="C9" s="54" t="s">
        <v>438</v>
      </c>
      <c r="D9" s="54" t="s">
        <v>470</v>
      </c>
      <c r="E9" s="53">
        <v>9.2799999999999994</v>
      </c>
      <c r="G9" s="55" t="s">
        <v>464</v>
      </c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>
        <v>15.2</v>
      </c>
      <c r="X9" s="11">
        <v>15.73</v>
      </c>
      <c r="Y9" s="11"/>
      <c r="Z9" s="11">
        <v>30.93</v>
      </c>
    </row>
    <row r="10" spans="1:26">
      <c r="A10" s="54" t="s">
        <v>469</v>
      </c>
      <c r="B10" s="54">
        <v>2013</v>
      </c>
      <c r="C10" s="54" t="s">
        <v>438</v>
      </c>
      <c r="D10" s="54" t="s">
        <v>470</v>
      </c>
      <c r="E10" s="53">
        <v>4.6618940589999998</v>
      </c>
      <c r="G10" s="55" t="s">
        <v>463</v>
      </c>
      <c r="H10" s="11"/>
      <c r="I10" s="11"/>
      <c r="J10" s="11"/>
      <c r="K10" s="11"/>
      <c r="L10" s="11">
        <v>0.22</v>
      </c>
      <c r="M10" s="11">
        <v>0.23</v>
      </c>
      <c r="N10" s="11">
        <v>2.25</v>
      </c>
      <c r="O10" s="11">
        <v>5.5</v>
      </c>
      <c r="P10" s="11">
        <v>8.5</v>
      </c>
      <c r="Q10" s="11">
        <v>8</v>
      </c>
      <c r="R10" s="11">
        <v>8</v>
      </c>
      <c r="S10" s="11">
        <v>8.92</v>
      </c>
      <c r="T10" s="11">
        <v>11.76</v>
      </c>
      <c r="U10" s="11">
        <v>13.62</v>
      </c>
      <c r="V10" s="11">
        <v>14.9</v>
      </c>
      <c r="W10" s="11">
        <v>15.48</v>
      </c>
      <c r="X10" s="11">
        <v>28.2</v>
      </c>
      <c r="Y10" s="11"/>
      <c r="Z10" s="11">
        <v>125.58000000000001</v>
      </c>
    </row>
    <row r="11" spans="1:26">
      <c r="A11" s="54" t="s">
        <v>469</v>
      </c>
      <c r="B11" s="54">
        <v>2014</v>
      </c>
      <c r="C11" s="54" t="s">
        <v>438</v>
      </c>
      <c r="D11" s="54" t="s">
        <v>470</v>
      </c>
      <c r="E11" s="53">
        <v>3.7817689840000002</v>
      </c>
      <c r="G11" s="55" t="s">
        <v>462</v>
      </c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>
      <c r="A12" s="54" t="s">
        <v>469</v>
      </c>
      <c r="B12" s="54">
        <v>2015</v>
      </c>
      <c r="C12" s="54" t="s">
        <v>438</v>
      </c>
      <c r="D12" s="54" t="s">
        <v>470</v>
      </c>
      <c r="E12" s="53">
        <v>7.22</v>
      </c>
      <c r="G12" s="55" t="s">
        <v>461</v>
      </c>
      <c r="H12" s="11">
        <v>20.239999999999998</v>
      </c>
      <c r="I12" s="11">
        <v>20.38</v>
      </c>
      <c r="J12" s="11">
        <v>18.2</v>
      </c>
      <c r="K12" s="11">
        <v>20.186976000000001</v>
      </c>
      <c r="L12" s="11">
        <v>18.940000000000001</v>
      </c>
      <c r="M12" s="11">
        <v>43.86938</v>
      </c>
      <c r="N12" s="11">
        <v>52.4</v>
      </c>
      <c r="O12" s="11">
        <v>54.96</v>
      </c>
      <c r="P12" s="11">
        <v>86.51</v>
      </c>
      <c r="Q12" s="11">
        <v>95.45</v>
      </c>
      <c r="R12" s="11">
        <v>92.89</v>
      </c>
      <c r="S12" s="11">
        <v>85.89</v>
      </c>
      <c r="T12" s="11">
        <v>84.61</v>
      </c>
      <c r="U12" s="11">
        <v>4.46</v>
      </c>
      <c r="V12" s="11">
        <v>0.46</v>
      </c>
      <c r="W12" s="11"/>
      <c r="X12" s="11">
        <v>5.57</v>
      </c>
      <c r="Y12" s="11"/>
      <c r="Z12" s="11">
        <v>705.01635600000009</v>
      </c>
    </row>
    <row r="13" spans="1:26">
      <c r="A13" s="54" t="s">
        <v>469</v>
      </c>
      <c r="B13" s="54">
        <v>2016</v>
      </c>
      <c r="C13" s="54" t="s">
        <v>438</v>
      </c>
      <c r="D13" s="54" t="s">
        <v>470</v>
      </c>
      <c r="E13" s="53">
        <v>10.48099466</v>
      </c>
      <c r="G13" s="55" t="s">
        <v>460</v>
      </c>
      <c r="H13" s="11"/>
      <c r="I13" s="11"/>
      <c r="J13" s="11"/>
      <c r="K13" s="11"/>
      <c r="L13" s="11"/>
      <c r="M13" s="11">
        <v>7.03</v>
      </c>
      <c r="N13" s="11">
        <v>28.74</v>
      </c>
      <c r="O13" s="11">
        <v>33.119999999999997</v>
      </c>
      <c r="P13" s="11">
        <v>50.432000000000002</v>
      </c>
      <c r="Q13" s="11">
        <v>48.94</v>
      </c>
      <c r="R13" s="11">
        <v>52.43</v>
      </c>
      <c r="S13" s="11">
        <v>57.850099999999998</v>
      </c>
      <c r="T13" s="11">
        <v>11.6</v>
      </c>
      <c r="U13" s="11">
        <v>16.29</v>
      </c>
      <c r="V13" s="11">
        <v>18.260000000000002</v>
      </c>
      <c r="W13" s="11">
        <v>17.36</v>
      </c>
      <c r="X13" s="11">
        <v>18.510000000000002</v>
      </c>
      <c r="Y13" s="11"/>
      <c r="Z13" s="11">
        <v>360.56210000000004</v>
      </c>
    </row>
    <row r="14" spans="1:26">
      <c r="A14" s="54" t="s">
        <v>469</v>
      </c>
      <c r="B14" s="54">
        <v>2017</v>
      </c>
      <c r="C14" s="54" t="s">
        <v>438</v>
      </c>
      <c r="D14" s="54" t="s">
        <v>470</v>
      </c>
      <c r="E14" s="53">
        <v>6.77</v>
      </c>
      <c r="G14" s="55" t="s">
        <v>459</v>
      </c>
      <c r="H14" s="11">
        <v>63.28</v>
      </c>
      <c r="I14" s="11">
        <v>67.89</v>
      </c>
      <c r="J14" s="11">
        <v>74.28</v>
      </c>
      <c r="K14" s="11">
        <v>59.09</v>
      </c>
      <c r="L14" s="11">
        <v>84.34</v>
      </c>
      <c r="M14" s="11">
        <v>209.11</v>
      </c>
      <c r="N14" s="11">
        <v>147.55000000000001</v>
      </c>
      <c r="O14" s="11">
        <v>152.53</v>
      </c>
      <c r="P14" s="11">
        <v>9.0500000000000007</v>
      </c>
      <c r="Q14" s="11">
        <v>11</v>
      </c>
      <c r="R14" s="11">
        <v>11.16</v>
      </c>
      <c r="S14" s="11">
        <v>11.28</v>
      </c>
      <c r="T14" s="11">
        <v>21.16</v>
      </c>
      <c r="U14" s="11">
        <v>23.1</v>
      </c>
      <c r="V14" s="11">
        <v>45.86</v>
      </c>
      <c r="W14" s="11">
        <v>37.28</v>
      </c>
      <c r="X14" s="11">
        <v>39.01</v>
      </c>
      <c r="Y14" s="11"/>
      <c r="Z14" s="11">
        <v>1066.9699999999998</v>
      </c>
    </row>
    <row r="15" spans="1:26">
      <c r="A15" s="54" t="s">
        <v>469</v>
      </c>
      <c r="B15" s="54">
        <v>2018</v>
      </c>
      <c r="C15" s="54" t="s">
        <v>438</v>
      </c>
      <c r="D15" s="54" t="s">
        <v>470</v>
      </c>
      <c r="E15" s="53">
        <v>6.72</v>
      </c>
      <c r="G15" s="55" t="s">
        <v>458</v>
      </c>
      <c r="H15" s="11"/>
      <c r="I15" s="11"/>
      <c r="J15" s="11">
        <v>7.84</v>
      </c>
      <c r="K15" s="11">
        <v>14.38</v>
      </c>
      <c r="L15" s="11">
        <v>41.8</v>
      </c>
      <c r="M15" s="11">
        <v>50.01</v>
      </c>
      <c r="N15" s="11">
        <v>58.81</v>
      </c>
      <c r="O15" s="11">
        <v>68.47</v>
      </c>
      <c r="P15" s="11">
        <v>76.883229670000006</v>
      </c>
      <c r="Q15" s="11">
        <v>118.03322970000001</v>
      </c>
      <c r="R15" s="11">
        <v>126.05</v>
      </c>
      <c r="S15" s="11">
        <v>75.407680209999995</v>
      </c>
      <c r="T15" s="11">
        <v>78.319999999999993</v>
      </c>
      <c r="U15" s="11">
        <v>78.099999999999994</v>
      </c>
      <c r="V15" s="11">
        <v>83.48</v>
      </c>
      <c r="W15" s="11">
        <v>86.64</v>
      </c>
      <c r="X15" s="11">
        <v>90.97</v>
      </c>
      <c r="Y15" s="11"/>
      <c r="Z15" s="11">
        <v>1055.19413958</v>
      </c>
    </row>
    <row r="16" spans="1:26">
      <c r="A16" s="54" t="s">
        <v>469</v>
      </c>
      <c r="B16" s="54">
        <v>2019</v>
      </c>
      <c r="C16" s="54" t="s">
        <v>438</v>
      </c>
      <c r="D16" s="54" t="s">
        <v>470</v>
      </c>
      <c r="E16" s="53">
        <v>11.33</v>
      </c>
      <c r="G16" s="55" t="s">
        <v>457</v>
      </c>
      <c r="H16" s="11"/>
      <c r="I16" s="11"/>
      <c r="J16" s="11"/>
      <c r="K16" s="11">
        <v>2.56</v>
      </c>
      <c r="L16" s="11">
        <v>2.87</v>
      </c>
      <c r="M16" s="11">
        <v>4.7699999999999996</v>
      </c>
      <c r="N16" s="11">
        <v>5.3</v>
      </c>
      <c r="O16" s="11">
        <v>6.3</v>
      </c>
      <c r="P16" s="11">
        <v>38.04</v>
      </c>
      <c r="Q16" s="11">
        <v>40.520000000000003</v>
      </c>
      <c r="R16" s="11">
        <v>47.35</v>
      </c>
      <c r="S16" s="11">
        <v>51.306144400000001</v>
      </c>
      <c r="T16" s="11">
        <v>47.6</v>
      </c>
      <c r="U16" s="11">
        <v>49.59</v>
      </c>
      <c r="V16" s="11">
        <v>50.44</v>
      </c>
      <c r="W16" s="11">
        <v>52.78</v>
      </c>
      <c r="X16" s="11">
        <v>46.42</v>
      </c>
      <c r="Y16" s="11"/>
      <c r="Z16" s="11">
        <v>445.84614440000001</v>
      </c>
    </row>
    <row r="17" spans="1:26">
      <c r="A17" s="54" t="s">
        <v>469</v>
      </c>
      <c r="B17" s="54">
        <v>2020</v>
      </c>
      <c r="C17" s="54" t="s">
        <v>438</v>
      </c>
      <c r="D17" s="54" t="s">
        <v>470</v>
      </c>
      <c r="E17" s="53">
        <v>4.83</v>
      </c>
      <c r="G17" s="55" t="s">
        <v>456</v>
      </c>
      <c r="H17" s="11">
        <v>14.72</v>
      </c>
      <c r="I17" s="11">
        <v>25.93</v>
      </c>
      <c r="J17" s="11">
        <v>26.73</v>
      </c>
      <c r="K17" s="11">
        <v>7.62</v>
      </c>
      <c r="L17" s="11">
        <v>10.5</v>
      </c>
      <c r="M17" s="11">
        <v>26.96</v>
      </c>
      <c r="N17" s="11">
        <v>39.479999999999997</v>
      </c>
      <c r="O17" s="11">
        <v>39.08</v>
      </c>
      <c r="P17" s="11">
        <v>10.49</v>
      </c>
      <c r="Q17" s="11">
        <v>10.11</v>
      </c>
      <c r="R17" s="11">
        <v>10.45</v>
      </c>
      <c r="S17" s="11">
        <v>9.02</v>
      </c>
      <c r="T17" s="11">
        <v>12.01</v>
      </c>
      <c r="U17" s="11">
        <v>13.22</v>
      </c>
      <c r="V17" s="11">
        <v>12.46</v>
      </c>
      <c r="W17" s="11">
        <v>13.54</v>
      </c>
      <c r="X17" s="11">
        <v>13.46</v>
      </c>
      <c r="Y17" s="11"/>
      <c r="Z17" s="11">
        <v>295.77999999999997</v>
      </c>
    </row>
    <row r="18" spans="1:26">
      <c r="A18" s="54" t="s">
        <v>469</v>
      </c>
      <c r="B18" s="54">
        <v>2021</v>
      </c>
      <c r="C18" s="54" t="s">
        <v>438</v>
      </c>
      <c r="D18" s="54" t="s">
        <v>470</v>
      </c>
      <c r="E18" s="53">
        <v>3</v>
      </c>
      <c r="G18" s="55" t="s">
        <v>455</v>
      </c>
      <c r="H18" s="11"/>
      <c r="I18" s="11"/>
      <c r="J18" s="11"/>
      <c r="K18" s="11"/>
      <c r="L18" s="11"/>
      <c r="M18" s="11">
        <v>4.99</v>
      </c>
      <c r="N18" s="11">
        <v>12.34</v>
      </c>
      <c r="O18" s="11">
        <v>9.19</v>
      </c>
      <c r="P18" s="11">
        <v>17.87</v>
      </c>
      <c r="Q18" s="11">
        <v>17.7</v>
      </c>
      <c r="R18" s="11">
        <v>21</v>
      </c>
      <c r="S18" s="11">
        <v>21</v>
      </c>
      <c r="T18" s="11">
        <v>24.28</v>
      </c>
      <c r="U18" s="11">
        <v>26.6</v>
      </c>
      <c r="V18" s="11">
        <v>29.05</v>
      </c>
      <c r="W18" s="11">
        <v>30.87</v>
      </c>
      <c r="X18" s="11">
        <v>32.979999999999997</v>
      </c>
      <c r="Y18" s="11"/>
      <c r="Z18" s="11">
        <v>247.87</v>
      </c>
    </row>
    <row r="19" spans="1:26">
      <c r="A19" s="54" t="s">
        <v>468</v>
      </c>
      <c r="B19" s="54">
        <v>2005</v>
      </c>
      <c r="C19" s="54" t="s">
        <v>438</v>
      </c>
      <c r="D19" s="54" t="s">
        <v>470</v>
      </c>
      <c r="E19" s="53">
        <v>6</v>
      </c>
      <c r="G19" s="55" t="s">
        <v>454</v>
      </c>
      <c r="H19" s="11">
        <v>5</v>
      </c>
      <c r="I19" s="11">
        <v>5.4</v>
      </c>
      <c r="J19" s="11">
        <v>7.3</v>
      </c>
      <c r="K19" s="11">
        <v>7.4</v>
      </c>
      <c r="L19" s="11">
        <v>7.5</v>
      </c>
      <c r="M19" s="11">
        <v>7.9</v>
      </c>
      <c r="N19" s="11">
        <v>19.54</v>
      </c>
      <c r="O19" s="11">
        <v>21</v>
      </c>
      <c r="P19" s="11">
        <v>19.3</v>
      </c>
      <c r="Q19" s="11">
        <v>22</v>
      </c>
      <c r="R19" s="11">
        <v>21.2</v>
      </c>
      <c r="S19" s="11">
        <v>22.5</v>
      </c>
      <c r="T19" s="11">
        <v>26</v>
      </c>
      <c r="U19" s="11">
        <v>32</v>
      </c>
      <c r="V19" s="11">
        <v>32.5</v>
      </c>
      <c r="W19" s="11">
        <v>17</v>
      </c>
      <c r="X19" s="11">
        <v>13</v>
      </c>
      <c r="Y19" s="11"/>
      <c r="Z19" s="11">
        <v>286.53999999999996</v>
      </c>
    </row>
    <row r="20" spans="1:26">
      <c r="A20" s="54" t="s">
        <v>468</v>
      </c>
      <c r="B20" s="54">
        <v>2006</v>
      </c>
      <c r="C20" s="54" t="s">
        <v>438</v>
      </c>
      <c r="D20" s="54" t="s">
        <v>470</v>
      </c>
      <c r="E20" s="53">
        <v>3.41</v>
      </c>
      <c r="G20" s="55" t="s">
        <v>453</v>
      </c>
      <c r="H20" s="11"/>
      <c r="I20" s="11"/>
      <c r="J20" s="11"/>
      <c r="K20" s="11"/>
      <c r="L20" s="11"/>
      <c r="M20" s="11">
        <v>33.78</v>
      </c>
      <c r="N20" s="11">
        <v>36.049999999999997</v>
      </c>
      <c r="O20" s="11">
        <v>57.81</v>
      </c>
      <c r="P20" s="11">
        <v>58.97</v>
      </c>
      <c r="Q20" s="11">
        <v>55.16</v>
      </c>
      <c r="R20" s="11">
        <v>60.49</v>
      </c>
      <c r="S20" s="11">
        <v>19.399999999999999</v>
      </c>
      <c r="T20" s="11">
        <v>11.03</v>
      </c>
      <c r="U20" s="11">
        <v>12.13</v>
      </c>
      <c r="V20" s="11">
        <v>12.3</v>
      </c>
      <c r="W20" s="11">
        <v>2.15</v>
      </c>
      <c r="X20" s="11">
        <v>3.52</v>
      </c>
      <c r="Y20" s="11"/>
      <c r="Z20" s="11">
        <v>362.78999999999991</v>
      </c>
    </row>
    <row r="21" spans="1:26">
      <c r="A21" s="54" t="s">
        <v>468</v>
      </c>
      <c r="B21" s="54">
        <v>2007</v>
      </c>
      <c r="C21" s="54" t="s">
        <v>438</v>
      </c>
      <c r="D21" s="54" t="s">
        <v>470</v>
      </c>
      <c r="E21" s="53"/>
      <c r="G21" s="55" t="s">
        <v>452</v>
      </c>
      <c r="H21" s="11">
        <v>9.94</v>
      </c>
      <c r="I21" s="11">
        <v>11.37</v>
      </c>
      <c r="J21" s="11">
        <v>12.43</v>
      </c>
      <c r="K21" s="11">
        <v>12.54</v>
      </c>
      <c r="L21" s="11">
        <v>9.42</v>
      </c>
      <c r="M21" s="11">
        <v>10.445101080000001</v>
      </c>
      <c r="N21" s="11">
        <v>10.220878000000001</v>
      </c>
      <c r="O21" s="11">
        <v>9.15</v>
      </c>
      <c r="P21" s="11">
        <v>46.5654884</v>
      </c>
      <c r="Q21" s="11">
        <v>46.24</v>
      </c>
      <c r="R21" s="11">
        <v>45.89</v>
      </c>
      <c r="S21" s="11">
        <v>51.55</v>
      </c>
      <c r="T21" s="11">
        <v>53.93</v>
      </c>
      <c r="U21" s="11">
        <v>57.56</v>
      </c>
      <c r="V21" s="11">
        <v>59.02</v>
      </c>
      <c r="W21" s="11">
        <v>62.27</v>
      </c>
      <c r="X21" s="11">
        <v>58.29</v>
      </c>
      <c r="Y21" s="11"/>
      <c r="Z21" s="11">
        <v>566.83146748000001</v>
      </c>
    </row>
    <row r="22" spans="1:26">
      <c r="A22" s="54" t="s">
        <v>468</v>
      </c>
      <c r="B22" s="54">
        <v>2008</v>
      </c>
      <c r="C22" s="54" t="s">
        <v>438</v>
      </c>
      <c r="D22" s="54" t="s">
        <v>470</v>
      </c>
      <c r="E22" s="53">
        <v>0.32</v>
      </c>
      <c r="G22" s="55" t="s">
        <v>451</v>
      </c>
      <c r="H22" s="11"/>
      <c r="I22" s="11"/>
      <c r="J22" s="11"/>
      <c r="K22" s="11">
        <v>0.04</v>
      </c>
      <c r="L22" s="11">
        <v>9.6199999999999994E-2</v>
      </c>
      <c r="M22" s="11">
        <v>9.1399999999999995E-2</v>
      </c>
      <c r="N22" s="11">
        <v>5.57E-2</v>
      </c>
      <c r="O22" s="11">
        <v>7.0000000000000007E-2</v>
      </c>
      <c r="P22" s="11">
        <v>6.6000000000000003E-2</v>
      </c>
      <c r="Q22" s="11">
        <v>6.6000000000000003E-2</v>
      </c>
      <c r="R22" s="11">
        <v>7.0000000000000007E-2</v>
      </c>
      <c r="S22" s="11">
        <v>1.0660000000000001</v>
      </c>
      <c r="T22" s="11"/>
      <c r="U22" s="11">
        <v>0.03</v>
      </c>
      <c r="V22" s="11">
        <v>0.03</v>
      </c>
      <c r="W22" s="11">
        <v>0.02</v>
      </c>
      <c r="X22" s="11">
        <v>0.02</v>
      </c>
      <c r="Y22" s="11"/>
      <c r="Z22" s="11">
        <v>1.7213000000000003</v>
      </c>
    </row>
    <row r="23" spans="1:26">
      <c r="A23" s="54" t="s">
        <v>468</v>
      </c>
      <c r="B23" s="54">
        <v>2009</v>
      </c>
      <c r="C23" s="54" t="s">
        <v>438</v>
      </c>
      <c r="D23" s="54" t="s">
        <v>470</v>
      </c>
      <c r="E23" s="53">
        <v>0.5</v>
      </c>
      <c r="G23" s="55" t="s">
        <v>450</v>
      </c>
      <c r="H23" s="11"/>
      <c r="I23" s="11"/>
      <c r="J23" s="11"/>
      <c r="K23" s="11">
        <v>0.1711</v>
      </c>
      <c r="L23" s="11">
        <v>0.48199999999999998</v>
      </c>
      <c r="M23" s="11">
        <v>0.49</v>
      </c>
      <c r="N23" s="11">
        <v>0.92</v>
      </c>
      <c r="O23" s="11">
        <v>0.99</v>
      </c>
      <c r="P23" s="11">
        <v>1.03</v>
      </c>
      <c r="Q23" s="11">
        <v>1.23</v>
      </c>
      <c r="R23" s="11">
        <v>2.94</v>
      </c>
      <c r="S23" s="11">
        <v>3.7351999999999999</v>
      </c>
      <c r="T23" s="11">
        <v>4.32</v>
      </c>
      <c r="U23" s="11">
        <v>4.74</v>
      </c>
      <c r="V23" s="11">
        <v>8.49</v>
      </c>
      <c r="W23" s="11">
        <v>14.44</v>
      </c>
      <c r="X23" s="11">
        <v>17.3</v>
      </c>
      <c r="Y23" s="11"/>
      <c r="Z23" s="11">
        <v>61.278300000000002</v>
      </c>
    </row>
    <row r="24" spans="1:26">
      <c r="A24" s="54" t="s">
        <v>468</v>
      </c>
      <c r="B24" s="54">
        <v>2010</v>
      </c>
      <c r="C24" s="54" t="s">
        <v>438</v>
      </c>
      <c r="D24" s="54" t="s">
        <v>470</v>
      </c>
      <c r="E24" s="53">
        <v>0.6361</v>
      </c>
      <c r="G24" s="55" t="s">
        <v>449</v>
      </c>
      <c r="H24" s="11">
        <v>406.4</v>
      </c>
      <c r="I24" s="11">
        <v>469.59</v>
      </c>
      <c r="J24" s="11">
        <v>545.32000000000005</v>
      </c>
      <c r="K24" s="11">
        <v>592.08000000000004</v>
      </c>
      <c r="L24" s="11">
        <v>652.91</v>
      </c>
      <c r="M24" s="11">
        <v>770.73</v>
      </c>
      <c r="N24" s="11">
        <v>894.74</v>
      </c>
      <c r="O24" s="11">
        <v>964.09</v>
      </c>
      <c r="P24" s="11">
        <v>982.47</v>
      </c>
      <c r="Q24" s="11">
        <v>984.4</v>
      </c>
      <c r="R24" s="11">
        <v>990.66</v>
      </c>
      <c r="S24" s="11">
        <v>761.31</v>
      </c>
      <c r="T24" s="11">
        <v>672.96</v>
      </c>
      <c r="U24" s="11">
        <v>652.34</v>
      </c>
      <c r="V24" s="11">
        <v>596.79</v>
      </c>
      <c r="W24" s="11">
        <v>579.78</v>
      </c>
      <c r="X24" s="11">
        <v>594.45000000000005</v>
      </c>
      <c r="Y24" s="11"/>
      <c r="Z24" s="11">
        <v>12111.020000000002</v>
      </c>
    </row>
    <row r="25" spans="1:26">
      <c r="A25" s="54" t="s">
        <v>468</v>
      </c>
      <c r="B25" s="54">
        <v>2011</v>
      </c>
      <c r="C25" s="54" t="s">
        <v>438</v>
      </c>
      <c r="D25" s="54" t="s">
        <v>470</v>
      </c>
      <c r="E25" s="53">
        <v>0.76570000000000005</v>
      </c>
      <c r="G25" s="55" t="s">
        <v>448</v>
      </c>
      <c r="H25" s="11">
        <v>9.4</v>
      </c>
      <c r="I25" s="11">
        <v>9.8239999999999998</v>
      </c>
      <c r="J25" s="11">
        <v>10.15</v>
      </c>
      <c r="K25" s="11">
        <v>137</v>
      </c>
      <c r="L25" s="11">
        <v>140.1</v>
      </c>
      <c r="M25" s="11">
        <v>123.1</v>
      </c>
      <c r="N25" s="11">
        <v>130.75</v>
      </c>
      <c r="O25" s="11">
        <v>137.75</v>
      </c>
      <c r="P25" s="11">
        <v>17.75</v>
      </c>
      <c r="Q25" s="11">
        <v>17.07</v>
      </c>
      <c r="R25" s="11">
        <v>18.920000000000002</v>
      </c>
      <c r="S25" s="11">
        <v>15.62</v>
      </c>
      <c r="T25" s="11">
        <v>16.3</v>
      </c>
      <c r="U25" s="11">
        <v>15.65</v>
      </c>
      <c r="V25" s="11">
        <v>15.61</v>
      </c>
      <c r="W25" s="11">
        <v>15.14</v>
      </c>
      <c r="X25" s="11">
        <v>15.85</v>
      </c>
      <c r="Y25" s="11"/>
      <c r="Z25" s="11">
        <v>845.98399999999992</v>
      </c>
    </row>
    <row r="26" spans="1:26">
      <c r="A26" s="54" t="s">
        <v>468</v>
      </c>
      <c r="B26" s="54">
        <v>2012</v>
      </c>
      <c r="C26" s="54" t="s">
        <v>438</v>
      </c>
      <c r="D26" s="54" t="s">
        <v>470</v>
      </c>
      <c r="E26" s="53">
        <v>0.56000000000000005</v>
      </c>
      <c r="G26" s="55" t="s">
        <v>447</v>
      </c>
      <c r="H26" s="11"/>
      <c r="I26" s="11"/>
      <c r="J26" s="11"/>
      <c r="K26" s="11">
        <v>6.16</v>
      </c>
      <c r="L26" s="11">
        <v>9.61</v>
      </c>
      <c r="M26" s="11">
        <v>4.53</v>
      </c>
      <c r="N26" s="11">
        <v>7.97</v>
      </c>
      <c r="O26" s="11">
        <v>7.5</v>
      </c>
      <c r="P26" s="11">
        <v>7.45</v>
      </c>
      <c r="Q26" s="11">
        <v>6.23</v>
      </c>
      <c r="R26" s="11">
        <v>4.96</v>
      </c>
      <c r="S26" s="11">
        <v>5.21</v>
      </c>
      <c r="T26" s="11">
        <v>0.57999999999999996</v>
      </c>
      <c r="U26" s="11">
        <v>1.02</v>
      </c>
      <c r="V26" s="11">
        <v>2.62</v>
      </c>
      <c r="W26" s="11">
        <v>1.77</v>
      </c>
      <c r="X26" s="11">
        <v>0.97</v>
      </c>
      <c r="Y26" s="11"/>
      <c r="Z26" s="11">
        <v>66.58</v>
      </c>
    </row>
    <row r="27" spans="1:26">
      <c r="A27" s="54" t="s">
        <v>468</v>
      </c>
      <c r="B27" s="54">
        <v>2013</v>
      </c>
      <c r="C27" s="54" t="s">
        <v>438</v>
      </c>
      <c r="D27" s="54" t="s">
        <v>470</v>
      </c>
      <c r="E27" s="53">
        <v>0.13550000000000001</v>
      </c>
      <c r="G27" s="55" t="s">
        <v>446</v>
      </c>
      <c r="H27" s="11">
        <v>2.7</v>
      </c>
      <c r="I27" s="11">
        <v>3.2</v>
      </c>
      <c r="J27" s="11">
        <v>5</v>
      </c>
      <c r="K27" s="11">
        <v>5.7</v>
      </c>
      <c r="L27" s="11">
        <v>5.0999999999999996</v>
      </c>
      <c r="M27" s="11">
        <v>7.3</v>
      </c>
      <c r="N27" s="11">
        <v>8.3000000000000007</v>
      </c>
      <c r="O27" s="11">
        <v>7.3</v>
      </c>
      <c r="P27" s="11">
        <v>5.64</v>
      </c>
      <c r="Q27" s="11">
        <v>5.8010000000000002</v>
      </c>
      <c r="R27" s="11">
        <v>5.86</v>
      </c>
      <c r="S27" s="11">
        <v>7.2879779999999998</v>
      </c>
      <c r="T27" s="11">
        <v>6.08</v>
      </c>
      <c r="U27" s="11">
        <v>6.56</v>
      </c>
      <c r="V27" s="11">
        <v>4.96</v>
      </c>
      <c r="W27" s="11">
        <v>4.96</v>
      </c>
      <c r="X27" s="11">
        <v>5.84</v>
      </c>
      <c r="Y27" s="11"/>
      <c r="Z27" s="11">
        <v>97.588977999999997</v>
      </c>
    </row>
    <row r="28" spans="1:26">
      <c r="A28" s="54" t="s">
        <v>468</v>
      </c>
      <c r="B28" s="54">
        <v>2014</v>
      </c>
      <c r="C28" s="54" t="s">
        <v>438</v>
      </c>
      <c r="D28" s="54" t="s">
        <v>470</v>
      </c>
      <c r="E28" s="53">
        <v>0.1061</v>
      </c>
      <c r="G28" s="55" t="s">
        <v>445</v>
      </c>
      <c r="H28" s="11">
        <v>26.9</v>
      </c>
      <c r="I28" s="11">
        <v>32.159999999999997</v>
      </c>
      <c r="J28" s="11">
        <v>36.4</v>
      </c>
      <c r="K28" s="11">
        <v>41.15</v>
      </c>
      <c r="L28" s="11">
        <v>50.481574170000002</v>
      </c>
      <c r="M28" s="11">
        <v>41.88</v>
      </c>
      <c r="N28" s="11">
        <v>42.042400000000001</v>
      </c>
      <c r="O28" s="11">
        <v>42.59</v>
      </c>
      <c r="P28" s="11">
        <v>47.470813999999997</v>
      </c>
      <c r="Q28" s="11">
        <v>42.73</v>
      </c>
      <c r="R28" s="11">
        <v>42.73</v>
      </c>
      <c r="S28" s="11">
        <v>43.18</v>
      </c>
      <c r="T28" s="11">
        <v>33.880000000000003</v>
      </c>
      <c r="U28" s="11">
        <v>9.49</v>
      </c>
      <c r="V28" s="11">
        <v>10</v>
      </c>
      <c r="W28" s="11">
        <v>9</v>
      </c>
      <c r="X28" s="11">
        <v>8.9</v>
      </c>
      <c r="Y28" s="11"/>
      <c r="Z28" s="11">
        <v>560.98478817000012</v>
      </c>
    </row>
    <row r="29" spans="1:26">
      <c r="A29" s="54" t="s">
        <v>468</v>
      </c>
      <c r="B29" s="54">
        <v>2015</v>
      </c>
      <c r="C29" s="54" t="s">
        <v>438</v>
      </c>
      <c r="D29" s="54" t="s">
        <v>470</v>
      </c>
      <c r="E29" s="53"/>
      <c r="G29" s="55" t="s">
        <v>444</v>
      </c>
      <c r="H29" s="11">
        <v>2.0099999999999998</v>
      </c>
      <c r="I29" s="11">
        <v>2.48</v>
      </c>
      <c r="J29" s="11">
        <v>2.79</v>
      </c>
      <c r="K29" s="11">
        <v>0.28999999999999998</v>
      </c>
      <c r="L29" s="11">
        <v>0.1</v>
      </c>
      <c r="M29" s="11">
        <v>0.08</v>
      </c>
      <c r="N29" s="11">
        <v>7.0000000000000007E-2</v>
      </c>
      <c r="O29" s="11">
        <v>0.08</v>
      </c>
      <c r="P29" s="11">
        <v>0.09</v>
      </c>
      <c r="Q29" s="11">
        <v>0.1</v>
      </c>
      <c r="R29" s="11">
        <v>0.12</v>
      </c>
      <c r="S29" s="11">
        <v>10.27</v>
      </c>
      <c r="T29" s="11">
        <v>10.74</v>
      </c>
      <c r="U29" s="11">
        <v>12</v>
      </c>
      <c r="V29" s="11">
        <v>8</v>
      </c>
      <c r="W29" s="11">
        <v>7.3</v>
      </c>
      <c r="X29" s="11">
        <v>4.4800000000000004</v>
      </c>
      <c r="Y29" s="11"/>
      <c r="Z29" s="11">
        <v>61</v>
      </c>
    </row>
    <row r="30" spans="1:26">
      <c r="A30" s="54" t="s">
        <v>468</v>
      </c>
      <c r="B30" s="54">
        <v>2016</v>
      </c>
      <c r="C30" s="54" t="s">
        <v>438</v>
      </c>
      <c r="D30" s="54" t="s">
        <v>470</v>
      </c>
      <c r="E30" s="53"/>
      <c r="G30" s="55" t="s">
        <v>443</v>
      </c>
      <c r="H30" s="11">
        <v>5.54</v>
      </c>
      <c r="I30" s="11">
        <v>5.97</v>
      </c>
      <c r="J30" s="11">
        <v>14.71</v>
      </c>
      <c r="K30" s="11">
        <v>16</v>
      </c>
      <c r="L30" s="11">
        <v>18.690000000000001</v>
      </c>
      <c r="M30" s="11">
        <v>19.059999999999999</v>
      </c>
      <c r="N30" s="11">
        <v>17.600000000000001</v>
      </c>
      <c r="O30" s="11">
        <v>18.73</v>
      </c>
      <c r="P30" s="11">
        <v>9.86</v>
      </c>
      <c r="Q30" s="11">
        <v>9.67</v>
      </c>
      <c r="R30" s="11">
        <v>11.48</v>
      </c>
      <c r="S30" s="11">
        <v>14.37</v>
      </c>
      <c r="T30" s="11">
        <v>13.77</v>
      </c>
      <c r="U30" s="11">
        <v>13.26</v>
      </c>
      <c r="V30" s="11">
        <v>14.47</v>
      </c>
      <c r="W30" s="11">
        <v>15.4</v>
      </c>
      <c r="X30" s="11">
        <v>15.59</v>
      </c>
      <c r="Y30" s="11"/>
      <c r="Z30" s="11">
        <v>234.17</v>
      </c>
    </row>
    <row r="31" spans="1:26">
      <c r="A31" s="54" t="s">
        <v>468</v>
      </c>
      <c r="B31" s="54">
        <v>2017</v>
      </c>
      <c r="C31" s="54" t="s">
        <v>438</v>
      </c>
      <c r="D31" s="54" t="s">
        <v>470</v>
      </c>
      <c r="E31" s="53"/>
      <c r="G31" s="55" t="s">
        <v>442</v>
      </c>
      <c r="H31" s="11">
        <v>6</v>
      </c>
      <c r="I31" s="11">
        <v>6.06</v>
      </c>
      <c r="J31" s="11">
        <v>6.12</v>
      </c>
      <c r="K31" s="11">
        <v>6.7</v>
      </c>
      <c r="L31" s="11">
        <v>6.5</v>
      </c>
      <c r="M31" s="11">
        <v>6.51</v>
      </c>
      <c r="N31" s="11">
        <v>6.74</v>
      </c>
      <c r="O31" s="11">
        <v>8.24</v>
      </c>
      <c r="P31" s="11">
        <v>15.24</v>
      </c>
      <c r="Q31" s="11">
        <v>16.48</v>
      </c>
      <c r="R31" s="11">
        <v>18.309999999999999</v>
      </c>
      <c r="S31" s="11">
        <v>20.77</v>
      </c>
      <c r="T31" s="11">
        <v>11.84</v>
      </c>
      <c r="U31" s="11">
        <v>2.35</v>
      </c>
      <c r="V31" s="11">
        <v>2.17</v>
      </c>
      <c r="W31" s="11">
        <v>1.49</v>
      </c>
      <c r="X31" s="11">
        <v>1.56</v>
      </c>
      <c r="Y31" s="11"/>
      <c r="Z31" s="11">
        <v>143.07999999999998</v>
      </c>
    </row>
    <row r="32" spans="1:26">
      <c r="A32" s="54" t="s">
        <v>468</v>
      </c>
      <c r="B32" s="54">
        <v>2018</v>
      </c>
      <c r="C32" s="54" t="s">
        <v>438</v>
      </c>
      <c r="D32" s="54" t="s">
        <v>470</v>
      </c>
      <c r="E32" s="53"/>
      <c r="G32" s="55" t="s">
        <v>441</v>
      </c>
      <c r="H32" s="11">
        <v>7.05</v>
      </c>
      <c r="I32" s="11">
        <v>7.7549999999999999</v>
      </c>
      <c r="J32" s="11">
        <v>16.04</v>
      </c>
      <c r="K32" s="11">
        <v>10.84</v>
      </c>
      <c r="L32" s="11">
        <v>11.09</v>
      </c>
      <c r="M32" s="11">
        <v>12.43</v>
      </c>
      <c r="N32" s="11">
        <v>12.728999999999999</v>
      </c>
      <c r="O32" s="11">
        <v>14.7</v>
      </c>
      <c r="P32" s="11">
        <v>35.334999359999998</v>
      </c>
      <c r="Q32" s="11">
        <v>19.063904019999999</v>
      </c>
      <c r="R32" s="11">
        <v>19.829999999999998</v>
      </c>
      <c r="S32" s="11">
        <v>20.87307912</v>
      </c>
      <c r="T32" s="11">
        <v>20.51</v>
      </c>
      <c r="U32" s="11">
        <v>20.79</v>
      </c>
      <c r="V32" s="11">
        <v>22.47</v>
      </c>
      <c r="W32" s="11">
        <v>28.76</v>
      </c>
      <c r="X32" s="11">
        <v>31.98</v>
      </c>
      <c r="Y32" s="11"/>
      <c r="Z32" s="11">
        <v>312.24598250000003</v>
      </c>
    </row>
    <row r="33" spans="1:26">
      <c r="A33" s="54" t="s">
        <v>468</v>
      </c>
      <c r="B33" s="54">
        <v>2019</v>
      </c>
      <c r="C33" s="54" t="s">
        <v>438</v>
      </c>
      <c r="D33" s="54" t="s">
        <v>470</v>
      </c>
      <c r="E33" s="53"/>
      <c r="G33" s="55" t="s">
        <v>440</v>
      </c>
      <c r="H33" s="11">
        <v>10</v>
      </c>
      <c r="I33" s="11">
        <v>11</v>
      </c>
      <c r="J33" s="11">
        <v>12</v>
      </c>
      <c r="K33" s="11">
        <v>12.5</v>
      </c>
      <c r="L33" s="11">
        <v>18.5</v>
      </c>
      <c r="M33" s="11">
        <v>24</v>
      </c>
      <c r="N33" s="11">
        <v>26</v>
      </c>
      <c r="O33" s="11">
        <v>29</v>
      </c>
      <c r="P33" s="11">
        <v>32</v>
      </c>
      <c r="Q33" s="11">
        <v>30</v>
      </c>
      <c r="R33" s="11">
        <v>31</v>
      </c>
      <c r="S33" s="11">
        <v>27</v>
      </c>
      <c r="T33" s="11">
        <v>25</v>
      </c>
      <c r="U33" s="11">
        <v>23</v>
      </c>
      <c r="V33" s="11">
        <v>24</v>
      </c>
      <c r="W33" s="11">
        <v>28</v>
      </c>
      <c r="X33" s="11">
        <v>27.11</v>
      </c>
      <c r="Y33" s="11"/>
      <c r="Z33" s="11">
        <v>390.11</v>
      </c>
    </row>
    <row r="34" spans="1:26">
      <c r="A34" s="54" t="s">
        <v>468</v>
      </c>
      <c r="B34" s="54">
        <v>2020</v>
      </c>
      <c r="C34" s="54" t="s">
        <v>438</v>
      </c>
      <c r="D34" s="54" t="s">
        <v>470</v>
      </c>
      <c r="E34" s="53"/>
      <c r="G34" s="55" t="s">
        <v>439</v>
      </c>
      <c r="H34" s="11">
        <v>2.8</v>
      </c>
      <c r="I34" s="11">
        <v>2.8</v>
      </c>
      <c r="J34" s="11">
        <v>2.81</v>
      </c>
      <c r="K34" s="11">
        <v>3.228748</v>
      </c>
      <c r="L34" s="11">
        <v>5.13</v>
      </c>
      <c r="M34" s="11">
        <v>5.56</v>
      </c>
      <c r="N34" s="11">
        <v>6.23</v>
      </c>
      <c r="O34" s="11">
        <v>6.92</v>
      </c>
      <c r="P34" s="11">
        <v>7.42</v>
      </c>
      <c r="Q34" s="11">
        <v>7.87</v>
      </c>
      <c r="R34" s="11">
        <v>8.0299999999999994</v>
      </c>
      <c r="S34" s="11">
        <v>10.56</v>
      </c>
      <c r="T34" s="11">
        <v>11.59</v>
      </c>
      <c r="U34" s="11">
        <v>35.11</v>
      </c>
      <c r="V34" s="11">
        <v>38.5</v>
      </c>
      <c r="W34" s="11">
        <v>38.92</v>
      </c>
      <c r="X34" s="11">
        <v>40.96</v>
      </c>
      <c r="Y34" s="11"/>
      <c r="Z34" s="11">
        <v>234.438748</v>
      </c>
    </row>
    <row r="35" spans="1:26">
      <c r="A35" s="54" t="s">
        <v>468</v>
      </c>
      <c r="B35" s="54">
        <v>2021</v>
      </c>
      <c r="C35" s="54" t="s">
        <v>438</v>
      </c>
      <c r="D35" s="54" t="s">
        <v>470</v>
      </c>
      <c r="E35" s="53"/>
      <c r="G35" s="30" t="s">
        <v>437</v>
      </c>
      <c r="H35" s="11">
        <v>1279.8100000000002</v>
      </c>
      <c r="I35" s="11">
        <v>1511.2965000000002</v>
      </c>
      <c r="J35" s="11">
        <v>1950.3400000000001</v>
      </c>
      <c r="K35" s="11">
        <v>2204.7190283</v>
      </c>
      <c r="L35" s="11">
        <v>2573.5290543200003</v>
      </c>
      <c r="M35" s="11">
        <v>3620.63251846</v>
      </c>
      <c r="N35" s="11">
        <v>4351.1349630699988</v>
      </c>
      <c r="O35" s="11">
        <v>4967.6399999999985</v>
      </c>
      <c r="P35" s="11">
        <v>5350.1759281699997</v>
      </c>
      <c r="Q35" s="11">
        <v>5868.4360847000007</v>
      </c>
      <c r="R35" s="11">
        <v>6830.8700000000017</v>
      </c>
      <c r="S35" s="11">
        <v>7807.3122824900001</v>
      </c>
      <c r="T35" s="11">
        <v>8576.25</v>
      </c>
      <c r="U35" s="11">
        <v>8918.9500000000025</v>
      </c>
      <c r="V35" s="11">
        <v>9641.4500000000007</v>
      </c>
      <c r="W35" s="11">
        <v>9606.4199999999983</v>
      </c>
      <c r="X35" s="11">
        <v>10342.969999999999</v>
      </c>
      <c r="Y35" s="11"/>
      <c r="Z35" s="11">
        <v>95401.93635951</v>
      </c>
    </row>
    <row r="36" spans="1:26">
      <c r="A36" s="54" t="s">
        <v>467</v>
      </c>
      <c r="B36" s="54">
        <v>2005</v>
      </c>
      <c r="C36" s="54" t="s">
        <v>438</v>
      </c>
      <c r="D36" s="54" t="s">
        <v>470</v>
      </c>
      <c r="E36" s="53">
        <v>3.58</v>
      </c>
      <c r="G36" s="55" t="s">
        <v>469</v>
      </c>
      <c r="H36" s="11"/>
      <c r="I36" s="11"/>
      <c r="J36" s="11">
        <v>9</v>
      </c>
      <c r="K36" s="11">
        <v>13.6060803</v>
      </c>
      <c r="L36" s="11">
        <v>20.465827820000001</v>
      </c>
      <c r="M36" s="11">
        <v>28.895372040000002</v>
      </c>
      <c r="N36" s="11">
        <v>39.173256219999999</v>
      </c>
      <c r="O36" s="11">
        <v>58.15</v>
      </c>
      <c r="P36" s="11">
        <v>87.615021429999999</v>
      </c>
      <c r="Q36" s="11">
        <v>96.511277710000002</v>
      </c>
      <c r="R36" s="11">
        <v>131.21</v>
      </c>
      <c r="S36" s="11">
        <v>166.8151254</v>
      </c>
      <c r="T36" s="11">
        <v>186.79</v>
      </c>
      <c r="U36" s="11">
        <v>223.93</v>
      </c>
      <c r="V36" s="11">
        <v>302.20999999999998</v>
      </c>
      <c r="W36" s="11">
        <v>285</v>
      </c>
      <c r="X36" s="11">
        <v>337.44</v>
      </c>
      <c r="Y36" s="11"/>
      <c r="Z36" s="11">
        <v>1986.81196092</v>
      </c>
    </row>
    <row r="37" spans="1:26">
      <c r="A37" s="54" t="s">
        <v>467</v>
      </c>
      <c r="B37" s="54">
        <v>2006</v>
      </c>
      <c r="C37" s="54" t="s">
        <v>438</v>
      </c>
      <c r="D37" s="54" t="s">
        <v>470</v>
      </c>
      <c r="E37" s="53">
        <v>4.91</v>
      </c>
      <c r="G37" s="55" t="s">
        <v>468</v>
      </c>
      <c r="H37" s="11">
        <v>103.4</v>
      </c>
      <c r="I37" s="11">
        <v>130</v>
      </c>
      <c r="J37" s="11">
        <v>163.21</v>
      </c>
      <c r="K37" s="11">
        <v>193.52</v>
      </c>
      <c r="L37" s="11">
        <v>214.8</v>
      </c>
      <c r="M37" s="11">
        <v>230.00175999999999</v>
      </c>
      <c r="N37" s="11">
        <v>243.49</v>
      </c>
      <c r="O37" s="11">
        <v>260.27</v>
      </c>
      <c r="P37" s="11">
        <v>275.99</v>
      </c>
      <c r="Q37" s="11">
        <v>284.2697</v>
      </c>
      <c r="R37" s="11">
        <v>306.54000000000002</v>
      </c>
      <c r="S37" s="11">
        <v>314.40550000000002</v>
      </c>
      <c r="T37" s="11">
        <v>328.65</v>
      </c>
      <c r="U37" s="11">
        <v>357.23</v>
      </c>
      <c r="V37" s="11">
        <v>370.2</v>
      </c>
      <c r="W37" s="11">
        <v>330.58</v>
      </c>
      <c r="X37" s="11">
        <v>379.2</v>
      </c>
      <c r="Y37" s="11"/>
      <c r="Z37" s="11">
        <v>4485.7569599999997</v>
      </c>
    </row>
    <row r="38" spans="1:26">
      <c r="A38" s="54" t="s">
        <v>467</v>
      </c>
      <c r="B38" s="54">
        <v>2007</v>
      </c>
      <c r="C38" s="54" t="s">
        <v>438</v>
      </c>
      <c r="D38" s="54" t="s">
        <v>470</v>
      </c>
      <c r="E38" s="53">
        <v>6.58</v>
      </c>
      <c r="G38" s="55" t="s">
        <v>467</v>
      </c>
      <c r="H38" s="11">
        <v>13.65</v>
      </c>
      <c r="I38" s="11">
        <v>14.21</v>
      </c>
      <c r="J38" s="11">
        <v>20.07</v>
      </c>
      <c r="K38" s="11">
        <v>29.13</v>
      </c>
      <c r="L38" s="11">
        <v>47.13</v>
      </c>
      <c r="M38" s="11">
        <v>57.52</v>
      </c>
      <c r="N38" s="11">
        <v>70.599999999999994</v>
      </c>
      <c r="O38" s="11">
        <v>83.87</v>
      </c>
      <c r="P38" s="11">
        <v>84.5</v>
      </c>
      <c r="Q38" s="11">
        <v>89.77</v>
      </c>
      <c r="R38" s="11">
        <v>93.8</v>
      </c>
      <c r="S38" s="11">
        <v>99.8</v>
      </c>
      <c r="T38" s="11">
        <v>104.3</v>
      </c>
      <c r="U38" s="11">
        <v>108.2</v>
      </c>
      <c r="V38" s="11">
        <v>113.4</v>
      </c>
      <c r="W38" s="11">
        <v>115.5</v>
      </c>
      <c r="X38" s="11">
        <v>152.66999999999999</v>
      </c>
      <c r="Y38" s="11"/>
      <c r="Z38" s="11">
        <v>1298.1200000000001</v>
      </c>
    </row>
    <row r="39" spans="1:26">
      <c r="A39" s="54" t="s">
        <v>467</v>
      </c>
      <c r="B39" s="54">
        <v>2008</v>
      </c>
      <c r="C39" s="54" t="s">
        <v>438</v>
      </c>
      <c r="D39" s="54" t="s">
        <v>470</v>
      </c>
      <c r="E39" s="53">
        <v>6.12</v>
      </c>
      <c r="G39" s="55" t="s">
        <v>466</v>
      </c>
      <c r="H39" s="11">
        <v>0.92</v>
      </c>
      <c r="I39" s="11">
        <v>1.3</v>
      </c>
      <c r="J39" s="11">
        <v>1.6</v>
      </c>
      <c r="K39" s="11">
        <v>2.2999999999999998</v>
      </c>
      <c r="L39" s="11">
        <v>3</v>
      </c>
      <c r="M39" s="11">
        <v>5.9</v>
      </c>
      <c r="N39" s="11">
        <v>6.4</v>
      </c>
      <c r="O39" s="11">
        <v>8.4</v>
      </c>
      <c r="P39" s="11">
        <v>38.799999999999997</v>
      </c>
      <c r="Q39" s="11">
        <v>39.299999999999997</v>
      </c>
      <c r="R39" s="11">
        <v>52</v>
      </c>
      <c r="S39" s="11">
        <v>67</v>
      </c>
      <c r="T39" s="11">
        <v>70</v>
      </c>
      <c r="U39" s="11">
        <v>74.5</v>
      </c>
      <c r="V39" s="11">
        <v>76.25</v>
      </c>
      <c r="W39" s="11">
        <v>79.099999999999994</v>
      </c>
      <c r="X39" s="11">
        <v>81.3</v>
      </c>
      <c r="Y39" s="11"/>
      <c r="Z39" s="11">
        <v>608.06999999999994</v>
      </c>
    </row>
    <row r="40" spans="1:26">
      <c r="A40" s="54" t="s">
        <v>467</v>
      </c>
      <c r="B40" s="54">
        <v>2009</v>
      </c>
      <c r="C40" s="54" t="s">
        <v>438</v>
      </c>
      <c r="D40" s="54" t="s">
        <v>470</v>
      </c>
      <c r="E40" s="53">
        <v>6.41</v>
      </c>
      <c r="G40" s="55" t="s">
        <v>465</v>
      </c>
      <c r="H40" s="11">
        <v>133.36000000000001</v>
      </c>
      <c r="I40" s="11">
        <v>175.12</v>
      </c>
      <c r="J40" s="11">
        <v>185.14</v>
      </c>
      <c r="K40" s="11">
        <v>202.37</v>
      </c>
      <c r="L40" s="11">
        <v>236.22</v>
      </c>
      <c r="M40" s="11">
        <v>297.95</v>
      </c>
      <c r="N40" s="11">
        <v>390.76</v>
      </c>
      <c r="O40" s="11">
        <v>402.75</v>
      </c>
      <c r="P40" s="11">
        <v>487.55</v>
      </c>
      <c r="Q40" s="11">
        <v>489.99</v>
      </c>
      <c r="R40" s="11">
        <v>538.63</v>
      </c>
      <c r="S40" s="11">
        <v>673.92</v>
      </c>
      <c r="T40" s="11">
        <v>688.33</v>
      </c>
      <c r="U40" s="11">
        <v>705.19</v>
      </c>
      <c r="V40" s="11">
        <v>770.2</v>
      </c>
      <c r="W40" s="11">
        <v>778.93</v>
      </c>
      <c r="X40" s="11">
        <v>625.71</v>
      </c>
      <c r="Y40" s="11"/>
      <c r="Z40" s="11">
        <v>7782.1200000000008</v>
      </c>
    </row>
    <row r="41" spans="1:26">
      <c r="A41" s="54" t="s">
        <v>467</v>
      </c>
      <c r="B41" s="54">
        <v>2010</v>
      </c>
      <c r="C41" s="54" t="s">
        <v>438</v>
      </c>
      <c r="D41" s="54" t="s">
        <v>470</v>
      </c>
      <c r="E41" s="53">
        <v>7.93</v>
      </c>
      <c r="G41" s="55" t="s">
        <v>464</v>
      </c>
      <c r="H41" s="11">
        <v>45.63</v>
      </c>
      <c r="I41" s="11">
        <v>53.32</v>
      </c>
      <c r="J41" s="11">
        <v>62.81</v>
      </c>
      <c r="K41" s="11">
        <v>64.900000000000006</v>
      </c>
      <c r="L41" s="11">
        <v>69.510000000000005</v>
      </c>
      <c r="M41" s="11">
        <v>86.88</v>
      </c>
      <c r="N41" s="11">
        <v>92.94</v>
      </c>
      <c r="O41" s="11">
        <v>102.85</v>
      </c>
      <c r="P41" s="11">
        <v>86.35</v>
      </c>
      <c r="Q41" s="11">
        <v>86.35</v>
      </c>
      <c r="R41" s="11">
        <v>117.85</v>
      </c>
      <c r="S41" s="11">
        <v>135.78</v>
      </c>
      <c r="T41" s="11">
        <v>124.78</v>
      </c>
      <c r="U41" s="11">
        <v>73.66</v>
      </c>
      <c r="V41" s="11">
        <v>9.0500000000000007</v>
      </c>
      <c r="W41" s="11">
        <v>26.02</v>
      </c>
      <c r="X41" s="11">
        <v>29.4</v>
      </c>
      <c r="Y41" s="11"/>
      <c r="Z41" s="11">
        <v>1268.0800000000002</v>
      </c>
    </row>
    <row r="42" spans="1:26">
      <c r="A42" s="54" t="s">
        <v>467</v>
      </c>
      <c r="B42" s="54">
        <v>2011</v>
      </c>
      <c r="C42" s="54" t="s">
        <v>438</v>
      </c>
      <c r="D42" s="54" t="s">
        <v>470</v>
      </c>
      <c r="E42" s="53">
        <v>9</v>
      </c>
      <c r="G42" s="55" t="s">
        <v>463</v>
      </c>
      <c r="H42" s="11"/>
      <c r="I42" s="11"/>
      <c r="J42" s="11"/>
      <c r="K42" s="11">
        <v>5.7</v>
      </c>
      <c r="L42" s="11">
        <v>6.75</v>
      </c>
      <c r="M42" s="11">
        <v>6.95</v>
      </c>
      <c r="N42" s="11">
        <v>8.67</v>
      </c>
      <c r="O42" s="11">
        <v>11.6</v>
      </c>
      <c r="P42" s="11">
        <v>16.8</v>
      </c>
      <c r="Q42" s="11">
        <v>18.399999999999999</v>
      </c>
      <c r="R42" s="11">
        <v>11</v>
      </c>
      <c r="S42" s="11">
        <v>17.34</v>
      </c>
      <c r="T42" s="11">
        <v>23.02</v>
      </c>
      <c r="U42" s="11">
        <v>20</v>
      </c>
      <c r="V42" s="11">
        <v>21.5</v>
      </c>
      <c r="W42" s="11">
        <v>22.36</v>
      </c>
      <c r="X42" s="11">
        <v>35</v>
      </c>
      <c r="Y42" s="11"/>
      <c r="Z42" s="11">
        <v>225.09000000000003</v>
      </c>
    </row>
    <row r="43" spans="1:26">
      <c r="A43" s="54" t="s">
        <v>467</v>
      </c>
      <c r="B43" s="54">
        <v>2012</v>
      </c>
      <c r="C43" s="54" t="s">
        <v>438</v>
      </c>
      <c r="D43" s="54" t="s">
        <v>470</v>
      </c>
      <c r="E43" s="53">
        <v>10.77</v>
      </c>
      <c r="G43" s="55" t="s">
        <v>462</v>
      </c>
      <c r="H43" s="11">
        <v>3.31</v>
      </c>
      <c r="I43" s="11">
        <v>5.87</v>
      </c>
      <c r="J43" s="11">
        <v>7.5</v>
      </c>
      <c r="K43" s="11">
        <v>13.23</v>
      </c>
      <c r="L43" s="11">
        <v>15.32</v>
      </c>
      <c r="M43" s="11">
        <v>18.350000000000001</v>
      </c>
      <c r="N43" s="11">
        <v>19.43</v>
      </c>
      <c r="O43" s="11">
        <v>21</v>
      </c>
      <c r="P43" s="11">
        <v>22.92</v>
      </c>
      <c r="Q43" s="11">
        <v>24.65</v>
      </c>
      <c r="R43" s="11">
        <v>25.98</v>
      </c>
      <c r="S43" s="11">
        <v>28.6</v>
      </c>
      <c r="T43" s="11">
        <v>30.65</v>
      </c>
      <c r="U43" s="11">
        <v>31.63</v>
      </c>
      <c r="V43" s="11">
        <v>33.28</v>
      </c>
      <c r="W43" s="11">
        <v>35.68</v>
      </c>
      <c r="X43" s="11">
        <v>39.58</v>
      </c>
      <c r="Y43" s="11"/>
      <c r="Z43" s="11">
        <v>376.98</v>
      </c>
    </row>
    <row r="44" spans="1:26">
      <c r="A44" s="54" t="s">
        <v>467</v>
      </c>
      <c r="B44" s="54">
        <v>2013</v>
      </c>
      <c r="C44" s="54" t="s">
        <v>438</v>
      </c>
      <c r="D44" s="54" t="s">
        <v>470</v>
      </c>
      <c r="E44" s="53">
        <v>10.88642226</v>
      </c>
      <c r="G44" s="55" t="s">
        <v>461</v>
      </c>
      <c r="H44" s="11">
        <v>20.93</v>
      </c>
      <c r="I44" s="11">
        <v>21.07</v>
      </c>
      <c r="J44" s="11">
        <v>16.41</v>
      </c>
      <c r="K44" s="11">
        <v>20.781344000000001</v>
      </c>
      <c r="L44" s="11">
        <v>24.07</v>
      </c>
      <c r="M44" s="11">
        <v>39.47</v>
      </c>
      <c r="N44" s="11">
        <v>54.9</v>
      </c>
      <c r="O44" s="11">
        <v>63.36</v>
      </c>
      <c r="P44" s="11">
        <v>95.2</v>
      </c>
      <c r="Q44" s="11">
        <v>104.4</v>
      </c>
      <c r="R44" s="11">
        <v>216.82</v>
      </c>
      <c r="S44" s="11">
        <v>226.82</v>
      </c>
      <c r="T44" s="11">
        <v>241.69</v>
      </c>
      <c r="U44" s="11">
        <v>201.16</v>
      </c>
      <c r="V44" s="11">
        <v>279.51</v>
      </c>
      <c r="W44" s="11">
        <v>311.79000000000002</v>
      </c>
      <c r="X44" s="11">
        <v>445.53</v>
      </c>
      <c r="Y44" s="11"/>
      <c r="Z44" s="11">
        <v>2383.9113440000001</v>
      </c>
    </row>
    <row r="45" spans="1:26">
      <c r="A45" s="54" t="s">
        <v>467</v>
      </c>
      <c r="B45" s="54">
        <v>2014</v>
      </c>
      <c r="C45" s="54" t="s">
        <v>438</v>
      </c>
      <c r="D45" s="54" t="s">
        <v>470</v>
      </c>
      <c r="E45" s="53">
        <v>11.2</v>
      </c>
      <c r="G45" s="55" t="s">
        <v>460</v>
      </c>
      <c r="H45" s="11">
        <v>1.05</v>
      </c>
      <c r="I45" s="11">
        <v>2</v>
      </c>
      <c r="J45" s="11">
        <v>3</v>
      </c>
      <c r="K45" s="11"/>
      <c r="L45" s="11"/>
      <c r="M45" s="11">
        <v>66.849999999999994</v>
      </c>
      <c r="N45" s="11">
        <v>75.09</v>
      </c>
      <c r="O45" s="11">
        <v>99</v>
      </c>
      <c r="P45" s="11">
        <v>79.540000000000006</v>
      </c>
      <c r="Q45" s="11">
        <v>70.5</v>
      </c>
      <c r="R45" s="11">
        <v>72.17</v>
      </c>
      <c r="S45" s="11">
        <v>131.30690000000001</v>
      </c>
      <c r="T45" s="11">
        <v>298.33999999999997</v>
      </c>
      <c r="U45" s="11">
        <v>292.27</v>
      </c>
      <c r="V45" s="11">
        <v>294.08</v>
      </c>
      <c r="W45" s="11">
        <v>287.14</v>
      </c>
      <c r="X45" s="11">
        <v>305.08999999999997</v>
      </c>
      <c r="Y45" s="11"/>
      <c r="Z45" s="11">
        <v>2077.4268999999999</v>
      </c>
    </row>
    <row r="46" spans="1:26">
      <c r="A46" s="54" t="s">
        <v>467</v>
      </c>
      <c r="B46" s="54">
        <v>2015</v>
      </c>
      <c r="C46" s="54" t="s">
        <v>438</v>
      </c>
      <c r="D46" s="54" t="s">
        <v>470</v>
      </c>
      <c r="E46" s="53">
        <v>13.3</v>
      </c>
      <c r="G46" s="55" t="s">
        <v>459</v>
      </c>
      <c r="H46" s="11">
        <v>37.85</v>
      </c>
      <c r="I46" s="11">
        <v>42.58</v>
      </c>
      <c r="J46" s="11">
        <v>54.81</v>
      </c>
      <c r="K46" s="11">
        <v>25</v>
      </c>
      <c r="L46" s="11">
        <v>48</v>
      </c>
      <c r="M46" s="11">
        <v>82.95</v>
      </c>
      <c r="N46" s="11">
        <v>93.44</v>
      </c>
      <c r="O46" s="11">
        <v>67.83</v>
      </c>
      <c r="P46" s="11"/>
      <c r="Q46" s="11"/>
      <c r="R46" s="11"/>
      <c r="S46" s="11">
        <v>38.64</v>
      </c>
      <c r="T46" s="11">
        <v>40.65</v>
      </c>
      <c r="U46" s="11">
        <v>44.3</v>
      </c>
      <c r="V46" s="11">
        <v>50.05</v>
      </c>
      <c r="W46" s="11">
        <v>36.99</v>
      </c>
      <c r="X46" s="11">
        <v>51.59</v>
      </c>
      <c r="Y46" s="11"/>
      <c r="Z46" s="11">
        <v>714.68</v>
      </c>
    </row>
    <row r="47" spans="1:26">
      <c r="A47" s="54" t="s">
        <v>467</v>
      </c>
      <c r="B47" s="54">
        <v>2016</v>
      </c>
      <c r="C47" s="54" t="s">
        <v>438</v>
      </c>
      <c r="D47" s="54" t="s">
        <v>470</v>
      </c>
      <c r="E47" s="53">
        <v>14.29</v>
      </c>
      <c r="G47" s="55" t="s">
        <v>458</v>
      </c>
      <c r="H47" s="11"/>
      <c r="I47" s="11"/>
      <c r="J47" s="11">
        <v>59.95</v>
      </c>
      <c r="K47" s="11">
        <v>68.3</v>
      </c>
      <c r="L47" s="11">
        <v>70.64</v>
      </c>
      <c r="M47" s="11">
        <v>64</v>
      </c>
      <c r="N47" s="11">
        <v>70.31</v>
      </c>
      <c r="O47" s="11">
        <v>81.83</v>
      </c>
      <c r="P47" s="11">
        <v>87.633598469999995</v>
      </c>
      <c r="Q47" s="11">
        <v>99.78789639</v>
      </c>
      <c r="R47" s="11">
        <v>106.23</v>
      </c>
      <c r="S47" s="11">
        <v>134.7785197</v>
      </c>
      <c r="T47" s="11">
        <v>137.72</v>
      </c>
      <c r="U47" s="11">
        <v>162.63</v>
      </c>
      <c r="V47" s="11">
        <v>181.87</v>
      </c>
      <c r="W47" s="11">
        <v>193.15</v>
      </c>
      <c r="X47" s="11">
        <v>206.16</v>
      </c>
      <c r="Y47" s="11"/>
      <c r="Z47" s="11">
        <v>1724.9900145600002</v>
      </c>
    </row>
    <row r="48" spans="1:26">
      <c r="A48" s="54" t="s">
        <v>467</v>
      </c>
      <c r="B48" s="54">
        <v>2017</v>
      </c>
      <c r="C48" s="54" t="s">
        <v>438</v>
      </c>
      <c r="D48" s="54" t="s">
        <v>470</v>
      </c>
      <c r="E48" s="53">
        <v>15.4</v>
      </c>
      <c r="G48" s="55" t="s">
        <v>457</v>
      </c>
      <c r="H48" s="11">
        <v>18.37</v>
      </c>
      <c r="I48" s="11">
        <v>12.5</v>
      </c>
      <c r="J48" s="11">
        <v>13.42</v>
      </c>
      <c r="K48" s="11">
        <v>29.1</v>
      </c>
      <c r="L48" s="11">
        <v>35.93</v>
      </c>
      <c r="M48" s="11">
        <v>49.68</v>
      </c>
      <c r="N48" s="11">
        <v>67.64</v>
      </c>
      <c r="O48" s="11">
        <v>146</v>
      </c>
      <c r="P48" s="11">
        <v>153.52000000000001</v>
      </c>
      <c r="Q48" s="11">
        <v>163.53</v>
      </c>
      <c r="R48" s="11">
        <v>191.08</v>
      </c>
      <c r="S48" s="11">
        <v>207.05886670000001</v>
      </c>
      <c r="T48" s="11">
        <v>231.37</v>
      </c>
      <c r="U48" s="11">
        <v>263.04000000000002</v>
      </c>
      <c r="V48" s="11">
        <v>314.07</v>
      </c>
      <c r="W48" s="11">
        <v>327.78</v>
      </c>
      <c r="X48" s="11">
        <v>299.86</v>
      </c>
      <c r="Y48" s="11"/>
      <c r="Z48" s="11">
        <v>2523.9488667000001</v>
      </c>
    </row>
    <row r="49" spans="1:26">
      <c r="A49" s="54" t="s">
        <v>467</v>
      </c>
      <c r="B49" s="54">
        <v>2018</v>
      </c>
      <c r="C49" s="54" t="s">
        <v>438</v>
      </c>
      <c r="D49" s="54" t="s">
        <v>470</v>
      </c>
      <c r="E49" s="53">
        <v>16.100000000000001</v>
      </c>
      <c r="G49" s="55" t="s">
        <v>456</v>
      </c>
      <c r="H49" s="11">
        <v>24.97</v>
      </c>
      <c r="I49" s="11">
        <v>32.04</v>
      </c>
      <c r="J49" s="11">
        <v>33.24</v>
      </c>
      <c r="K49" s="11">
        <v>37.94</v>
      </c>
      <c r="L49" s="11">
        <v>28.38</v>
      </c>
      <c r="M49" s="11">
        <v>43.74</v>
      </c>
      <c r="N49" s="11">
        <v>47.43</v>
      </c>
      <c r="O49" s="11">
        <v>47.38</v>
      </c>
      <c r="P49" s="11">
        <v>20.48</v>
      </c>
      <c r="Q49" s="11">
        <v>20.55</v>
      </c>
      <c r="R49" s="11">
        <v>22.08</v>
      </c>
      <c r="S49" s="11">
        <v>23.93</v>
      </c>
      <c r="T49" s="11">
        <v>26.05</v>
      </c>
      <c r="U49" s="11">
        <v>24.21</v>
      </c>
      <c r="V49" s="11">
        <v>24.2</v>
      </c>
      <c r="W49" s="11">
        <v>21.18</v>
      </c>
      <c r="X49" s="11">
        <v>22.96</v>
      </c>
      <c r="Y49" s="11"/>
      <c r="Z49" s="11">
        <v>500.76</v>
      </c>
    </row>
    <row r="50" spans="1:26">
      <c r="A50" s="54" t="s">
        <v>467</v>
      </c>
      <c r="B50" s="54">
        <v>2019</v>
      </c>
      <c r="C50" s="54" t="s">
        <v>438</v>
      </c>
      <c r="D50" s="54" t="s">
        <v>470</v>
      </c>
      <c r="E50" s="53">
        <v>17.5</v>
      </c>
      <c r="G50" s="55" t="s">
        <v>455</v>
      </c>
      <c r="H50" s="11">
        <v>88</v>
      </c>
      <c r="I50" s="11">
        <v>105.7</v>
      </c>
      <c r="J50" s="11">
        <v>120</v>
      </c>
      <c r="K50" s="11">
        <v>126.39</v>
      </c>
      <c r="L50" s="11">
        <v>150.75</v>
      </c>
      <c r="M50" s="11">
        <v>233.38</v>
      </c>
      <c r="N50" s="11">
        <v>267.86</v>
      </c>
      <c r="O50" s="11">
        <v>327.06</v>
      </c>
      <c r="P50" s="11">
        <v>276.05</v>
      </c>
      <c r="Q50" s="11">
        <v>321.26</v>
      </c>
      <c r="R50" s="11">
        <v>342.62</v>
      </c>
      <c r="S50" s="11">
        <v>358.31</v>
      </c>
      <c r="T50" s="11">
        <v>384.21</v>
      </c>
      <c r="U50" s="11">
        <v>407.28</v>
      </c>
      <c r="V50" s="11">
        <v>412.69</v>
      </c>
      <c r="W50" s="11">
        <v>425.31</v>
      </c>
      <c r="X50" s="11">
        <v>432.86</v>
      </c>
      <c r="Y50" s="11"/>
      <c r="Z50" s="11">
        <v>4779.7299999999996</v>
      </c>
    </row>
    <row r="51" spans="1:26">
      <c r="A51" s="54" t="s">
        <v>467</v>
      </c>
      <c r="B51" s="54">
        <v>2020</v>
      </c>
      <c r="C51" s="54" t="s">
        <v>438</v>
      </c>
      <c r="D51" s="54" t="s">
        <v>470</v>
      </c>
      <c r="E51" s="53">
        <v>16.100000000000001</v>
      </c>
      <c r="G51" s="55" t="s">
        <v>454</v>
      </c>
      <c r="H51" s="11">
        <v>12</v>
      </c>
      <c r="I51" s="11">
        <v>12.8</v>
      </c>
      <c r="J51" s="11">
        <v>14</v>
      </c>
      <c r="K51" s="11">
        <v>14.9</v>
      </c>
      <c r="L51" s="11">
        <v>17.649999999999999</v>
      </c>
      <c r="M51" s="11">
        <v>28.42</v>
      </c>
      <c r="N51" s="11">
        <v>33</v>
      </c>
      <c r="O51" s="11">
        <v>40</v>
      </c>
      <c r="P51" s="11">
        <v>52</v>
      </c>
      <c r="Q51" s="11">
        <v>60</v>
      </c>
      <c r="R51" s="11">
        <v>75</v>
      </c>
      <c r="S51" s="11">
        <v>78</v>
      </c>
      <c r="T51" s="11">
        <v>84.5</v>
      </c>
      <c r="U51" s="11">
        <v>97</v>
      </c>
      <c r="V51" s="11">
        <v>114</v>
      </c>
      <c r="W51" s="11">
        <v>125</v>
      </c>
      <c r="X51" s="11">
        <v>123</v>
      </c>
      <c r="Y51" s="11"/>
      <c r="Z51" s="11">
        <v>981.27</v>
      </c>
    </row>
    <row r="52" spans="1:26">
      <c r="A52" s="54" t="s">
        <v>467</v>
      </c>
      <c r="B52" s="54">
        <v>2021</v>
      </c>
      <c r="C52" s="54" t="s">
        <v>438</v>
      </c>
      <c r="D52" s="54" t="s">
        <v>470</v>
      </c>
      <c r="E52" s="53">
        <v>16.899999999999999</v>
      </c>
      <c r="G52" s="55" t="s">
        <v>453</v>
      </c>
      <c r="H52" s="11"/>
      <c r="I52" s="11"/>
      <c r="J52" s="11"/>
      <c r="K52" s="11"/>
      <c r="L52" s="11"/>
      <c r="M52" s="11">
        <v>85.51</v>
      </c>
      <c r="N52" s="11">
        <v>114.54</v>
      </c>
      <c r="O52" s="11">
        <v>120.03</v>
      </c>
      <c r="P52" s="11">
        <v>78.260000000000005</v>
      </c>
      <c r="Q52" s="11">
        <v>112.56</v>
      </c>
      <c r="R52" s="11">
        <v>156.91999999999999</v>
      </c>
      <c r="S52" s="11">
        <v>203.92</v>
      </c>
      <c r="T52" s="11">
        <v>259.95999999999998</v>
      </c>
      <c r="U52" s="11">
        <v>307.72000000000003</v>
      </c>
      <c r="V52" s="11">
        <v>324.42</v>
      </c>
      <c r="W52" s="11">
        <v>342.12</v>
      </c>
      <c r="X52" s="11">
        <v>355.21</v>
      </c>
      <c r="Y52" s="11"/>
      <c r="Z52" s="11">
        <v>2461.17</v>
      </c>
    </row>
    <row r="53" spans="1:26">
      <c r="A53" s="54" t="s">
        <v>466</v>
      </c>
      <c r="B53" s="54">
        <v>2005</v>
      </c>
      <c r="C53" s="54" t="s">
        <v>438</v>
      </c>
      <c r="D53" s="54" t="s">
        <v>470</v>
      </c>
      <c r="E53" s="53"/>
      <c r="G53" s="55" t="s">
        <v>452</v>
      </c>
      <c r="H53" s="11">
        <v>7.21</v>
      </c>
      <c r="I53" s="11">
        <v>8.56</v>
      </c>
      <c r="J53" s="11">
        <v>9.93</v>
      </c>
      <c r="K53" s="11">
        <v>11.68</v>
      </c>
      <c r="L53" s="11">
        <v>12.96</v>
      </c>
      <c r="M53" s="11">
        <v>16.924674419999999</v>
      </c>
      <c r="N53" s="11">
        <v>14.92439115</v>
      </c>
      <c r="O53" s="11">
        <v>14.29</v>
      </c>
      <c r="P53" s="11">
        <v>53.001237269999997</v>
      </c>
      <c r="Q53" s="11">
        <v>59.71</v>
      </c>
      <c r="R53" s="11">
        <v>62.92</v>
      </c>
      <c r="S53" s="11">
        <v>75.16</v>
      </c>
      <c r="T53" s="11">
        <v>78.72</v>
      </c>
      <c r="U53" s="11">
        <v>84.13</v>
      </c>
      <c r="V53" s="11">
        <v>87.45</v>
      </c>
      <c r="W53" s="11">
        <v>92.26</v>
      </c>
      <c r="X53" s="11">
        <v>82.05</v>
      </c>
      <c r="Y53" s="11"/>
      <c r="Z53" s="11">
        <v>771.88030284000001</v>
      </c>
    </row>
    <row r="54" spans="1:26">
      <c r="A54" s="54" t="s">
        <v>466</v>
      </c>
      <c r="B54" s="54">
        <v>2006</v>
      </c>
      <c r="C54" s="54" t="s">
        <v>438</v>
      </c>
      <c r="D54" s="54" t="s">
        <v>470</v>
      </c>
      <c r="E54" s="53">
        <v>0.02</v>
      </c>
      <c r="G54" s="55" t="s">
        <v>451</v>
      </c>
      <c r="H54" s="11">
        <v>2.1800000000000002</v>
      </c>
      <c r="I54" s="11">
        <v>0.83</v>
      </c>
      <c r="J54" s="11">
        <v>1.34</v>
      </c>
      <c r="K54" s="11">
        <v>3.18</v>
      </c>
      <c r="L54" s="11">
        <v>4.6647999999999996</v>
      </c>
      <c r="M54" s="11">
        <v>5.25</v>
      </c>
      <c r="N54" s="11">
        <v>4.4783999999999997</v>
      </c>
      <c r="O54" s="11">
        <v>6.32</v>
      </c>
      <c r="P54" s="11">
        <v>6.26</v>
      </c>
      <c r="Q54" s="11">
        <v>5.0431600000000003</v>
      </c>
      <c r="R54" s="11">
        <v>6.53</v>
      </c>
      <c r="S54" s="11">
        <v>12.63</v>
      </c>
      <c r="T54" s="11">
        <v>15.59</v>
      </c>
      <c r="U54" s="11">
        <v>11.08</v>
      </c>
      <c r="V54" s="11">
        <v>11.52</v>
      </c>
      <c r="W54" s="11">
        <v>13.14</v>
      </c>
      <c r="X54" s="11">
        <v>13.29</v>
      </c>
      <c r="Y54" s="11"/>
      <c r="Z54" s="11">
        <v>123.32635999999999</v>
      </c>
    </row>
    <row r="55" spans="1:26">
      <c r="A55" s="54" t="s">
        <v>466</v>
      </c>
      <c r="B55" s="54">
        <v>2007</v>
      </c>
      <c r="C55" s="54" t="s">
        <v>438</v>
      </c>
      <c r="D55" s="54" t="s">
        <v>470</v>
      </c>
      <c r="E55" s="53">
        <v>0.03</v>
      </c>
      <c r="G55" s="55" t="s">
        <v>450</v>
      </c>
      <c r="H55" s="11"/>
      <c r="I55" s="11">
        <v>0.15</v>
      </c>
      <c r="J55" s="11">
        <v>0.2</v>
      </c>
      <c r="K55" s="11">
        <v>2.2412999999999998</v>
      </c>
      <c r="L55" s="11">
        <v>2.8330000000000002</v>
      </c>
      <c r="M55" s="11">
        <v>4.51</v>
      </c>
      <c r="N55" s="11">
        <v>5.7729999999999997</v>
      </c>
      <c r="O55" s="11">
        <v>6.61</v>
      </c>
      <c r="P55" s="11">
        <v>9.1430000000000007</v>
      </c>
      <c r="Q55" s="11">
        <v>10.08</v>
      </c>
      <c r="R55" s="11">
        <v>16.350000000000001</v>
      </c>
      <c r="S55" s="11">
        <v>23.01</v>
      </c>
      <c r="T55" s="11">
        <v>25.92</v>
      </c>
      <c r="U55" s="11">
        <v>25.89</v>
      </c>
      <c r="V55" s="11">
        <v>28.39</v>
      </c>
      <c r="W55" s="11">
        <v>33.65</v>
      </c>
      <c r="X55" s="11">
        <v>35.21</v>
      </c>
      <c r="Y55" s="11"/>
      <c r="Z55" s="11">
        <v>229.96030000000002</v>
      </c>
    </row>
    <row r="56" spans="1:26">
      <c r="A56" s="54" t="s">
        <v>466</v>
      </c>
      <c r="B56" s="54">
        <v>2008</v>
      </c>
      <c r="C56" s="54" t="s">
        <v>438</v>
      </c>
      <c r="D56" s="54" t="s">
        <v>470</v>
      </c>
      <c r="E56" s="53">
        <v>0.14000000000000001</v>
      </c>
      <c r="G56" s="55" t="s">
        <v>449</v>
      </c>
      <c r="H56" s="11">
        <v>523.83000000000004</v>
      </c>
      <c r="I56" s="11">
        <v>615.74</v>
      </c>
      <c r="J56" s="11">
        <v>778.4</v>
      </c>
      <c r="K56" s="11">
        <v>855.14</v>
      </c>
      <c r="L56" s="11">
        <v>999.08</v>
      </c>
      <c r="M56" s="11">
        <v>1213.6500000000001</v>
      </c>
      <c r="N56" s="11">
        <v>1458.56</v>
      </c>
      <c r="O56" s="11">
        <v>1666.52</v>
      </c>
      <c r="P56" s="11">
        <v>1896.45</v>
      </c>
      <c r="Q56" s="11">
        <v>2118.8200000000002</v>
      </c>
      <c r="R56" s="11">
        <v>2593.11</v>
      </c>
      <c r="S56" s="11">
        <v>2969.67</v>
      </c>
      <c r="T56" s="11">
        <v>3214.17</v>
      </c>
      <c r="U56" s="11">
        <v>3504.2</v>
      </c>
      <c r="V56" s="11">
        <v>3839.1</v>
      </c>
      <c r="W56" s="11">
        <v>3717.56</v>
      </c>
      <c r="X56" s="11">
        <v>4175.1499999999996</v>
      </c>
      <c r="Y56" s="11"/>
      <c r="Z56" s="11">
        <v>36139.15</v>
      </c>
    </row>
    <row r="57" spans="1:26">
      <c r="A57" s="54" t="s">
        <v>466</v>
      </c>
      <c r="B57" s="54">
        <v>2009</v>
      </c>
      <c r="C57" s="54" t="s">
        <v>438</v>
      </c>
      <c r="D57" s="54" t="s">
        <v>470</v>
      </c>
      <c r="E57" s="53">
        <v>0.24</v>
      </c>
      <c r="G57" s="55" t="s">
        <v>448</v>
      </c>
      <c r="H57" s="11">
        <v>45.75</v>
      </c>
      <c r="I57" s="11">
        <v>47.848500000000001</v>
      </c>
      <c r="J57" s="11">
        <v>50</v>
      </c>
      <c r="K57" s="11">
        <v>58.2</v>
      </c>
      <c r="L57" s="11">
        <v>67</v>
      </c>
      <c r="M57" s="11">
        <v>322</v>
      </c>
      <c r="N57" s="11">
        <v>348.34</v>
      </c>
      <c r="O57" s="11">
        <v>386.34</v>
      </c>
      <c r="P57" s="11">
        <v>430.34</v>
      </c>
      <c r="Q57" s="11">
        <v>443.96933130000002</v>
      </c>
      <c r="R57" s="11">
        <v>451.17</v>
      </c>
      <c r="S57" s="11">
        <v>461.32779420000003</v>
      </c>
      <c r="T57" s="11">
        <v>528.30999999999995</v>
      </c>
      <c r="U57" s="11">
        <v>431.02</v>
      </c>
      <c r="V57" s="11">
        <v>433.46</v>
      </c>
      <c r="W57" s="11">
        <v>418.79</v>
      </c>
      <c r="X57" s="11">
        <v>445.5</v>
      </c>
      <c r="Y57" s="11"/>
      <c r="Z57" s="11">
        <v>5369.3656254999996</v>
      </c>
    </row>
    <row r="58" spans="1:26">
      <c r="A58" s="54" t="s">
        <v>466</v>
      </c>
      <c r="B58" s="54">
        <v>2010</v>
      </c>
      <c r="C58" s="54" t="s">
        <v>438</v>
      </c>
      <c r="D58" s="54" t="s">
        <v>470</v>
      </c>
      <c r="E58" s="53">
        <v>0.33</v>
      </c>
      <c r="G58" s="55" t="s">
        <v>447</v>
      </c>
      <c r="H58" s="11">
        <v>3.61</v>
      </c>
      <c r="I58" s="11">
        <v>4.6900000000000004</v>
      </c>
      <c r="J58" s="11">
        <v>6.16</v>
      </c>
      <c r="K58" s="11">
        <v>31.69</v>
      </c>
      <c r="L58" s="11">
        <v>42.05</v>
      </c>
      <c r="M58" s="11">
        <v>34.31</v>
      </c>
      <c r="N58" s="11">
        <v>32.6</v>
      </c>
      <c r="O58" s="11">
        <v>34.299999999999997</v>
      </c>
      <c r="P58" s="11">
        <v>35.9</v>
      </c>
      <c r="Q58" s="11">
        <v>32.520000000000003</v>
      </c>
      <c r="R58" s="11">
        <v>37.6</v>
      </c>
      <c r="S58" s="11">
        <v>38.49</v>
      </c>
      <c r="T58" s="11">
        <v>45.84</v>
      </c>
      <c r="U58" s="11">
        <v>36.96</v>
      </c>
      <c r="V58" s="11">
        <v>39.56</v>
      </c>
      <c r="W58" s="11">
        <v>33.56</v>
      </c>
      <c r="X58" s="11">
        <v>33.71</v>
      </c>
      <c r="Y58" s="11"/>
      <c r="Z58" s="11">
        <v>523.55000000000007</v>
      </c>
    </row>
    <row r="59" spans="1:26">
      <c r="A59" s="54" t="s">
        <v>466</v>
      </c>
      <c r="B59" s="54">
        <v>2011</v>
      </c>
      <c r="C59" s="54" t="s">
        <v>438</v>
      </c>
      <c r="D59" s="54" t="s">
        <v>470</v>
      </c>
      <c r="E59" s="53">
        <v>0.27</v>
      </c>
      <c r="G59" s="55" t="s">
        <v>446</v>
      </c>
      <c r="H59" s="11">
        <v>40</v>
      </c>
      <c r="I59" s="11">
        <v>40.1</v>
      </c>
      <c r="J59" s="11">
        <v>90</v>
      </c>
      <c r="K59" s="11">
        <v>103</v>
      </c>
      <c r="L59" s="11">
        <v>58</v>
      </c>
      <c r="M59" s="11">
        <v>76</v>
      </c>
      <c r="N59" s="11">
        <v>86.5</v>
      </c>
      <c r="O59" s="11">
        <v>91.23</v>
      </c>
      <c r="P59" s="11">
        <v>70.58</v>
      </c>
      <c r="Q59" s="11">
        <v>70.953000000000003</v>
      </c>
      <c r="R59" s="11">
        <v>79.760000000000005</v>
      </c>
      <c r="S59" s="11">
        <v>91.845903789999994</v>
      </c>
      <c r="T59" s="11">
        <v>95.78</v>
      </c>
      <c r="U59" s="11">
        <v>103.72</v>
      </c>
      <c r="V59" s="11">
        <v>107.06</v>
      </c>
      <c r="W59" s="11">
        <v>113.71</v>
      </c>
      <c r="X59" s="11">
        <v>122.4</v>
      </c>
      <c r="Y59" s="11"/>
      <c r="Z59" s="11">
        <v>1440.6389037900001</v>
      </c>
    </row>
    <row r="60" spans="1:26">
      <c r="A60" s="54" t="s">
        <v>466</v>
      </c>
      <c r="B60" s="54">
        <v>2012</v>
      </c>
      <c r="C60" s="54" t="s">
        <v>438</v>
      </c>
      <c r="D60" s="54" t="s">
        <v>470</v>
      </c>
      <c r="E60" s="53">
        <v>0.3</v>
      </c>
      <c r="G60" s="55" t="s">
        <v>445</v>
      </c>
      <c r="H60" s="11">
        <v>45.4</v>
      </c>
      <c r="I60" s="11">
        <v>60.4</v>
      </c>
      <c r="J60" s="11">
        <v>71.88</v>
      </c>
      <c r="K60" s="11">
        <v>84.986000000000004</v>
      </c>
      <c r="L60" s="11">
        <v>103.6754265</v>
      </c>
      <c r="M60" s="11">
        <v>119.23</v>
      </c>
      <c r="N60" s="11">
        <v>142.50213249999999</v>
      </c>
      <c r="O60" s="11">
        <v>168.86</v>
      </c>
      <c r="P60" s="11">
        <v>188.21135599999999</v>
      </c>
      <c r="Q60" s="11">
        <v>206.98</v>
      </c>
      <c r="R60" s="11">
        <v>235.75</v>
      </c>
      <c r="S60" s="11">
        <v>255.33</v>
      </c>
      <c r="T60" s="11">
        <v>282.36</v>
      </c>
      <c r="U60" s="11">
        <v>215.71</v>
      </c>
      <c r="V60" s="11">
        <v>218.5</v>
      </c>
      <c r="W60" s="11">
        <v>210.5</v>
      </c>
      <c r="X60" s="11">
        <v>215.5</v>
      </c>
      <c r="Y60" s="11"/>
      <c r="Z60" s="11">
        <v>2825.774915</v>
      </c>
    </row>
    <row r="61" spans="1:26">
      <c r="A61" s="54" t="s">
        <v>466</v>
      </c>
      <c r="B61" s="54">
        <v>2013</v>
      </c>
      <c r="C61" s="54" t="s">
        <v>438</v>
      </c>
      <c r="D61" s="54" t="s">
        <v>470</v>
      </c>
      <c r="E61" s="53">
        <v>6.7</v>
      </c>
      <c r="G61" s="55" t="s">
        <v>444</v>
      </c>
      <c r="H61" s="11">
        <v>4.95</v>
      </c>
      <c r="I61" s="11">
        <v>4.92</v>
      </c>
      <c r="J61" s="11">
        <v>5.68</v>
      </c>
      <c r="K61" s="11">
        <v>6.04</v>
      </c>
      <c r="L61" s="11">
        <v>30.6</v>
      </c>
      <c r="M61" s="11">
        <v>88.85</v>
      </c>
      <c r="N61" s="11">
        <v>204.83</v>
      </c>
      <c r="O61" s="11">
        <v>226.9</v>
      </c>
      <c r="P61" s="11">
        <v>273.86</v>
      </c>
      <c r="Q61" s="11">
        <v>349.11</v>
      </c>
      <c r="R61" s="11">
        <v>341.33</v>
      </c>
      <c r="S61" s="11">
        <v>363.95</v>
      </c>
      <c r="T61" s="11">
        <v>379.68</v>
      </c>
      <c r="U61" s="11">
        <v>401.01</v>
      </c>
      <c r="V61" s="11">
        <v>444.01</v>
      </c>
      <c r="W61" s="11">
        <v>452.7</v>
      </c>
      <c r="X61" s="11">
        <v>473.75</v>
      </c>
      <c r="Y61" s="11"/>
      <c r="Z61" s="11">
        <v>4052.17</v>
      </c>
    </row>
    <row r="62" spans="1:26">
      <c r="A62" s="54" t="s">
        <v>466</v>
      </c>
      <c r="B62" s="54">
        <v>2014</v>
      </c>
      <c r="C62" s="54" t="s">
        <v>438</v>
      </c>
      <c r="D62" s="54" t="s">
        <v>470</v>
      </c>
      <c r="E62" s="53">
        <v>6.9</v>
      </c>
      <c r="G62" s="55" t="s">
        <v>443</v>
      </c>
      <c r="H62" s="11">
        <v>21.94</v>
      </c>
      <c r="I62" s="11">
        <v>23.79</v>
      </c>
      <c r="J62" s="11">
        <v>29.03</v>
      </c>
      <c r="K62" s="11">
        <v>44.73</v>
      </c>
      <c r="L62" s="11">
        <v>71.180000000000007</v>
      </c>
      <c r="M62" s="11">
        <v>92.4</v>
      </c>
      <c r="N62" s="11">
        <v>106.8</v>
      </c>
      <c r="O62" s="11">
        <v>133.22999999999999</v>
      </c>
      <c r="P62" s="11">
        <v>124.93</v>
      </c>
      <c r="Q62" s="11">
        <v>139.02000000000001</v>
      </c>
      <c r="R62" s="11">
        <v>168.72</v>
      </c>
      <c r="S62" s="11">
        <v>183.91</v>
      </c>
      <c r="T62" s="11">
        <v>184.13</v>
      </c>
      <c r="U62" s="11">
        <v>191.1</v>
      </c>
      <c r="V62" s="11">
        <v>199.08</v>
      </c>
      <c r="W62" s="11">
        <v>206.76</v>
      </c>
      <c r="X62" s="11">
        <v>210.01</v>
      </c>
      <c r="Y62" s="11"/>
      <c r="Z62" s="11">
        <v>2130.7599999999998</v>
      </c>
    </row>
    <row r="63" spans="1:26">
      <c r="A63" s="54" t="s">
        <v>466</v>
      </c>
      <c r="B63" s="54">
        <v>2015</v>
      </c>
      <c r="C63" s="54" t="s">
        <v>438</v>
      </c>
      <c r="D63" s="54" t="s">
        <v>470</v>
      </c>
      <c r="E63" s="53">
        <v>6.3</v>
      </c>
      <c r="G63" s="55" t="s">
        <v>442</v>
      </c>
      <c r="H63" s="11">
        <v>8.98</v>
      </c>
      <c r="I63" s="11">
        <v>9.1999999999999993</v>
      </c>
      <c r="J63" s="11">
        <v>9.4</v>
      </c>
      <c r="K63" s="11">
        <v>9.6999999999999993</v>
      </c>
      <c r="L63" s="11">
        <v>10.3</v>
      </c>
      <c r="M63" s="11">
        <v>10.45</v>
      </c>
      <c r="N63" s="11">
        <v>11.65</v>
      </c>
      <c r="O63" s="11">
        <v>13.8</v>
      </c>
      <c r="P63" s="11">
        <v>44.3</v>
      </c>
      <c r="Q63" s="11">
        <v>47.46</v>
      </c>
      <c r="R63" s="11">
        <v>48.6</v>
      </c>
      <c r="S63" s="11">
        <v>55.904400000000003</v>
      </c>
      <c r="T63" s="11">
        <v>74.900000000000006</v>
      </c>
      <c r="U63" s="11">
        <v>107.6</v>
      </c>
      <c r="V63" s="11">
        <v>117.9</v>
      </c>
      <c r="W63" s="11">
        <v>103.67</v>
      </c>
      <c r="X63" s="11">
        <v>108.89</v>
      </c>
      <c r="Y63" s="11"/>
      <c r="Z63" s="11">
        <v>792.70439999999996</v>
      </c>
    </row>
    <row r="64" spans="1:26">
      <c r="A64" s="54" t="s">
        <v>466</v>
      </c>
      <c r="B64" s="54">
        <v>2016</v>
      </c>
      <c r="C64" s="54" t="s">
        <v>438</v>
      </c>
      <c r="D64" s="54" t="s">
        <v>470</v>
      </c>
      <c r="E64" s="53">
        <v>6.86</v>
      </c>
      <c r="G64" s="55" t="s">
        <v>441</v>
      </c>
      <c r="H64" s="11">
        <v>10.28</v>
      </c>
      <c r="I64" s="11">
        <v>11.308</v>
      </c>
      <c r="J64" s="11">
        <v>42.84</v>
      </c>
      <c r="K64" s="11">
        <v>45.01</v>
      </c>
      <c r="L64" s="11">
        <v>45.08</v>
      </c>
      <c r="M64" s="11">
        <v>51.330711999999998</v>
      </c>
      <c r="N64" s="11">
        <v>55.463783200000002</v>
      </c>
      <c r="O64" s="11">
        <v>71.53</v>
      </c>
      <c r="P64" s="11">
        <v>54.831715000000003</v>
      </c>
      <c r="Q64" s="11">
        <v>78.121719299999995</v>
      </c>
      <c r="R64" s="11">
        <v>82.09</v>
      </c>
      <c r="S64" s="11">
        <v>112.3392727</v>
      </c>
      <c r="T64" s="11">
        <v>115.75</v>
      </c>
      <c r="U64" s="11">
        <v>122.19</v>
      </c>
      <c r="V64" s="11">
        <v>126.41</v>
      </c>
      <c r="W64" s="11">
        <v>139.80000000000001</v>
      </c>
      <c r="X64" s="11">
        <v>161.57</v>
      </c>
      <c r="Y64" s="11"/>
      <c r="Z64" s="11">
        <v>1325.9452022</v>
      </c>
    </row>
    <row r="65" spans="1:27">
      <c r="A65" s="54" t="s">
        <v>466</v>
      </c>
      <c r="B65" s="54">
        <v>2017</v>
      </c>
      <c r="C65" s="54" t="s">
        <v>438</v>
      </c>
      <c r="D65" s="54" t="s">
        <v>470</v>
      </c>
      <c r="E65" s="53">
        <v>6.1</v>
      </c>
      <c r="G65" s="55" t="s">
        <v>440</v>
      </c>
      <c r="H65" s="11">
        <v>61</v>
      </c>
      <c r="I65" s="11">
        <v>74</v>
      </c>
      <c r="J65" s="11">
        <v>90</v>
      </c>
      <c r="K65" s="11">
        <v>100.455</v>
      </c>
      <c r="L65" s="11">
        <v>106.21</v>
      </c>
      <c r="M65" s="11">
        <v>125</v>
      </c>
      <c r="N65" s="11">
        <v>141</v>
      </c>
      <c r="O65" s="11">
        <v>158</v>
      </c>
      <c r="P65" s="11">
        <v>165</v>
      </c>
      <c r="Q65" s="11">
        <v>160</v>
      </c>
      <c r="R65" s="11">
        <v>173</v>
      </c>
      <c r="S65" s="11">
        <v>174</v>
      </c>
      <c r="T65" s="11">
        <v>187.45</v>
      </c>
      <c r="U65" s="11">
        <v>186.45</v>
      </c>
      <c r="V65" s="11">
        <v>180.45</v>
      </c>
      <c r="W65" s="11">
        <v>202.55</v>
      </c>
      <c r="X65" s="11">
        <v>219.02</v>
      </c>
      <c r="Y65" s="11"/>
      <c r="Z65" s="11">
        <v>2503.585</v>
      </c>
    </row>
    <row r="66" spans="1:27">
      <c r="A66" s="54" t="s">
        <v>466</v>
      </c>
      <c r="B66" s="54">
        <v>2018</v>
      </c>
      <c r="C66" s="54" t="s">
        <v>438</v>
      </c>
      <c r="D66" s="54" t="s">
        <v>470</v>
      </c>
      <c r="E66" s="53">
        <v>8.9</v>
      </c>
      <c r="G66" s="55" t="s">
        <v>439</v>
      </c>
      <c r="H66" s="11">
        <v>1.24</v>
      </c>
      <c r="I66" s="11">
        <v>1.25</v>
      </c>
      <c r="J66" s="11">
        <v>1.32</v>
      </c>
      <c r="K66" s="11">
        <v>1.499304</v>
      </c>
      <c r="L66" s="11">
        <v>31.28</v>
      </c>
      <c r="M66" s="11">
        <v>34.28</v>
      </c>
      <c r="N66" s="11">
        <v>42.04</v>
      </c>
      <c r="O66" s="11">
        <v>48.33</v>
      </c>
      <c r="P66" s="11">
        <v>54.16</v>
      </c>
      <c r="Q66" s="11">
        <v>64.819999999999993</v>
      </c>
      <c r="R66" s="11">
        <v>74.010000000000005</v>
      </c>
      <c r="S66" s="11">
        <v>83.32</v>
      </c>
      <c r="T66" s="11">
        <v>86.64</v>
      </c>
      <c r="U66" s="11">
        <v>103.94</v>
      </c>
      <c r="V66" s="11">
        <v>117.58</v>
      </c>
      <c r="W66" s="11">
        <v>124.14</v>
      </c>
      <c r="X66" s="11">
        <v>124.36</v>
      </c>
      <c r="Y66" s="11"/>
      <c r="Z66" s="11">
        <v>994.20930400000009</v>
      </c>
    </row>
    <row r="67" spans="1:27">
      <c r="A67" s="54" t="s">
        <v>466</v>
      </c>
      <c r="B67" s="54">
        <v>2019</v>
      </c>
      <c r="C67" s="54" t="s">
        <v>438</v>
      </c>
      <c r="D67" s="54" t="s">
        <v>470</v>
      </c>
      <c r="E67" s="53">
        <v>7.2</v>
      </c>
      <c r="G67" s="30" t="s">
        <v>472</v>
      </c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7">
      <c r="A68" s="54" t="s">
        <v>466</v>
      </c>
      <c r="B68" s="54">
        <v>2020</v>
      </c>
      <c r="C68" s="54" t="s">
        <v>438</v>
      </c>
      <c r="D68" s="54" t="s">
        <v>470</v>
      </c>
      <c r="E68" s="53">
        <v>7</v>
      </c>
      <c r="G68" s="55" t="s">
        <v>472</v>
      </c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7">
      <c r="A69" s="54" t="s">
        <v>466</v>
      </c>
      <c r="B69" s="54">
        <v>2021</v>
      </c>
      <c r="C69" s="54" t="s">
        <v>438</v>
      </c>
      <c r="D69" s="54" t="s">
        <v>470</v>
      </c>
      <c r="E69" s="53">
        <v>4.3499999999999996</v>
      </c>
      <c r="G69" s="30" t="s">
        <v>471</v>
      </c>
      <c r="H69" s="11">
        <v>1890.2999999999997</v>
      </c>
      <c r="I69" s="11">
        <v>2211.6154999999994</v>
      </c>
      <c r="J69" s="11">
        <v>2765.8400000000006</v>
      </c>
      <c r="K69" s="11">
        <v>3178.7458523</v>
      </c>
      <c r="L69" s="11">
        <v>3687.8188284900007</v>
      </c>
      <c r="M69" s="11">
        <v>5058.6844995399988</v>
      </c>
      <c r="N69" s="11">
        <v>5944.3086410699998</v>
      </c>
      <c r="O69" s="11">
        <v>6700.3399999999983</v>
      </c>
      <c r="P69" s="11">
        <v>6975.5422759190005</v>
      </c>
      <c r="Q69" s="11">
        <v>7522.9280874040014</v>
      </c>
      <c r="R69" s="11">
        <v>8528.61</v>
      </c>
      <c r="S69" s="11">
        <v>9214.99945888</v>
      </c>
      <c r="T69" s="11">
        <v>9835.5000000000018</v>
      </c>
      <c r="U69" s="11">
        <v>10095.310000000001</v>
      </c>
      <c r="V69" s="11">
        <v>10805.279999999999</v>
      </c>
      <c r="W69" s="11">
        <v>10750.869999999997</v>
      </c>
      <c r="X69" s="11">
        <v>11517.469999999998</v>
      </c>
      <c r="Y69" s="11"/>
      <c r="Z69" s="11">
        <v>116684.163143603</v>
      </c>
    </row>
    <row r="70" spans="1:27">
      <c r="A70" s="54" t="s">
        <v>465</v>
      </c>
      <c r="B70" s="54">
        <v>2005</v>
      </c>
      <c r="C70" s="54" t="s">
        <v>438</v>
      </c>
      <c r="D70" s="54" t="s">
        <v>470</v>
      </c>
      <c r="E70" s="53">
        <v>8.93</v>
      </c>
    </row>
    <row r="71" spans="1:27">
      <c r="A71" s="54" t="s">
        <v>465</v>
      </c>
      <c r="B71" s="54">
        <v>2006</v>
      </c>
      <c r="C71" s="54" t="s">
        <v>438</v>
      </c>
      <c r="D71" s="54" t="s">
        <v>470</v>
      </c>
      <c r="E71" s="53">
        <v>10.17</v>
      </c>
      <c r="H71">
        <v>2005</v>
      </c>
      <c r="I71">
        <v>2006</v>
      </c>
      <c r="J71">
        <v>2007</v>
      </c>
      <c r="K71">
        <v>2008</v>
      </c>
      <c r="L71">
        <v>2009</v>
      </c>
      <c r="M71">
        <v>2010</v>
      </c>
      <c r="N71">
        <v>2011</v>
      </c>
      <c r="O71">
        <v>2012</v>
      </c>
      <c r="P71">
        <v>2013</v>
      </c>
      <c r="Q71">
        <v>2014</v>
      </c>
      <c r="R71">
        <v>2015</v>
      </c>
      <c r="S71">
        <v>2016</v>
      </c>
      <c r="T71">
        <v>2017</v>
      </c>
      <c r="U71">
        <v>2018</v>
      </c>
      <c r="V71">
        <v>2019</v>
      </c>
      <c r="W71">
        <v>2020</v>
      </c>
      <c r="X71">
        <v>2021</v>
      </c>
    </row>
    <row r="72" spans="1:27">
      <c r="A72" s="54" t="s">
        <v>465</v>
      </c>
      <c r="B72" s="54">
        <v>2007</v>
      </c>
      <c r="C72" s="54" t="s">
        <v>438</v>
      </c>
      <c r="D72" s="54" t="s">
        <v>470</v>
      </c>
      <c r="E72" s="53">
        <v>10.77</v>
      </c>
      <c r="G72" s="30" t="s">
        <v>469</v>
      </c>
      <c r="H72" s="11">
        <f t="shared" ref="H72:X72" si="0">H4*0.95+H36*0.99</f>
        <v>0</v>
      </c>
      <c r="I72" s="11">
        <f t="shared" si="0"/>
        <v>0</v>
      </c>
      <c r="J72" s="11">
        <f t="shared" si="0"/>
        <v>8.91</v>
      </c>
      <c r="K72" s="11">
        <f t="shared" si="0"/>
        <v>13.470019497000001</v>
      </c>
      <c r="L72" s="11">
        <f t="shared" si="0"/>
        <v>20.261169541800001</v>
      </c>
      <c r="M72" s="11">
        <f t="shared" si="0"/>
        <v>28.606418319600003</v>
      </c>
      <c r="N72" s="11">
        <f t="shared" si="0"/>
        <v>38.781523657800001</v>
      </c>
      <c r="O72" s="11">
        <f t="shared" si="0"/>
        <v>66.384500000000003</v>
      </c>
      <c r="P72" s="11">
        <f t="shared" si="0"/>
        <v>91.167670571749994</v>
      </c>
      <c r="Q72" s="11">
        <f t="shared" si="0"/>
        <v>99.138845467699994</v>
      </c>
      <c r="R72" s="11">
        <f t="shared" si="0"/>
        <v>136.7569</v>
      </c>
      <c r="S72" s="11">
        <f t="shared" si="0"/>
        <v>175.10391907299999</v>
      </c>
      <c r="T72" s="11">
        <f t="shared" si="0"/>
        <v>191.3536</v>
      </c>
      <c r="U72" s="11">
        <f t="shared" si="0"/>
        <v>228.07469999999998</v>
      </c>
      <c r="V72" s="11">
        <f t="shared" si="0"/>
        <v>309.95139999999998</v>
      </c>
      <c r="W72" s="11">
        <f t="shared" si="0"/>
        <v>286.73849999999999</v>
      </c>
      <c r="X72" s="11">
        <f t="shared" si="0"/>
        <v>336.91560000000004</v>
      </c>
      <c r="Y72" s="19">
        <f t="shared" ref="Y72:Y102" si="1">V72/$V72</f>
        <v>1</v>
      </c>
      <c r="Z72" s="19">
        <f t="shared" ref="Z72:Z102" si="2">W72/$V72</f>
        <v>0.92510793627646148</v>
      </c>
      <c r="AA72" s="19">
        <f t="shared" ref="AA72:AA102" si="3">X72/$V72</f>
        <v>1.0869949288823992</v>
      </c>
    </row>
    <row r="73" spans="1:27">
      <c r="A73" s="54" t="s">
        <v>465</v>
      </c>
      <c r="B73" s="54">
        <v>2008</v>
      </c>
      <c r="C73" s="54" t="s">
        <v>438</v>
      </c>
      <c r="D73" s="54" t="s">
        <v>470</v>
      </c>
      <c r="E73" s="53">
        <v>11.81</v>
      </c>
      <c r="G73" s="30" t="s">
        <v>468</v>
      </c>
      <c r="H73" s="11">
        <f t="shared" ref="H73:X73" si="4">H5*0.95+H37*0.99</f>
        <v>108.066</v>
      </c>
      <c r="I73" s="11">
        <f t="shared" si="4"/>
        <v>131.93949999999998</v>
      </c>
      <c r="J73" s="11">
        <f t="shared" si="4"/>
        <v>161.5779</v>
      </c>
      <c r="K73" s="11">
        <f t="shared" si="4"/>
        <v>191.8888</v>
      </c>
      <c r="L73" s="11">
        <f t="shared" si="4"/>
        <v>213.12700000000001</v>
      </c>
      <c r="M73" s="11">
        <f t="shared" si="4"/>
        <v>228.30603740000001</v>
      </c>
      <c r="N73" s="11">
        <f t="shared" si="4"/>
        <v>241.78251500000002</v>
      </c>
      <c r="O73" s="11">
        <f t="shared" si="4"/>
        <v>258.19929999999994</v>
      </c>
      <c r="P73" s="11">
        <f t="shared" si="4"/>
        <v>273.35882499999997</v>
      </c>
      <c r="Q73" s="11">
        <f t="shared" si="4"/>
        <v>281.52779800000002</v>
      </c>
      <c r="R73" s="11">
        <f t="shared" si="4"/>
        <v>303.47460000000001</v>
      </c>
      <c r="S73" s="11">
        <f t="shared" si="4"/>
        <v>311.26144500000004</v>
      </c>
      <c r="T73" s="11">
        <f t="shared" si="4"/>
        <v>325.36349999999999</v>
      </c>
      <c r="U73" s="11">
        <f t="shared" si="4"/>
        <v>353.65770000000003</v>
      </c>
      <c r="V73" s="11">
        <f t="shared" si="4"/>
        <v>366.49799999999999</v>
      </c>
      <c r="W73" s="11">
        <f t="shared" si="4"/>
        <v>327.27420000000001</v>
      </c>
      <c r="X73" s="11">
        <f t="shared" si="4"/>
        <v>375.40799999999996</v>
      </c>
      <c r="Y73" s="19">
        <f t="shared" si="1"/>
        <v>1</v>
      </c>
      <c r="Z73" s="19">
        <f t="shared" si="2"/>
        <v>0.89297676931388448</v>
      </c>
      <c r="AA73" s="19">
        <f t="shared" si="3"/>
        <v>1.0243111831442462</v>
      </c>
    </row>
    <row r="74" spans="1:27">
      <c r="A74" s="54" t="s">
        <v>465</v>
      </c>
      <c r="B74" s="54">
        <v>2009</v>
      </c>
      <c r="C74" s="54" t="s">
        <v>438</v>
      </c>
      <c r="D74" s="54" t="s">
        <v>470</v>
      </c>
      <c r="E74" s="53">
        <v>12.76</v>
      </c>
      <c r="G74" s="30" t="s">
        <v>467</v>
      </c>
      <c r="H74" s="11">
        <f t="shared" ref="H74:X74" si="5">H6*0.95+H38*0.99</f>
        <v>16.9145</v>
      </c>
      <c r="I74" s="11">
        <f t="shared" si="5"/>
        <v>18.732399999999998</v>
      </c>
      <c r="J74" s="11">
        <f t="shared" si="5"/>
        <v>26.1203</v>
      </c>
      <c r="K74" s="11">
        <f t="shared" si="5"/>
        <v>34.652699999999996</v>
      </c>
      <c r="L74" s="11">
        <f t="shared" si="5"/>
        <v>52.748200000000004</v>
      </c>
      <c r="M74" s="11">
        <f t="shared" si="5"/>
        <v>64.478300000000004</v>
      </c>
      <c r="N74" s="11">
        <f t="shared" si="5"/>
        <v>78.443999999999988</v>
      </c>
      <c r="O74" s="11">
        <f t="shared" si="5"/>
        <v>93.262799999999999</v>
      </c>
      <c r="P74" s="11">
        <f t="shared" si="5"/>
        <v>93.997101146999995</v>
      </c>
      <c r="Q74" s="11">
        <f t="shared" si="5"/>
        <v>99.512299999999996</v>
      </c>
      <c r="R74" s="11">
        <f t="shared" si="5"/>
        <v>105.497</v>
      </c>
      <c r="S74" s="11">
        <f t="shared" si="5"/>
        <v>112.3775</v>
      </c>
      <c r="T74" s="11">
        <f t="shared" si="5"/>
        <v>117.88699999999999</v>
      </c>
      <c r="U74" s="11">
        <f t="shared" si="5"/>
        <v>122.413</v>
      </c>
      <c r="V74" s="11">
        <f t="shared" si="5"/>
        <v>128.89100000000002</v>
      </c>
      <c r="W74" s="11">
        <f t="shared" si="5"/>
        <v>129.63999999999999</v>
      </c>
      <c r="X74" s="11">
        <f t="shared" si="5"/>
        <v>167.19829999999999</v>
      </c>
      <c r="Y74" s="19">
        <f t="shared" si="1"/>
        <v>1</v>
      </c>
      <c r="Z74" s="19">
        <f t="shared" si="2"/>
        <v>1.0058111117145492</v>
      </c>
      <c r="AA74" s="19">
        <f t="shared" si="3"/>
        <v>1.2972069423000827</v>
      </c>
    </row>
    <row r="75" spans="1:27">
      <c r="A75" s="54" t="s">
        <v>465</v>
      </c>
      <c r="B75" s="54">
        <v>2010</v>
      </c>
      <c r="C75" s="54" t="s">
        <v>438</v>
      </c>
      <c r="D75" s="54" t="s">
        <v>470</v>
      </c>
      <c r="E75" s="53">
        <v>14.3</v>
      </c>
      <c r="G75" s="30" t="s">
        <v>466</v>
      </c>
      <c r="H75" s="11">
        <f t="shared" ref="H75:X75" si="6">H7*0.95+H39*0.99</f>
        <v>0.91080000000000005</v>
      </c>
      <c r="I75" s="11">
        <f t="shared" si="6"/>
        <v>1.3059999999999998</v>
      </c>
      <c r="J75" s="11">
        <f t="shared" si="6"/>
        <v>1.6125</v>
      </c>
      <c r="K75" s="11">
        <f t="shared" si="6"/>
        <v>2.4099999999999997</v>
      </c>
      <c r="L75" s="11">
        <f t="shared" si="6"/>
        <v>3.1979999999999995</v>
      </c>
      <c r="M75" s="11">
        <f t="shared" si="6"/>
        <v>6.1545000000000005</v>
      </c>
      <c r="N75" s="11">
        <f t="shared" si="6"/>
        <v>6.5925000000000002</v>
      </c>
      <c r="O75" s="11">
        <f t="shared" si="6"/>
        <v>8.6010000000000009</v>
      </c>
      <c r="P75" s="11">
        <f t="shared" si="6"/>
        <v>44.777000000000001</v>
      </c>
      <c r="Q75" s="11">
        <f t="shared" si="6"/>
        <v>45.461999999999996</v>
      </c>
      <c r="R75" s="11">
        <f t="shared" si="6"/>
        <v>57.464999999999996</v>
      </c>
      <c r="S75" s="11">
        <f t="shared" si="6"/>
        <v>72.846999999999994</v>
      </c>
      <c r="T75" s="11">
        <f t="shared" si="6"/>
        <v>75.094999999999999</v>
      </c>
      <c r="U75" s="11">
        <f t="shared" si="6"/>
        <v>82.21</v>
      </c>
      <c r="V75" s="11">
        <f t="shared" si="6"/>
        <v>82.327500000000001</v>
      </c>
      <c r="W75" s="11">
        <f t="shared" si="6"/>
        <v>84.959000000000003</v>
      </c>
      <c r="X75" s="11">
        <f t="shared" si="6"/>
        <v>84.619499999999988</v>
      </c>
      <c r="Y75" s="19">
        <f t="shared" si="1"/>
        <v>1</v>
      </c>
      <c r="Z75" s="19">
        <f t="shared" si="2"/>
        <v>1.0319638031034588</v>
      </c>
      <c r="AA75" s="19">
        <f t="shared" si="3"/>
        <v>1.0278400291518628</v>
      </c>
    </row>
    <row r="76" spans="1:27">
      <c r="A76" s="54" t="s">
        <v>465</v>
      </c>
      <c r="B76" s="54">
        <v>2011</v>
      </c>
      <c r="C76" s="54" t="s">
        <v>438</v>
      </c>
      <c r="D76" s="54" t="s">
        <v>470</v>
      </c>
      <c r="E76" s="53">
        <v>16.309999999999999</v>
      </c>
      <c r="G76" s="30" t="s">
        <v>465</v>
      </c>
      <c r="H76" s="11">
        <f t="shared" ref="H76:X76" si="7">H8*0.95+H40*0.99</f>
        <v>140.50990000000002</v>
      </c>
      <c r="I76" s="11">
        <f t="shared" si="7"/>
        <v>183.03029999999998</v>
      </c>
      <c r="J76" s="11">
        <f t="shared" si="7"/>
        <v>193.52009999999999</v>
      </c>
      <c r="K76" s="11">
        <f t="shared" si="7"/>
        <v>211.56580000000002</v>
      </c>
      <c r="L76" s="11">
        <f t="shared" si="7"/>
        <v>245.97980000000001</v>
      </c>
      <c r="M76" s="11">
        <f t="shared" si="7"/>
        <v>308.55549999999994</v>
      </c>
      <c r="N76" s="11">
        <f t="shared" si="7"/>
        <v>402.34690000000001</v>
      </c>
      <c r="O76" s="11">
        <f t="shared" si="7"/>
        <v>414.60649999999998</v>
      </c>
      <c r="P76" s="11">
        <f t="shared" si="7"/>
        <v>500.29700000000003</v>
      </c>
      <c r="Q76" s="11">
        <f t="shared" si="7"/>
        <v>502.79809999999998</v>
      </c>
      <c r="R76" s="11">
        <f t="shared" si="7"/>
        <v>551.38869999999997</v>
      </c>
      <c r="S76" s="11">
        <f t="shared" si="7"/>
        <v>686.82679999999993</v>
      </c>
      <c r="T76" s="11">
        <f t="shared" si="7"/>
        <v>701.50120000000004</v>
      </c>
      <c r="U76" s="11">
        <f t="shared" si="7"/>
        <v>718.6866</v>
      </c>
      <c r="V76" s="11">
        <f t="shared" si="7"/>
        <v>782.41000000000008</v>
      </c>
      <c r="W76" s="11">
        <f t="shared" si="7"/>
        <v>791.06219999999996</v>
      </c>
      <c r="X76" s="11">
        <f t="shared" si="7"/>
        <v>638.0539</v>
      </c>
      <c r="Y76" s="19">
        <f t="shared" si="1"/>
        <v>1</v>
      </c>
      <c r="Z76" s="19">
        <f t="shared" si="2"/>
        <v>1.0110583964928872</v>
      </c>
      <c r="AA76" s="19">
        <f t="shared" si="3"/>
        <v>0.81549814036119161</v>
      </c>
    </row>
    <row r="77" spans="1:27">
      <c r="A77" s="54" t="s">
        <v>465</v>
      </c>
      <c r="B77" s="54">
        <v>2012</v>
      </c>
      <c r="C77" s="54" t="s">
        <v>438</v>
      </c>
      <c r="D77" s="54" t="s">
        <v>470</v>
      </c>
      <c r="E77" s="53">
        <v>16.72</v>
      </c>
      <c r="G77" s="30" t="s">
        <v>464</v>
      </c>
      <c r="H77" s="11">
        <f t="shared" ref="H77:X77" si="8">H9*0.95+H41*0.99</f>
        <v>45.173700000000004</v>
      </c>
      <c r="I77" s="11">
        <f t="shared" si="8"/>
        <v>52.786799999999999</v>
      </c>
      <c r="J77" s="11">
        <f t="shared" si="8"/>
        <v>62.181899999999999</v>
      </c>
      <c r="K77" s="11">
        <f t="shared" si="8"/>
        <v>64.251000000000005</v>
      </c>
      <c r="L77" s="11">
        <f t="shared" si="8"/>
        <v>68.814900000000009</v>
      </c>
      <c r="M77" s="11">
        <f t="shared" si="8"/>
        <v>86.011199999999988</v>
      </c>
      <c r="N77" s="11">
        <f t="shared" si="8"/>
        <v>92.010599999999997</v>
      </c>
      <c r="O77" s="11">
        <f t="shared" si="8"/>
        <v>101.8215</v>
      </c>
      <c r="P77" s="11">
        <f t="shared" si="8"/>
        <v>85.486499999999992</v>
      </c>
      <c r="Q77" s="11">
        <f t="shared" si="8"/>
        <v>85.486499999999992</v>
      </c>
      <c r="R77" s="11">
        <f t="shared" si="8"/>
        <v>116.67149999999999</v>
      </c>
      <c r="S77" s="11">
        <f t="shared" si="8"/>
        <v>134.4222</v>
      </c>
      <c r="T77" s="11">
        <f t="shared" si="8"/>
        <v>123.5322</v>
      </c>
      <c r="U77" s="11">
        <f t="shared" si="8"/>
        <v>72.923400000000001</v>
      </c>
      <c r="V77" s="11">
        <f t="shared" si="8"/>
        <v>8.9595000000000002</v>
      </c>
      <c r="W77" s="11">
        <f t="shared" si="8"/>
        <v>40.199799999999996</v>
      </c>
      <c r="X77" s="11">
        <f t="shared" si="8"/>
        <v>44.049499999999995</v>
      </c>
      <c r="Y77" s="19">
        <f t="shared" si="1"/>
        <v>1</v>
      </c>
      <c r="Z77" s="19">
        <f t="shared" si="2"/>
        <v>4.4868352028573018</v>
      </c>
      <c r="AA77" s="19">
        <f t="shared" si="3"/>
        <v>4.9165131982811534</v>
      </c>
    </row>
    <row r="78" spans="1:27">
      <c r="A78" s="54" t="s">
        <v>465</v>
      </c>
      <c r="B78" s="54">
        <v>2013</v>
      </c>
      <c r="C78" s="54" t="s">
        <v>438</v>
      </c>
      <c r="D78" s="54" t="s">
        <v>470</v>
      </c>
      <c r="E78" s="53">
        <v>18.55</v>
      </c>
      <c r="G78" s="30" t="s">
        <v>463</v>
      </c>
      <c r="H78" s="11">
        <f t="shared" ref="H78:X78" si="9">H10*0.95+H42*0.99</f>
        <v>0</v>
      </c>
      <c r="I78" s="11">
        <f t="shared" si="9"/>
        <v>0</v>
      </c>
      <c r="J78" s="11">
        <f t="shared" si="9"/>
        <v>0</v>
      </c>
      <c r="K78" s="11">
        <f t="shared" si="9"/>
        <v>5.6429999999999998</v>
      </c>
      <c r="L78" s="11">
        <f t="shared" si="9"/>
        <v>6.8914999999999997</v>
      </c>
      <c r="M78" s="11">
        <f t="shared" si="9"/>
        <v>7.0990000000000002</v>
      </c>
      <c r="N78" s="11">
        <f t="shared" si="9"/>
        <v>10.720799999999999</v>
      </c>
      <c r="O78" s="11">
        <f t="shared" si="9"/>
        <v>16.709</v>
      </c>
      <c r="P78" s="11">
        <f t="shared" si="9"/>
        <v>24.707000000000001</v>
      </c>
      <c r="Q78" s="11">
        <f t="shared" si="9"/>
        <v>25.815999999999995</v>
      </c>
      <c r="R78" s="11">
        <f t="shared" si="9"/>
        <v>18.490000000000002</v>
      </c>
      <c r="S78" s="11">
        <f t="shared" si="9"/>
        <v>25.640599999999999</v>
      </c>
      <c r="T78" s="11">
        <f t="shared" si="9"/>
        <v>33.961799999999997</v>
      </c>
      <c r="U78" s="11">
        <f t="shared" si="9"/>
        <v>32.738999999999997</v>
      </c>
      <c r="V78" s="11">
        <f t="shared" si="9"/>
        <v>35.44</v>
      </c>
      <c r="W78" s="11">
        <f t="shared" si="9"/>
        <v>36.842399999999998</v>
      </c>
      <c r="X78" s="11">
        <f t="shared" si="9"/>
        <v>61.44</v>
      </c>
      <c r="Y78" s="19">
        <f t="shared" si="1"/>
        <v>1</v>
      </c>
      <c r="Z78" s="19">
        <f t="shared" si="2"/>
        <v>1.0395711060948081</v>
      </c>
      <c r="AA78" s="19">
        <f t="shared" si="3"/>
        <v>1.7336343115124153</v>
      </c>
    </row>
    <row r="79" spans="1:27">
      <c r="A79" s="54" t="s">
        <v>465</v>
      </c>
      <c r="B79" s="54">
        <v>2014</v>
      </c>
      <c r="C79" s="54" t="s">
        <v>438</v>
      </c>
      <c r="D79" s="54" t="s">
        <v>470</v>
      </c>
      <c r="E79" s="53">
        <v>18.64</v>
      </c>
      <c r="G79" s="30" t="s">
        <v>462</v>
      </c>
      <c r="H79" s="11">
        <f t="shared" ref="H79:X79" si="10">H11*0.95+H43*0.99</f>
        <v>3.2768999999999999</v>
      </c>
      <c r="I79" s="11">
        <f t="shared" si="10"/>
        <v>5.8113000000000001</v>
      </c>
      <c r="J79" s="11">
        <f t="shared" si="10"/>
        <v>7.4249999999999998</v>
      </c>
      <c r="K79" s="11">
        <f t="shared" si="10"/>
        <v>13.0977</v>
      </c>
      <c r="L79" s="11">
        <f t="shared" si="10"/>
        <v>15.1668</v>
      </c>
      <c r="M79" s="11">
        <f t="shared" si="10"/>
        <v>18.166500000000003</v>
      </c>
      <c r="N79" s="11">
        <f t="shared" si="10"/>
        <v>19.235699999999998</v>
      </c>
      <c r="O79" s="11">
        <f t="shared" si="10"/>
        <v>20.79</v>
      </c>
      <c r="P79" s="11">
        <f t="shared" si="10"/>
        <v>22.690800000000003</v>
      </c>
      <c r="Q79" s="11">
        <f t="shared" si="10"/>
        <v>24.403499999999998</v>
      </c>
      <c r="R79" s="11">
        <f t="shared" si="10"/>
        <v>25.720200000000002</v>
      </c>
      <c r="S79" s="11">
        <f t="shared" si="10"/>
        <v>28.314</v>
      </c>
      <c r="T79" s="11">
        <f t="shared" si="10"/>
        <v>30.343499999999999</v>
      </c>
      <c r="U79" s="11">
        <f t="shared" si="10"/>
        <v>31.313699999999997</v>
      </c>
      <c r="V79" s="11">
        <f t="shared" si="10"/>
        <v>32.947200000000002</v>
      </c>
      <c r="W79" s="11">
        <f t="shared" si="10"/>
        <v>35.3232</v>
      </c>
      <c r="X79" s="11">
        <f t="shared" si="10"/>
        <v>39.184199999999997</v>
      </c>
      <c r="Y79" s="19">
        <f t="shared" si="1"/>
        <v>1</v>
      </c>
      <c r="Z79" s="19">
        <f t="shared" si="2"/>
        <v>1.0721153846153846</v>
      </c>
      <c r="AA79" s="19">
        <f t="shared" si="3"/>
        <v>1.1893028846153844</v>
      </c>
    </row>
    <row r="80" spans="1:27">
      <c r="A80" s="54" t="s">
        <v>465</v>
      </c>
      <c r="B80" s="54">
        <v>2015</v>
      </c>
      <c r="C80" s="54" t="s">
        <v>438</v>
      </c>
      <c r="D80" s="54" t="s">
        <v>470</v>
      </c>
      <c r="E80" s="53">
        <v>19.100000000000001</v>
      </c>
      <c r="G80" s="30" t="s">
        <v>461</v>
      </c>
      <c r="H80" s="11">
        <f t="shared" ref="H80:X80" si="11">H12*0.95+H44*0.99</f>
        <v>39.948700000000002</v>
      </c>
      <c r="I80" s="11">
        <f t="shared" si="11"/>
        <v>40.220299999999995</v>
      </c>
      <c r="J80" s="11">
        <f t="shared" si="11"/>
        <v>33.535899999999998</v>
      </c>
      <c r="K80" s="11">
        <f t="shared" si="11"/>
        <v>39.751157759999998</v>
      </c>
      <c r="L80" s="11">
        <f t="shared" si="11"/>
        <v>41.822299999999998</v>
      </c>
      <c r="M80" s="11">
        <f t="shared" si="11"/>
        <v>80.751210999999998</v>
      </c>
      <c r="N80" s="11">
        <f t="shared" si="11"/>
        <v>104.131</v>
      </c>
      <c r="O80" s="11">
        <f t="shared" si="11"/>
        <v>114.9384</v>
      </c>
      <c r="P80" s="11">
        <f t="shared" si="11"/>
        <v>176.4325</v>
      </c>
      <c r="Q80" s="11">
        <f t="shared" si="11"/>
        <v>194.0335</v>
      </c>
      <c r="R80" s="11">
        <f t="shared" si="11"/>
        <v>302.89729999999997</v>
      </c>
      <c r="S80" s="11">
        <f t="shared" si="11"/>
        <v>306.14729999999997</v>
      </c>
      <c r="T80" s="11">
        <f t="shared" si="11"/>
        <v>319.65260000000001</v>
      </c>
      <c r="U80" s="11">
        <f t="shared" si="11"/>
        <v>203.38539999999998</v>
      </c>
      <c r="V80" s="11">
        <f t="shared" si="11"/>
        <v>277.15190000000001</v>
      </c>
      <c r="W80" s="11">
        <f t="shared" si="11"/>
        <v>308.6721</v>
      </c>
      <c r="X80" s="11">
        <f t="shared" si="11"/>
        <v>446.36619999999994</v>
      </c>
      <c r="Y80" s="19">
        <f t="shared" si="1"/>
        <v>1</v>
      </c>
      <c r="Z80" s="19">
        <f t="shared" si="2"/>
        <v>1.1137289695650652</v>
      </c>
      <c r="AA80" s="19">
        <f t="shared" si="3"/>
        <v>1.6105471403948517</v>
      </c>
    </row>
    <row r="81" spans="1:27">
      <c r="A81" s="54" t="s">
        <v>465</v>
      </c>
      <c r="B81" s="54">
        <v>2016</v>
      </c>
      <c r="C81" s="54" t="s">
        <v>438</v>
      </c>
      <c r="D81" s="54" t="s">
        <v>470</v>
      </c>
      <c r="E81" s="53">
        <v>20.68</v>
      </c>
      <c r="G81" s="30" t="s">
        <v>460</v>
      </c>
      <c r="H81" s="11">
        <f t="shared" ref="H81:X81" si="12">H13*0.95+H45*0.99</f>
        <v>1.0395000000000001</v>
      </c>
      <c r="I81" s="11">
        <f t="shared" si="12"/>
        <v>1.98</v>
      </c>
      <c r="J81" s="11">
        <f t="shared" si="12"/>
        <v>2.9699999999999998</v>
      </c>
      <c r="K81" s="11">
        <f t="shared" si="12"/>
        <v>0</v>
      </c>
      <c r="L81" s="11">
        <f t="shared" si="12"/>
        <v>0</v>
      </c>
      <c r="M81" s="11">
        <f t="shared" si="12"/>
        <v>72.86</v>
      </c>
      <c r="N81" s="11">
        <f t="shared" si="12"/>
        <v>101.6421</v>
      </c>
      <c r="O81" s="11">
        <f t="shared" si="12"/>
        <v>129.47399999999999</v>
      </c>
      <c r="P81" s="11">
        <f t="shared" si="12"/>
        <v>126.655</v>
      </c>
      <c r="Q81" s="11">
        <f t="shared" si="12"/>
        <v>116.288</v>
      </c>
      <c r="R81" s="11">
        <f t="shared" si="12"/>
        <v>121.2568</v>
      </c>
      <c r="S81" s="11">
        <f t="shared" si="12"/>
        <v>184.951426</v>
      </c>
      <c r="T81" s="11">
        <f t="shared" si="12"/>
        <v>306.37659999999994</v>
      </c>
      <c r="U81" s="11">
        <f t="shared" si="12"/>
        <v>304.82279999999997</v>
      </c>
      <c r="V81" s="11">
        <f t="shared" si="12"/>
        <v>308.48619999999994</v>
      </c>
      <c r="W81" s="11">
        <f t="shared" si="12"/>
        <v>300.76060000000001</v>
      </c>
      <c r="X81" s="11">
        <f t="shared" si="12"/>
        <v>319.62359999999995</v>
      </c>
      <c r="Y81" s="19">
        <f t="shared" si="1"/>
        <v>1</v>
      </c>
      <c r="Z81" s="19">
        <f t="shared" si="2"/>
        <v>0.97495641620273477</v>
      </c>
      <c r="AA81" s="19">
        <f t="shared" si="3"/>
        <v>1.0361033978181196</v>
      </c>
    </row>
    <row r="82" spans="1:27">
      <c r="A82" s="54" t="s">
        <v>465</v>
      </c>
      <c r="B82" s="54">
        <v>2017</v>
      </c>
      <c r="C82" s="54" t="s">
        <v>438</v>
      </c>
      <c r="D82" s="54" t="s">
        <v>470</v>
      </c>
      <c r="E82" s="53">
        <v>21.11</v>
      </c>
      <c r="G82" s="30" t="s">
        <v>459</v>
      </c>
      <c r="H82" s="11">
        <f t="shared" ref="H82:X82" si="13">H14*0.95+H46*0.99</f>
        <v>97.587500000000006</v>
      </c>
      <c r="I82" s="11">
        <f t="shared" si="13"/>
        <v>106.6497</v>
      </c>
      <c r="J82" s="11">
        <f t="shared" si="13"/>
        <v>124.8279</v>
      </c>
      <c r="K82" s="11">
        <f t="shared" si="13"/>
        <v>80.885500000000008</v>
      </c>
      <c r="L82" s="11">
        <f t="shared" si="13"/>
        <v>127.643</v>
      </c>
      <c r="M82" s="11">
        <f t="shared" si="13"/>
        <v>280.77500000000003</v>
      </c>
      <c r="N82" s="11">
        <f t="shared" si="13"/>
        <v>232.67810000000003</v>
      </c>
      <c r="O82" s="11">
        <f t="shared" si="13"/>
        <v>212.05520000000001</v>
      </c>
      <c r="P82" s="11">
        <f t="shared" si="13"/>
        <v>8.5975000000000001</v>
      </c>
      <c r="Q82" s="11">
        <f t="shared" si="13"/>
        <v>10.45</v>
      </c>
      <c r="R82" s="11">
        <f t="shared" si="13"/>
        <v>10.602</v>
      </c>
      <c r="S82" s="11">
        <f t="shared" si="13"/>
        <v>48.9696</v>
      </c>
      <c r="T82" s="11">
        <f t="shared" si="13"/>
        <v>60.345500000000001</v>
      </c>
      <c r="U82" s="11">
        <f t="shared" si="13"/>
        <v>65.801999999999992</v>
      </c>
      <c r="V82" s="11">
        <f t="shared" si="13"/>
        <v>93.116500000000002</v>
      </c>
      <c r="W82" s="11">
        <f t="shared" si="13"/>
        <v>72.036100000000005</v>
      </c>
      <c r="X82" s="11">
        <f t="shared" si="13"/>
        <v>88.133600000000001</v>
      </c>
      <c r="Y82" s="19">
        <f t="shared" si="1"/>
        <v>1</v>
      </c>
      <c r="Z82" s="19">
        <f t="shared" si="2"/>
        <v>0.77361262504497053</v>
      </c>
      <c r="AA82" s="19">
        <f t="shared" si="3"/>
        <v>0.94648746462764388</v>
      </c>
    </row>
    <row r="83" spans="1:27">
      <c r="A83" s="54" t="s">
        <v>465</v>
      </c>
      <c r="B83" s="54">
        <v>2018</v>
      </c>
      <c r="C83" s="54" t="s">
        <v>438</v>
      </c>
      <c r="D83" s="54" t="s">
        <v>470</v>
      </c>
      <c r="E83" s="53">
        <v>21.63</v>
      </c>
      <c r="G83" s="30" t="s">
        <v>458</v>
      </c>
      <c r="H83" s="11">
        <f t="shared" ref="H83:X83" si="14">H15*0.95+H47*0.99</f>
        <v>0</v>
      </c>
      <c r="I83" s="11">
        <f t="shared" si="14"/>
        <v>0</v>
      </c>
      <c r="J83" s="11">
        <f t="shared" si="14"/>
        <v>66.798500000000004</v>
      </c>
      <c r="K83" s="11">
        <f t="shared" si="14"/>
        <v>81.277999999999992</v>
      </c>
      <c r="L83" s="11">
        <f t="shared" si="14"/>
        <v>109.64359999999999</v>
      </c>
      <c r="M83" s="11">
        <f t="shared" si="14"/>
        <v>110.86949999999999</v>
      </c>
      <c r="N83" s="11">
        <f t="shared" si="14"/>
        <v>125.4764</v>
      </c>
      <c r="O83" s="11">
        <f t="shared" si="14"/>
        <v>146.0582</v>
      </c>
      <c r="P83" s="11">
        <f t="shared" si="14"/>
        <v>159.79633067179998</v>
      </c>
      <c r="Q83" s="11">
        <f t="shared" si="14"/>
        <v>210.92158564109999</v>
      </c>
      <c r="R83" s="11">
        <f t="shared" si="14"/>
        <v>224.91519999999997</v>
      </c>
      <c r="S83" s="11">
        <f t="shared" si="14"/>
        <v>205.06803070249998</v>
      </c>
      <c r="T83" s="11">
        <f t="shared" si="14"/>
        <v>210.74680000000001</v>
      </c>
      <c r="U83" s="11">
        <f t="shared" si="14"/>
        <v>235.19869999999997</v>
      </c>
      <c r="V83" s="11">
        <f t="shared" si="14"/>
        <v>259.35730000000001</v>
      </c>
      <c r="W83" s="11">
        <f t="shared" si="14"/>
        <v>273.5265</v>
      </c>
      <c r="X83" s="11">
        <f t="shared" si="14"/>
        <v>290.51990000000001</v>
      </c>
      <c r="Y83" s="19">
        <f t="shared" si="1"/>
        <v>1</v>
      </c>
      <c r="Z83" s="19">
        <f t="shared" si="2"/>
        <v>1.0546319691020842</v>
      </c>
      <c r="AA83" s="19">
        <f t="shared" si="3"/>
        <v>1.1201531632230903</v>
      </c>
    </row>
    <row r="84" spans="1:27">
      <c r="A84" s="54" t="s">
        <v>465</v>
      </c>
      <c r="B84" s="54">
        <v>2019</v>
      </c>
      <c r="C84" s="54" t="s">
        <v>438</v>
      </c>
      <c r="D84" s="54" t="s">
        <v>470</v>
      </c>
      <c r="E84" s="53">
        <v>20.96</v>
      </c>
      <c r="G84" s="30" t="s">
        <v>457</v>
      </c>
      <c r="H84" s="11">
        <f t="shared" ref="H84:X84" si="15">H16*0.95+H48*0.99</f>
        <v>18.186299999999999</v>
      </c>
      <c r="I84" s="11">
        <f t="shared" si="15"/>
        <v>12.375</v>
      </c>
      <c r="J84" s="11">
        <f t="shared" si="15"/>
        <v>13.2858</v>
      </c>
      <c r="K84" s="11">
        <f t="shared" si="15"/>
        <v>31.241</v>
      </c>
      <c r="L84" s="11">
        <f t="shared" si="15"/>
        <v>38.297200000000004</v>
      </c>
      <c r="M84" s="11">
        <f t="shared" si="15"/>
        <v>53.714700000000001</v>
      </c>
      <c r="N84" s="11">
        <f t="shared" si="15"/>
        <v>71.998599999999996</v>
      </c>
      <c r="O84" s="11">
        <f t="shared" si="15"/>
        <v>150.52499999999998</v>
      </c>
      <c r="P84" s="11">
        <f t="shared" si="15"/>
        <v>188.12280000000001</v>
      </c>
      <c r="Q84" s="11">
        <f t="shared" si="15"/>
        <v>200.3887</v>
      </c>
      <c r="R84" s="11">
        <f t="shared" si="15"/>
        <v>234.15170000000001</v>
      </c>
      <c r="S84" s="11">
        <f t="shared" si="15"/>
        <v>253.729115213</v>
      </c>
      <c r="T84" s="11">
        <f t="shared" si="15"/>
        <v>274.27629999999999</v>
      </c>
      <c r="U84" s="11">
        <f t="shared" si="15"/>
        <v>307.52010000000001</v>
      </c>
      <c r="V84" s="11">
        <f t="shared" si="15"/>
        <v>358.84730000000002</v>
      </c>
      <c r="W84" s="11">
        <f t="shared" si="15"/>
        <v>374.64319999999998</v>
      </c>
      <c r="X84" s="11">
        <f t="shared" si="15"/>
        <v>340.96039999999999</v>
      </c>
      <c r="Y84" s="19">
        <f t="shared" si="1"/>
        <v>1</v>
      </c>
      <c r="Z84" s="19">
        <f t="shared" si="2"/>
        <v>1.0440184446141854</v>
      </c>
      <c r="AA84" s="19">
        <f t="shared" si="3"/>
        <v>0.95015456435090906</v>
      </c>
    </row>
    <row r="85" spans="1:27">
      <c r="A85" s="54" t="s">
        <v>465</v>
      </c>
      <c r="B85" s="54">
        <v>2020</v>
      </c>
      <c r="C85" s="54" t="s">
        <v>438</v>
      </c>
      <c r="D85" s="54" t="s">
        <v>470</v>
      </c>
      <c r="E85" s="53">
        <v>20.97</v>
      </c>
      <c r="G85" s="30" t="s">
        <v>456</v>
      </c>
      <c r="H85" s="11">
        <f t="shared" ref="H85:X85" si="16">H17*0.95+H49*0.99</f>
        <v>38.704299999999996</v>
      </c>
      <c r="I85" s="11">
        <f t="shared" si="16"/>
        <v>56.353099999999998</v>
      </c>
      <c r="J85" s="11">
        <f t="shared" si="16"/>
        <v>58.301100000000005</v>
      </c>
      <c r="K85" s="11">
        <f t="shared" si="16"/>
        <v>44.799599999999998</v>
      </c>
      <c r="L85" s="11">
        <f t="shared" si="16"/>
        <v>38.071199999999997</v>
      </c>
      <c r="M85" s="11">
        <f t="shared" si="16"/>
        <v>68.914599999999993</v>
      </c>
      <c r="N85" s="11">
        <f t="shared" si="16"/>
        <v>84.461699999999993</v>
      </c>
      <c r="O85" s="11">
        <f t="shared" si="16"/>
        <v>84.032200000000003</v>
      </c>
      <c r="P85" s="11">
        <f t="shared" si="16"/>
        <v>30.240700000000004</v>
      </c>
      <c r="Q85" s="11">
        <f t="shared" si="16"/>
        <v>29.948999999999998</v>
      </c>
      <c r="R85" s="11">
        <f t="shared" si="16"/>
        <v>31.786699999999996</v>
      </c>
      <c r="S85" s="11">
        <f t="shared" si="16"/>
        <v>32.259699999999995</v>
      </c>
      <c r="T85" s="11">
        <f t="shared" si="16"/>
        <v>37.198999999999998</v>
      </c>
      <c r="U85" s="11">
        <f t="shared" si="16"/>
        <v>36.526899999999998</v>
      </c>
      <c r="V85" s="11">
        <f t="shared" si="16"/>
        <v>35.795000000000002</v>
      </c>
      <c r="W85" s="11">
        <f t="shared" si="16"/>
        <v>33.831199999999995</v>
      </c>
      <c r="X85" s="11">
        <f t="shared" si="16"/>
        <v>35.517400000000002</v>
      </c>
      <c r="Y85" s="19">
        <f t="shared" si="1"/>
        <v>1</v>
      </c>
      <c r="Z85" s="19">
        <f t="shared" si="2"/>
        <v>0.94513758904874967</v>
      </c>
      <c r="AA85" s="19">
        <f t="shared" si="3"/>
        <v>0.99224472691716725</v>
      </c>
    </row>
    <row r="86" spans="1:27">
      <c r="A86" s="54" t="s">
        <v>465</v>
      </c>
      <c r="B86" s="54">
        <v>2021</v>
      </c>
      <c r="C86" s="54" t="s">
        <v>438</v>
      </c>
      <c r="D86" s="54" t="s">
        <v>470</v>
      </c>
      <c r="E86" s="53">
        <v>19.579999999999998</v>
      </c>
      <c r="G86" s="30" t="s">
        <v>455</v>
      </c>
      <c r="H86" s="11">
        <f t="shared" ref="H86:X86" si="17">H18*0.95+H50*0.99</f>
        <v>87.12</v>
      </c>
      <c r="I86" s="11">
        <f t="shared" si="17"/>
        <v>104.643</v>
      </c>
      <c r="J86" s="11">
        <f t="shared" si="17"/>
        <v>118.8</v>
      </c>
      <c r="K86" s="11">
        <f t="shared" si="17"/>
        <v>125.12609999999999</v>
      </c>
      <c r="L86" s="11">
        <f t="shared" si="17"/>
        <v>149.24250000000001</v>
      </c>
      <c r="M86" s="11">
        <f t="shared" si="17"/>
        <v>235.7867</v>
      </c>
      <c r="N86" s="11">
        <f t="shared" si="17"/>
        <v>276.90440000000001</v>
      </c>
      <c r="O86" s="11">
        <f t="shared" si="17"/>
        <v>332.51990000000001</v>
      </c>
      <c r="P86" s="11">
        <f t="shared" si="17"/>
        <v>290.26600000000002</v>
      </c>
      <c r="Q86" s="11">
        <f t="shared" si="17"/>
        <v>334.86239999999998</v>
      </c>
      <c r="R86" s="11">
        <f t="shared" si="17"/>
        <v>359.1438</v>
      </c>
      <c r="S86" s="11">
        <f t="shared" si="17"/>
        <v>374.67689999999999</v>
      </c>
      <c r="T86" s="11">
        <f t="shared" si="17"/>
        <v>403.43389999999994</v>
      </c>
      <c r="U86" s="11">
        <f t="shared" si="17"/>
        <v>428.47719999999993</v>
      </c>
      <c r="V86" s="11">
        <f t="shared" si="17"/>
        <v>436.16060000000004</v>
      </c>
      <c r="W86" s="11">
        <f t="shared" si="17"/>
        <v>450.38339999999999</v>
      </c>
      <c r="X86" s="11">
        <f t="shared" si="17"/>
        <v>459.86240000000004</v>
      </c>
      <c r="Y86" s="19">
        <f t="shared" si="1"/>
        <v>1</v>
      </c>
      <c r="Z86" s="19">
        <f t="shared" si="2"/>
        <v>1.0326090894042239</v>
      </c>
      <c r="AA86" s="19">
        <f t="shared" si="3"/>
        <v>1.0543419098377982</v>
      </c>
    </row>
    <row r="87" spans="1:27">
      <c r="A87" s="54" t="s">
        <v>464</v>
      </c>
      <c r="B87" s="54">
        <v>2005</v>
      </c>
      <c r="C87" s="54" t="s">
        <v>438</v>
      </c>
      <c r="D87" s="54" t="s">
        <v>470</v>
      </c>
      <c r="E87" s="53"/>
      <c r="G87" s="30" t="s">
        <v>454</v>
      </c>
      <c r="H87" s="11">
        <f t="shared" ref="H87:X87" si="18">H19*0.95+H51*0.99</f>
        <v>16.63</v>
      </c>
      <c r="I87" s="11">
        <f t="shared" si="18"/>
        <v>17.802</v>
      </c>
      <c r="J87" s="11">
        <f t="shared" si="18"/>
        <v>20.794999999999998</v>
      </c>
      <c r="K87" s="11">
        <f t="shared" si="18"/>
        <v>21.780999999999999</v>
      </c>
      <c r="L87" s="11">
        <f t="shared" si="18"/>
        <v>24.598499999999998</v>
      </c>
      <c r="M87" s="11">
        <f t="shared" si="18"/>
        <v>35.640799999999999</v>
      </c>
      <c r="N87" s="11">
        <f t="shared" si="18"/>
        <v>51.233000000000004</v>
      </c>
      <c r="O87" s="11">
        <f t="shared" si="18"/>
        <v>59.55</v>
      </c>
      <c r="P87" s="11">
        <f t="shared" si="18"/>
        <v>69.814999999999998</v>
      </c>
      <c r="Q87" s="11">
        <f t="shared" si="18"/>
        <v>80.3</v>
      </c>
      <c r="R87" s="11">
        <f t="shared" si="18"/>
        <v>94.39</v>
      </c>
      <c r="S87" s="11">
        <f t="shared" si="18"/>
        <v>98.594999999999999</v>
      </c>
      <c r="T87" s="11">
        <f t="shared" si="18"/>
        <v>108.355</v>
      </c>
      <c r="U87" s="11">
        <f t="shared" si="18"/>
        <v>126.43</v>
      </c>
      <c r="V87" s="11">
        <f t="shared" si="18"/>
        <v>143.73500000000001</v>
      </c>
      <c r="W87" s="11">
        <f t="shared" si="18"/>
        <v>139.9</v>
      </c>
      <c r="X87" s="11">
        <f t="shared" si="18"/>
        <v>134.12</v>
      </c>
      <c r="Y87" s="19">
        <f t="shared" si="1"/>
        <v>1</v>
      </c>
      <c r="Z87" s="19">
        <f t="shared" si="2"/>
        <v>0.97331895502139354</v>
      </c>
      <c r="AA87" s="19">
        <f t="shared" si="3"/>
        <v>0.93310606324138168</v>
      </c>
    </row>
    <row r="88" spans="1:27">
      <c r="A88" s="54" t="s">
        <v>464</v>
      </c>
      <c r="B88" s="54">
        <v>2006</v>
      </c>
      <c r="C88" s="54" t="s">
        <v>438</v>
      </c>
      <c r="D88" s="54" t="s">
        <v>470</v>
      </c>
      <c r="E88" s="53"/>
      <c r="G88" s="30" t="s">
        <v>453</v>
      </c>
      <c r="H88" s="11">
        <f t="shared" ref="H88:X88" si="19">H20*0.95+H52*0.99</f>
        <v>0</v>
      </c>
      <c r="I88" s="11">
        <f t="shared" si="19"/>
        <v>0</v>
      </c>
      <c r="J88" s="11">
        <f t="shared" si="19"/>
        <v>0</v>
      </c>
      <c r="K88" s="11">
        <f t="shared" si="19"/>
        <v>0</v>
      </c>
      <c r="L88" s="11">
        <f t="shared" si="19"/>
        <v>0</v>
      </c>
      <c r="M88" s="11">
        <f t="shared" si="19"/>
        <v>116.74590000000001</v>
      </c>
      <c r="N88" s="11">
        <f t="shared" si="19"/>
        <v>147.6421</v>
      </c>
      <c r="O88" s="11">
        <f t="shared" si="19"/>
        <v>173.7492</v>
      </c>
      <c r="P88" s="11">
        <f t="shared" si="19"/>
        <v>133.49889999999999</v>
      </c>
      <c r="Q88" s="11">
        <f t="shared" si="19"/>
        <v>163.8364</v>
      </c>
      <c r="R88" s="11">
        <f t="shared" si="19"/>
        <v>212.81629999999998</v>
      </c>
      <c r="S88" s="11">
        <f t="shared" si="19"/>
        <v>220.3108</v>
      </c>
      <c r="T88" s="11">
        <f t="shared" si="19"/>
        <v>267.83889999999997</v>
      </c>
      <c r="U88" s="11">
        <f t="shared" si="19"/>
        <v>316.16630000000004</v>
      </c>
      <c r="V88" s="11">
        <f t="shared" si="19"/>
        <v>332.86080000000004</v>
      </c>
      <c r="W88" s="11">
        <f t="shared" si="19"/>
        <v>340.74130000000002</v>
      </c>
      <c r="X88" s="11">
        <f t="shared" si="19"/>
        <v>355.00189999999998</v>
      </c>
      <c r="Y88" s="19">
        <f t="shared" si="1"/>
        <v>1</v>
      </c>
      <c r="Z88" s="19">
        <f t="shared" si="2"/>
        <v>1.0236750617675616</v>
      </c>
      <c r="AA88" s="19">
        <f t="shared" si="3"/>
        <v>1.0665175953431583</v>
      </c>
    </row>
    <row r="89" spans="1:27">
      <c r="A89" s="54" t="s">
        <v>464</v>
      </c>
      <c r="B89" s="54">
        <v>2007</v>
      </c>
      <c r="C89" s="54" t="s">
        <v>438</v>
      </c>
      <c r="D89" s="54" t="s">
        <v>470</v>
      </c>
      <c r="E89" s="53"/>
      <c r="G89" s="30" t="s">
        <v>452</v>
      </c>
      <c r="H89" s="11">
        <f t="shared" ref="H89:X89" si="20">H21*0.95+H53*0.99</f>
        <v>16.5809</v>
      </c>
      <c r="I89" s="11">
        <f t="shared" si="20"/>
        <v>19.2759</v>
      </c>
      <c r="J89" s="11">
        <f t="shared" si="20"/>
        <v>21.639199999999999</v>
      </c>
      <c r="K89" s="11">
        <f t="shared" si="20"/>
        <v>23.476199999999999</v>
      </c>
      <c r="L89" s="11">
        <f t="shared" si="20"/>
        <v>21.779400000000003</v>
      </c>
      <c r="M89" s="11">
        <f t="shared" si="20"/>
        <v>26.678273701800002</v>
      </c>
      <c r="N89" s="11">
        <f t="shared" si="20"/>
        <v>24.484981338499999</v>
      </c>
      <c r="O89" s="11">
        <f t="shared" si="20"/>
        <v>22.839599999999997</v>
      </c>
      <c r="P89" s="11">
        <f t="shared" si="20"/>
        <v>96.708438877299997</v>
      </c>
      <c r="Q89" s="11">
        <f t="shared" si="20"/>
        <v>103.04089999999999</v>
      </c>
      <c r="R89" s="11">
        <f t="shared" si="20"/>
        <v>105.88630000000001</v>
      </c>
      <c r="S89" s="11">
        <f t="shared" si="20"/>
        <v>123.3809</v>
      </c>
      <c r="T89" s="11">
        <f t="shared" si="20"/>
        <v>129.16630000000001</v>
      </c>
      <c r="U89" s="11">
        <f t="shared" si="20"/>
        <v>137.97069999999999</v>
      </c>
      <c r="V89" s="11">
        <f t="shared" si="20"/>
        <v>142.64449999999999</v>
      </c>
      <c r="W89" s="11">
        <f t="shared" si="20"/>
        <v>150.4939</v>
      </c>
      <c r="X89" s="11">
        <f t="shared" si="20"/>
        <v>136.60499999999999</v>
      </c>
      <c r="Y89" s="19">
        <f t="shared" si="1"/>
        <v>1</v>
      </c>
      <c r="Z89" s="19">
        <f t="shared" si="2"/>
        <v>1.0550277087444662</v>
      </c>
      <c r="AA89" s="19">
        <f t="shared" si="3"/>
        <v>0.95766047762093875</v>
      </c>
    </row>
    <row r="90" spans="1:27">
      <c r="A90" s="54" t="s">
        <v>464</v>
      </c>
      <c r="B90" s="54">
        <v>2008</v>
      </c>
      <c r="C90" s="54" t="s">
        <v>438</v>
      </c>
      <c r="D90" s="54" t="s">
        <v>470</v>
      </c>
      <c r="E90" s="53"/>
      <c r="G90" s="30" t="s">
        <v>451</v>
      </c>
      <c r="H90" s="11">
        <f t="shared" ref="H90:X90" si="21">H22*0.95+H54*0.99</f>
        <v>2.1582000000000003</v>
      </c>
      <c r="I90" s="11">
        <f t="shared" si="21"/>
        <v>0.82169999999999999</v>
      </c>
      <c r="J90" s="11">
        <f t="shared" si="21"/>
        <v>1.3266</v>
      </c>
      <c r="K90" s="11">
        <f t="shared" si="21"/>
        <v>3.1861999999999999</v>
      </c>
      <c r="L90" s="11">
        <f t="shared" si="21"/>
        <v>4.709541999999999</v>
      </c>
      <c r="M90" s="11">
        <f t="shared" si="21"/>
        <v>5.2843299999999997</v>
      </c>
      <c r="N90" s="11">
        <f t="shared" si="21"/>
        <v>4.4865309999999994</v>
      </c>
      <c r="O90" s="11">
        <f t="shared" si="21"/>
        <v>6.3232999999999997</v>
      </c>
      <c r="P90" s="11">
        <f t="shared" si="21"/>
        <v>6.2601000000000004</v>
      </c>
      <c r="Q90" s="11">
        <f t="shared" si="21"/>
        <v>5.0554284000000003</v>
      </c>
      <c r="R90" s="11">
        <f t="shared" si="21"/>
        <v>6.5312000000000001</v>
      </c>
      <c r="S90" s="11">
        <f t="shared" si="21"/>
        <v>13.516400000000001</v>
      </c>
      <c r="T90" s="11">
        <f t="shared" si="21"/>
        <v>15.434099999999999</v>
      </c>
      <c r="U90" s="11">
        <f t="shared" si="21"/>
        <v>10.9977</v>
      </c>
      <c r="V90" s="11">
        <f t="shared" si="21"/>
        <v>11.433299999999999</v>
      </c>
      <c r="W90" s="11">
        <f t="shared" si="21"/>
        <v>13.027600000000001</v>
      </c>
      <c r="X90" s="11">
        <f t="shared" si="21"/>
        <v>13.1761</v>
      </c>
      <c r="Y90" s="19">
        <f t="shared" si="1"/>
        <v>1</v>
      </c>
      <c r="Z90" s="19">
        <f t="shared" si="2"/>
        <v>1.1394435552290243</v>
      </c>
      <c r="AA90" s="19">
        <f t="shared" si="3"/>
        <v>1.1524319312884295</v>
      </c>
    </row>
    <row r="91" spans="1:27">
      <c r="A91" s="54" t="s">
        <v>464</v>
      </c>
      <c r="B91" s="54">
        <v>2009</v>
      </c>
      <c r="C91" s="54" t="s">
        <v>438</v>
      </c>
      <c r="D91" s="54" t="s">
        <v>470</v>
      </c>
      <c r="E91" s="53"/>
      <c r="G91" s="30" t="s">
        <v>450</v>
      </c>
      <c r="H91" s="11">
        <f t="shared" ref="H91:X91" si="22">H23*0.95+H55*0.99</f>
        <v>0</v>
      </c>
      <c r="I91" s="11">
        <f t="shared" si="22"/>
        <v>0.14849999999999999</v>
      </c>
      <c r="J91" s="11">
        <f t="shared" si="22"/>
        <v>0.19800000000000001</v>
      </c>
      <c r="K91" s="11">
        <f t="shared" si="22"/>
        <v>2.3814319999999998</v>
      </c>
      <c r="L91" s="11">
        <f t="shared" si="22"/>
        <v>3.2625700000000002</v>
      </c>
      <c r="M91" s="11">
        <f t="shared" si="22"/>
        <v>4.9303999999999997</v>
      </c>
      <c r="N91" s="11">
        <f t="shared" si="22"/>
        <v>6.5892699999999991</v>
      </c>
      <c r="O91" s="11">
        <f t="shared" si="22"/>
        <v>7.4843999999999999</v>
      </c>
      <c r="P91" s="11">
        <f t="shared" si="22"/>
        <v>10.03007</v>
      </c>
      <c r="Q91" s="11">
        <f t="shared" si="22"/>
        <v>11.1477</v>
      </c>
      <c r="R91" s="11">
        <f t="shared" si="22"/>
        <v>18.979500000000002</v>
      </c>
      <c r="S91" s="11">
        <f t="shared" si="22"/>
        <v>26.328340000000001</v>
      </c>
      <c r="T91" s="11">
        <f t="shared" si="22"/>
        <v>29.764800000000001</v>
      </c>
      <c r="U91" s="11">
        <f t="shared" si="22"/>
        <v>30.1341</v>
      </c>
      <c r="V91" s="11">
        <f t="shared" si="22"/>
        <v>36.171599999999998</v>
      </c>
      <c r="W91" s="11">
        <f t="shared" si="22"/>
        <v>47.031499999999994</v>
      </c>
      <c r="X91" s="11">
        <f t="shared" si="22"/>
        <v>51.292900000000003</v>
      </c>
      <c r="Y91" s="19">
        <f t="shared" si="1"/>
        <v>1</v>
      </c>
      <c r="Z91" s="19">
        <f t="shared" si="2"/>
        <v>1.300232779307523</v>
      </c>
      <c r="AA91" s="19">
        <f t="shared" si="3"/>
        <v>1.4180434373928719</v>
      </c>
    </row>
    <row r="92" spans="1:27">
      <c r="A92" s="54" t="s">
        <v>464</v>
      </c>
      <c r="B92" s="54">
        <v>2010</v>
      </c>
      <c r="C92" s="54" t="s">
        <v>438</v>
      </c>
      <c r="D92" s="54" t="s">
        <v>470</v>
      </c>
      <c r="E92" s="53"/>
      <c r="G92" s="30" t="s">
        <v>449</v>
      </c>
      <c r="H92" s="11">
        <f t="shared" ref="H92:X92" si="23">H24*0.95+H56*0.99</f>
        <v>904.6717000000001</v>
      </c>
      <c r="I92" s="11">
        <f t="shared" si="23"/>
        <v>1055.6931</v>
      </c>
      <c r="J92" s="11">
        <f t="shared" si="23"/>
        <v>1288.67</v>
      </c>
      <c r="K92" s="11">
        <f t="shared" si="23"/>
        <v>1409.0645999999999</v>
      </c>
      <c r="L92" s="11">
        <f t="shared" si="23"/>
        <v>1609.3536999999999</v>
      </c>
      <c r="M92" s="11">
        <f t="shared" si="23"/>
        <v>1933.7069999999999</v>
      </c>
      <c r="N92" s="11">
        <f t="shared" si="23"/>
        <v>2293.9773999999998</v>
      </c>
      <c r="O92" s="11">
        <f t="shared" si="23"/>
        <v>2565.7402999999999</v>
      </c>
      <c r="P92" s="11">
        <f t="shared" si="23"/>
        <v>2810.8319999999999</v>
      </c>
      <c r="Q92" s="11">
        <f t="shared" si="23"/>
        <v>3032.8117999999999</v>
      </c>
      <c r="R92" s="11">
        <f t="shared" si="23"/>
        <v>3508.3058999999998</v>
      </c>
      <c r="S92" s="11">
        <f t="shared" si="23"/>
        <v>3663.2177999999999</v>
      </c>
      <c r="T92" s="11">
        <f t="shared" si="23"/>
        <v>3821.3402999999998</v>
      </c>
      <c r="U92" s="11">
        <f t="shared" si="23"/>
        <v>4088.8809999999999</v>
      </c>
      <c r="V92" s="11">
        <f t="shared" si="23"/>
        <v>4367.6594999999998</v>
      </c>
      <c r="W92" s="11">
        <f t="shared" si="23"/>
        <v>4231.1754000000001</v>
      </c>
      <c r="X92" s="11">
        <f t="shared" si="23"/>
        <v>4698.1259999999993</v>
      </c>
      <c r="Y92" s="19">
        <f t="shared" si="1"/>
        <v>1</v>
      </c>
      <c r="Z92" s="19">
        <f t="shared" si="2"/>
        <v>0.96875120416323668</v>
      </c>
      <c r="AA92" s="19">
        <f t="shared" si="3"/>
        <v>1.0756621481138811</v>
      </c>
    </row>
    <row r="93" spans="1:27">
      <c r="A93" s="54" t="s">
        <v>464</v>
      </c>
      <c r="B93" s="54">
        <v>2011</v>
      </c>
      <c r="C93" s="54" t="s">
        <v>438</v>
      </c>
      <c r="D93" s="54" t="s">
        <v>470</v>
      </c>
      <c r="E93" s="53"/>
      <c r="G93" s="30" t="s">
        <v>448</v>
      </c>
      <c r="H93" s="11">
        <f t="shared" ref="H93:X93" si="24">H25*0.95+H57*0.99</f>
        <v>54.222499999999997</v>
      </c>
      <c r="I93" s="11">
        <f t="shared" si="24"/>
        <v>56.702815000000001</v>
      </c>
      <c r="J93" s="11">
        <f t="shared" si="24"/>
        <v>59.142499999999998</v>
      </c>
      <c r="K93" s="11">
        <f t="shared" si="24"/>
        <v>187.768</v>
      </c>
      <c r="L93" s="11">
        <f t="shared" si="24"/>
        <v>199.42500000000001</v>
      </c>
      <c r="M93" s="11">
        <f t="shared" si="24"/>
        <v>435.72499999999997</v>
      </c>
      <c r="N93" s="11">
        <f t="shared" si="24"/>
        <v>469.06909999999993</v>
      </c>
      <c r="O93" s="11">
        <f t="shared" si="24"/>
        <v>513.33909999999992</v>
      </c>
      <c r="P93" s="11">
        <f t="shared" si="24"/>
        <v>442.89909999999998</v>
      </c>
      <c r="Q93" s="11">
        <f t="shared" si="24"/>
        <v>455.746137987</v>
      </c>
      <c r="R93" s="11">
        <f t="shared" si="24"/>
        <v>464.63229999999999</v>
      </c>
      <c r="S93" s="11">
        <f t="shared" si="24"/>
        <v>471.553516258</v>
      </c>
      <c r="T93" s="11">
        <f t="shared" si="24"/>
        <v>538.51189999999997</v>
      </c>
      <c r="U93" s="11">
        <f t="shared" si="24"/>
        <v>441.57729999999998</v>
      </c>
      <c r="V93" s="11">
        <f t="shared" si="24"/>
        <v>443.95489999999995</v>
      </c>
      <c r="W93" s="11">
        <f t="shared" si="24"/>
        <v>428.98509999999999</v>
      </c>
      <c r="X93" s="11">
        <f t="shared" si="24"/>
        <v>456.10250000000002</v>
      </c>
      <c r="Y93" s="19">
        <f t="shared" si="1"/>
        <v>1</v>
      </c>
      <c r="Z93" s="19">
        <f t="shared" si="2"/>
        <v>0.96628080915426329</v>
      </c>
      <c r="AA93" s="19">
        <f t="shared" si="3"/>
        <v>1.0273622388220067</v>
      </c>
    </row>
    <row r="94" spans="1:27">
      <c r="A94" s="54" t="s">
        <v>464</v>
      </c>
      <c r="B94" s="54">
        <v>2012</v>
      </c>
      <c r="C94" s="54" t="s">
        <v>438</v>
      </c>
      <c r="D94" s="54" t="s">
        <v>470</v>
      </c>
      <c r="E94" s="53"/>
      <c r="G94" s="30" t="s">
        <v>447</v>
      </c>
      <c r="H94" s="11">
        <f t="shared" ref="H94:X94" si="25">H26*0.95+H58*0.99</f>
        <v>3.5738999999999996</v>
      </c>
      <c r="I94" s="11">
        <f t="shared" si="25"/>
        <v>4.6431000000000004</v>
      </c>
      <c r="J94" s="11">
        <f t="shared" si="25"/>
        <v>6.0983999999999998</v>
      </c>
      <c r="K94" s="11">
        <f t="shared" si="25"/>
        <v>37.225099999999998</v>
      </c>
      <c r="L94" s="11">
        <f t="shared" si="25"/>
        <v>50.759</v>
      </c>
      <c r="M94" s="11">
        <f t="shared" si="25"/>
        <v>38.270400000000002</v>
      </c>
      <c r="N94" s="11">
        <f t="shared" si="25"/>
        <v>39.845500000000001</v>
      </c>
      <c r="O94" s="11">
        <f t="shared" si="25"/>
        <v>41.081999999999994</v>
      </c>
      <c r="P94" s="11">
        <f t="shared" si="25"/>
        <v>42.618499999999997</v>
      </c>
      <c r="Q94" s="11">
        <f t="shared" si="25"/>
        <v>38.113300000000002</v>
      </c>
      <c r="R94" s="11">
        <f t="shared" si="25"/>
        <v>41.936000000000007</v>
      </c>
      <c r="S94" s="11">
        <f t="shared" si="25"/>
        <v>43.054600000000001</v>
      </c>
      <c r="T94" s="11">
        <f t="shared" si="25"/>
        <v>45.932600000000008</v>
      </c>
      <c r="U94" s="11">
        <f t="shared" si="25"/>
        <v>37.559400000000004</v>
      </c>
      <c r="V94" s="11">
        <f t="shared" si="25"/>
        <v>41.653399999999998</v>
      </c>
      <c r="W94" s="11">
        <f t="shared" si="25"/>
        <v>34.905900000000003</v>
      </c>
      <c r="X94" s="11">
        <f t="shared" si="25"/>
        <v>34.294400000000003</v>
      </c>
      <c r="Y94" s="19">
        <f t="shared" si="1"/>
        <v>1</v>
      </c>
      <c r="Z94" s="19">
        <f t="shared" si="2"/>
        <v>0.83800842188152713</v>
      </c>
      <c r="AA94" s="19">
        <f t="shared" si="3"/>
        <v>0.82332774755482152</v>
      </c>
    </row>
    <row r="95" spans="1:27">
      <c r="A95" s="54" t="s">
        <v>464</v>
      </c>
      <c r="B95" s="54">
        <v>2013</v>
      </c>
      <c r="C95" s="54" t="s">
        <v>438</v>
      </c>
      <c r="D95" s="54" t="s">
        <v>470</v>
      </c>
      <c r="E95" s="53"/>
      <c r="G95" s="30" t="s">
        <v>446</v>
      </c>
      <c r="H95" s="11">
        <f t="shared" ref="H95:X95" si="26">H27*0.95+H59*0.99</f>
        <v>42.164999999999999</v>
      </c>
      <c r="I95" s="11">
        <f t="shared" si="26"/>
        <v>42.738999999999997</v>
      </c>
      <c r="J95" s="11">
        <f t="shared" si="26"/>
        <v>93.85</v>
      </c>
      <c r="K95" s="11">
        <f t="shared" si="26"/>
        <v>107.38500000000001</v>
      </c>
      <c r="L95" s="11">
        <f t="shared" si="26"/>
        <v>62.265000000000001</v>
      </c>
      <c r="M95" s="11">
        <f t="shared" si="26"/>
        <v>82.174999999999997</v>
      </c>
      <c r="N95" s="11">
        <f t="shared" si="26"/>
        <v>93.52000000000001</v>
      </c>
      <c r="O95" s="11">
        <f t="shared" si="26"/>
        <v>97.252700000000004</v>
      </c>
      <c r="P95" s="11">
        <f t="shared" si="26"/>
        <v>75.232200000000006</v>
      </c>
      <c r="Q95" s="11">
        <f t="shared" si="26"/>
        <v>75.754419999999996</v>
      </c>
      <c r="R95" s="11">
        <f t="shared" si="26"/>
        <v>84.52940000000001</v>
      </c>
      <c r="S95" s="11">
        <f t="shared" si="26"/>
        <v>97.851023852099985</v>
      </c>
      <c r="T95" s="11">
        <f t="shared" si="26"/>
        <v>100.59819999999999</v>
      </c>
      <c r="U95" s="11">
        <f t="shared" si="26"/>
        <v>108.9148</v>
      </c>
      <c r="V95" s="11">
        <f t="shared" si="26"/>
        <v>110.70140000000001</v>
      </c>
      <c r="W95" s="11">
        <f t="shared" si="26"/>
        <v>117.28489999999999</v>
      </c>
      <c r="X95" s="11">
        <f t="shared" si="26"/>
        <v>126.724</v>
      </c>
      <c r="Y95" s="19">
        <f t="shared" si="1"/>
        <v>1</v>
      </c>
      <c r="Z95" s="19">
        <f t="shared" si="2"/>
        <v>1.0594707926006355</v>
      </c>
      <c r="AA95" s="19">
        <f t="shared" si="3"/>
        <v>1.1447371035957992</v>
      </c>
    </row>
    <row r="96" spans="1:27">
      <c r="A96" s="54" t="s">
        <v>464</v>
      </c>
      <c r="B96" s="54">
        <v>2014</v>
      </c>
      <c r="C96" s="54" t="s">
        <v>438</v>
      </c>
      <c r="D96" s="54" t="s">
        <v>470</v>
      </c>
      <c r="E96" s="53"/>
      <c r="G96" s="30" t="s">
        <v>445</v>
      </c>
      <c r="H96" s="11">
        <f t="shared" ref="H96:X96" si="27">H28*0.95+H60*0.99</f>
        <v>70.500999999999991</v>
      </c>
      <c r="I96" s="11">
        <f t="shared" si="27"/>
        <v>90.347999999999999</v>
      </c>
      <c r="J96" s="11">
        <f t="shared" si="27"/>
        <v>105.74119999999999</v>
      </c>
      <c r="K96" s="11">
        <f t="shared" si="27"/>
        <v>123.22863999999998</v>
      </c>
      <c r="L96" s="11">
        <f t="shared" si="27"/>
        <v>150.5961676965</v>
      </c>
      <c r="M96" s="11">
        <f t="shared" si="27"/>
        <v>157.8237</v>
      </c>
      <c r="N96" s="11">
        <f t="shared" si="27"/>
        <v>181.017391175</v>
      </c>
      <c r="O96" s="11">
        <f t="shared" si="27"/>
        <v>207.6319</v>
      </c>
      <c r="P96" s="11">
        <f t="shared" si="27"/>
        <v>231.42651574000001</v>
      </c>
      <c r="Q96" s="11">
        <f t="shared" si="27"/>
        <v>245.50369999999998</v>
      </c>
      <c r="R96" s="11">
        <f t="shared" si="27"/>
        <v>273.98599999999999</v>
      </c>
      <c r="S96" s="11">
        <f t="shared" si="27"/>
        <v>293.79770000000002</v>
      </c>
      <c r="T96" s="11">
        <f t="shared" si="27"/>
        <v>311.72239999999999</v>
      </c>
      <c r="U96" s="11">
        <f t="shared" si="27"/>
        <v>222.5684</v>
      </c>
      <c r="V96" s="11">
        <f t="shared" si="27"/>
        <v>225.815</v>
      </c>
      <c r="W96" s="11">
        <f t="shared" si="27"/>
        <v>216.94500000000002</v>
      </c>
      <c r="X96" s="11">
        <f t="shared" si="27"/>
        <v>221.8</v>
      </c>
      <c r="Y96" s="19">
        <f t="shared" si="1"/>
        <v>1</v>
      </c>
      <c r="Z96" s="19">
        <f t="shared" si="2"/>
        <v>0.96072005845493003</v>
      </c>
      <c r="AA96" s="19">
        <f t="shared" si="3"/>
        <v>0.9822199588158449</v>
      </c>
    </row>
    <row r="97" spans="1:27">
      <c r="A97" s="54" t="s">
        <v>464</v>
      </c>
      <c r="B97" s="54">
        <v>2015</v>
      </c>
      <c r="C97" s="54" t="s">
        <v>438</v>
      </c>
      <c r="D97" s="54" t="s">
        <v>470</v>
      </c>
      <c r="E97" s="53"/>
      <c r="G97" s="30" t="s">
        <v>444</v>
      </c>
      <c r="H97" s="11">
        <f t="shared" ref="H97:X97" si="28">H29*0.95+H61*0.99</f>
        <v>6.81</v>
      </c>
      <c r="I97" s="11">
        <f t="shared" si="28"/>
        <v>7.2267999999999999</v>
      </c>
      <c r="J97" s="11">
        <f t="shared" si="28"/>
        <v>8.2736999999999998</v>
      </c>
      <c r="K97" s="11">
        <f t="shared" si="28"/>
        <v>6.2550999999999997</v>
      </c>
      <c r="L97" s="11">
        <f t="shared" si="28"/>
        <v>30.388999999999999</v>
      </c>
      <c r="M97" s="11">
        <f t="shared" si="28"/>
        <v>88.03749999999998</v>
      </c>
      <c r="N97" s="11">
        <f t="shared" si="28"/>
        <v>202.84819999999999</v>
      </c>
      <c r="O97" s="11">
        <f t="shared" si="28"/>
        <v>224.70699999999999</v>
      </c>
      <c r="P97" s="11">
        <f t="shared" si="28"/>
        <v>271.20690000000002</v>
      </c>
      <c r="Q97" s="11">
        <f t="shared" si="28"/>
        <v>345.71390000000002</v>
      </c>
      <c r="R97" s="11">
        <f t="shared" si="28"/>
        <v>338.03069999999997</v>
      </c>
      <c r="S97" s="11">
        <f t="shared" si="28"/>
        <v>370.06700000000001</v>
      </c>
      <c r="T97" s="11">
        <f t="shared" si="28"/>
        <v>386.08619999999996</v>
      </c>
      <c r="U97" s="11">
        <f t="shared" si="28"/>
        <v>408.39989999999995</v>
      </c>
      <c r="V97" s="11">
        <f t="shared" si="28"/>
        <v>447.16989999999998</v>
      </c>
      <c r="W97" s="11">
        <f t="shared" si="28"/>
        <v>455.108</v>
      </c>
      <c r="X97" s="11">
        <f t="shared" si="28"/>
        <v>473.26850000000002</v>
      </c>
      <c r="Y97" s="19">
        <f t="shared" si="1"/>
        <v>1</v>
      </c>
      <c r="Z97" s="19">
        <f t="shared" si="2"/>
        <v>1.0177518656779001</v>
      </c>
      <c r="AA97" s="19">
        <f t="shared" si="3"/>
        <v>1.0583639462316226</v>
      </c>
    </row>
    <row r="98" spans="1:27">
      <c r="A98" s="54" t="s">
        <v>464</v>
      </c>
      <c r="B98" s="54">
        <v>2016</v>
      </c>
      <c r="C98" s="54" t="s">
        <v>438</v>
      </c>
      <c r="D98" s="54" t="s">
        <v>470</v>
      </c>
      <c r="E98" s="53"/>
      <c r="G98" s="30" t="s">
        <v>443</v>
      </c>
      <c r="H98" s="11">
        <f t="shared" ref="H98:X98" si="29">H30*0.95+H62*0.99</f>
        <v>26.983600000000003</v>
      </c>
      <c r="I98" s="11">
        <f t="shared" si="29"/>
        <v>29.223599999999998</v>
      </c>
      <c r="J98" s="11">
        <f t="shared" si="29"/>
        <v>42.714199999999998</v>
      </c>
      <c r="K98" s="11">
        <f t="shared" si="29"/>
        <v>59.482699999999994</v>
      </c>
      <c r="L98" s="11">
        <f t="shared" si="29"/>
        <v>88.223700000000008</v>
      </c>
      <c r="M98" s="11">
        <f t="shared" si="29"/>
        <v>109.583</v>
      </c>
      <c r="N98" s="11">
        <f t="shared" si="29"/>
        <v>122.452</v>
      </c>
      <c r="O98" s="11">
        <f t="shared" si="29"/>
        <v>149.69119999999998</v>
      </c>
      <c r="P98" s="11">
        <f t="shared" si="29"/>
        <v>133.04769999999999</v>
      </c>
      <c r="Q98" s="11">
        <f t="shared" si="29"/>
        <v>146.81630000000001</v>
      </c>
      <c r="R98" s="11">
        <f t="shared" si="29"/>
        <v>177.93880000000001</v>
      </c>
      <c r="S98" s="11">
        <f t="shared" si="29"/>
        <v>195.72239999999999</v>
      </c>
      <c r="T98" s="11">
        <f t="shared" si="29"/>
        <v>195.37020000000001</v>
      </c>
      <c r="U98" s="11">
        <f t="shared" si="29"/>
        <v>201.786</v>
      </c>
      <c r="V98" s="11">
        <f t="shared" si="29"/>
        <v>210.8357</v>
      </c>
      <c r="W98" s="11">
        <f t="shared" si="29"/>
        <v>219.32239999999999</v>
      </c>
      <c r="X98" s="11">
        <f t="shared" si="29"/>
        <v>222.72039999999998</v>
      </c>
      <c r="Y98" s="19">
        <f t="shared" si="1"/>
        <v>1</v>
      </c>
      <c r="Z98" s="19">
        <f t="shared" si="2"/>
        <v>1.0402526706814832</v>
      </c>
      <c r="AA98" s="19">
        <f t="shared" si="3"/>
        <v>1.0563694858128865</v>
      </c>
    </row>
    <row r="99" spans="1:27">
      <c r="A99" s="54" t="s">
        <v>464</v>
      </c>
      <c r="B99" s="54">
        <v>2017</v>
      </c>
      <c r="C99" s="54" t="s">
        <v>438</v>
      </c>
      <c r="D99" s="54" t="s">
        <v>470</v>
      </c>
      <c r="E99" s="53"/>
      <c r="G99" s="30" t="s">
        <v>442</v>
      </c>
      <c r="H99" s="11">
        <f t="shared" ref="H99:X99" si="30">H31*0.95+H63*0.99</f>
        <v>14.590199999999999</v>
      </c>
      <c r="I99" s="11">
        <f t="shared" si="30"/>
        <v>14.864999999999998</v>
      </c>
      <c r="J99" s="11">
        <f t="shared" si="30"/>
        <v>15.120000000000001</v>
      </c>
      <c r="K99" s="11">
        <f t="shared" si="30"/>
        <v>15.968</v>
      </c>
      <c r="L99" s="11">
        <f t="shared" si="30"/>
        <v>16.372</v>
      </c>
      <c r="M99" s="11">
        <f t="shared" si="30"/>
        <v>16.53</v>
      </c>
      <c r="N99" s="11">
        <f t="shared" si="30"/>
        <v>17.936499999999999</v>
      </c>
      <c r="O99" s="11">
        <f t="shared" si="30"/>
        <v>21.490000000000002</v>
      </c>
      <c r="P99" s="11">
        <f t="shared" si="30"/>
        <v>58.335000000000001</v>
      </c>
      <c r="Q99" s="11">
        <f t="shared" si="30"/>
        <v>62.641399999999997</v>
      </c>
      <c r="R99" s="11">
        <f t="shared" si="30"/>
        <v>65.508499999999998</v>
      </c>
      <c r="S99" s="11">
        <f t="shared" si="30"/>
        <v>75.076855999999992</v>
      </c>
      <c r="T99" s="11">
        <f t="shared" si="30"/>
        <v>85.399000000000015</v>
      </c>
      <c r="U99" s="11">
        <f t="shared" si="30"/>
        <v>108.75649999999999</v>
      </c>
      <c r="V99" s="11">
        <f t="shared" si="30"/>
        <v>118.7825</v>
      </c>
      <c r="W99" s="11">
        <f t="shared" si="30"/>
        <v>104.0488</v>
      </c>
      <c r="X99" s="11">
        <f t="shared" si="30"/>
        <v>109.2831</v>
      </c>
      <c r="Y99" s="19">
        <f t="shared" si="1"/>
        <v>1</v>
      </c>
      <c r="Z99" s="19">
        <f t="shared" si="2"/>
        <v>0.87596068444425734</v>
      </c>
      <c r="AA99" s="19">
        <f t="shared" si="3"/>
        <v>0.92002693999536977</v>
      </c>
    </row>
    <row r="100" spans="1:27">
      <c r="A100" s="54" t="s">
        <v>464</v>
      </c>
      <c r="B100" s="54">
        <v>2018</v>
      </c>
      <c r="C100" s="54" t="s">
        <v>438</v>
      </c>
      <c r="D100" s="54" t="s">
        <v>470</v>
      </c>
      <c r="E100" s="53"/>
      <c r="G100" s="30" t="s">
        <v>441</v>
      </c>
      <c r="H100" s="11">
        <f t="shared" ref="H100:X100" si="31">H32*0.95+H64*0.99</f>
        <v>16.874699999999997</v>
      </c>
      <c r="I100" s="11">
        <f t="shared" si="31"/>
        <v>18.562169999999998</v>
      </c>
      <c r="J100" s="11">
        <f t="shared" si="31"/>
        <v>57.6496</v>
      </c>
      <c r="K100" s="11">
        <f t="shared" si="31"/>
        <v>54.857900000000001</v>
      </c>
      <c r="L100" s="11">
        <f t="shared" si="31"/>
        <v>55.164699999999996</v>
      </c>
      <c r="M100" s="11">
        <f t="shared" si="31"/>
        <v>62.625904879999993</v>
      </c>
      <c r="N100" s="11">
        <f t="shared" si="31"/>
        <v>67.001695368</v>
      </c>
      <c r="O100" s="11">
        <f t="shared" si="31"/>
        <v>84.779700000000005</v>
      </c>
      <c r="P100" s="11">
        <f t="shared" si="31"/>
        <v>87.851647241999999</v>
      </c>
      <c r="Q100" s="11">
        <f t="shared" si="31"/>
        <v>95.451210925999987</v>
      </c>
      <c r="R100" s="11">
        <f t="shared" si="31"/>
        <v>100.10760000000001</v>
      </c>
      <c r="S100" s="11">
        <f t="shared" si="31"/>
        <v>131.04530513700001</v>
      </c>
      <c r="T100" s="11">
        <f t="shared" si="31"/>
        <v>134.077</v>
      </c>
      <c r="U100" s="11">
        <f t="shared" si="31"/>
        <v>140.71859999999998</v>
      </c>
      <c r="V100" s="11">
        <f t="shared" si="31"/>
        <v>146.4924</v>
      </c>
      <c r="W100" s="11">
        <f t="shared" si="31"/>
        <v>165.72400000000002</v>
      </c>
      <c r="X100" s="11">
        <f t="shared" si="31"/>
        <v>190.33529999999999</v>
      </c>
      <c r="Y100" s="19">
        <f t="shared" si="1"/>
        <v>1</v>
      </c>
      <c r="Z100" s="19">
        <f t="shared" si="2"/>
        <v>1.1312805305940787</v>
      </c>
      <c r="AA100" s="19">
        <f t="shared" si="3"/>
        <v>1.2992844679997051</v>
      </c>
    </row>
    <row r="101" spans="1:27">
      <c r="A101" s="54" t="s">
        <v>464</v>
      </c>
      <c r="B101" s="54">
        <v>2019</v>
      </c>
      <c r="C101" s="54" t="s">
        <v>438</v>
      </c>
      <c r="D101" s="54" t="s">
        <v>470</v>
      </c>
      <c r="E101" s="53"/>
      <c r="G101" s="30" t="s">
        <v>440</v>
      </c>
      <c r="H101" s="11">
        <f t="shared" ref="H101:X101" si="32">H33*0.95+H65*0.99</f>
        <v>69.89</v>
      </c>
      <c r="I101" s="11">
        <f t="shared" si="32"/>
        <v>83.710000000000008</v>
      </c>
      <c r="J101" s="11">
        <f t="shared" si="32"/>
        <v>100.5</v>
      </c>
      <c r="K101" s="11">
        <f t="shared" si="32"/>
        <v>111.32545</v>
      </c>
      <c r="L101" s="11">
        <f t="shared" si="32"/>
        <v>122.7229</v>
      </c>
      <c r="M101" s="11">
        <f t="shared" si="32"/>
        <v>146.55000000000001</v>
      </c>
      <c r="N101" s="11">
        <f t="shared" si="32"/>
        <v>164.29</v>
      </c>
      <c r="O101" s="11">
        <f t="shared" si="32"/>
        <v>183.96999999999997</v>
      </c>
      <c r="P101" s="11">
        <f t="shared" si="32"/>
        <v>193.75</v>
      </c>
      <c r="Q101" s="11">
        <f t="shared" si="32"/>
        <v>186.9</v>
      </c>
      <c r="R101" s="11">
        <f t="shared" si="32"/>
        <v>200.72</v>
      </c>
      <c r="S101" s="11">
        <f t="shared" si="32"/>
        <v>197.91</v>
      </c>
      <c r="T101" s="11">
        <f t="shared" si="32"/>
        <v>209.32549999999998</v>
      </c>
      <c r="U101" s="11">
        <f t="shared" si="32"/>
        <v>206.43549999999999</v>
      </c>
      <c r="V101" s="11">
        <f t="shared" si="32"/>
        <v>201.44549999999998</v>
      </c>
      <c r="W101" s="11">
        <f t="shared" si="32"/>
        <v>227.12450000000001</v>
      </c>
      <c r="X101" s="11">
        <f t="shared" si="32"/>
        <v>242.58430000000001</v>
      </c>
      <c r="Y101" s="19">
        <f t="shared" si="1"/>
        <v>1</v>
      </c>
      <c r="Z101" s="19">
        <f t="shared" si="2"/>
        <v>1.127473683949257</v>
      </c>
      <c r="AA101" s="19">
        <f t="shared" si="3"/>
        <v>1.2042180143016352</v>
      </c>
    </row>
    <row r="102" spans="1:27">
      <c r="A102" s="54" t="s">
        <v>464</v>
      </c>
      <c r="B102" s="54">
        <v>2020</v>
      </c>
      <c r="C102" s="54" t="s">
        <v>438</v>
      </c>
      <c r="D102" s="54" t="s">
        <v>470</v>
      </c>
      <c r="E102" s="53">
        <v>15.2</v>
      </c>
      <c r="G102" s="30" t="s">
        <v>439</v>
      </c>
      <c r="H102" s="11">
        <f t="shared" ref="H102:X102" si="33">H34*0.95+H66*0.99</f>
        <v>3.8875999999999999</v>
      </c>
      <c r="I102" s="11">
        <f t="shared" si="33"/>
        <v>3.8975</v>
      </c>
      <c r="J102" s="11">
        <f t="shared" si="33"/>
        <v>3.9762999999999997</v>
      </c>
      <c r="K102" s="11">
        <f t="shared" si="33"/>
        <v>4.5516215600000001</v>
      </c>
      <c r="L102" s="11">
        <f t="shared" si="33"/>
        <v>35.840699999999998</v>
      </c>
      <c r="M102" s="11">
        <f t="shared" si="33"/>
        <v>39.219200000000001</v>
      </c>
      <c r="N102" s="11">
        <f t="shared" si="33"/>
        <v>47.5381</v>
      </c>
      <c r="O102" s="11">
        <f t="shared" si="33"/>
        <v>54.420699999999997</v>
      </c>
      <c r="P102" s="11">
        <f t="shared" si="33"/>
        <v>60.667399999999994</v>
      </c>
      <c r="Q102" s="11">
        <f t="shared" si="33"/>
        <v>71.648299999999992</v>
      </c>
      <c r="R102" s="11">
        <f t="shared" si="33"/>
        <v>80.898400000000009</v>
      </c>
      <c r="S102" s="11">
        <f t="shared" si="33"/>
        <v>92.518799999999985</v>
      </c>
      <c r="T102" s="11">
        <f t="shared" si="33"/>
        <v>96.784099999999995</v>
      </c>
      <c r="U102" s="11">
        <f t="shared" si="33"/>
        <v>136.2551</v>
      </c>
      <c r="V102" s="11">
        <f t="shared" si="33"/>
        <v>152.97919999999999</v>
      </c>
      <c r="W102" s="11">
        <f t="shared" si="33"/>
        <v>159.87260000000001</v>
      </c>
      <c r="X102" s="11">
        <f t="shared" si="33"/>
        <v>162.0284</v>
      </c>
      <c r="Y102" s="19">
        <f t="shared" si="1"/>
        <v>1</v>
      </c>
      <c r="Z102" s="19">
        <f t="shared" si="2"/>
        <v>1.0450610279044472</v>
      </c>
      <c r="AA102" s="19">
        <f t="shared" si="3"/>
        <v>1.0591531397732503</v>
      </c>
    </row>
    <row r="103" spans="1:27">
      <c r="A103" s="54" t="s">
        <v>464</v>
      </c>
      <c r="B103" s="54">
        <v>2021</v>
      </c>
      <c r="C103" s="54" t="s">
        <v>438</v>
      </c>
      <c r="D103" s="54" t="s">
        <v>470</v>
      </c>
      <c r="E103" s="53">
        <v>15.73</v>
      </c>
    </row>
    <row r="104" spans="1:27">
      <c r="A104" s="54" t="s">
        <v>463</v>
      </c>
      <c r="B104" s="54">
        <v>2005</v>
      </c>
      <c r="C104" s="54" t="s">
        <v>438</v>
      </c>
      <c r="D104" s="54" t="s">
        <v>470</v>
      </c>
      <c r="E104" s="53"/>
    </row>
    <row r="105" spans="1:27">
      <c r="A105" s="54" t="s">
        <v>463</v>
      </c>
      <c r="B105" s="54">
        <v>2006</v>
      </c>
      <c r="C105" s="54" t="s">
        <v>438</v>
      </c>
      <c r="D105" s="54" t="s">
        <v>470</v>
      </c>
      <c r="E105" s="53"/>
    </row>
    <row r="106" spans="1:27">
      <c r="A106" s="54" t="s">
        <v>463</v>
      </c>
      <c r="B106" s="54">
        <v>2007</v>
      </c>
      <c r="C106" s="54" t="s">
        <v>438</v>
      </c>
      <c r="D106" s="54" t="s">
        <v>470</v>
      </c>
      <c r="E106" s="53"/>
    </row>
    <row r="107" spans="1:27">
      <c r="A107" s="54" t="s">
        <v>463</v>
      </c>
      <c r="B107" s="54">
        <v>2008</v>
      </c>
      <c r="C107" s="54" t="s">
        <v>438</v>
      </c>
      <c r="D107" s="54" t="s">
        <v>470</v>
      </c>
      <c r="E107" s="53"/>
    </row>
    <row r="108" spans="1:27">
      <c r="A108" s="54" t="s">
        <v>463</v>
      </c>
      <c r="B108" s="54">
        <v>2009</v>
      </c>
      <c r="C108" s="54" t="s">
        <v>438</v>
      </c>
      <c r="D108" s="54" t="s">
        <v>470</v>
      </c>
      <c r="E108" s="53">
        <v>0.22</v>
      </c>
    </row>
    <row r="109" spans="1:27">
      <c r="A109" s="54" t="s">
        <v>463</v>
      </c>
      <c r="B109" s="54">
        <v>2010</v>
      </c>
      <c r="C109" s="54" t="s">
        <v>438</v>
      </c>
      <c r="D109" s="54" t="s">
        <v>470</v>
      </c>
      <c r="E109" s="53">
        <v>0.23</v>
      </c>
    </row>
    <row r="110" spans="1:27">
      <c r="A110" s="54" t="s">
        <v>463</v>
      </c>
      <c r="B110" s="54">
        <v>2011</v>
      </c>
      <c r="C110" s="54" t="s">
        <v>438</v>
      </c>
      <c r="D110" s="54" t="s">
        <v>470</v>
      </c>
      <c r="E110" s="53">
        <v>2.25</v>
      </c>
    </row>
    <row r="111" spans="1:27">
      <c r="A111" s="54" t="s">
        <v>463</v>
      </c>
      <c r="B111" s="54">
        <v>2012</v>
      </c>
      <c r="C111" s="54" t="s">
        <v>438</v>
      </c>
      <c r="D111" s="54" t="s">
        <v>470</v>
      </c>
      <c r="E111" s="53">
        <v>5.5</v>
      </c>
    </row>
    <row r="112" spans="1:27">
      <c r="A112" s="54" t="s">
        <v>463</v>
      </c>
      <c r="B112" s="54">
        <v>2013</v>
      </c>
      <c r="C112" s="54" t="s">
        <v>438</v>
      </c>
      <c r="D112" s="54" t="s">
        <v>470</v>
      </c>
      <c r="E112" s="53">
        <v>8.5</v>
      </c>
    </row>
    <row r="113" spans="1:5">
      <c r="A113" s="54" t="s">
        <v>463</v>
      </c>
      <c r="B113" s="54">
        <v>2014</v>
      </c>
      <c r="C113" s="54" t="s">
        <v>438</v>
      </c>
      <c r="D113" s="54" t="s">
        <v>470</v>
      </c>
      <c r="E113" s="53">
        <v>8</v>
      </c>
    </row>
    <row r="114" spans="1:5">
      <c r="A114" s="54" t="s">
        <v>463</v>
      </c>
      <c r="B114" s="54">
        <v>2015</v>
      </c>
      <c r="C114" s="54" t="s">
        <v>438</v>
      </c>
      <c r="D114" s="54" t="s">
        <v>470</v>
      </c>
      <c r="E114" s="53">
        <v>8</v>
      </c>
    </row>
    <row r="115" spans="1:5">
      <c r="A115" s="54" t="s">
        <v>463</v>
      </c>
      <c r="B115" s="54">
        <v>2016</v>
      </c>
      <c r="C115" s="54" t="s">
        <v>438</v>
      </c>
      <c r="D115" s="54" t="s">
        <v>470</v>
      </c>
      <c r="E115" s="53">
        <v>8.92</v>
      </c>
    </row>
    <row r="116" spans="1:5">
      <c r="A116" s="54" t="s">
        <v>463</v>
      </c>
      <c r="B116" s="54">
        <v>2017</v>
      </c>
      <c r="C116" s="54" t="s">
        <v>438</v>
      </c>
      <c r="D116" s="54" t="s">
        <v>470</v>
      </c>
      <c r="E116" s="53">
        <v>11.76</v>
      </c>
    </row>
    <row r="117" spans="1:5">
      <c r="A117" s="54" t="s">
        <v>463</v>
      </c>
      <c r="B117" s="54">
        <v>2018</v>
      </c>
      <c r="C117" s="54" t="s">
        <v>438</v>
      </c>
      <c r="D117" s="54" t="s">
        <v>470</v>
      </c>
      <c r="E117" s="53">
        <v>13.62</v>
      </c>
    </row>
    <row r="118" spans="1:5">
      <c r="A118" s="54" t="s">
        <v>463</v>
      </c>
      <c r="B118" s="54">
        <v>2019</v>
      </c>
      <c r="C118" s="54" t="s">
        <v>438</v>
      </c>
      <c r="D118" s="54" t="s">
        <v>470</v>
      </c>
      <c r="E118" s="53">
        <v>14.9</v>
      </c>
    </row>
    <row r="119" spans="1:5">
      <c r="A119" s="54" t="s">
        <v>463</v>
      </c>
      <c r="B119" s="54">
        <v>2020</v>
      </c>
      <c r="C119" s="54" t="s">
        <v>438</v>
      </c>
      <c r="D119" s="54" t="s">
        <v>470</v>
      </c>
      <c r="E119" s="53">
        <v>15.48</v>
      </c>
    </row>
    <row r="120" spans="1:5">
      <c r="A120" s="54" t="s">
        <v>463</v>
      </c>
      <c r="B120" s="54">
        <v>2021</v>
      </c>
      <c r="C120" s="54" t="s">
        <v>438</v>
      </c>
      <c r="D120" s="54" t="s">
        <v>470</v>
      </c>
      <c r="E120" s="53">
        <v>28.2</v>
      </c>
    </row>
    <row r="121" spans="1:5">
      <c r="A121" s="54" t="s">
        <v>462</v>
      </c>
      <c r="B121" s="54">
        <v>2005</v>
      </c>
      <c r="C121" s="54" t="s">
        <v>438</v>
      </c>
      <c r="D121" s="54" t="s">
        <v>470</v>
      </c>
      <c r="E121" s="53"/>
    </row>
    <row r="122" spans="1:5">
      <c r="A122" s="54" t="s">
        <v>462</v>
      </c>
      <c r="B122" s="54">
        <v>2006</v>
      </c>
      <c r="C122" s="54" t="s">
        <v>438</v>
      </c>
      <c r="D122" s="54" t="s">
        <v>470</v>
      </c>
      <c r="E122" s="53"/>
    </row>
    <row r="123" spans="1:5">
      <c r="A123" s="54" t="s">
        <v>462</v>
      </c>
      <c r="B123" s="54">
        <v>2007</v>
      </c>
      <c r="C123" s="54" t="s">
        <v>438</v>
      </c>
      <c r="D123" s="54" t="s">
        <v>470</v>
      </c>
      <c r="E123" s="53"/>
    </row>
    <row r="124" spans="1:5">
      <c r="A124" s="54" t="s">
        <v>462</v>
      </c>
      <c r="B124" s="54">
        <v>2008</v>
      </c>
      <c r="C124" s="54" t="s">
        <v>438</v>
      </c>
      <c r="D124" s="54" t="s">
        <v>470</v>
      </c>
      <c r="E124" s="53"/>
    </row>
    <row r="125" spans="1:5">
      <c r="A125" s="54" t="s">
        <v>462</v>
      </c>
      <c r="B125" s="54">
        <v>2009</v>
      </c>
      <c r="C125" s="54" t="s">
        <v>438</v>
      </c>
      <c r="D125" s="54" t="s">
        <v>470</v>
      </c>
      <c r="E125" s="53"/>
    </row>
    <row r="126" spans="1:5">
      <c r="A126" s="54" t="s">
        <v>462</v>
      </c>
      <c r="B126" s="54">
        <v>2010</v>
      </c>
      <c r="C126" s="54" t="s">
        <v>438</v>
      </c>
      <c r="D126" s="54" t="s">
        <v>470</v>
      </c>
      <c r="E126" s="53"/>
    </row>
    <row r="127" spans="1:5">
      <c r="A127" s="54" t="s">
        <v>462</v>
      </c>
      <c r="B127" s="54">
        <v>2011</v>
      </c>
      <c r="C127" s="54" t="s">
        <v>438</v>
      </c>
      <c r="D127" s="54" t="s">
        <v>470</v>
      </c>
      <c r="E127" s="53"/>
    </row>
    <row r="128" spans="1:5">
      <c r="A128" s="54" t="s">
        <v>462</v>
      </c>
      <c r="B128" s="54">
        <v>2012</v>
      </c>
      <c r="C128" s="54" t="s">
        <v>438</v>
      </c>
      <c r="D128" s="54" t="s">
        <v>470</v>
      </c>
      <c r="E128" s="53"/>
    </row>
    <row r="129" spans="1:5">
      <c r="A129" s="54" t="s">
        <v>462</v>
      </c>
      <c r="B129" s="54">
        <v>2013</v>
      </c>
      <c r="C129" s="54" t="s">
        <v>438</v>
      </c>
      <c r="D129" s="54" t="s">
        <v>470</v>
      </c>
      <c r="E129" s="53"/>
    </row>
    <row r="130" spans="1:5">
      <c r="A130" s="54" t="s">
        <v>462</v>
      </c>
      <c r="B130" s="54">
        <v>2014</v>
      </c>
      <c r="C130" s="54" t="s">
        <v>438</v>
      </c>
      <c r="D130" s="54" t="s">
        <v>470</v>
      </c>
      <c r="E130" s="53"/>
    </row>
    <row r="131" spans="1:5">
      <c r="A131" s="54" t="s">
        <v>462</v>
      </c>
      <c r="B131" s="54">
        <v>2015</v>
      </c>
      <c r="C131" s="54" t="s">
        <v>438</v>
      </c>
      <c r="D131" s="54" t="s">
        <v>470</v>
      </c>
      <c r="E131" s="53"/>
    </row>
    <row r="132" spans="1:5">
      <c r="A132" s="54" t="s">
        <v>462</v>
      </c>
      <c r="B132" s="54">
        <v>2016</v>
      </c>
      <c r="C132" s="54" t="s">
        <v>438</v>
      </c>
      <c r="D132" s="54" t="s">
        <v>470</v>
      </c>
      <c r="E132" s="53"/>
    </row>
    <row r="133" spans="1:5">
      <c r="A133" s="54" t="s">
        <v>462</v>
      </c>
      <c r="B133" s="54">
        <v>2017</v>
      </c>
      <c r="C133" s="54" t="s">
        <v>438</v>
      </c>
      <c r="D133" s="54" t="s">
        <v>470</v>
      </c>
      <c r="E133" s="53"/>
    </row>
    <row r="134" spans="1:5">
      <c r="A134" s="54" t="s">
        <v>462</v>
      </c>
      <c r="B134" s="54">
        <v>2018</v>
      </c>
      <c r="C134" s="54" t="s">
        <v>438</v>
      </c>
      <c r="D134" s="54" t="s">
        <v>470</v>
      </c>
      <c r="E134" s="53"/>
    </row>
    <row r="135" spans="1:5">
      <c r="A135" s="54" t="s">
        <v>462</v>
      </c>
      <c r="B135" s="54">
        <v>2019</v>
      </c>
      <c r="C135" s="54" t="s">
        <v>438</v>
      </c>
      <c r="D135" s="54" t="s">
        <v>470</v>
      </c>
      <c r="E135" s="53"/>
    </row>
    <row r="136" spans="1:5">
      <c r="A136" s="54" t="s">
        <v>462</v>
      </c>
      <c r="B136" s="54">
        <v>2020</v>
      </c>
      <c r="C136" s="54" t="s">
        <v>438</v>
      </c>
      <c r="D136" s="54" t="s">
        <v>470</v>
      </c>
      <c r="E136" s="53"/>
    </row>
    <row r="137" spans="1:5">
      <c r="A137" s="54" t="s">
        <v>462</v>
      </c>
      <c r="B137" s="54">
        <v>2021</v>
      </c>
      <c r="C137" s="54" t="s">
        <v>438</v>
      </c>
      <c r="D137" s="54" t="s">
        <v>470</v>
      </c>
      <c r="E137" s="53"/>
    </row>
    <row r="138" spans="1:5">
      <c r="A138" s="54" t="s">
        <v>461</v>
      </c>
      <c r="B138" s="54">
        <v>2005</v>
      </c>
      <c r="C138" s="54" t="s">
        <v>438</v>
      </c>
      <c r="D138" s="54" t="s">
        <v>470</v>
      </c>
      <c r="E138" s="53">
        <v>20.239999999999998</v>
      </c>
    </row>
    <row r="139" spans="1:5">
      <c r="A139" s="54" t="s">
        <v>461</v>
      </c>
      <c r="B139" s="54">
        <v>2006</v>
      </c>
      <c r="C139" s="54" t="s">
        <v>438</v>
      </c>
      <c r="D139" s="54" t="s">
        <v>470</v>
      </c>
      <c r="E139" s="53">
        <v>20.38</v>
      </c>
    </row>
    <row r="140" spans="1:5">
      <c r="A140" s="54" t="s">
        <v>461</v>
      </c>
      <c r="B140" s="54">
        <v>2007</v>
      </c>
      <c r="C140" s="54" t="s">
        <v>438</v>
      </c>
      <c r="D140" s="54" t="s">
        <v>470</v>
      </c>
      <c r="E140" s="53">
        <v>18.2</v>
      </c>
    </row>
    <row r="141" spans="1:5">
      <c r="A141" s="54" t="s">
        <v>461</v>
      </c>
      <c r="B141" s="54">
        <v>2008</v>
      </c>
      <c r="C141" s="54" t="s">
        <v>438</v>
      </c>
      <c r="D141" s="54" t="s">
        <v>470</v>
      </c>
      <c r="E141" s="53">
        <v>20.186976000000001</v>
      </c>
    </row>
    <row r="142" spans="1:5">
      <c r="A142" s="54" t="s">
        <v>461</v>
      </c>
      <c r="B142" s="54">
        <v>2009</v>
      </c>
      <c r="C142" s="54" t="s">
        <v>438</v>
      </c>
      <c r="D142" s="54" t="s">
        <v>470</v>
      </c>
      <c r="E142" s="53">
        <v>18.940000000000001</v>
      </c>
    </row>
    <row r="143" spans="1:5">
      <c r="A143" s="54" t="s">
        <v>461</v>
      </c>
      <c r="B143" s="54">
        <v>2010</v>
      </c>
      <c r="C143" s="54" t="s">
        <v>438</v>
      </c>
      <c r="D143" s="54" t="s">
        <v>470</v>
      </c>
      <c r="E143" s="53">
        <v>43.86938</v>
      </c>
    </row>
    <row r="144" spans="1:5">
      <c r="A144" s="54" t="s">
        <v>461</v>
      </c>
      <c r="B144" s="54">
        <v>2011</v>
      </c>
      <c r="C144" s="54" t="s">
        <v>438</v>
      </c>
      <c r="D144" s="54" t="s">
        <v>470</v>
      </c>
      <c r="E144" s="53">
        <v>52.4</v>
      </c>
    </row>
    <row r="145" spans="1:5">
      <c r="A145" s="54" t="s">
        <v>461</v>
      </c>
      <c r="B145" s="54">
        <v>2012</v>
      </c>
      <c r="C145" s="54" t="s">
        <v>438</v>
      </c>
      <c r="D145" s="54" t="s">
        <v>470</v>
      </c>
      <c r="E145" s="53">
        <v>54.96</v>
      </c>
    </row>
    <row r="146" spans="1:5">
      <c r="A146" s="54" t="s">
        <v>461</v>
      </c>
      <c r="B146" s="54">
        <v>2013</v>
      </c>
      <c r="C146" s="54" t="s">
        <v>438</v>
      </c>
      <c r="D146" s="54" t="s">
        <v>470</v>
      </c>
      <c r="E146" s="53">
        <v>86.51</v>
      </c>
    </row>
    <row r="147" spans="1:5">
      <c r="A147" s="54" t="s">
        <v>461</v>
      </c>
      <c r="B147" s="54">
        <v>2014</v>
      </c>
      <c r="C147" s="54" t="s">
        <v>438</v>
      </c>
      <c r="D147" s="54" t="s">
        <v>470</v>
      </c>
      <c r="E147" s="53">
        <v>95.45</v>
      </c>
    </row>
    <row r="148" spans="1:5">
      <c r="A148" s="54" t="s">
        <v>461</v>
      </c>
      <c r="B148" s="54">
        <v>2015</v>
      </c>
      <c r="C148" s="54" t="s">
        <v>438</v>
      </c>
      <c r="D148" s="54" t="s">
        <v>470</v>
      </c>
      <c r="E148" s="53">
        <v>92.89</v>
      </c>
    </row>
    <row r="149" spans="1:5">
      <c r="A149" s="54" t="s">
        <v>461</v>
      </c>
      <c r="B149" s="54">
        <v>2016</v>
      </c>
      <c r="C149" s="54" t="s">
        <v>438</v>
      </c>
      <c r="D149" s="54" t="s">
        <v>470</v>
      </c>
      <c r="E149" s="53">
        <v>85.89</v>
      </c>
    </row>
    <row r="150" spans="1:5">
      <c r="A150" s="54" t="s">
        <v>461</v>
      </c>
      <c r="B150" s="54">
        <v>2017</v>
      </c>
      <c r="C150" s="54" t="s">
        <v>438</v>
      </c>
      <c r="D150" s="54" t="s">
        <v>470</v>
      </c>
      <c r="E150" s="53">
        <v>84.61</v>
      </c>
    </row>
    <row r="151" spans="1:5">
      <c r="A151" s="54" t="s">
        <v>461</v>
      </c>
      <c r="B151" s="54">
        <v>2018</v>
      </c>
      <c r="C151" s="54" t="s">
        <v>438</v>
      </c>
      <c r="D151" s="54" t="s">
        <v>470</v>
      </c>
      <c r="E151" s="53">
        <v>4.46</v>
      </c>
    </row>
    <row r="152" spans="1:5">
      <c r="A152" s="54" t="s">
        <v>461</v>
      </c>
      <c r="B152" s="54">
        <v>2019</v>
      </c>
      <c r="C152" s="54" t="s">
        <v>438</v>
      </c>
      <c r="D152" s="54" t="s">
        <v>470</v>
      </c>
      <c r="E152" s="53">
        <v>0.46</v>
      </c>
    </row>
    <row r="153" spans="1:5">
      <c r="A153" s="54" t="s">
        <v>461</v>
      </c>
      <c r="B153" s="54">
        <v>2020</v>
      </c>
      <c r="C153" s="54" t="s">
        <v>438</v>
      </c>
      <c r="D153" s="54" t="s">
        <v>470</v>
      </c>
      <c r="E153" s="53"/>
    </row>
    <row r="154" spans="1:5">
      <c r="A154" s="54" t="s">
        <v>461</v>
      </c>
      <c r="B154" s="54">
        <v>2021</v>
      </c>
      <c r="C154" s="54" t="s">
        <v>438</v>
      </c>
      <c r="D154" s="54" t="s">
        <v>470</v>
      </c>
      <c r="E154" s="53">
        <v>5.57</v>
      </c>
    </row>
    <row r="155" spans="1:5">
      <c r="A155" s="54" t="s">
        <v>460</v>
      </c>
      <c r="B155" s="54">
        <v>2005</v>
      </c>
      <c r="C155" s="54" t="s">
        <v>438</v>
      </c>
      <c r="D155" s="54" t="s">
        <v>470</v>
      </c>
      <c r="E155" s="53"/>
    </row>
    <row r="156" spans="1:5">
      <c r="A156" s="54" t="s">
        <v>460</v>
      </c>
      <c r="B156" s="54">
        <v>2006</v>
      </c>
      <c r="C156" s="54" t="s">
        <v>438</v>
      </c>
      <c r="D156" s="54" t="s">
        <v>470</v>
      </c>
      <c r="E156" s="53"/>
    </row>
    <row r="157" spans="1:5">
      <c r="A157" s="54" t="s">
        <v>460</v>
      </c>
      <c r="B157" s="54">
        <v>2007</v>
      </c>
      <c r="C157" s="54" t="s">
        <v>438</v>
      </c>
      <c r="D157" s="54" t="s">
        <v>470</v>
      </c>
      <c r="E157" s="53"/>
    </row>
    <row r="158" spans="1:5">
      <c r="A158" s="54" t="s">
        <v>460</v>
      </c>
      <c r="B158" s="54">
        <v>2008</v>
      </c>
      <c r="C158" s="54" t="s">
        <v>438</v>
      </c>
      <c r="D158" s="54" t="s">
        <v>470</v>
      </c>
      <c r="E158" s="53"/>
    </row>
    <row r="159" spans="1:5">
      <c r="A159" s="54" t="s">
        <v>460</v>
      </c>
      <c r="B159" s="54">
        <v>2009</v>
      </c>
      <c r="C159" s="54" t="s">
        <v>438</v>
      </c>
      <c r="D159" s="54" t="s">
        <v>470</v>
      </c>
      <c r="E159" s="53"/>
    </row>
    <row r="160" spans="1:5">
      <c r="A160" s="54" t="s">
        <v>460</v>
      </c>
      <c r="B160" s="54">
        <v>2010</v>
      </c>
      <c r="C160" s="54" t="s">
        <v>438</v>
      </c>
      <c r="D160" s="54" t="s">
        <v>470</v>
      </c>
      <c r="E160" s="53">
        <v>7.03</v>
      </c>
    </row>
    <row r="161" spans="1:5">
      <c r="A161" s="54" t="s">
        <v>460</v>
      </c>
      <c r="B161" s="54">
        <v>2011</v>
      </c>
      <c r="C161" s="54" t="s">
        <v>438</v>
      </c>
      <c r="D161" s="54" t="s">
        <v>470</v>
      </c>
      <c r="E161" s="53">
        <v>28.74</v>
      </c>
    </row>
    <row r="162" spans="1:5">
      <c r="A162" s="54" t="s">
        <v>460</v>
      </c>
      <c r="B162" s="54">
        <v>2012</v>
      </c>
      <c r="C162" s="54" t="s">
        <v>438</v>
      </c>
      <c r="D162" s="54" t="s">
        <v>470</v>
      </c>
      <c r="E162" s="53">
        <v>33.119999999999997</v>
      </c>
    </row>
    <row r="163" spans="1:5">
      <c r="A163" s="54" t="s">
        <v>460</v>
      </c>
      <c r="B163" s="54">
        <v>2013</v>
      </c>
      <c r="C163" s="54" t="s">
        <v>438</v>
      </c>
      <c r="D163" s="54" t="s">
        <v>470</v>
      </c>
      <c r="E163" s="53">
        <v>50.432000000000002</v>
      </c>
    </row>
    <row r="164" spans="1:5">
      <c r="A164" s="54" t="s">
        <v>460</v>
      </c>
      <c r="B164" s="54">
        <v>2014</v>
      </c>
      <c r="C164" s="54" t="s">
        <v>438</v>
      </c>
      <c r="D164" s="54" t="s">
        <v>470</v>
      </c>
      <c r="E164" s="53">
        <v>48.94</v>
      </c>
    </row>
    <row r="165" spans="1:5">
      <c r="A165" s="54" t="s">
        <v>460</v>
      </c>
      <c r="B165" s="54">
        <v>2015</v>
      </c>
      <c r="C165" s="54" t="s">
        <v>438</v>
      </c>
      <c r="D165" s="54" t="s">
        <v>470</v>
      </c>
      <c r="E165" s="53">
        <v>52.43</v>
      </c>
    </row>
    <row r="166" spans="1:5">
      <c r="A166" s="54" t="s">
        <v>460</v>
      </c>
      <c r="B166" s="54">
        <v>2016</v>
      </c>
      <c r="C166" s="54" t="s">
        <v>438</v>
      </c>
      <c r="D166" s="54" t="s">
        <v>470</v>
      </c>
      <c r="E166" s="53">
        <v>57.850099999999998</v>
      </c>
    </row>
    <row r="167" spans="1:5">
      <c r="A167" s="54" t="s">
        <v>460</v>
      </c>
      <c r="B167" s="54">
        <v>2017</v>
      </c>
      <c r="C167" s="54" t="s">
        <v>438</v>
      </c>
      <c r="D167" s="54" t="s">
        <v>470</v>
      </c>
      <c r="E167" s="53">
        <v>11.6</v>
      </c>
    </row>
    <row r="168" spans="1:5">
      <c r="A168" s="54" t="s">
        <v>460</v>
      </c>
      <c r="B168" s="54">
        <v>2018</v>
      </c>
      <c r="C168" s="54" t="s">
        <v>438</v>
      </c>
      <c r="D168" s="54" t="s">
        <v>470</v>
      </c>
      <c r="E168" s="53">
        <v>16.29</v>
      </c>
    </row>
    <row r="169" spans="1:5">
      <c r="A169" s="54" t="s">
        <v>460</v>
      </c>
      <c r="B169" s="54">
        <v>2019</v>
      </c>
      <c r="C169" s="54" t="s">
        <v>438</v>
      </c>
      <c r="D169" s="54" t="s">
        <v>470</v>
      </c>
      <c r="E169" s="53">
        <v>18.260000000000002</v>
      </c>
    </row>
    <row r="170" spans="1:5">
      <c r="A170" s="54" t="s">
        <v>460</v>
      </c>
      <c r="B170" s="54">
        <v>2020</v>
      </c>
      <c r="C170" s="54" t="s">
        <v>438</v>
      </c>
      <c r="D170" s="54" t="s">
        <v>470</v>
      </c>
      <c r="E170" s="53">
        <v>17.36</v>
      </c>
    </row>
    <row r="171" spans="1:5">
      <c r="A171" s="54" t="s">
        <v>460</v>
      </c>
      <c r="B171" s="54">
        <v>2021</v>
      </c>
      <c r="C171" s="54" t="s">
        <v>438</v>
      </c>
      <c r="D171" s="54" t="s">
        <v>470</v>
      </c>
      <c r="E171" s="53">
        <v>18.510000000000002</v>
      </c>
    </row>
    <row r="172" spans="1:5">
      <c r="A172" s="54" t="s">
        <v>459</v>
      </c>
      <c r="B172" s="54">
        <v>2005</v>
      </c>
      <c r="C172" s="54" t="s">
        <v>438</v>
      </c>
      <c r="D172" s="54" t="s">
        <v>470</v>
      </c>
      <c r="E172" s="53">
        <v>63.28</v>
      </c>
    </row>
    <row r="173" spans="1:5">
      <c r="A173" s="54" t="s">
        <v>459</v>
      </c>
      <c r="B173" s="54">
        <v>2006</v>
      </c>
      <c r="C173" s="54" t="s">
        <v>438</v>
      </c>
      <c r="D173" s="54" t="s">
        <v>470</v>
      </c>
      <c r="E173" s="53">
        <v>67.89</v>
      </c>
    </row>
    <row r="174" spans="1:5">
      <c r="A174" s="54" t="s">
        <v>459</v>
      </c>
      <c r="B174" s="54">
        <v>2007</v>
      </c>
      <c r="C174" s="54" t="s">
        <v>438</v>
      </c>
      <c r="D174" s="54" t="s">
        <v>470</v>
      </c>
      <c r="E174" s="53">
        <v>74.28</v>
      </c>
    </row>
    <row r="175" spans="1:5">
      <c r="A175" s="54" t="s">
        <v>459</v>
      </c>
      <c r="B175" s="54">
        <v>2008</v>
      </c>
      <c r="C175" s="54" t="s">
        <v>438</v>
      </c>
      <c r="D175" s="54" t="s">
        <v>470</v>
      </c>
      <c r="E175" s="53">
        <v>59.09</v>
      </c>
    </row>
    <row r="176" spans="1:5">
      <c r="A176" s="54" t="s">
        <v>459</v>
      </c>
      <c r="B176" s="54">
        <v>2009</v>
      </c>
      <c r="C176" s="54" t="s">
        <v>438</v>
      </c>
      <c r="D176" s="54" t="s">
        <v>470</v>
      </c>
      <c r="E176" s="53">
        <v>84.34</v>
      </c>
    </row>
    <row r="177" spans="1:5">
      <c r="A177" s="54" t="s">
        <v>459</v>
      </c>
      <c r="B177" s="54">
        <v>2010</v>
      </c>
      <c r="C177" s="54" t="s">
        <v>438</v>
      </c>
      <c r="D177" s="54" t="s">
        <v>470</v>
      </c>
      <c r="E177" s="53">
        <v>209.11</v>
      </c>
    </row>
    <row r="178" spans="1:5">
      <c r="A178" s="54" t="s">
        <v>459</v>
      </c>
      <c r="B178" s="54">
        <v>2011</v>
      </c>
      <c r="C178" s="54" t="s">
        <v>438</v>
      </c>
      <c r="D178" s="54" t="s">
        <v>470</v>
      </c>
      <c r="E178" s="53">
        <v>147.55000000000001</v>
      </c>
    </row>
    <row r="179" spans="1:5">
      <c r="A179" s="54" t="s">
        <v>459</v>
      </c>
      <c r="B179" s="54">
        <v>2012</v>
      </c>
      <c r="C179" s="54" t="s">
        <v>438</v>
      </c>
      <c r="D179" s="54" t="s">
        <v>470</v>
      </c>
      <c r="E179" s="53">
        <v>152.53</v>
      </c>
    </row>
    <row r="180" spans="1:5">
      <c r="A180" s="54" t="s">
        <v>459</v>
      </c>
      <c r="B180" s="54">
        <v>2013</v>
      </c>
      <c r="C180" s="54" t="s">
        <v>438</v>
      </c>
      <c r="D180" s="54" t="s">
        <v>470</v>
      </c>
      <c r="E180" s="53">
        <v>9.0500000000000007</v>
      </c>
    </row>
    <row r="181" spans="1:5">
      <c r="A181" s="54" t="s">
        <v>459</v>
      </c>
      <c r="B181" s="54">
        <v>2014</v>
      </c>
      <c r="C181" s="54" t="s">
        <v>438</v>
      </c>
      <c r="D181" s="54" t="s">
        <v>470</v>
      </c>
      <c r="E181" s="53">
        <v>11</v>
      </c>
    </row>
    <row r="182" spans="1:5">
      <c r="A182" s="54" t="s">
        <v>459</v>
      </c>
      <c r="B182" s="54">
        <v>2015</v>
      </c>
      <c r="C182" s="54" t="s">
        <v>438</v>
      </c>
      <c r="D182" s="54" t="s">
        <v>470</v>
      </c>
      <c r="E182" s="53">
        <v>11.16</v>
      </c>
    </row>
    <row r="183" spans="1:5">
      <c r="A183" s="54" t="s">
        <v>459</v>
      </c>
      <c r="B183" s="54">
        <v>2016</v>
      </c>
      <c r="C183" s="54" t="s">
        <v>438</v>
      </c>
      <c r="D183" s="54" t="s">
        <v>470</v>
      </c>
      <c r="E183" s="53">
        <v>11.28</v>
      </c>
    </row>
    <row r="184" spans="1:5">
      <c r="A184" s="54" t="s">
        <v>459</v>
      </c>
      <c r="B184" s="54">
        <v>2017</v>
      </c>
      <c r="C184" s="54" t="s">
        <v>438</v>
      </c>
      <c r="D184" s="54" t="s">
        <v>470</v>
      </c>
      <c r="E184" s="53">
        <v>21.16</v>
      </c>
    </row>
    <row r="185" spans="1:5">
      <c r="A185" s="54" t="s">
        <v>459</v>
      </c>
      <c r="B185" s="54">
        <v>2018</v>
      </c>
      <c r="C185" s="54" t="s">
        <v>438</v>
      </c>
      <c r="D185" s="54" t="s">
        <v>470</v>
      </c>
      <c r="E185" s="53">
        <v>23.1</v>
      </c>
    </row>
    <row r="186" spans="1:5">
      <c r="A186" s="54" t="s">
        <v>459</v>
      </c>
      <c r="B186" s="54">
        <v>2019</v>
      </c>
      <c r="C186" s="54" t="s">
        <v>438</v>
      </c>
      <c r="D186" s="54" t="s">
        <v>470</v>
      </c>
      <c r="E186" s="53">
        <v>45.86</v>
      </c>
    </row>
    <row r="187" spans="1:5">
      <c r="A187" s="54" t="s">
        <v>459</v>
      </c>
      <c r="B187" s="54">
        <v>2020</v>
      </c>
      <c r="C187" s="54" t="s">
        <v>438</v>
      </c>
      <c r="D187" s="54" t="s">
        <v>470</v>
      </c>
      <c r="E187" s="53">
        <v>37.28</v>
      </c>
    </row>
    <row r="188" spans="1:5">
      <c r="A188" s="54" t="s">
        <v>459</v>
      </c>
      <c r="B188" s="54">
        <v>2021</v>
      </c>
      <c r="C188" s="54" t="s">
        <v>438</v>
      </c>
      <c r="D188" s="54" t="s">
        <v>470</v>
      </c>
      <c r="E188" s="53">
        <v>39.01</v>
      </c>
    </row>
    <row r="189" spans="1:5">
      <c r="A189" s="54" t="s">
        <v>458</v>
      </c>
      <c r="B189" s="54">
        <v>2005</v>
      </c>
      <c r="C189" s="54" t="s">
        <v>438</v>
      </c>
      <c r="D189" s="54" t="s">
        <v>470</v>
      </c>
      <c r="E189" s="53"/>
    </row>
    <row r="190" spans="1:5">
      <c r="A190" s="54" t="s">
        <v>458</v>
      </c>
      <c r="B190" s="54">
        <v>2006</v>
      </c>
      <c r="C190" s="54" t="s">
        <v>438</v>
      </c>
      <c r="D190" s="54" t="s">
        <v>470</v>
      </c>
      <c r="E190" s="53"/>
    </row>
    <row r="191" spans="1:5">
      <c r="A191" s="54" t="s">
        <v>458</v>
      </c>
      <c r="B191" s="54">
        <v>2007</v>
      </c>
      <c r="C191" s="54" t="s">
        <v>438</v>
      </c>
      <c r="D191" s="54" t="s">
        <v>470</v>
      </c>
      <c r="E191" s="53">
        <v>7.84</v>
      </c>
    </row>
    <row r="192" spans="1:5">
      <c r="A192" s="54" t="s">
        <v>458</v>
      </c>
      <c r="B192" s="54">
        <v>2008</v>
      </c>
      <c r="C192" s="54" t="s">
        <v>438</v>
      </c>
      <c r="D192" s="54" t="s">
        <v>470</v>
      </c>
      <c r="E192" s="53">
        <v>14.38</v>
      </c>
    </row>
    <row r="193" spans="1:5">
      <c r="A193" s="54" t="s">
        <v>458</v>
      </c>
      <c r="B193" s="54">
        <v>2009</v>
      </c>
      <c r="C193" s="54" t="s">
        <v>438</v>
      </c>
      <c r="D193" s="54" t="s">
        <v>470</v>
      </c>
      <c r="E193" s="53">
        <v>41.8</v>
      </c>
    </row>
    <row r="194" spans="1:5">
      <c r="A194" s="54" t="s">
        <v>458</v>
      </c>
      <c r="B194" s="54">
        <v>2010</v>
      </c>
      <c r="C194" s="54" t="s">
        <v>438</v>
      </c>
      <c r="D194" s="54" t="s">
        <v>470</v>
      </c>
      <c r="E194" s="53">
        <v>50.01</v>
      </c>
    </row>
    <row r="195" spans="1:5">
      <c r="A195" s="54" t="s">
        <v>458</v>
      </c>
      <c r="B195" s="54">
        <v>2011</v>
      </c>
      <c r="C195" s="54" t="s">
        <v>438</v>
      </c>
      <c r="D195" s="54" t="s">
        <v>470</v>
      </c>
      <c r="E195" s="53">
        <v>58.81</v>
      </c>
    </row>
    <row r="196" spans="1:5">
      <c r="A196" s="54" t="s">
        <v>458</v>
      </c>
      <c r="B196" s="54">
        <v>2012</v>
      </c>
      <c r="C196" s="54" t="s">
        <v>438</v>
      </c>
      <c r="D196" s="54" t="s">
        <v>470</v>
      </c>
      <c r="E196" s="53">
        <v>68.47</v>
      </c>
    </row>
    <row r="197" spans="1:5">
      <c r="A197" s="54" t="s">
        <v>458</v>
      </c>
      <c r="B197" s="54">
        <v>2013</v>
      </c>
      <c r="C197" s="54" t="s">
        <v>438</v>
      </c>
      <c r="D197" s="54" t="s">
        <v>470</v>
      </c>
      <c r="E197" s="53">
        <v>76.883229670000006</v>
      </c>
    </row>
    <row r="198" spans="1:5">
      <c r="A198" s="54" t="s">
        <v>458</v>
      </c>
      <c r="B198" s="54">
        <v>2014</v>
      </c>
      <c r="C198" s="54" t="s">
        <v>438</v>
      </c>
      <c r="D198" s="54" t="s">
        <v>470</v>
      </c>
      <c r="E198" s="53">
        <v>118.03322970000001</v>
      </c>
    </row>
    <row r="199" spans="1:5">
      <c r="A199" s="54" t="s">
        <v>458</v>
      </c>
      <c r="B199" s="54">
        <v>2015</v>
      </c>
      <c r="C199" s="54" t="s">
        <v>438</v>
      </c>
      <c r="D199" s="54" t="s">
        <v>470</v>
      </c>
      <c r="E199" s="53">
        <v>126.05</v>
      </c>
    </row>
    <row r="200" spans="1:5">
      <c r="A200" s="54" t="s">
        <v>458</v>
      </c>
      <c r="B200" s="54">
        <v>2016</v>
      </c>
      <c r="C200" s="54" t="s">
        <v>438</v>
      </c>
      <c r="D200" s="54" t="s">
        <v>470</v>
      </c>
      <c r="E200" s="53">
        <v>75.407680209999995</v>
      </c>
    </row>
    <row r="201" spans="1:5">
      <c r="A201" s="54" t="s">
        <v>458</v>
      </c>
      <c r="B201" s="54">
        <v>2017</v>
      </c>
      <c r="C201" s="54" t="s">
        <v>438</v>
      </c>
      <c r="D201" s="54" t="s">
        <v>470</v>
      </c>
      <c r="E201" s="53">
        <v>78.319999999999993</v>
      </c>
    </row>
    <row r="202" spans="1:5">
      <c r="A202" s="54" t="s">
        <v>458</v>
      </c>
      <c r="B202" s="54">
        <v>2018</v>
      </c>
      <c r="C202" s="54" t="s">
        <v>438</v>
      </c>
      <c r="D202" s="54" t="s">
        <v>470</v>
      </c>
      <c r="E202" s="53">
        <v>78.099999999999994</v>
      </c>
    </row>
    <row r="203" spans="1:5">
      <c r="A203" s="54" t="s">
        <v>458</v>
      </c>
      <c r="B203" s="54">
        <v>2019</v>
      </c>
      <c r="C203" s="54" t="s">
        <v>438</v>
      </c>
      <c r="D203" s="54" t="s">
        <v>470</v>
      </c>
      <c r="E203" s="53">
        <v>83.48</v>
      </c>
    </row>
    <row r="204" spans="1:5">
      <c r="A204" s="54" t="s">
        <v>458</v>
      </c>
      <c r="B204" s="54">
        <v>2020</v>
      </c>
      <c r="C204" s="54" t="s">
        <v>438</v>
      </c>
      <c r="D204" s="54" t="s">
        <v>470</v>
      </c>
      <c r="E204" s="53">
        <v>86.64</v>
      </c>
    </row>
    <row r="205" spans="1:5">
      <c r="A205" s="54" t="s">
        <v>458</v>
      </c>
      <c r="B205" s="54">
        <v>2021</v>
      </c>
      <c r="C205" s="54" t="s">
        <v>438</v>
      </c>
      <c r="D205" s="54" t="s">
        <v>470</v>
      </c>
      <c r="E205" s="53">
        <v>90.97</v>
      </c>
    </row>
    <row r="206" spans="1:5">
      <c r="A206" s="54" t="s">
        <v>457</v>
      </c>
      <c r="B206" s="54">
        <v>2005</v>
      </c>
      <c r="C206" s="54" t="s">
        <v>438</v>
      </c>
      <c r="D206" s="54" t="s">
        <v>470</v>
      </c>
      <c r="E206" s="53"/>
    </row>
    <row r="207" spans="1:5">
      <c r="A207" s="54" t="s">
        <v>457</v>
      </c>
      <c r="B207" s="54">
        <v>2006</v>
      </c>
      <c r="C207" s="54" t="s">
        <v>438</v>
      </c>
      <c r="D207" s="54" t="s">
        <v>470</v>
      </c>
      <c r="E207" s="53"/>
    </row>
    <row r="208" spans="1:5">
      <c r="A208" s="54" t="s">
        <v>457</v>
      </c>
      <c r="B208" s="54">
        <v>2007</v>
      </c>
      <c r="C208" s="54" t="s">
        <v>438</v>
      </c>
      <c r="D208" s="54" t="s">
        <v>470</v>
      </c>
      <c r="E208" s="53"/>
    </row>
    <row r="209" spans="1:5">
      <c r="A209" s="54" t="s">
        <v>457</v>
      </c>
      <c r="B209" s="54">
        <v>2008</v>
      </c>
      <c r="C209" s="54" t="s">
        <v>438</v>
      </c>
      <c r="D209" s="54" t="s">
        <v>470</v>
      </c>
      <c r="E209" s="53">
        <v>2.56</v>
      </c>
    </row>
    <row r="210" spans="1:5">
      <c r="A210" s="54" t="s">
        <v>457</v>
      </c>
      <c r="B210" s="54">
        <v>2009</v>
      </c>
      <c r="C210" s="54" t="s">
        <v>438</v>
      </c>
      <c r="D210" s="54" t="s">
        <v>470</v>
      </c>
      <c r="E210" s="53">
        <v>2.87</v>
      </c>
    </row>
    <row r="211" spans="1:5">
      <c r="A211" s="54" t="s">
        <v>457</v>
      </c>
      <c r="B211" s="54">
        <v>2010</v>
      </c>
      <c r="C211" s="54" t="s">
        <v>438</v>
      </c>
      <c r="D211" s="54" t="s">
        <v>470</v>
      </c>
      <c r="E211" s="53">
        <v>4.7699999999999996</v>
      </c>
    </row>
    <row r="212" spans="1:5">
      <c r="A212" s="54" t="s">
        <v>457</v>
      </c>
      <c r="B212" s="54">
        <v>2011</v>
      </c>
      <c r="C212" s="54" t="s">
        <v>438</v>
      </c>
      <c r="D212" s="54" t="s">
        <v>470</v>
      </c>
      <c r="E212" s="53">
        <v>5.3</v>
      </c>
    </row>
    <row r="213" spans="1:5">
      <c r="A213" s="54" t="s">
        <v>457</v>
      </c>
      <c r="B213" s="54">
        <v>2012</v>
      </c>
      <c r="C213" s="54" t="s">
        <v>438</v>
      </c>
      <c r="D213" s="54" t="s">
        <v>470</v>
      </c>
      <c r="E213" s="53">
        <v>6.3</v>
      </c>
    </row>
    <row r="214" spans="1:5">
      <c r="A214" s="54" t="s">
        <v>457</v>
      </c>
      <c r="B214" s="54">
        <v>2013</v>
      </c>
      <c r="C214" s="54" t="s">
        <v>438</v>
      </c>
      <c r="D214" s="54" t="s">
        <v>470</v>
      </c>
      <c r="E214" s="53">
        <v>38.04</v>
      </c>
    </row>
    <row r="215" spans="1:5">
      <c r="A215" s="54" t="s">
        <v>457</v>
      </c>
      <c r="B215" s="54">
        <v>2014</v>
      </c>
      <c r="C215" s="54" t="s">
        <v>438</v>
      </c>
      <c r="D215" s="54" t="s">
        <v>470</v>
      </c>
      <c r="E215" s="53">
        <v>40.520000000000003</v>
      </c>
    </row>
    <row r="216" spans="1:5">
      <c r="A216" s="54" t="s">
        <v>457</v>
      </c>
      <c r="B216" s="54">
        <v>2015</v>
      </c>
      <c r="C216" s="54" t="s">
        <v>438</v>
      </c>
      <c r="D216" s="54" t="s">
        <v>470</v>
      </c>
      <c r="E216" s="53">
        <v>47.35</v>
      </c>
    </row>
    <row r="217" spans="1:5">
      <c r="A217" s="54" t="s">
        <v>457</v>
      </c>
      <c r="B217" s="54">
        <v>2016</v>
      </c>
      <c r="C217" s="54" t="s">
        <v>438</v>
      </c>
      <c r="D217" s="54" t="s">
        <v>470</v>
      </c>
      <c r="E217" s="53">
        <v>51.306144400000001</v>
      </c>
    </row>
    <row r="218" spans="1:5">
      <c r="A218" s="54" t="s">
        <v>457</v>
      </c>
      <c r="B218" s="54">
        <v>2017</v>
      </c>
      <c r="C218" s="54" t="s">
        <v>438</v>
      </c>
      <c r="D218" s="54" t="s">
        <v>470</v>
      </c>
      <c r="E218" s="53">
        <v>47.6</v>
      </c>
    </row>
    <row r="219" spans="1:5">
      <c r="A219" s="54" t="s">
        <v>457</v>
      </c>
      <c r="B219" s="54">
        <v>2018</v>
      </c>
      <c r="C219" s="54" t="s">
        <v>438</v>
      </c>
      <c r="D219" s="54" t="s">
        <v>470</v>
      </c>
      <c r="E219" s="53">
        <v>49.59</v>
      </c>
    </row>
    <row r="220" spans="1:5">
      <c r="A220" s="54" t="s">
        <v>457</v>
      </c>
      <c r="B220" s="54">
        <v>2019</v>
      </c>
      <c r="C220" s="54" t="s">
        <v>438</v>
      </c>
      <c r="D220" s="54" t="s">
        <v>470</v>
      </c>
      <c r="E220" s="53">
        <v>50.44</v>
      </c>
    </row>
    <row r="221" spans="1:5">
      <c r="A221" s="54" t="s">
        <v>457</v>
      </c>
      <c r="B221" s="54">
        <v>2020</v>
      </c>
      <c r="C221" s="54" t="s">
        <v>438</v>
      </c>
      <c r="D221" s="54" t="s">
        <v>470</v>
      </c>
      <c r="E221" s="53">
        <v>52.78</v>
      </c>
    </row>
    <row r="222" spans="1:5">
      <c r="A222" s="54" t="s">
        <v>457</v>
      </c>
      <c r="B222" s="54">
        <v>2021</v>
      </c>
      <c r="C222" s="54" t="s">
        <v>438</v>
      </c>
      <c r="D222" s="54" t="s">
        <v>470</v>
      </c>
      <c r="E222" s="53">
        <v>46.42</v>
      </c>
    </row>
    <row r="223" spans="1:5">
      <c r="A223" s="54" t="s">
        <v>456</v>
      </c>
      <c r="B223" s="54">
        <v>2005</v>
      </c>
      <c r="C223" s="54" t="s">
        <v>438</v>
      </c>
      <c r="D223" s="54" t="s">
        <v>470</v>
      </c>
      <c r="E223" s="53">
        <v>14.72</v>
      </c>
    </row>
    <row r="224" spans="1:5">
      <c r="A224" s="54" t="s">
        <v>456</v>
      </c>
      <c r="B224" s="54">
        <v>2006</v>
      </c>
      <c r="C224" s="54" t="s">
        <v>438</v>
      </c>
      <c r="D224" s="54" t="s">
        <v>470</v>
      </c>
      <c r="E224" s="53">
        <v>25.93</v>
      </c>
    </row>
    <row r="225" spans="1:5">
      <c r="A225" s="54" t="s">
        <v>456</v>
      </c>
      <c r="B225" s="54">
        <v>2007</v>
      </c>
      <c r="C225" s="54" t="s">
        <v>438</v>
      </c>
      <c r="D225" s="54" t="s">
        <v>470</v>
      </c>
      <c r="E225" s="53">
        <v>26.73</v>
      </c>
    </row>
    <row r="226" spans="1:5">
      <c r="A226" s="54" t="s">
        <v>456</v>
      </c>
      <c r="B226" s="54">
        <v>2008</v>
      </c>
      <c r="C226" s="54" t="s">
        <v>438</v>
      </c>
      <c r="D226" s="54" t="s">
        <v>470</v>
      </c>
      <c r="E226" s="53">
        <v>7.62</v>
      </c>
    </row>
    <row r="227" spans="1:5">
      <c r="A227" s="54" t="s">
        <v>456</v>
      </c>
      <c r="B227" s="54">
        <v>2009</v>
      </c>
      <c r="C227" s="54" t="s">
        <v>438</v>
      </c>
      <c r="D227" s="54" t="s">
        <v>470</v>
      </c>
      <c r="E227" s="53">
        <v>10.5</v>
      </c>
    </row>
    <row r="228" spans="1:5">
      <c r="A228" s="54" t="s">
        <v>456</v>
      </c>
      <c r="B228" s="54">
        <v>2010</v>
      </c>
      <c r="C228" s="54" t="s">
        <v>438</v>
      </c>
      <c r="D228" s="54" t="s">
        <v>470</v>
      </c>
      <c r="E228" s="53">
        <v>26.96</v>
      </c>
    </row>
    <row r="229" spans="1:5">
      <c r="A229" s="54" t="s">
        <v>456</v>
      </c>
      <c r="B229" s="54">
        <v>2011</v>
      </c>
      <c r="C229" s="54" t="s">
        <v>438</v>
      </c>
      <c r="D229" s="54" t="s">
        <v>470</v>
      </c>
      <c r="E229" s="53">
        <v>39.479999999999997</v>
      </c>
    </row>
    <row r="230" spans="1:5">
      <c r="A230" s="54" t="s">
        <v>456</v>
      </c>
      <c r="B230" s="54">
        <v>2012</v>
      </c>
      <c r="C230" s="54" t="s">
        <v>438</v>
      </c>
      <c r="D230" s="54" t="s">
        <v>470</v>
      </c>
      <c r="E230" s="53">
        <v>39.08</v>
      </c>
    </row>
    <row r="231" spans="1:5">
      <c r="A231" s="54" t="s">
        <v>456</v>
      </c>
      <c r="B231" s="54">
        <v>2013</v>
      </c>
      <c r="C231" s="54" t="s">
        <v>438</v>
      </c>
      <c r="D231" s="54" t="s">
        <v>470</v>
      </c>
      <c r="E231" s="53">
        <v>10.49</v>
      </c>
    </row>
    <row r="232" spans="1:5">
      <c r="A232" s="54" t="s">
        <v>456</v>
      </c>
      <c r="B232" s="54">
        <v>2014</v>
      </c>
      <c r="C232" s="54" t="s">
        <v>438</v>
      </c>
      <c r="D232" s="54" t="s">
        <v>470</v>
      </c>
      <c r="E232" s="53">
        <v>10.11</v>
      </c>
    </row>
    <row r="233" spans="1:5">
      <c r="A233" s="54" t="s">
        <v>456</v>
      </c>
      <c r="B233" s="54">
        <v>2015</v>
      </c>
      <c r="C233" s="54" t="s">
        <v>438</v>
      </c>
      <c r="D233" s="54" t="s">
        <v>470</v>
      </c>
      <c r="E233" s="53">
        <v>10.45</v>
      </c>
    </row>
    <row r="234" spans="1:5">
      <c r="A234" s="54" t="s">
        <v>456</v>
      </c>
      <c r="B234" s="54">
        <v>2016</v>
      </c>
      <c r="C234" s="54" t="s">
        <v>438</v>
      </c>
      <c r="D234" s="54" t="s">
        <v>470</v>
      </c>
      <c r="E234" s="53">
        <v>9.02</v>
      </c>
    </row>
    <row r="235" spans="1:5">
      <c r="A235" s="54" t="s">
        <v>456</v>
      </c>
      <c r="B235" s="54">
        <v>2017</v>
      </c>
      <c r="C235" s="54" t="s">
        <v>438</v>
      </c>
      <c r="D235" s="54" t="s">
        <v>470</v>
      </c>
      <c r="E235" s="53">
        <v>12.01</v>
      </c>
    </row>
    <row r="236" spans="1:5">
      <c r="A236" s="54" t="s">
        <v>456</v>
      </c>
      <c r="B236" s="54">
        <v>2018</v>
      </c>
      <c r="C236" s="54" t="s">
        <v>438</v>
      </c>
      <c r="D236" s="54" t="s">
        <v>470</v>
      </c>
      <c r="E236" s="53">
        <v>13.22</v>
      </c>
    </row>
    <row r="237" spans="1:5">
      <c r="A237" s="54" t="s">
        <v>456</v>
      </c>
      <c r="B237" s="54">
        <v>2019</v>
      </c>
      <c r="C237" s="54" t="s">
        <v>438</v>
      </c>
      <c r="D237" s="54" t="s">
        <v>470</v>
      </c>
      <c r="E237" s="53">
        <v>12.46</v>
      </c>
    </row>
    <row r="238" spans="1:5">
      <c r="A238" s="54" t="s">
        <v>456</v>
      </c>
      <c r="B238" s="54">
        <v>2020</v>
      </c>
      <c r="C238" s="54" t="s">
        <v>438</v>
      </c>
      <c r="D238" s="54" t="s">
        <v>470</v>
      </c>
      <c r="E238" s="53">
        <v>13.54</v>
      </c>
    </row>
    <row r="239" spans="1:5">
      <c r="A239" s="54" t="s">
        <v>456</v>
      </c>
      <c r="B239" s="54">
        <v>2021</v>
      </c>
      <c r="C239" s="54" t="s">
        <v>438</v>
      </c>
      <c r="D239" s="54" t="s">
        <v>470</v>
      </c>
      <c r="E239" s="53">
        <v>13.46</v>
      </c>
    </row>
    <row r="240" spans="1:5">
      <c r="A240" s="54" t="s">
        <v>455</v>
      </c>
      <c r="B240" s="54">
        <v>2005</v>
      </c>
      <c r="C240" s="54" t="s">
        <v>438</v>
      </c>
      <c r="D240" s="54" t="s">
        <v>470</v>
      </c>
      <c r="E240" s="53"/>
    </row>
    <row r="241" spans="1:5">
      <c r="A241" s="54" t="s">
        <v>455</v>
      </c>
      <c r="B241" s="54">
        <v>2006</v>
      </c>
      <c r="C241" s="54" t="s">
        <v>438</v>
      </c>
      <c r="D241" s="54" t="s">
        <v>470</v>
      </c>
      <c r="E241" s="53"/>
    </row>
    <row r="242" spans="1:5">
      <c r="A242" s="54" t="s">
        <v>455</v>
      </c>
      <c r="B242" s="54">
        <v>2007</v>
      </c>
      <c r="C242" s="54" t="s">
        <v>438</v>
      </c>
      <c r="D242" s="54" t="s">
        <v>470</v>
      </c>
      <c r="E242" s="53"/>
    </row>
    <row r="243" spans="1:5">
      <c r="A243" s="54" t="s">
        <v>455</v>
      </c>
      <c r="B243" s="54">
        <v>2008</v>
      </c>
      <c r="C243" s="54" t="s">
        <v>438</v>
      </c>
      <c r="D243" s="54" t="s">
        <v>470</v>
      </c>
      <c r="E243" s="53"/>
    </row>
    <row r="244" spans="1:5">
      <c r="A244" s="54" t="s">
        <v>455</v>
      </c>
      <c r="B244" s="54">
        <v>2009</v>
      </c>
      <c r="C244" s="54" t="s">
        <v>438</v>
      </c>
      <c r="D244" s="54" t="s">
        <v>470</v>
      </c>
      <c r="E244" s="53"/>
    </row>
    <row r="245" spans="1:5">
      <c r="A245" s="54" t="s">
        <v>455</v>
      </c>
      <c r="B245" s="54">
        <v>2010</v>
      </c>
      <c r="C245" s="54" t="s">
        <v>438</v>
      </c>
      <c r="D245" s="54" t="s">
        <v>470</v>
      </c>
      <c r="E245" s="53">
        <v>4.99</v>
      </c>
    </row>
    <row r="246" spans="1:5">
      <c r="A246" s="54" t="s">
        <v>455</v>
      </c>
      <c r="B246" s="54">
        <v>2011</v>
      </c>
      <c r="C246" s="54" t="s">
        <v>438</v>
      </c>
      <c r="D246" s="54" t="s">
        <v>470</v>
      </c>
      <c r="E246" s="53">
        <v>12.34</v>
      </c>
    </row>
    <row r="247" spans="1:5">
      <c r="A247" s="54" t="s">
        <v>455</v>
      </c>
      <c r="B247" s="54">
        <v>2012</v>
      </c>
      <c r="C247" s="54" t="s">
        <v>438</v>
      </c>
      <c r="D247" s="54" t="s">
        <v>470</v>
      </c>
      <c r="E247" s="53">
        <v>9.19</v>
      </c>
    </row>
    <row r="248" spans="1:5">
      <c r="A248" s="54" t="s">
        <v>455</v>
      </c>
      <c r="B248" s="54">
        <v>2013</v>
      </c>
      <c r="C248" s="54" t="s">
        <v>438</v>
      </c>
      <c r="D248" s="54" t="s">
        <v>470</v>
      </c>
      <c r="E248" s="53">
        <v>17.87</v>
      </c>
    </row>
    <row r="249" spans="1:5">
      <c r="A249" s="54" t="s">
        <v>455</v>
      </c>
      <c r="B249" s="54">
        <v>2014</v>
      </c>
      <c r="C249" s="54" t="s">
        <v>438</v>
      </c>
      <c r="D249" s="54" t="s">
        <v>470</v>
      </c>
      <c r="E249" s="53">
        <v>17.7</v>
      </c>
    </row>
    <row r="250" spans="1:5">
      <c r="A250" s="54" t="s">
        <v>455</v>
      </c>
      <c r="B250" s="54">
        <v>2015</v>
      </c>
      <c r="C250" s="54" t="s">
        <v>438</v>
      </c>
      <c r="D250" s="54" t="s">
        <v>470</v>
      </c>
      <c r="E250" s="53">
        <v>21</v>
      </c>
    </row>
    <row r="251" spans="1:5">
      <c r="A251" s="54" t="s">
        <v>455</v>
      </c>
      <c r="B251" s="54">
        <v>2016</v>
      </c>
      <c r="C251" s="54" t="s">
        <v>438</v>
      </c>
      <c r="D251" s="54" t="s">
        <v>470</v>
      </c>
      <c r="E251" s="53">
        <v>21</v>
      </c>
    </row>
    <row r="252" spans="1:5">
      <c r="A252" s="54" t="s">
        <v>455</v>
      </c>
      <c r="B252" s="54">
        <v>2017</v>
      </c>
      <c r="C252" s="54" t="s">
        <v>438</v>
      </c>
      <c r="D252" s="54" t="s">
        <v>470</v>
      </c>
      <c r="E252" s="53">
        <v>24.28</v>
      </c>
    </row>
    <row r="253" spans="1:5">
      <c r="A253" s="54" t="s">
        <v>455</v>
      </c>
      <c r="B253" s="54">
        <v>2018</v>
      </c>
      <c r="C253" s="54" t="s">
        <v>438</v>
      </c>
      <c r="D253" s="54" t="s">
        <v>470</v>
      </c>
      <c r="E253" s="53">
        <v>26.6</v>
      </c>
    </row>
    <row r="254" spans="1:5">
      <c r="A254" s="54" t="s">
        <v>455</v>
      </c>
      <c r="B254" s="54">
        <v>2019</v>
      </c>
      <c r="C254" s="54" t="s">
        <v>438</v>
      </c>
      <c r="D254" s="54" t="s">
        <v>470</v>
      </c>
      <c r="E254" s="53">
        <v>29.05</v>
      </c>
    </row>
    <row r="255" spans="1:5">
      <c r="A255" s="54" t="s">
        <v>455</v>
      </c>
      <c r="B255" s="54">
        <v>2020</v>
      </c>
      <c r="C255" s="54" t="s">
        <v>438</v>
      </c>
      <c r="D255" s="54" t="s">
        <v>470</v>
      </c>
      <c r="E255" s="53">
        <v>30.87</v>
      </c>
    </row>
    <row r="256" spans="1:5">
      <c r="A256" s="54" t="s">
        <v>455</v>
      </c>
      <c r="B256" s="54">
        <v>2021</v>
      </c>
      <c r="C256" s="54" t="s">
        <v>438</v>
      </c>
      <c r="D256" s="54" t="s">
        <v>470</v>
      </c>
      <c r="E256" s="53">
        <v>32.979999999999997</v>
      </c>
    </row>
    <row r="257" spans="1:5">
      <c r="A257" s="54" t="s">
        <v>454</v>
      </c>
      <c r="B257" s="54">
        <v>2005</v>
      </c>
      <c r="C257" s="54" t="s">
        <v>438</v>
      </c>
      <c r="D257" s="54" t="s">
        <v>470</v>
      </c>
      <c r="E257" s="53">
        <v>5</v>
      </c>
    </row>
    <row r="258" spans="1:5">
      <c r="A258" s="54" t="s">
        <v>454</v>
      </c>
      <c r="B258" s="54">
        <v>2006</v>
      </c>
      <c r="C258" s="54" t="s">
        <v>438</v>
      </c>
      <c r="D258" s="54" t="s">
        <v>470</v>
      </c>
      <c r="E258" s="53">
        <v>5.4</v>
      </c>
    </row>
    <row r="259" spans="1:5">
      <c r="A259" s="54" t="s">
        <v>454</v>
      </c>
      <c r="B259" s="54">
        <v>2007</v>
      </c>
      <c r="C259" s="54" t="s">
        <v>438</v>
      </c>
      <c r="D259" s="54" t="s">
        <v>470</v>
      </c>
      <c r="E259" s="53">
        <v>7.3</v>
      </c>
    </row>
    <row r="260" spans="1:5">
      <c r="A260" s="54" t="s">
        <v>454</v>
      </c>
      <c r="B260" s="54">
        <v>2008</v>
      </c>
      <c r="C260" s="54" t="s">
        <v>438</v>
      </c>
      <c r="D260" s="54" t="s">
        <v>470</v>
      </c>
      <c r="E260" s="53">
        <v>7.4</v>
      </c>
    </row>
    <row r="261" spans="1:5">
      <c r="A261" s="54" t="s">
        <v>454</v>
      </c>
      <c r="B261" s="54">
        <v>2009</v>
      </c>
      <c r="C261" s="54" t="s">
        <v>438</v>
      </c>
      <c r="D261" s="54" t="s">
        <v>470</v>
      </c>
      <c r="E261" s="53">
        <v>7.5</v>
      </c>
    </row>
    <row r="262" spans="1:5">
      <c r="A262" s="54" t="s">
        <v>454</v>
      </c>
      <c r="B262" s="54">
        <v>2010</v>
      </c>
      <c r="C262" s="54" t="s">
        <v>438</v>
      </c>
      <c r="D262" s="54" t="s">
        <v>470</v>
      </c>
      <c r="E262" s="53">
        <v>7.9</v>
      </c>
    </row>
    <row r="263" spans="1:5">
      <c r="A263" s="54" t="s">
        <v>454</v>
      </c>
      <c r="B263" s="54">
        <v>2011</v>
      </c>
      <c r="C263" s="54" t="s">
        <v>438</v>
      </c>
      <c r="D263" s="54" t="s">
        <v>470</v>
      </c>
      <c r="E263" s="53">
        <v>19.54</v>
      </c>
    </row>
    <row r="264" spans="1:5">
      <c r="A264" s="54" t="s">
        <v>454</v>
      </c>
      <c r="B264" s="54">
        <v>2012</v>
      </c>
      <c r="C264" s="54" t="s">
        <v>438</v>
      </c>
      <c r="D264" s="54" t="s">
        <v>470</v>
      </c>
      <c r="E264" s="53">
        <v>21</v>
      </c>
    </row>
    <row r="265" spans="1:5">
      <c r="A265" s="54" t="s">
        <v>454</v>
      </c>
      <c r="B265" s="54">
        <v>2013</v>
      </c>
      <c r="C265" s="54" t="s">
        <v>438</v>
      </c>
      <c r="D265" s="54" t="s">
        <v>470</v>
      </c>
      <c r="E265" s="53">
        <v>19.3</v>
      </c>
    </row>
    <row r="266" spans="1:5">
      <c r="A266" s="54" t="s">
        <v>454</v>
      </c>
      <c r="B266" s="54">
        <v>2014</v>
      </c>
      <c r="C266" s="54" t="s">
        <v>438</v>
      </c>
      <c r="D266" s="54" t="s">
        <v>470</v>
      </c>
      <c r="E266" s="53">
        <v>22</v>
      </c>
    </row>
    <row r="267" spans="1:5">
      <c r="A267" s="54" t="s">
        <v>454</v>
      </c>
      <c r="B267" s="54">
        <v>2015</v>
      </c>
      <c r="C267" s="54" t="s">
        <v>438</v>
      </c>
      <c r="D267" s="54" t="s">
        <v>470</v>
      </c>
      <c r="E267" s="53">
        <v>21.2</v>
      </c>
    </row>
    <row r="268" spans="1:5">
      <c r="A268" s="54" t="s">
        <v>454</v>
      </c>
      <c r="B268" s="54">
        <v>2016</v>
      </c>
      <c r="C268" s="54" t="s">
        <v>438</v>
      </c>
      <c r="D268" s="54" t="s">
        <v>470</v>
      </c>
      <c r="E268" s="53">
        <v>22.5</v>
      </c>
    </row>
    <row r="269" spans="1:5">
      <c r="A269" s="54" t="s">
        <v>454</v>
      </c>
      <c r="B269" s="54">
        <v>2017</v>
      </c>
      <c r="C269" s="54" t="s">
        <v>438</v>
      </c>
      <c r="D269" s="54" t="s">
        <v>470</v>
      </c>
      <c r="E269" s="53">
        <v>26</v>
      </c>
    </row>
    <row r="270" spans="1:5">
      <c r="A270" s="54" t="s">
        <v>454</v>
      </c>
      <c r="B270" s="54">
        <v>2018</v>
      </c>
      <c r="C270" s="54" t="s">
        <v>438</v>
      </c>
      <c r="D270" s="54" t="s">
        <v>470</v>
      </c>
      <c r="E270" s="53">
        <v>32</v>
      </c>
    </row>
    <row r="271" spans="1:5">
      <c r="A271" s="54" t="s">
        <v>454</v>
      </c>
      <c r="B271" s="54">
        <v>2019</v>
      </c>
      <c r="C271" s="54" t="s">
        <v>438</v>
      </c>
      <c r="D271" s="54" t="s">
        <v>470</v>
      </c>
      <c r="E271" s="53">
        <v>32.5</v>
      </c>
    </row>
    <row r="272" spans="1:5">
      <c r="A272" s="54" t="s">
        <v>454</v>
      </c>
      <c r="B272" s="54">
        <v>2020</v>
      </c>
      <c r="C272" s="54" t="s">
        <v>438</v>
      </c>
      <c r="D272" s="54" t="s">
        <v>470</v>
      </c>
      <c r="E272" s="53">
        <v>17</v>
      </c>
    </row>
    <row r="273" spans="1:5">
      <c r="A273" s="54" t="s">
        <v>454</v>
      </c>
      <c r="B273" s="54">
        <v>2021</v>
      </c>
      <c r="C273" s="54" t="s">
        <v>438</v>
      </c>
      <c r="D273" s="54" t="s">
        <v>470</v>
      </c>
      <c r="E273" s="53">
        <v>13</v>
      </c>
    </row>
    <row r="274" spans="1:5">
      <c r="A274" s="54" t="s">
        <v>453</v>
      </c>
      <c r="B274" s="54">
        <v>2005</v>
      </c>
      <c r="C274" s="54" t="s">
        <v>438</v>
      </c>
      <c r="D274" s="54" t="s">
        <v>470</v>
      </c>
      <c r="E274" s="53"/>
    </row>
    <row r="275" spans="1:5">
      <c r="A275" s="54" t="s">
        <v>453</v>
      </c>
      <c r="B275" s="54">
        <v>2006</v>
      </c>
      <c r="C275" s="54" t="s">
        <v>438</v>
      </c>
      <c r="D275" s="54" t="s">
        <v>470</v>
      </c>
      <c r="E275" s="53"/>
    </row>
    <row r="276" spans="1:5">
      <c r="A276" s="54" t="s">
        <v>453</v>
      </c>
      <c r="B276" s="54">
        <v>2007</v>
      </c>
      <c r="C276" s="54" t="s">
        <v>438</v>
      </c>
      <c r="D276" s="54" t="s">
        <v>470</v>
      </c>
      <c r="E276" s="53"/>
    </row>
    <row r="277" spans="1:5">
      <c r="A277" s="54" t="s">
        <v>453</v>
      </c>
      <c r="B277" s="54">
        <v>2008</v>
      </c>
      <c r="C277" s="54" t="s">
        <v>438</v>
      </c>
      <c r="D277" s="54" t="s">
        <v>470</v>
      </c>
      <c r="E277" s="53"/>
    </row>
    <row r="278" spans="1:5">
      <c r="A278" s="54" t="s">
        <v>453</v>
      </c>
      <c r="B278" s="54">
        <v>2009</v>
      </c>
      <c r="C278" s="54" t="s">
        <v>438</v>
      </c>
      <c r="D278" s="54" t="s">
        <v>470</v>
      </c>
      <c r="E278" s="53"/>
    </row>
    <row r="279" spans="1:5">
      <c r="A279" s="54" t="s">
        <v>453</v>
      </c>
      <c r="B279" s="54">
        <v>2010</v>
      </c>
      <c r="C279" s="54" t="s">
        <v>438</v>
      </c>
      <c r="D279" s="54" t="s">
        <v>470</v>
      </c>
      <c r="E279" s="53">
        <v>33.78</v>
      </c>
    </row>
    <row r="280" spans="1:5">
      <c r="A280" s="54" t="s">
        <v>453</v>
      </c>
      <c r="B280" s="54">
        <v>2011</v>
      </c>
      <c r="C280" s="54" t="s">
        <v>438</v>
      </c>
      <c r="D280" s="54" t="s">
        <v>470</v>
      </c>
      <c r="E280" s="53">
        <v>36.049999999999997</v>
      </c>
    </row>
    <row r="281" spans="1:5">
      <c r="A281" s="54" t="s">
        <v>453</v>
      </c>
      <c r="B281" s="54">
        <v>2012</v>
      </c>
      <c r="C281" s="54" t="s">
        <v>438</v>
      </c>
      <c r="D281" s="54" t="s">
        <v>470</v>
      </c>
      <c r="E281" s="53">
        <v>57.81</v>
      </c>
    </row>
    <row r="282" spans="1:5">
      <c r="A282" s="54" t="s">
        <v>453</v>
      </c>
      <c r="B282" s="54">
        <v>2013</v>
      </c>
      <c r="C282" s="54" t="s">
        <v>438</v>
      </c>
      <c r="D282" s="54" t="s">
        <v>470</v>
      </c>
      <c r="E282" s="53">
        <v>58.97</v>
      </c>
    </row>
    <row r="283" spans="1:5">
      <c r="A283" s="54" t="s">
        <v>453</v>
      </c>
      <c r="B283" s="54">
        <v>2014</v>
      </c>
      <c r="C283" s="54" t="s">
        <v>438</v>
      </c>
      <c r="D283" s="54" t="s">
        <v>470</v>
      </c>
      <c r="E283" s="53">
        <v>55.16</v>
      </c>
    </row>
    <row r="284" spans="1:5">
      <c r="A284" s="54" t="s">
        <v>453</v>
      </c>
      <c r="B284" s="54">
        <v>2015</v>
      </c>
      <c r="C284" s="54" t="s">
        <v>438</v>
      </c>
      <c r="D284" s="54" t="s">
        <v>470</v>
      </c>
      <c r="E284" s="53">
        <v>60.49</v>
      </c>
    </row>
    <row r="285" spans="1:5">
      <c r="A285" s="54" t="s">
        <v>453</v>
      </c>
      <c r="B285" s="54">
        <v>2016</v>
      </c>
      <c r="C285" s="54" t="s">
        <v>438</v>
      </c>
      <c r="D285" s="54" t="s">
        <v>470</v>
      </c>
      <c r="E285" s="53">
        <v>19.399999999999999</v>
      </c>
    </row>
    <row r="286" spans="1:5">
      <c r="A286" s="54" t="s">
        <v>453</v>
      </c>
      <c r="B286" s="54">
        <v>2017</v>
      </c>
      <c r="C286" s="54" t="s">
        <v>438</v>
      </c>
      <c r="D286" s="54" t="s">
        <v>470</v>
      </c>
      <c r="E286" s="53">
        <v>11.03</v>
      </c>
    </row>
    <row r="287" spans="1:5">
      <c r="A287" s="54" t="s">
        <v>453</v>
      </c>
      <c r="B287" s="54">
        <v>2018</v>
      </c>
      <c r="C287" s="54" t="s">
        <v>438</v>
      </c>
      <c r="D287" s="54" t="s">
        <v>470</v>
      </c>
      <c r="E287" s="53">
        <v>12.13</v>
      </c>
    </row>
    <row r="288" spans="1:5">
      <c r="A288" s="54" t="s">
        <v>453</v>
      </c>
      <c r="B288" s="54">
        <v>2019</v>
      </c>
      <c r="C288" s="54" t="s">
        <v>438</v>
      </c>
      <c r="D288" s="54" t="s">
        <v>470</v>
      </c>
      <c r="E288" s="53">
        <v>12.3</v>
      </c>
    </row>
    <row r="289" spans="1:5">
      <c r="A289" s="54" t="s">
        <v>453</v>
      </c>
      <c r="B289" s="54">
        <v>2020</v>
      </c>
      <c r="C289" s="54" t="s">
        <v>438</v>
      </c>
      <c r="D289" s="54" t="s">
        <v>470</v>
      </c>
      <c r="E289" s="53">
        <v>2.15</v>
      </c>
    </row>
    <row r="290" spans="1:5">
      <c r="A290" s="54" t="s">
        <v>453</v>
      </c>
      <c r="B290" s="54">
        <v>2021</v>
      </c>
      <c r="C290" s="54" t="s">
        <v>438</v>
      </c>
      <c r="D290" s="54" t="s">
        <v>470</v>
      </c>
      <c r="E290" s="53">
        <v>3.52</v>
      </c>
    </row>
    <row r="291" spans="1:5">
      <c r="A291" s="54" t="s">
        <v>452</v>
      </c>
      <c r="B291" s="54">
        <v>2005</v>
      </c>
      <c r="C291" s="54" t="s">
        <v>438</v>
      </c>
      <c r="D291" s="54" t="s">
        <v>470</v>
      </c>
      <c r="E291" s="53">
        <v>9.94</v>
      </c>
    </row>
    <row r="292" spans="1:5">
      <c r="A292" s="54" t="s">
        <v>452</v>
      </c>
      <c r="B292" s="54">
        <v>2006</v>
      </c>
      <c r="C292" s="54" t="s">
        <v>438</v>
      </c>
      <c r="D292" s="54" t="s">
        <v>470</v>
      </c>
      <c r="E292" s="53">
        <v>11.37</v>
      </c>
    </row>
    <row r="293" spans="1:5">
      <c r="A293" s="54" t="s">
        <v>452</v>
      </c>
      <c r="B293" s="54">
        <v>2007</v>
      </c>
      <c r="C293" s="54" t="s">
        <v>438</v>
      </c>
      <c r="D293" s="54" t="s">
        <v>470</v>
      </c>
      <c r="E293" s="53">
        <v>12.43</v>
      </c>
    </row>
    <row r="294" spans="1:5">
      <c r="A294" s="54" t="s">
        <v>452</v>
      </c>
      <c r="B294" s="54">
        <v>2008</v>
      </c>
      <c r="C294" s="54" t="s">
        <v>438</v>
      </c>
      <c r="D294" s="54" t="s">
        <v>470</v>
      </c>
      <c r="E294" s="53">
        <v>12.54</v>
      </c>
    </row>
    <row r="295" spans="1:5">
      <c r="A295" s="54" t="s">
        <v>452</v>
      </c>
      <c r="B295" s="54">
        <v>2009</v>
      </c>
      <c r="C295" s="54" t="s">
        <v>438</v>
      </c>
      <c r="D295" s="54" t="s">
        <v>470</v>
      </c>
      <c r="E295" s="53">
        <v>9.42</v>
      </c>
    </row>
    <row r="296" spans="1:5">
      <c r="A296" s="54" t="s">
        <v>452</v>
      </c>
      <c r="B296" s="54">
        <v>2010</v>
      </c>
      <c r="C296" s="54" t="s">
        <v>438</v>
      </c>
      <c r="D296" s="54" t="s">
        <v>470</v>
      </c>
      <c r="E296" s="53">
        <v>10.445101080000001</v>
      </c>
    </row>
    <row r="297" spans="1:5">
      <c r="A297" s="54" t="s">
        <v>452</v>
      </c>
      <c r="B297" s="54">
        <v>2011</v>
      </c>
      <c r="C297" s="54" t="s">
        <v>438</v>
      </c>
      <c r="D297" s="54" t="s">
        <v>470</v>
      </c>
      <c r="E297" s="53">
        <v>10.220878000000001</v>
      </c>
    </row>
    <row r="298" spans="1:5">
      <c r="A298" s="54" t="s">
        <v>452</v>
      </c>
      <c r="B298" s="54">
        <v>2012</v>
      </c>
      <c r="C298" s="54" t="s">
        <v>438</v>
      </c>
      <c r="D298" s="54" t="s">
        <v>470</v>
      </c>
      <c r="E298" s="53">
        <v>9.15</v>
      </c>
    </row>
    <row r="299" spans="1:5">
      <c r="A299" s="54" t="s">
        <v>452</v>
      </c>
      <c r="B299" s="54">
        <v>2013</v>
      </c>
      <c r="C299" s="54" t="s">
        <v>438</v>
      </c>
      <c r="D299" s="54" t="s">
        <v>470</v>
      </c>
      <c r="E299" s="53">
        <v>46.5654884</v>
      </c>
    </row>
    <row r="300" spans="1:5">
      <c r="A300" s="54" t="s">
        <v>452</v>
      </c>
      <c r="B300" s="54">
        <v>2014</v>
      </c>
      <c r="C300" s="54" t="s">
        <v>438</v>
      </c>
      <c r="D300" s="54" t="s">
        <v>470</v>
      </c>
      <c r="E300" s="53">
        <v>46.24</v>
      </c>
    </row>
    <row r="301" spans="1:5">
      <c r="A301" s="54" t="s">
        <v>452</v>
      </c>
      <c r="B301" s="54">
        <v>2015</v>
      </c>
      <c r="C301" s="54" t="s">
        <v>438</v>
      </c>
      <c r="D301" s="54" t="s">
        <v>470</v>
      </c>
      <c r="E301" s="53">
        <v>45.89</v>
      </c>
    </row>
    <row r="302" spans="1:5">
      <c r="A302" s="54" t="s">
        <v>452</v>
      </c>
      <c r="B302" s="54">
        <v>2016</v>
      </c>
      <c r="C302" s="54" t="s">
        <v>438</v>
      </c>
      <c r="D302" s="54" t="s">
        <v>470</v>
      </c>
      <c r="E302" s="53">
        <v>51.55</v>
      </c>
    </row>
    <row r="303" spans="1:5">
      <c r="A303" s="54" t="s">
        <v>452</v>
      </c>
      <c r="B303" s="54">
        <v>2017</v>
      </c>
      <c r="C303" s="54" t="s">
        <v>438</v>
      </c>
      <c r="D303" s="54" t="s">
        <v>470</v>
      </c>
      <c r="E303" s="53">
        <v>53.93</v>
      </c>
    </row>
    <row r="304" spans="1:5">
      <c r="A304" s="54" t="s">
        <v>452</v>
      </c>
      <c r="B304" s="54">
        <v>2018</v>
      </c>
      <c r="C304" s="54" t="s">
        <v>438</v>
      </c>
      <c r="D304" s="54" t="s">
        <v>470</v>
      </c>
      <c r="E304" s="53">
        <v>57.56</v>
      </c>
    </row>
    <row r="305" spans="1:5">
      <c r="A305" s="54" t="s">
        <v>452</v>
      </c>
      <c r="B305" s="54">
        <v>2019</v>
      </c>
      <c r="C305" s="54" t="s">
        <v>438</v>
      </c>
      <c r="D305" s="54" t="s">
        <v>470</v>
      </c>
      <c r="E305" s="53">
        <v>59.02</v>
      </c>
    </row>
    <row r="306" spans="1:5">
      <c r="A306" s="54" t="s">
        <v>452</v>
      </c>
      <c r="B306" s="54">
        <v>2020</v>
      </c>
      <c r="C306" s="54" t="s">
        <v>438</v>
      </c>
      <c r="D306" s="54" t="s">
        <v>470</v>
      </c>
      <c r="E306" s="53">
        <v>62.27</v>
      </c>
    </row>
    <row r="307" spans="1:5">
      <c r="A307" s="54" t="s">
        <v>452</v>
      </c>
      <c r="B307" s="54">
        <v>2021</v>
      </c>
      <c r="C307" s="54" t="s">
        <v>438</v>
      </c>
      <c r="D307" s="54" t="s">
        <v>470</v>
      </c>
      <c r="E307" s="53">
        <v>58.29</v>
      </c>
    </row>
    <row r="308" spans="1:5">
      <c r="A308" s="54" t="s">
        <v>451</v>
      </c>
      <c r="B308" s="54">
        <v>2005</v>
      </c>
      <c r="C308" s="54" t="s">
        <v>438</v>
      </c>
      <c r="D308" s="54" t="s">
        <v>470</v>
      </c>
      <c r="E308" s="53"/>
    </row>
    <row r="309" spans="1:5">
      <c r="A309" s="54" t="s">
        <v>451</v>
      </c>
      <c r="B309" s="54">
        <v>2006</v>
      </c>
      <c r="C309" s="54" t="s">
        <v>438</v>
      </c>
      <c r="D309" s="54" t="s">
        <v>470</v>
      </c>
      <c r="E309" s="53"/>
    </row>
    <row r="310" spans="1:5">
      <c r="A310" s="54" t="s">
        <v>451</v>
      </c>
      <c r="B310" s="54">
        <v>2007</v>
      </c>
      <c r="C310" s="54" t="s">
        <v>438</v>
      </c>
      <c r="D310" s="54" t="s">
        <v>470</v>
      </c>
      <c r="E310" s="53"/>
    </row>
    <row r="311" spans="1:5">
      <c r="A311" s="54" t="s">
        <v>451</v>
      </c>
      <c r="B311" s="54">
        <v>2008</v>
      </c>
      <c r="C311" s="54" t="s">
        <v>438</v>
      </c>
      <c r="D311" s="54" t="s">
        <v>470</v>
      </c>
      <c r="E311" s="53">
        <v>0.04</v>
      </c>
    </row>
    <row r="312" spans="1:5">
      <c r="A312" s="54" t="s">
        <v>451</v>
      </c>
      <c r="B312" s="54">
        <v>2009</v>
      </c>
      <c r="C312" s="54" t="s">
        <v>438</v>
      </c>
      <c r="D312" s="54" t="s">
        <v>470</v>
      </c>
      <c r="E312" s="53">
        <v>9.6199999999999994E-2</v>
      </c>
    </row>
    <row r="313" spans="1:5">
      <c r="A313" s="54" t="s">
        <v>451</v>
      </c>
      <c r="B313" s="54">
        <v>2010</v>
      </c>
      <c r="C313" s="54" t="s">
        <v>438</v>
      </c>
      <c r="D313" s="54" t="s">
        <v>470</v>
      </c>
      <c r="E313" s="53">
        <v>9.1399999999999995E-2</v>
      </c>
    </row>
    <row r="314" spans="1:5">
      <c r="A314" s="54" t="s">
        <v>451</v>
      </c>
      <c r="B314" s="54">
        <v>2011</v>
      </c>
      <c r="C314" s="54" t="s">
        <v>438</v>
      </c>
      <c r="D314" s="54" t="s">
        <v>470</v>
      </c>
      <c r="E314" s="53">
        <v>5.57E-2</v>
      </c>
    </row>
    <row r="315" spans="1:5">
      <c r="A315" s="54" t="s">
        <v>451</v>
      </c>
      <c r="B315" s="54">
        <v>2012</v>
      </c>
      <c r="C315" s="54" t="s">
        <v>438</v>
      </c>
      <c r="D315" s="54" t="s">
        <v>470</v>
      </c>
      <c r="E315" s="53">
        <v>7.0000000000000007E-2</v>
      </c>
    </row>
    <row r="316" spans="1:5">
      <c r="A316" s="54" t="s">
        <v>451</v>
      </c>
      <c r="B316" s="54">
        <v>2013</v>
      </c>
      <c r="C316" s="54" t="s">
        <v>438</v>
      </c>
      <c r="D316" s="54" t="s">
        <v>470</v>
      </c>
      <c r="E316" s="53">
        <v>6.6000000000000003E-2</v>
      </c>
    </row>
    <row r="317" spans="1:5">
      <c r="A317" s="54" t="s">
        <v>451</v>
      </c>
      <c r="B317" s="54">
        <v>2014</v>
      </c>
      <c r="C317" s="54" t="s">
        <v>438</v>
      </c>
      <c r="D317" s="54" t="s">
        <v>470</v>
      </c>
      <c r="E317" s="53">
        <v>6.6000000000000003E-2</v>
      </c>
    </row>
    <row r="318" spans="1:5">
      <c r="A318" s="54" t="s">
        <v>451</v>
      </c>
      <c r="B318" s="54">
        <v>2015</v>
      </c>
      <c r="C318" s="54" t="s">
        <v>438</v>
      </c>
      <c r="D318" s="54" t="s">
        <v>470</v>
      </c>
      <c r="E318" s="53">
        <v>7.0000000000000007E-2</v>
      </c>
    </row>
    <row r="319" spans="1:5">
      <c r="A319" s="54" t="s">
        <v>451</v>
      </c>
      <c r="B319" s="54">
        <v>2016</v>
      </c>
      <c r="C319" s="54" t="s">
        <v>438</v>
      </c>
      <c r="D319" s="54" t="s">
        <v>470</v>
      </c>
      <c r="E319" s="53">
        <v>1.0660000000000001</v>
      </c>
    </row>
    <row r="320" spans="1:5">
      <c r="A320" s="54" t="s">
        <v>451</v>
      </c>
      <c r="B320" s="54">
        <v>2017</v>
      </c>
      <c r="C320" s="54" t="s">
        <v>438</v>
      </c>
      <c r="D320" s="54" t="s">
        <v>470</v>
      </c>
      <c r="E320" s="53"/>
    </row>
    <row r="321" spans="1:5">
      <c r="A321" s="54" t="s">
        <v>451</v>
      </c>
      <c r="B321" s="54">
        <v>2018</v>
      </c>
      <c r="C321" s="54" t="s">
        <v>438</v>
      </c>
      <c r="D321" s="54" t="s">
        <v>470</v>
      </c>
      <c r="E321" s="53">
        <v>0.03</v>
      </c>
    </row>
    <row r="322" spans="1:5">
      <c r="A322" s="54" t="s">
        <v>451</v>
      </c>
      <c r="B322" s="54">
        <v>2019</v>
      </c>
      <c r="C322" s="54" t="s">
        <v>438</v>
      </c>
      <c r="D322" s="54" t="s">
        <v>470</v>
      </c>
      <c r="E322" s="53">
        <v>0.03</v>
      </c>
    </row>
    <row r="323" spans="1:5">
      <c r="A323" s="54" t="s">
        <v>451</v>
      </c>
      <c r="B323" s="54">
        <v>2020</v>
      </c>
      <c r="C323" s="54" t="s">
        <v>438</v>
      </c>
      <c r="D323" s="54" t="s">
        <v>470</v>
      </c>
      <c r="E323" s="53">
        <v>0.02</v>
      </c>
    </row>
    <row r="324" spans="1:5">
      <c r="A324" s="54" t="s">
        <v>451</v>
      </c>
      <c r="B324" s="54">
        <v>2021</v>
      </c>
      <c r="C324" s="54" t="s">
        <v>438</v>
      </c>
      <c r="D324" s="54" t="s">
        <v>470</v>
      </c>
      <c r="E324" s="53">
        <v>0.02</v>
      </c>
    </row>
    <row r="325" spans="1:5">
      <c r="A325" s="54" t="s">
        <v>450</v>
      </c>
      <c r="B325" s="54">
        <v>2005</v>
      </c>
      <c r="C325" s="54" t="s">
        <v>438</v>
      </c>
      <c r="D325" s="54" t="s">
        <v>470</v>
      </c>
      <c r="E325" s="53"/>
    </row>
    <row r="326" spans="1:5">
      <c r="A326" s="54" t="s">
        <v>450</v>
      </c>
      <c r="B326" s="54">
        <v>2006</v>
      </c>
      <c r="C326" s="54" t="s">
        <v>438</v>
      </c>
      <c r="D326" s="54" t="s">
        <v>470</v>
      </c>
      <c r="E326" s="53"/>
    </row>
    <row r="327" spans="1:5">
      <c r="A327" s="54" t="s">
        <v>450</v>
      </c>
      <c r="B327" s="54">
        <v>2007</v>
      </c>
      <c r="C327" s="54" t="s">
        <v>438</v>
      </c>
      <c r="D327" s="54" t="s">
        <v>470</v>
      </c>
      <c r="E327" s="53"/>
    </row>
    <row r="328" spans="1:5">
      <c r="A328" s="54" t="s">
        <v>450</v>
      </c>
      <c r="B328" s="54">
        <v>2008</v>
      </c>
      <c r="C328" s="54" t="s">
        <v>438</v>
      </c>
      <c r="D328" s="54" t="s">
        <v>470</v>
      </c>
      <c r="E328" s="53">
        <v>0.1711</v>
      </c>
    </row>
    <row r="329" spans="1:5">
      <c r="A329" s="54" t="s">
        <v>450</v>
      </c>
      <c r="B329" s="54">
        <v>2009</v>
      </c>
      <c r="C329" s="54" t="s">
        <v>438</v>
      </c>
      <c r="D329" s="54" t="s">
        <v>470</v>
      </c>
      <c r="E329" s="53">
        <v>0.48199999999999998</v>
      </c>
    </row>
    <row r="330" spans="1:5">
      <c r="A330" s="54" t="s">
        <v>450</v>
      </c>
      <c r="B330" s="54">
        <v>2010</v>
      </c>
      <c r="C330" s="54" t="s">
        <v>438</v>
      </c>
      <c r="D330" s="54" t="s">
        <v>470</v>
      </c>
      <c r="E330" s="53">
        <v>0.49</v>
      </c>
    </row>
    <row r="331" spans="1:5">
      <c r="A331" s="54" t="s">
        <v>450</v>
      </c>
      <c r="B331" s="54">
        <v>2011</v>
      </c>
      <c r="C331" s="54" t="s">
        <v>438</v>
      </c>
      <c r="D331" s="54" t="s">
        <v>470</v>
      </c>
      <c r="E331" s="53">
        <v>0.92</v>
      </c>
    </row>
    <row r="332" spans="1:5">
      <c r="A332" s="54" t="s">
        <v>450</v>
      </c>
      <c r="B332" s="54">
        <v>2012</v>
      </c>
      <c r="C332" s="54" t="s">
        <v>438</v>
      </c>
      <c r="D332" s="54" t="s">
        <v>470</v>
      </c>
      <c r="E332" s="53">
        <v>0.99</v>
      </c>
    </row>
    <row r="333" spans="1:5">
      <c r="A333" s="54" t="s">
        <v>450</v>
      </c>
      <c r="B333" s="54">
        <v>2013</v>
      </c>
      <c r="C333" s="54" t="s">
        <v>438</v>
      </c>
      <c r="D333" s="54" t="s">
        <v>470</v>
      </c>
      <c r="E333" s="53">
        <v>1.03</v>
      </c>
    </row>
    <row r="334" spans="1:5">
      <c r="A334" s="54" t="s">
        <v>450</v>
      </c>
      <c r="B334" s="54">
        <v>2014</v>
      </c>
      <c r="C334" s="54" t="s">
        <v>438</v>
      </c>
      <c r="D334" s="54" t="s">
        <v>470</v>
      </c>
      <c r="E334" s="53">
        <v>1.23</v>
      </c>
    </row>
    <row r="335" spans="1:5">
      <c r="A335" s="54" t="s">
        <v>450</v>
      </c>
      <c r="B335" s="54">
        <v>2015</v>
      </c>
      <c r="C335" s="54" t="s">
        <v>438</v>
      </c>
      <c r="D335" s="54" t="s">
        <v>470</v>
      </c>
      <c r="E335" s="53">
        <v>2.94</v>
      </c>
    </row>
    <row r="336" spans="1:5">
      <c r="A336" s="54" t="s">
        <v>450</v>
      </c>
      <c r="B336" s="54">
        <v>2016</v>
      </c>
      <c r="C336" s="54" t="s">
        <v>438</v>
      </c>
      <c r="D336" s="54" t="s">
        <v>470</v>
      </c>
      <c r="E336" s="53">
        <v>3.7351999999999999</v>
      </c>
    </row>
    <row r="337" spans="1:5">
      <c r="A337" s="54" t="s">
        <v>450</v>
      </c>
      <c r="B337" s="54">
        <v>2017</v>
      </c>
      <c r="C337" s="54" t="s">
        <v>438</v>
      </c>
      <c r="D337" s="54" t="s">
        <v>470</v>
      </c>
      <c r="E337" s="53">
        <v>4.32</v>
      </c>
    </row>
    <row r="338" spans="1:5">
      <c r="A338" s="54" t="s">
        <v>450</v>
      </c>
      <c r="B338" s="54">
        <v>2018</v>
      </c>
      <c r="C338" s="54" t="s">
        <v>438</v>
      </c>
      <c r="D338" s="54" t="s">
        <v>470</v>
      </c>
      <c r="E338" s="53">
        <v>4.74</v>
      </c>
    </row>
    <row r="339" spans="1:5">
      <c r="A339" s="54" t="s">
        <v>450</v>
      </c>
      <c r="B339" s="54">
        <v>2019</v>
      </c>
      <c r="C339" s="54" t="s">
        <v>438</v>
      </c>
      <c r="D339" s="54" t="s">
        <v>470</v>
      </c>
      <c r="E339" s="53">
        <v>8.49</v>
      </c>
    </row>
    <row r="340" spans="1:5">
      <c r="A340" s="54" t="s">
        <v>450</v>
      </c>
      <c r="B340" s="54">
        <v>2020</v>
      </c>
      <c r="C340" s="54" t="s">
        <v>438</v>
      </c>
      <c r="D340" s="54" t="s">
        <v>470</v>
      </c>
      <c r="E340" s="53">
        <v>14.44</v>
      </c>
    </row>
    <row r="341" spans="1:5">
      <c r="A341" s="54" t="s">
        <v>450</v>
      </c>
      <c r="B341" s="54">
        <v>2021</v>
      </c>
      <c r="C341" s="54" t="s">
        <v>438</v>
      </c>
      <c r="D341" s="54" t="s">
        <v>470</v>
      </c>
      <c r="E341" s="53">
        <v>17.3</v>
      </c>
    </row>
    <row r="342" spans="1:5">
      <c r="A342" s="54" t="s">
        <v>449</v>
      </c>
      <c r="B342" s="54">
        <v>2005</v>
      </c>
      <c r="C342" s="54" t="s">
        <v>438</v>
      </c>
      <c r="D342" s="54" t="s">
        <v>470</v>
      </c>
      <c r="E342" s="53">
        <v>406.4</v>
      </c>
    </row>
    <row r="343" spans="1:5">
      <c r="A343" s="54" t="s">
        <v>449</v>
      </c>
      <c r="B343" s="54">
        <v>2006</v>
      </c>
      <c r="C343" s="54" t="s">
        <v>438</v>
      </c>
      <c r="D343" s="54" t="s">
        <v>470</v>
      </c>
      <c r="E343" s="53">
        <v>469.59</v>
      </c>
    </row>
    <row r="344" spans="1:5">
      <c r="A344" s="54" t="s">
        <v>449</v>
      </c>
      <c r="B344" s="54">
        <v>2007</v>
      </c>
      <c r="C344" s="54" t="s">
        <v>438</v>
      </c>
      <c r="D344" s="54" t="s">
        <v>470</v>
      </c>
      <c r="E344" s="53">
        <v>545.32000000000005</v>
      </c>
    </row>
    <row r="345" spans="1:5">
      <c r="A345" s="54" t="s">
        <v>449</v>
      </c>
      <c r="B345" s="54">
        <v>2008</v>
      </c>
      <c r="C345" s="54" t="s">
        <v>438</v>
      </c>
      <c r="D345" s="54" t="s">
        <v>470</v>
      </c>
      <c r="E345" s="53">
        <v>592.08000000000004</v>
      </c>
    </row>
    <row r="346" spans="1:5">
      <c r="A346" s="54" t="s">
        <v>449</v>
      </c>
      <c r="B346" s="54">
        <v>2009</v>
      </c>
      <c r="C346" s="54" t="s">
        <v>438</v>
      </c>
      <c r="D346" s="54" t="s">
        <v>470</v>
      </c>
      <c r="E346" s="53">
        <v>652.91</v>
      </c>
    </row>
    <row r="347" spans="1:5">
      <c r="A347" s="54" t="s">
        <v>449</v>
      </c>
      <c r="B347" s="54">
        <v>2010</v>
      </c>
      <c r="C347" s="54" t="s">
        <v>438</v>
      </c>
      <c r="D347" s="54" t="s">
        <v>470</v>
      </c>
      <c r="E347" s="53">
        <v>770.73</v>
      </c>
    </row>
    <row r="348" spans="1:5">
      <c r="A348" s="54" t="s">
        <v>449</v>
      </c>
      <c r="B348" s="54">
        <v>2011</v>
      </c>
      <c r="C348" s="54" t="s">
        <v>438</v>
      </c>
      <c r="D348" s="54" t="s">
        <v>470</v>
      </c>
      <c r="E348" s="53">
        <v>894.74</v>
      </c>
    </row>
    <row r="349" spans="1:5">
      <c r="A349" s="54" t="s">
        <v>449</v>
      </c>
      <c r="B349" s="54">
        <v>2012</v>
      </c>
      <c r="C349" s="54" t="s">
        <v>438</v>
      </c>
      <c r="D349" s="54" t="s">
        <v>470</v>
      </c>
      <c r="E349" s="53">
        <v>964.09</v>
      </c>
    </row>
    <row r="350" spans="1:5">
      <c r="A350" s="54" t="s">
        <v>449</v>
      </c>
      <c r="B350" s="54">
        <v>2013</v>
      </c>
      <c r="C350" s="54" t="s">
        <v>438</v>
      </c>
      <c r="D350" s="54" t="s">
        <v>470</v>
      </c>
      <c r="E350" s="53">
        <v>982.47</v>
      </c>
    </row>
    <row r="351" spans="1:5">
      <c r="A351" s="54" t="s">
        <v>449</v>
      </c>
      <c r="B351" s="54">
        <v>2014</v>
      </c>
      <c r="C351" s="54" t="s">
        <v>438</v>
      </c>
      <c r="D351" s="54" t="s">
        <v>470</v>
      </c>
      <c r="E351" s="53">
        <v>984.4</v>
      </c>
    </row>
    <row r="352" spans="1:5">
      <c r="A352" s="54" t="s">
        <v>449</v>
      </c>
      <c r="B352" s="54">
        <v>2015</v>
      </c>
      <c r="C352" s="54" t="s">
        <v>438</v>
      </c>
      <c r="D352" s="54" t="s">
        <v>470</v>
      </c>
      <c r="E352" s="53">
        <v>990.66</v>
      </c>
    </row>
    <row r="353" spans="1:5">
      <c r="A353" s="54" t="s">
        <v>449</v>
      </c>
      <c r="B353" s="54">
        <v>2016</v>
      </c>
      <c r="C353" s="54" t="s">
        <v>438</v>
      </c>
      <c r="D353" s="54" t="s">
        <v>470</v>
      </c>
      <c r="E353" s="53">
        <v>761.31</v>
      </c>
    </row>
    <row r="354" spans="1:5">
      <c r="A354" s="54" t="s">
        <v>449</v>
      </c>
      <c r="B354" s="54">
        <v>2017</v>
      </c>
      <c r="C354" s="54" t="s">
        <v>438</v>
      </c>
      <c r="D354" s="54" t="s">
        <v>470</v>
      </c>
      <c r="E354" s="53">
        <v>672.96</v>
      </c>
    </row>
    <row r="355" spans="1:5">
      <c r="A355" s="54" t="s">
        <v>449</v>
      </c>
      <c r="B355" s="54">
        <v>2018</v>
      </c>
      <c r="C355" s="54" t="s">
        <v>438</v>
      </c>
      <c r="D355" s="54" t="s">
        <v>470</v>
      </c>
      <c r="E355" s="53">
        <v>652.34</v>
      </c>
    </row>
    <row r="356" spans="1:5">
      <c r="A356" s="54" t="s">
        <v>449</v>
      </c>
      <c r="B356" s="54">
        <v>2019</v>
      </c>
      <c r="C356" s="54" t="s">
        <v>438</v>
      </c>
      <c r="D356" s="54" t="s">
        <v>470</v>
      </c>
      <c r="E356" s="53">
        <v>596.79</v>
      </c>
    </row>
    <row r="357" spans="1:5">
      <c r="A357" s="54" t="s">
        <v>449</v>
      </c>
      <c r="B357" s="54">
        <v>2020</v>
      </c>
      <c r="C357" s="54" t="s">
        <v>438</v>
      </c>
      <c r="D357" s="54" t="s">
        <v>470</v>
      </c>
      <c r="E357" s="53">
        <v>579.78</v>
      </c>
    </row>
    <row r="358" spans="1:5">
      <c r="A358" s="54" t="s">
        <v>449</v>
      </c>
      <c r="B358" s="54">
        <v>2021</v>
      </c>
      <c r="C358" s="54" t="s">
        <v>438</v>
      </c>
      <c r="D358" s="54" t="s">
        <v>470</v>
      </c>
      <c r="E358" s="53">
        <v>594.45000000000005</v>
      </c>
    </row>
    <row r="359" spans="1:5">
      <c r="A359" s="54" t="s">
        <v>448</v>
      </c>
      <c r="B359" s="54">
        <v>2005</v>
      </c>
      <c r="C359" s="54" t="s">
        <v>438</v>
      </c>
      <c r="D359" s="54" t="s">
        <v>470</v>
      </c>
      <c r="E359" s="53">
        <v>9.4</v>
      </c>
    </row>
    <row r="360" spans="1:5">
      <c r="A360" s="54" t="s">
        <v>448</v>
      </c>
      <c r="B360" s="54">
        <v>2006</v>
      </c>
      <c r="C360" s="54" t="s">
        <v>438</v>
      </c>
      <c r="D360" s="54" t="s">
        <v>470</v>
      </c>
      <c r="E360" s="53">
        <v>9.8239999999999998</v>
      </c>
    </row>
    <row r="361" spans="1:5">
      <c r="A361" s="54" t="s">
        <v>448</v>
      </c>
      <c r="B361" s="54">
        <v>2007</v>
      </c>
      <c r="C361" s="54" t="s">
        <v>438</v>
      </c>
      <c r="D361" s="54" t="s">
        <v>470</v>
      </c>
      <c r="E361" s="53">
        <v>10.15</v>
      </c>
    </row>
    <row r="362" spans="1:5">
      <c r="A362" s="54" t="s">
        <v>448</v>
      </c>
      <c r="B362" s="54">
        <v>2008</v>
      </c>
      <c r="C362" s="54" t="s">
        <v>438</v>
      </c>
      <c r="D362" s="54" t="s">
        <v>470</v>
      </c>
      <c r="E362" s="53">
        <v>137</v>
      </c>
    </row>
    <row r="363" spans="1:5">
      <c r="A363" s="54" t="s">
        <v>448</v>
      </c>
      <c r="B363" s="54">
        <v>2009</v>
      </c>
      <c r="C363" s="54" t="s">
        <v>438</v>
      </c>
      <c r="D363" s="54" t="s">
        <v>470</v>
      </c>
      <c r="E363" s="53">
        <v>140.1</v>
      </c>
    </row>
    <row r="364" spans="1:5">
      <c r="A364" s="54" t="s">
        <v>448</v>
      </c>
      <c r="B364" s="54">
        <v>2010</v>
      </c>
      <c r="C364" s="54" t="s">
        <v>438</v>
      </c>
      <c r="D364" s="54" t="s">
        <v>470</v>
      </c>
      <c r="E364" s="53">
        <v>123.1</v>
      </c>
    </row>
    <row r="365" spans="1:5">
      <c r="A365" s="54" t="s">
        <v>448</v>
      </c>
      <c r="B365" s="54">
        <v>2011</v>
      </c>
      <c r="C365" s="54" t="s">
        <v>438</v>
      </c>
      <c r="D365" s="54" t="s">
        <v>470</v>
      </c>
      <c r="E365" s="53">
        <v>130.75</v>
      </c>
    </row>
    <row r="366" spans="1:5">
      <c r="A366" s="54" t="s">
        <v>448</v>
      </c>
      <c r="B366" s="54">
        <v>2012</v>
      </c>
      <c r="C366" s="54" t="s">
        <v>438</v>
      </c>
      <c r="D366" s="54" t="s">
        <v>470</v>
      </c>
      <c r="E366" s="53">
        <v>137.75</v>
      </c>
    </row>
    <row r="367" spans="1:5">
      <c r="A367" s="54" t="s">
        <v>448</v>
      </c>
      <c r="B367" s="54">
        <v>2013</v>
      </c>
      <c r="C367" s="54" t="s">
        <v>438</v>
      </c>
      <c r="D367" s="54" t="s">
        <v>470</v>
      </c>
      <c r="E367" s="53">
        <v>17.75</v>
      </c>
    </row>
    <row r="368" spans="1:5">
      <c r="A368" s="54" t="s">
        <v>448</v>
      </c>
      <c r="B368" s="54">
        <v>2014</v>
      </c>
      <c r="C368" s="54" t="s">
        <v>438</v>
      </c>
      <c r="D368" s="54" t="s">
        <v>470</v>
      </c>
      <c r="E368" s="53">
        <v>17.07</v>
      </c>
    </row>
    <row r="369" spans="1:5">
      <c r="A369" s="54" t="s">
        <v>448</v>
      </c>
      <c r="B369" s="54">
        <v>2015</v>
      </c>
      <c r="C369" s="54" t="s">
        <v>438</v>
      </c>
      <c r="D369" s="54" t="s">
        <v>470</v>
      </c>
      <c r="E369" s="53">
        <v>18.920000000000002</v>
      </c>
    </row>
    <row r="370" spans="1:5">
      <c r="A370" s="54" t="s">
        <v>448</v>
      </c>
      <c r="B370" s="54">
        <v>2016</v>
      </c>
      <c r="C370" s="54" t="s">
        <v>438</v>
      </c>
      <c r="D370" s="54" t="s">
        <v>470</v>
      </c>
      <c r="E370" s="53">
        <v>15.62</v>
      </c>
    </row>
    <row r="371" spans="1:5">
      <c r="A371" s="54" t="s">
        <v>448</v>
      </c>
      <c r="B371" s="54">
        <v>2017</v>
      </c>
      <c r="C371" s="54" t="s">
        <v>438</v>
      </c>
      <c r="D371" s="54" t="s">
        <v>470</v>
      </c>
      <c r="E371" s="53">
        <v>16.3</v>
      </c>
    </row>
    <row r="372" spans="1:5">
      <c r="A372" s="54" t="s">
        <v>448</v>
      </c>
      <c r="B372" s="54">
        <v>2018</v>
      </c>
      <c r="C372" s="54" t="s">
        <v>438</v>
      </c>
      <c r="D372" s="54" t="s">
        <v>470</v>
      </c>
      <c r="E372" s="53">
        <v>15.65</v>
      </c>
    </row>
    <row r="373" spans="1:5">
      <c r="A373" s="54" t="s">
        <v>448</v>
      </c>
      <c r="B373" s="54">
        <v>2019</v>
      </c>
      <c r="C373" s="54" t="s">
        <v>438</v>
      </c>
      <c r="D373" s="54" t="s">
        <v>470</v>
      </c>
      <c r="E373" s="53">
        <v>15.61</v>
      </c>
    </row>
    <row r="374" spans="1:5">
      <c r="A374" s="54" t="s">
        <v>448</v>
      </c>
      <c r="B374" s="54">
        <v>2020</v>
      </c>
      <c r="C374" s="54" t="s">
        <v>438</v>
      </c>
      <c r="D374" s="54" t="s">
        <v>470</v>
      </c>
      <c r="E374" s="53">
        <v>15.14</v>
      </c>
    </row>
    <row r="375" spans="1:5">
      <c r="A375" s="54" t="s">
        <v>448</v>
      </c>
      <c r="B375" s="54">
        <v>2021</v>
      </c>
      <c r="C375" s="54" t="s">
        <v>438</v>
      </c>
      <c r="D375" s="54" t="s">
        <v>470</v>
      </c>
      <c r="E375" s="53">
        <v>15.85</v>
      </c>
    </row>
    <row r="376" spans="1:5">
      <c r="A376" s="54" t="s">
        <v>447</v>
      </c>
      <c r="B376" s="54">
        <v>2005</v>
      </c>
      <c r="C376" s="54" t="s">
        <v>438</v>
      </c>
      <c r="D376" s="54" t="s">
        <v>470</v>
      </c>
      <c r="E376" s="53"/>
    </row>
    <row r="377" spans="1:5">
      <c r="A377" s="54" t="s">
        <v>447</v>
      </c>
      <c r="B377" s="54">
        <v>2006</v>
      </c>
      <c r="C377" s="54" t="s">
        <v>438</v>
      </c>
      <c r="D377" s="54" t="s">
        <v>470</v>
      </c>
      <c r="E377" s="53"/>
    </row>
    <row r="378" spans="1:5">
      <c r="A378" s="54" t="s">
        <v>447</v>
      </c>
      <c r="B378" s="54">
        <v>2007</v>
      </c>
      <c r="C378" s="54" t="s">
        <v>438</v>
      </c>
      <c r="D378" s="54" t="s">
        <v>470</v>
      </c>
      <c r="E378" s="53"/>
    </row>
    <row r="379" spans="1:5">
      <c r="A379" s="54" t="s">
        <v>447</v>
      </c>
      <c r="B379" s="54">
        <v>2008</v>
      </c>
      <c r="C379" s="54" t="s">
        <v>438</v>
      </c>
      <c r="D379" s="54" t="s">
        <v>470</v>
      </c>
      <c r="E379" s="53">
        <v>6.16</v>
      </c>
    </row>
    <row r="380" spans="1:5">
      <c r="A380" s="54" t="s">
        <v>447</v>
      </c>
      <c r="B380" s="54">
        <v>2009</v>
      </c>
      <c r="C380" s="54" t="s">
        <v>438</v>
      </c>
      <c r="D380" s="54" t="s">
        <v>470</v>
      </c>
      <c r="E380" s="53">
        <v>9.61</v>
      </c>
    </row>
    <row r="381" spans="1:5">
      <c r="A381" s="54" t="s">
        <v>447</v>
      </c>
      <c r="B381" s="54">
        <v>2010</v>
      </c>
      <c r="C381" s="54" t="s">
        <v>438</v>
      </c>
      <c r="D381" s="54" t="s">
        <v>470</v>
      </c>
      <c r="E381" s="53">
        <v>4.53</v>
      </c>
    </row>
    <row r="382" spans="1:5">
      <c r="A382" s="54" t="s">
        <v>447</v>
      </c>
      <c r="B382" s="54">
        <v>2011</v>
      </c>
      <c r="C382" s="54" t="s">
        <v>438</v>
      </c>
      <c r="D382" s="54" t="s">
        <v>470</v>
      </c>
      <c r="E382" s="53">
        <v>7.97</v>
      </c>
    </row>
    <row r="383" spans="1:5">
      <c r="A383" s="54" t="s">
        <v>447</v>
      </c>
      <c r="B383" s="54">
        <v>2012</v>
      </c>
      <c r="C383" s="54" t="s">
        <v>438</v>
      </c>
      <c r="D383" s="54" t="s">
        <v>470</v>
      </c>
      <c r="E383" s="53">
        <v>7.5</v>
      </c>
    </row>
    <row r="384" spans="1:5">
      <c r="A384" s="54" t="s">
        <v>447</v>
      </c>
      <c r="B384" s="54">
        <v>2013</v>
      </c>
      <c r="C384" s="54" t="s">
        <v>438</v>
      </c>
      <c r="D384" s="54" t="s">
        <v>470</v>
      </c>
      <c r="E384" s="53">
        <v>7.45</v>
      </c>
    </row>
    <row r="385" spans="1:5">
      <c r="A385" s="54" t="s">
        <v>447</v>
      </c>
      <c r="B385" s="54">
        <v>2014</v>
      </c>
      <c r="C385" s="54" t="s">
        <v>438</v>
      </c>
      <c r="D385" s="54" t="s">
        <v>470</v>
      </c>
      <c r="E385" s="53">
        <v>6.23</v>
      </c>
    </row>
    <row r="386" spans="1:5">
      <c r="A386" s="54" t="s">
        <v>447</v>
      </c>
      <c r="B386" s="54">
        <v>2015</v>
      </c>
      <c r="C386" s="54" t="s">
        <v>438</v>
      </c>
      <c r="D386" s="54" t="s">
        <v>470</v>
      </c>
      <c r="E386" s="53">
        <v>4.96</v>
      </c>
    </row>
    <row r="387" spans="1:5">
      <c r="A387" s="54" t="s">
        <v>447</v>
      </c>
      <c r="B387" s="54">
        <v>2016</v>
      </c>
      <c r="C387" s="54" t="s">
        <v>438</v>
      </c>
      <c r="D387" s="54" t="s">
        <v>470</v>
      </c>
      <c r="E387" s="53">
        <v>5.21</v>
      </c>
    </row>
    <row r="388" spans="1:5">
      <c r="A388" s="54" t="s">
        <v>447</v>
      </c>
      <c r="B388" s="54">
        <v>2017</v>
      </c>
      <c r="C388" s="54" t="s">
        <v>438</v>
      </c>
      <c r="D388" s="54" t="s">
        <v>470</v>
      </c>
      <c r="E388" s="53">
        <v>0.57999999999999996</v>
      </c>
    </row>
    <row r="389" spans="1:5">
      <c r="A389" s="54" t="s">
        <v>447</v>
      </c>
      <c r="B389" s="54">
        <v>2018</v>
      </c>
      <c r="C389" s="54" t="s">
        <v>438</v>
      </c>
      <c r="D389" s="54" t="s">
        <v>470</v>
      </c>
      <c r="E389" s="53">
        <v>1.02</v>
      </c>
    </row>
    <row r="390" spans="1:5">
      <c r="A390" s="54" t="s">
        <v>447</v>
      </c>
      <c r="B390" s="54">
        <v>2019</v>
      </c>
      <c r="C390" s="54" t="s">
        <v>438</v>
      </c>
      <c r="D390" s="54" t="s">
        <v>470</v>
      </c>
      <c r="E390" s="53">
        <v>2.62</v>
      </c>
    </row>
    <row r="391" spans="1:5">
      <c r="A391" s="54" t="s">
        <v>447</v>
      </c>
      <c r="B391" s="54">
        <v>2020</v>
      </c>
      <c r="C391" s="54" t="s">
        <v>438</v>
      </c>
      <c r="D391" s="54" t="s">
        <v>470</v>
      </c>
      <c r="E391" s="53">
        <v>1.77</v>
      </c>
    </row>
    <row r="392" spans="1:5">
      <c r="A392" s="54" t="s">
        <v>447</v>
      </c>
      <c r="B392" s="54">
        <v>2021</v>
      </c>
      <c r="C392" s="54" t="s">
        <v>438</v>
      </c>
      <c r="D392" s="54" t="s">
        <v>470</v>
      </c>
      <c r="E392" s="53">
        <v>0.97</v>
      </c>
    </row>
    <row r="393" spans="1:5">
      <c r="A393" s="54" t="s">
        <v>446</v>
      </c>
      <c r="B393" s="54">
        <v>2005</v>
      </c>
      <c r="C393" s="54" t="s">
        <v>438</v>
      </c>
      <c r="D393" s="54" t="s">
        <v>470</v>
      </c>
      <c r="E393" s="53">
        <v>2.7</v>
      </c>
    </row>
    <row r="394" spans="1:5">
      <c r="A394" s="54" t="s">
        <v>446</v>
      </c>
      <c r="B394" s="54">
        <v>2006</v>
      </c>
      <c r="C394" s="54" t="s">
        <v>438</v>
      </c>
      <c r="D394" s="54" t="s">
        <v>470</v>
      </c>
      <c r="E394" s="53">
        <v>3.2</v>
      </c>
    </row>
    <row r="395" spans="1:5">
      <c r="A395" s="54" t="s">
        <v>446</v>
      </c>
      <c r="B395" s="54">
        <v>2007</v>
      </c>
      <c r="C395" s="54" t="s">
        <v>438</v>
      </c>
      <c r="D395" s="54" t="s">
        <v>470</v>
      </c>
      <c r="E395" s="53">
        <v>5</v>
      </c>
    </row>
    <row r="396" spans="1:5">
      <c r="A396" s="54" t="s">
        <v>446</v>
      </c>
      <c r="B396" s="54">
        <v>2008</v>
      </c>
      <c r="C396" s="54" t="s">
        <v>438</v>
      </c>
      <c r="D396" s="54" t="s">
        <v>470</v>
      </c>
      <c r="E396" s="53">
        <v>5.7</v>
      </c>
    </row>
    <row r="397" spans="1:5">
      <c r="A397" s="54" t="s">
        <v>446</v>
      </c>
      <c r="B397" s="54">
        <v>2009</v>
      </c>
      <c r="C397" s="54" t="s">
        <v>438</v>
      </c>
      <c r="D397" s="54" t="s">
        <v>470</v>
      </c>
      <c r="E397" s="53">
        <v>5.0999999999999996</v>
      </c>
    </row>
    <row r="398" spans="1:5">
      <c r="A398" s="54" t="s">
        <v>446</v>
      </c>
      <c r="B398" s="54">
        <v>2010</v>
      </c>
      <c r="C398" s="54" t="s">
        <v>438</v>
      </c>
      <c r="D398" s="54" t="s">
        <v>470</v>
      </c>
      <c r="E398" s="53">
        <v>7.3</v>
      </c>
    </row>
    <row r="399" spans="1:5">
      <c r="A399" s="54" t="s">
        <v>446</v>
      </c>
      <c r="B399" s="54">
        <v>2011</v>
      </c>
      <c r="C399" s="54" t="s">
        <v>438</v>
      </c>
      <c r="D399" s="54" t="s">
        <v>470</v>
      </c>
      <c r="E399" s="53">
        <v>8.3000000000000007</v>
      </c>
    </row>
    <row r="400" spans="1:5">
      <c r="A400" s="54" t="s">
        <v>446</v>
      </c>
      <c r="B400" s="54">
        <v>2012</v>
      </c>
      <c r="C400" s="54" t="s">
        <v>438</v>
      </c>
      <c r="D400" s="54" t="s">
        <v>470</v>
      </c>
      <c r="E400" s="53">
        <v>7.3</v>
      </c>
    </row>
    <row r="401" spans="1:5">
      <c r="A401" s="54" t="s">
        <v>446</v>
      </c>
      <c r="B401" s="54">
        <v>2013</v>
      </c>
      <c r="C401" s="54" t="s">
        <v>438</v>
      </c>
      <c r="D401" s="54" t="s">
        <v>470</v>
      </c>
      <c r="E401" s="53">
        <v>5.64</v>
      </c>
    </row>
    <row r="402" spans="1:5">
      <c r="A402" s="54" t="s">
        <v>446</v>
      </c>
      <c r="B402" s="54">
        <v>2014</v>
      </c>
      <c r="C402" s="54" t="s">
        <v>438</v>
      </c>
      <c r="D402" s="54" t="s">
        <v>470</v>
      </c>
      <c r="E402" s="53">
        <v>5.8010000000000002</v>
      </c>
    </row>
    <row r="403" spans="1:5">
      <c r="A403" s="54" t="s">
        <v>446</v>
      </c>
      <c r="B403" s="54">
        <v>2015</v>
      </c>
      <c r="C403" s="54" t="s">
        <v>438</v>
      </c>
      <c r="D403" s="54" t="s">
        <v>470</v>
      </c>
      <c r="E403" s="53">
        <v>5.86</v>
      </c>
    </row>
    <row r="404" spans="1:5">
      <c r="A404" s="54" t="s">
        <v>446</v>
      </c>
      <c r="B404" s="54">
        <v>2016</v>
      </c>
      <c r="C404" s="54" t="s">
        <v>438</v>
      </c>
      <c r="D404" s="54" t="s">
        <v>470</v>
      </c>
      <c r="E404" s="53">
        <v>7.2879779999999998</v>
      </c>
    </row>
    <row r="405" spans="1:5">
      <c r="A405" s="54" t="s">
        <v>446</v>
      </c>
      <c r="B405" s="54">
        <v>2017</v>
      </c>
      <c r="C405" s="54" t="s">
        <v>438</v>
      </c>
      <c r="D405" s="54" t="s">
        <v>470</v>
      </c>
      <c r="E405" s="53">
        <v>6.08</v>
      </c>
    </row>
    <row r="406" spans="1:5">
      <c r="A406" s="54" t="s">
        <v>446</v>
      </c>
      <c r="B406" s="54">
        <v>2018</v>
      </c>
      <c r="C406" s="54" t="s">
        <v>438</v>
      </c>
      <c r="D406" s="54" t="s">
        <v>470</v>
      </c>
      <c r="E406" s="53">
        <v>6.56</v>
      </c>
    </row>
    <row r="407" spans="1:5">
      <c r="A407" s="54" t="s">
        <v>446</v>
      </c>
      <c r="B407" s="54">
        <v>2019</v>
      </c>
      <c r="C407" s="54" t="s">
        <v>438</v>
      </c>
      <c r="D407" s="54" t="s">
        <v>470</v>
      </c>
      <c r="E407" s="53">
        <v>4.96</v>
      </c>
    </row>
    <row r="408" spans="1:5">
      <c r="A408" s="54" t="s">
        <v>446</v>
      </c>
      <c r="B408" s="54">
        <v>2020</v>
      </c>
      <c r="C408" s="54" t="s">
        <v>438</v>
      </c>
      <c r="D408" s="54" t="s">
        <v>470</v>
      </c>
      <c r="E408" s="53">
        <v>4.96</v>
      </c>
    </row>
    <row r="409" spans="1:5">
      <c r="A409" s="54" t="s">
        <v>446</v>
      </c>
      <c r="B409" s="54">
        <v>2021</v>
      </c>
      <c r="C409" s="54" t="s">
        <v>438</v>
      </c>
      <c r="D409" s="54" t="s">
        <v>470</v>
      </c>
      <c r="E409" s="53">
        <v>5.84</v>
      </c>
    </row>
    <row r="410" spans="1:5">
      <c r="A410" s="54" t="s">
        <v>445</v>
      </c>
      <c r="B410" s="54">
        <v>2005</v>
      </c>
      <c r="C410" s="54" t="s">
        <v>438</v>
      </c>
      <c r="D410" s="54" t="s">
        <v>470</v>
      </c>
      <c r="E410" s="53">
        <v>26.9</v>
      </c>
    </row>
    <row r="411" spans="1:5">
      <c r="A411" s="54" t="s">
        <v>445</v>
      </c>
      <c r="B411" s="54">
        <v>2006</v>
      </c>
      <c r="C411" s="54" t="s">
        <v>438</v>
      </c>
      <c r="D411" s="54" t="s">
        <v>470</v>
      </c>
      <c r="E411" s="53">
        <v>32.159999999999997</v>
      </c>
    </row>
    <row r="412" spans="1:5">
      <c r="A412" s="54" t="s">
        <v>445</v>
      </c>
      <c r="B412" s="54">
        <v>2007</v>
      </c>
      <c r="C412" s="54" t="s">
        <v>438</v>
      </c>
      <c r="D412" s="54" t="s">
        <v>470</v>
      </c>
      <c r="E412" s="53">
        <v>36.4</v>
      </c>
    </row>
    <row r="413" spans="1:5">
      <c r="A413" s="54" t="s">
        <v>445</v>
      </c>
      <c r="B413" s="54">
        <v>2008</v>
      </c>
      <c r="C413" s="54" t="s">
        <v>438</v>
      </c>
      <c r="D413" s="54" t="s">
        <v>470</v>
      </c>
      <c r="E413" s="53">
        <v>41.15</v>
      </c>
    </row>
    <row r="414" spans="1:5">
      <c r="A414" s="54" t="s">
        <v>445</v>
      </c>
      <c r="B414" s="54">
        <v>2009</v>
      </c>
      <c r="C414" s="54" t="s">
        <v>438</v>
      </c>
      <c r="D414" s="54" t="s">
        <v>470</v>
      </c>
      <c r="E414" s="53">
        <v>50.481574170000002</v>
      </c>
    </row>
    <row r="415" spans="1:5">
      <c r="A415" s="54" t="s">
        <v>445</v>
      </c>
      <c r="B415" s="54">
        <v>2010</v>
      </c>
      <c r="C415" s="54" t="s">
        <v>438</v>
      </c>
      <c r="D415" s="54" t="s">
        <v>470</v>
      </c>
      <c r="E415" s="53">
        <v>41.88</v>
      </c>
    </row>
    <row r="416" spans="1:5">
      <c r="A416" s="54" t="s">
        <v>445</v>
      </c>
      <c r="B416" s="54">
        <v>2011</v>
      </c>
      <c r="C416" s="54" t="s">
        <v>438</v>
      </c>
      <c r="D416" s="54" t="s">
        <v>470</v>
      </c>
      <c r="E416" s="53">
        <v>42.042400000000001</v>
      </c>
    </row>
    <row r="417" spans="1:5">
      <c r="A417" s="54" t="s">
        <v>445</v>
      </c>
      <c r="B417" s="54">
        <v>2012</v>
      </c>
      <c r="C417" s="54" t="s">
        <v>438</v>
      </c>
      <c r="D417" s="54" t="s">
        <v>470</v>
      </c>
      <c r="E417" s="53">
        <v>42.59</v>
      </c>
    </row>
    <row r="418" spans="1:5">
      <c r="A418" s="54" t="s">
        <v>445</v>
      </c>
      <c r="B418" s="54">
        <v>2013</v>
      </c>
      <c r="C418" s="54" t="s">
        <v>438</v>
      </c>
      <c r="D418" s="54" t="s">
        <v>470</v>
      </c>
      <c r="E418" s="53">
        <v>47.470813999999997</v>
      </c>
    </row>
    <row r="419" spans="1:5">
      <c r="A419" s="54" t="s">
        <v>445</v>
      </c>
      <c r="B419" s="54">
        <v>2014</v>
      </c>
      <c r="C419" s="54" t="s">
        <v>438</v>
      </c>
      <c r="D419" s="54" t="s">
        <v>470</v>
      </c>
      <c r="E419" s="53">
        <v>42.73</v>
      </c>
    </row>
    <row r="420" spans="1:5">
      <c r="A420" s="54" t="s">
        <v>445</v>
      </c>
      <c r="B420" s="54">
        <v>2015</v>
      </c>
      <c r="C420" s="54" t="s">
        <v>438</v>
      </c>
      <c r="D420" s="54" t="s">
        <v>470</v>
      </c>
      <c r="E420" s="53">
        <v>42.73</v>
      </c>
    </row>
    <row r="421" spans="1:5">
      <c r="A421" s="54" t="s">
        <v>445</v>
      </c>
      <c r="B421" s="54">
        <v>2016</v>
      </c>
      <c r="C421" s="54" t="s">
        <v>438</v>
      </c>
      <c r="D421" s="54" t="s">
        <v>470</v>
      </c>
      <c r="E421" s="53">
        <v>43.18</v>
      </c>
    </row>
    <row r="422" spans="1:5">
      <c r="A422" s="54" t="s">
        <v>445</v>
      </c>
      <c r="B422" s="54">
        <v>2017</v>
      </c>
      <c r="C422" s="54" t="s">
        <v>438</v>
      </c>
      <c r="D422" s="54" t="s">
        <v>470</v>
      </c>
      <c r="E422" s="53">
        <v>33.880000000000003</v>
      </c>
    </row>
    <row r="423" spans="1:5">
      <c r="A423" s="54" t="s">
        <v>445</v>
      </c>
      <c r="B423" s="54">
        <v>2018</v>
      </c>
      <c r="C423" s="54" t="s">
        <v>438</v>
      </c>
      <c r="D423" s="54" t="s">
        <v>470</v>
      </c>
      <c r="E423" s="53">
        <v>9.49</v>
      </c>
    </row>
    <row r="424" spans="1:5">
      <c r="A424" s="54" t="s">
        <v>445</v>
      </c>
      <c r="B424" s="54">
        <v>2019</v>
      </c>
      <c r="C424" s="54" t="s">
        <v>438</v>
      </c>
      <c r="D424" s="54" t="s">
        <v>470</v>
      </c>
      <c r="E424" s="53">
        <v>10</v>
      </c>
    </row>
    <row r="425" spans="1:5">
      <c r="A425" s="54" t="s">
        <v>445</v>
      </c>
      <c r="B425" s="54">
        <v>2020</v>
      </c>
      <c r="C425" s="54" t="s">
        <v>438</v>
      </c>
      <c r="D425" s="54" t="s">
        <v>470</v>
      </c>
      <c r="E425" s="53">
        <v>9</v>
      </c>
    </row>
    <row r="426" spans="1:5">
      <c r="A426" s="54" t="s">
        <v>445</v>
      </c>
      <c r="B426" s="54">
        <v>2021</v>
      </c>
      <c r="C426" s="54" t="s">
        <v>438</v>
      </c>
      <c r="D426" s="54" t="s">
        <v>470</v>
      </c>
      <c r="E426" s="53">
        <v>8.9</v>
      </c>
    </row>
    <row r="427" spans="1:5">
      <c r="A427" s="54" t="s">
        <v>444</v>
      </c>
      <c r="B427" s="54">
        <v>2005</v>
      </c>
      <c r="C427" s="54" t="s">
        <v>438</v>
      </c>
      <c r="D427" s="54" t="s">
        <v>470</v>
      </c>
      <c r="E427" s="53">
        <v>2.0099999999999998</v>
      </c>
    </row>
    <row r="428" spans="1:5">
      <c r="A428" s="54" t="s">
        <v>444</v>
      </c>
      <c r="B428" s="54">
        <v>2006</v>
      </c>
      <c r="C428" s="54" t="s">
        <v>438</v>
      </c>
      <c r="D428" s="54" t="s">
        <v>470</v>
      </c>
      <c r="E428" s="53">
        <v>2.48</v>
      </c>
    </row>
    <row r="429" spans="1:5">
      <c r="A429" s="54" t="s">
        <v>444</v>
      </c>
      <c r="B429" s="54">
        <v>2007</v>
      </c>
      <c r="C429" s="54" t="s">
        <v>438</v>
      </c>
      <c r="D429" s="54" t="s">
        <v>470</v>
      </c>
      <c r="E429" s="53">
        <v>2.79</v>
      </c>
    </row>
    <row r="430" spans="1:5">
      <c r="A430" s="54" t="s">
        <v>444</v>
      </c>
      <c r="B430" s="54">
        <v>2008</v>
      </c>
      <c r="C430" s="54" t="s">
        <v>438</v>
      </c>
      <c r="D430" s="54" t="s">
        <v>470</v>
      </c>
      <c r="E430" s="53">
        <v>0.28999999999999998</v>
      </c>
    </row>
    <row r="431" spans="1:5">
      <c r="A431" s="54" t="s">
        <v>444</v>
      </c>
      <c r="B431" s="54">
        <v>2009</v>
      </c>
      <c r="C431" s="54" t="s">
        <v>438</v>
      </c>
      <c r="D431" s="54" t="s">
        <v>470</v>
      </c>
      <c r="E431" s="53">
        <v>0.1</v>
      </c>
    </row>
    <row r="432" spans="1:5">
      <c r="A432" s="54" t="s">
        <v>444</v>
      </c>
      <c r="B432" s="54">
        <v>2010</v>
      </c>
      <c r="C432" s="54" t="s">
        <v>438</v>
      </c>
      <c r="D432" s="54" t="s">
        <v>470</v>
      </c>
      <c r="E432" s="53">
        <v>0.08</v>
      </c>
    </row>
    <row r="433" spans="1:5">
      <c r="A433" s="54" t="s">
        <v>444</v>
      </c>
      <c r="B433" s="54">
        <v>2011</v>
      </c>
      <c r="C433" s="54" t="s">
        <v>438</v>
      </c>
      <c r="D433" s="54" t="s">
        <v>470</v>
      </c>
      <c r="E433" s="53">
        <v>7.0000000000000007E-2</v>
      </c>
    </row>
    <row r="434" spans="1:5">
      <c r="A434" s="54" t="s">
        <v>444</v>
      </c>
      <c r="B434" s="54">
        <v>2012</v>
      </c>
      <c r="C434" s="54" t="s">
        <v>438</v>
      </c>
      <c r="D434" s="54" t="s">
        <v>470</v>
      </c>
      <c r="E434" s="53">
        <v>0.08</v>
      </c>
    </row>
    <row r="435" spans="1:5">
      <c r="A435" s="54" t="s">
        <v>444</v>
      </c>
      <c r="B435" s="54">
        <v>2013</v>
      </c>
      <c r="C435" s="54" t="s">
        <v>438</v>
      </c>
      <c r="D435" s="54" t="s">
        <v>470</v>
      </c>
      <c r="E435" s="53">
        <v>0.09</v>
      </c>
    </row>
    <row r="436" spans="1:5">
      <c r="A436" s="54" t="s">
        <v>444</v>
      </c>
      <c r="B436" s="54">
        <v>2014</v>
      </c>
      <c r="C436" s="54" t="s">
        <v>438</v>
      </c>
      <c r="D436" s="54" t="s">
        <v>470</v>
      </c>
      <c r="E436" s="53">
        <v>0.1</v>
      </c>
    </row>
    <row r="437" spans="1:5">
      <c r="A437" s="54" t="s">
        <v>444</v>
      </c>
      <c r="B437" s="54">
        <v>2015</v>
      </c>
      <c r="C437" s="54" t="s">
        <v>438</v>
      </c>
      <c r="D437" s="54" t="s">
        <v>470</v>
      </c>
      <c r="E437" s="53">
        <v>0.12</v>
      </c>
    </row>
    <row r="438" spans="1:5">
      <c r="A438" s="54" t="s">
        <v>444</v>
      </c>
      <c r="B438" s="54">
        <v>2016</v>
      </c>
      <c r="C438" s="54" t="s">
        <v>438</v>
      </c>
      <c r="D438" s="54" t="s">
        <v>470</v>
      </c>
      <c r="E438" s="53">
        <v>10.27</v>
      </c>
    </row>
    <row r="439" spans="1:5">
      <c r="A439" s="54" t="s">
        <v>444</v>
      </c>
      <c r="B439" s="54">
        <v>2017</v>
      </c>
      <c r="C439" s="54" t="s">
        <v>438</v>
      </c>
      <c r="D439" s="54" t="s">
        <v>470</v>
      </c>
      <c r="E439" s="53">
        <v>10.74</v>
      </c>
    </row>
    <row r="440" spans="1:5">
      <c r="A440" s="54" t="s">
        <v>444</v>
      </c>
      <c r="B440" s="54">
        <v>2018</v>
      </c>
      <c r="C440" s="54" t="s">
        <v>438</v>
      </c>
      <c r="D440" s="54" t="s">
        <v>470</v>
      </c>
      <c r="E440" s="53">
        <v>12</v>
      </c>
    </row>
    <row r="441" spans="1:5">
      <c r="A441" s="54" t="s">
        <v>444</v>
      </c>
      <c r="B441" s="54">
        <v>2019</v>
      </c>
      <c r="C441" s="54" t="s">
        <v>438</v>
      </c>
      <c r="D441" s="54" t="s">
        <v>470</v>
      </c>
      <c r="E441" s="53">
        <v>8</v>
      </c>
    </row>
    <row r="442" spans="1:5">
      <c r="A442" s="54" t="s">
        <v>444</v>
      </c>
      <c r="B442" s="54">
        <v>2020</v>
      </c>
      <c r="C442" s="54" t="s">
        <v>438</v>
      </c>
      <c r="D442" s="54" t="s">
        <v>470</v>
      </c>
      <c r="E442" s="53">
        <v>7.3</v>
      </c>
    </row>
    <row r="443" spans="1:5">
      <c r="A443" s="54" t="s">
        <v>444</v>
      </c>
      <c r="B443" s="54">
        <v>2021</v>
      </c>
      <c r="C443" s="54" t="s">
        <v>438</v>
      </c>
      <c r="D443" s="54" t="s">
        <v>470</v>
      </c>
      <c r="E443" s="53">
        <v>4.4800000000000004</v>
      </c>
    </row>
    <row r="444" spans="1:5">
      <c r="A444" s="54" t="s">
        <v>443</v>
      </c>
      <c r="B444" s="54">
        <v>2005</v>
      </c>
      <c r="C444" s="54" t="s">
        <v>438</v>
      </c>
      <c r="D444" s="54" t="s">
        <v>470</v>
      </c>
      <c r="E444" s="53">
        <v>5.54</v>
      </c>
    </row>
    <row r="445" spans="1:5">
      <c r="A445" s="54" t="s">
        <v>443</v>
      </c>
      <c r="B445" s="54">
        <v>2006</v>
      </c>
      <c r="C445" s="54" t="s">
        <v>438</v>
      </c>
      <c r="D445" s="54" t="s">
        <v>470</v>
      </c>
      <c r="E445" s="53">
        <v>5.97</v>
      </c>
    </row>
    <row r="446" spans="1:5">
      <c r="A446" s="54" t="s">
        <v>443</v>
      </c>
      <c r="B446" s="54">
        <v>2007</v>
      </c>
      <c r="C446" s="54" t="s">
        <v>438</v>
      </c>
      <c r="D446" s="54" t="s">
        <v>470</v>
      </c>
      <c r="E446" s="53">
        <v>14.71</v>
      </c>
    </row>
    <row r="447" spans="1:5">
      <c r="A447" s="54" t="s">
        <v>443</v>
      </c>
      <c r="B447" s="54">
        <v>2008</v>
      </c>
      <c r="C447" s="54" t="s">
        <v>438</v>
      </c>
      <c r="D447" s="54" t="s">
        <v>470</v>
      </c>
      <c r="E447" s="53">
        <v>16</v>
      </c>
    </row>
    <row r="448" spans="1:5">
      <c r="A448" s="54" t="s">
        <v>443</v>
      </c>
      <c r="B448" s="54">
        <v>2009</v>
      </c>
      <c r="C448" s="54" t="s">
        <v>438</v>
      </c>
      <c r="D448" s="54" t="s">
        <v>470</v>
      </c>
      <c r="E448" s="53">
        <v>18.690000000000001</v>
      </c>
    </row>
    <row r="449" spans="1:5">
      <c r="A449" s="54" t="s">
        <v>443</v>
      </c>
      <c r="B449" s="54">
        <v>2010</v>
      </c>
      <c r="C449" s="54" t="s">
        <v>438</v>
      </c>
      <c r="D449" s="54" t="s">
        <v>470</v>
      </c>
      <c r="E449" s="53">
        <v>19.059999999999999</v>
      </c>
    </row>
    <row r="450" spans="1:5">
      <c r="A450" s="54" t="s">
        <v>443</v>
      </c>
      <c r="B450" s="54">
        <v>2011</v>
      </c>
      <c r="C450" s="54" t="s">
        <v>438</v>
      </c>
      <c r="D450" s="54" t="s">
        <v>470</v>
      </c>
      <c r="E450" s="53">
        <v>17.600000000000001</v>
      </c>
    </row>
    <row r="451" spans="1:5">
      <c r="A451" s="54" t="s">
        <v>443</v>
      </c>
      <c r="B451" s="54">
        <v>2012</v>
      </c>
      <c r="C451" s="54" t="s">
        <v>438</v>
      </c>
      <c r="D451" s="54" t="s">
        <v>470</v>
      </c>
      <c r="E451" s="53">
        <v>18.73</v>
      </c>
    </row>
    <row r="452" spans="1:5">
      <c r="A452" s="54" t="s">
        <v>443</v>
      </c>
      <c r="B452" s="54">
        <v>2013</v>
      </c>
      <c r="C452" s="54" t="s">
        <v>438</v>
      </c>
      <c r="D452" s="54" t="s">
        <v>470</v>
      </c>
      <c r="E452" s="53">
        <v>9.86</v>
      </c>
    </row>
    <row r="453" spans="1:5">
      <c r="A453" s="54" t="s">
        <v>443</v>
      </c>
      <c r="B453" s="54">
        <v>2014</v>
      </c>
      <c r="C453" s="54" t="s">
        <v>438</v>
      </c>
      <c r="D453" s="54" t="s">
        <v>470</v>
      </c>
      <c r="E453" s="53">
        <v>9.67</v>
      </c>
    </row>
    <row r="454" spans="1:5">
      <c r="A454" s="54" t="s">
        <v>443</v>
      </c>
      <c r="B454" s="54">
        <v>2015</v>
      </c>
      <c r="C454" s="54" t="s">
        <v>438</v>
      </c>
      <c r="D454" s="54" t="s">
        <v>470</v>
      </c>
      <c r="E454" s="53">
        <v>11.48</v>
      </c>
    </row>
    <row r="455" spans="1:5">
      <c r="A455" s="54" t="s">
        <v>443</v>
      </c>
      <c r="B455" s="54">
        <v>2016</v>
      </c>
      <c r="C455" s="54" t="s">
        <v>438</v>
      </c>
      <c r="D455" s="54" t="s">
        <v>470</v>
      </c>
      <c r="E455" s="53">
        <v>14.37</v>
      </c>
    </row>
    <row r="456" spans="1:5">
      <c r="A456" s="54" t="s">
        <v>443</v>
      </c>
      <c r="B456" s="54">
        <v>2017</v>
      </c>
      <c r="C456" s="54" t="s">
        <v>438</v>
      </c>
      <c r="D456" s="54" t="s">
        <v>470</v>
      </c>
      <c r="E456" s="53">
        <v>13.77</v>
      </c>
    </row>
    <row r="457" spans="1:5">
      <c r="A457" s="54" t="s">
        <v>443</v>
      </c>
      <c r="B457" s="54">
        <v>2018</v>
      </c>
      <c r="C457" s="54" t="s">
        <v>438</v>
      </c>
      <c r="D457" s="54" t="s">
        <v>470</v>
      </c>
      <c r="E457" s="53">
        <v>13.26</v>
      </c>
    </row>
    <row r="458" spans="1:5">
      <c r="A458" s="54" t="s">
        <v>443</v>
      </c>
      <c r="B458" s="54">
        <v>2019</v>
      </c>
      <c r="C458" s="54" t="s">
        <v>438</v>
      </c>
      <c r="D458" s="54" t="s">
        <v>470</v>
      </c>
      <c r="E458" s="53">
        <v>14.47</v>
      </c>
    </row>
    <row r="459" spans="1:5">
      <c r="A459" s="54" t="s">
        <v>443</v>
      </c>
      <c r="B459" s="54">
        <v>2020</v>
      </c>
      <c r="C459" s="54" t="s">
        <v>438</v>
      </c>
      <c r="D459" s="54" t="s">
        <v>470</v>
      </c>
      <c r="E459" s="53">
        <v>15.4</v>
      </c>
    </row>
    <row r="460" spans="1:5">
      <c r="A460" s="54" t="s">
        <v>443</v>
      </c>
      <c r="B460" s="54">
        <v>2021</v>
      </c>
      <c r="C460" s="54" t="s">
        <v>438</v>
      </c>
      <c r="D460" s="54" t="s">
        <v>470</v>
      </c>
      <c r="E460" s="53">
        <v>15.59</v>
      </c>
    </row>
    <row r="461" spans="1:5">
      <c r="A461" s="54" t="s">
        <v>442</v>
      </c>
      <c r="B461" s="54">
        <v>2005</v>
      </c>
      <c r="C461" s="54" t="s">
        <v>438</v>
      </c>
      <c r="D461" s="54" t="s">
        <v>470</v>
      </c>
      <c r="E461" s="53">
        <v>6</v>
      </c>
    </row>
    <row r="462" spans="1:5">
      <c r="A462" s="54" t="s">
        <v>442</v>
      </c>
      <c r="B462" s="54">
        <v>2006</v>
      </c>
      <c r="C462" s="54" t="s">
        <v>438</v>
      </c>
      <c r="D462" s="54" t="s">
        <v>470</v>
      </c>
      <c r="E462" s="53">
        <v>6.06</v>
      </c>
    </row>
    <row r="463" spans="1:5">
      <c r="A463" s="54" t="s">
        <v>442</v>
      </c>
      <c r="B463" s="54">
        <v>2007</v>
      </c>
      <c r="C463" s="54" t="s">
        <v>438</v>
      </c>
      <c r="D463" s="54" t="s">
        <v>470</v>
      </c>
      <c r="E463" s="53">
        <v>6.12</v>
      </c>
    </row>
    <row r="464" spans="1:5">
      <c r="A464" s="54" t="s">
        <v>442</v>
      </c>
      <c r="B464" s="54">
        <v>2008</v>
      </c>
      <c r="C464" s="54" t="s">
        <v>438</v>
      </c>
      <c r="D464" s="54" t="s">
        <v>470</v>
      </c>
      <c r="E464" s="53">
        <v>6.7</v>
      </c>
    </row>
    <row r="465" spans="1:5">
      <c r="A465" s="54" t="s">
        <v>442</v>
      </c>
      <c r="B465" s="54">
        <v>2009</v>
      </c>
      <c r="C465" s="54" t="s">
        <v>438</v>
      </c>
      <c r="D465" s="54" t="s">
        <v>470</v>
      </c>
      <c r="E465" s="53">
        <v>6.5</v>
      </c>
    </row>
    <row r="466" spans="1:5">
      <c r="A466" s="54" t="s">
        <v>442</v>
      </c>
      <c r="B466" s="54">
        <v>2010</v>
      </c>
      <c r="C466" s="54" t="s">
        <v>438</v>
      </c>
      <c r="D466" s="54" t="s">
        <v>470</v>
      </c>
      <c r="E466" s="53">
        <v>6.51</v>
      </c>
    </row>
    <row r="467" spans="1:5">
      <c r="A467" s="54" t="s">
        <v>442</v>
      </c>
      <c r="B467" s="54">
        <v>2011</v>
      </c>
      <c r="C467" s="54" t="s">
        <v>438</v>
      </c>
      <c r="D467" s="54" t="s">
        <v>470</v>
      </c>
      <c r="E467" s="53">
        <v>6.74</v>
      </c>
    </row>
    <row r="468" spans="1:5">
      <c r="A468" s="54" t="s">
        <v>442</v>
      </c>
      <c r="B468" s="54">
        <v>2012</v>
      </c>
      <c r="C468" s="54" t="s">
        <v>438</v>
      </c>
      <c r="D468" s="54" t="s">
        <v>470</v>
      </c>
      <c r="E468" s="53">
        <v>8.24</v>
      </c>
    </row>
    <row r="469" spans="1:5">
      <c r="A469" s="54" t="s">
        <v>442</v>
      </c>
      <c r="B469" s="54">
        <v>2013</v>
      </c>
      <c r="C469" s="54" t="s">
        <v>438</v>
      </c>
      <c r="D469" s="54" t="s">
        <v>470</v>
      </c>
      <c r="E469" s="53">
        <v>15.24</v>
      </c>
    </row>
    <row r="470" spans="1:5">
      <c r="A470" s="54" t="s">
        <v>442</v>
      </c>
      <c r="B470" s="54">
        <v>2014</v>
      </c>
      <c r="C470" s="54" t="s">
        <v>438</v>
      </c>
      <c r="D470" s="54" t="s">
        <v>470</v>
      </c>
      <c r="E470" s="53">
        <v>16.48</v>
      </c>
    </row>
    <row r="471" spans="1:5">
      <c r="A471" s="54" t="s">
        <v>442</v>
      </c>
      <c r="B471" s="54">
        <v>2015</v>
      </c>
      <c r="C471" s="54" t="s">
        <v>438</v>
      </c>
      <c r="D471" s="54" t="s">
        <v>470</v>
      </c>
      <c r="E471" s="53">
        <v>18.309999999999999</v>
      </c>
    </row>
    <row r="472" spans="1:5">
      <c r="A472" s="54" t="s">
        <v>442</v>
      </c>
      <c r="B472" s="54">
        <v>2016</v>
      </c>
      <c r="C472" s="54" t="s">
        <v>438</v>
      </c>
      <c r="D472" s="54" t="s">
        <v>470</v>
      </c>
      <c r="E472" s="53">
        <v>20.77</v>
      </c>
    </row>
    <row r="473" spans="1:5">
      <c r="A473" s="54" t="s">
        <v>442</v>
      </c>
      <c r="B473" s="54">
        <v>2017</v>
      </c>
      <c r="C473" s="54" t="s">
        <v>438</v>
      </c>
      <c r="D473" s="54" t="s">
        <v>470</v>
      </c>
      <c r="E473" s="53">
        <v>11.84</v>
      </c>
    </row>
    <row r="474" spans="1:5">
      <c r="A474" s="54" t="s">
        <v>442</v>
      </c>
      <c r="B474" s="54">
        <v>2018</v>
      </c>
      <c r="C474" s="54" t="s">
        <v>438</v>
      </c>
      <c r="D474" s="54" t="s">
        <v>470</v>
      </c>
      <c r="E474" s="53">
        <v>2.35</v>
      </c>
    </row>
    <row r="475" spans="1:5">
      <c r="A475" s="54" t="s">
        <v>442</v>
      </c>
      <c r="B475" s="54">
        <v>2019</v>
      </c>
      <c r="C475" s="54" t="s">
        <v>438</v>
      </c>
      <c r="D475" s="54" t="s">
        <v>470</v>
      </c>
      <c r="E475" s="53">
        <v>2.17</v>
      </c>
    </row>
    <row r="476" spans="1:5">
      <c r="A476" s="54" t="s">
        <v>442</v>
      </c>
      <c r="B476" s="54">
        <v>2020</v>
      </c>
      <c r="C476" s="54" t="s">
        <v>438</v>
      </c>
      <c r="D476" s="54" t="s">
        <v>470</v>
      </c>
      <c r="E476" s="53">
        <v>1.49</v>
      </c>
    </row>
    <row r="477" spans="1:5">
      <c r="A477" s="54" t="s">
        <v>442</v>
      </c>
      <c r="B477" s="54">
        <v>2021</v>
      </c>
      <c r="C477" s="54" t="s">
        <v>438</v>
      </c>
      <c r="D477" s="54" t="s">
        <v>470</v>
      </c>
      <c r="E477" s="53">
        <v>1.56</v>
      </c>
    </row>
    <row r="478" spans="1:5">
      <c r="A478" s="54" t="s">
        <v>441</v>
      </c>
      <c r="B478" s="54">
        <v>2005</v>
      </c>
      <c r="C478" s="54" t="s">
        <v>438</v>
      </c>
      <c r="D478" s="54" t="s">
        <v>470</v>
      </c>
      <c r="E478" s="53">
        <v>7.05</v>
      </c>
    </row>
    <row r="479" spans="1:5">
      <c r="A479" s="54" t="s">
        <v>441</v>
      </c>
      <c r="B479" s="54">
        <v>2006</v>
      </c>
      <c r="C479" s="54" t="s">
        <v>438</v>
      </c>
      <c r="D479" s="54" t="s">
        <v>470</v>
      </c>
      <c r="E479" s="53">
        <v>7.7549999999999999</v>
      </c>
    </row>
    <row r="480" spans="1:5">
      <c r="A480" s="54" t="s">
        <v>441</v>
      </c>
      <c r="B480" s="54">
        <v>2007</v>
      </c>
      <c r="C480" s="54" t="s">
        <v>438</v>
      </c>
      <c r="D480" s="54" t="s">
        <v>470</v>
      </c>
      <c r="E480" s="53">
        <v>16.04</v>
      </c>
    </row>
    <row r="481" spans="1:5">
      <c r="A481" s="54" t="s">
        <v>441</v>
      </c>
      <c r="B481" s="54">
        <v>2008</v>
      </c>
      <c r="C481" s="54" t="s">
        <v>438</v>
      </c>
      <c r="D481" s="54" t="s">
        <v>470</v>
      </c>
      <c r="E481" s="53">
        <v>10.84</v>
      </c>
    </row>
    <row r="482" spans="1:5">
      <c r="A482" s="54" t="s">
        <v>441</v>
      </c>
      <c r="B482" s="54">
        <v>2009</v>
      </c>
      <c r="C482" s="54" t="s">
        <v>438</v>
      </c>
      <c r="D482" s="54" t="s">
        <v>470</v>
      </c>
      <c r="E482" s="53">
        <v>11.09</v>
      </c>
    </row>
    <row r="483" spans="1:5">
      <c r="A483" s="54" t="s">
        <v>441</v>
      </c>
      <c r="B483" s="54">
        <v>2010</v>
      </c>
      <c r="C483" s="54" t="s">
        <v>438</v>
      </c>
      <c r="D483" s="54" t="s">
        <v>470</v>
      </c>
      <c r="E483" s="53">
        <v>12.43</v>
      </c>
    </row>
    <row r="484" spans="1:5">
      <c r="A484" s="54" t="s">
        <v>441</v>
      </c>
      <c r="B484" s="54">
        <v>2011</v>
      </c>
      <c r="C484" s="54" t="s">
        <v>438</v>
      </c>
      <c r="D484" s="54" t="s">
        <v>470</v>
      </c>
      <c r="E484" s="53">
        <v>12.728999999999999</v>
      </c>
    </row>
    <row r="485" spans="1:5">
      <c r="A485" s="54" t="s">
        <v>441</v>
      </c>
      <c r="B485" s="54">
        <v>2012</v>
      </c>
      <c r="C485" s="54" t="s">
        <v>438</v>
      </c>
      <c r="D485" s="54" t="s">
        <v>470</v>
      </c>
      <c r="E485" s="53">
        <v>14.7</v>
      </c>
    </row>
    <row r="486" spans="1:5">
      <c r="A486" s="54" t="s">
        <v>441</v>
      </c>
      <c r="B486" s="54">
        <v>2013</v>
      </c>
      <c r="C486" s="54" t="s">
        <v>438</v>
      </c>
      <c r="D486" s="54" t="s">
        <v>470</v>
      </c>
      <c r="E486" s="53">
        <v>35.334999359999998</v>
      </c>
    </row>
    <row r="487" spans="1:5">
      <c r="A487" s="54" t="s">
        <v>441</v>
      </c>
      <c r="B487" s="54">
        <v>2014</v>
      </c>
      <c r="C487" s="54" t="s">
        <v>438</v>
      </c>
      <c r="D487" s="54" t="s">
        <v>470</v>
      </c>
      <c r="E487" s="53">
        <v>19.063904019999999</v>
      </c>
    </row>
    <row r="488" spans="1:5">
      <c r="A488" s="54" t="s">
        <v>441</v>
      </c>
      <c r="B488" s="54">
        <v>2015</v>
      </c>
      <c r="C488" s="54" t="s">
        <v>438</v>
      </c>
      <c r="D488" s="54" t="s">
        <v>470</v>
      </c>
      <c r="E488" s="53">
        <v>19.829999999999998</v>
      </c>
    </row>
    <row r="489" spans="1:5">
      <c r="A489" s="54" t="s">
        <v>441</v>
      </c>
      <c r="B489" s="54">
        <v>2016</v>
      </c>
      <c r="C489" s="54" t="s">
        <v>438</v>
      </c>
      <c r="D489" s="54" t="s">
        <v>470</v>
      </c>
      <c r="E489" s="53">
        <v>20.87307912</v>
      </c>
    </row>
    <row r="490" spans="1:5">
      <c r="A490" s="54" t="s">
        <v>441</v>
      </c>
      <c r="B490" s="54">
        <v>2017</v>
      </c>
      <c r="C490" s="54" t="s">
        <v>438</v>
      </c>
      <c r="D490" s="54" t="s">
        <v>470</v>
      </c>
      <c r="E490" s="53">
        <v>20.51</v>
      </c>
    </row>
    <row r="491" spans="1:5">
      <c r="A491" s="54" t="s">
        <v>441</v>
      </c>
      <c r="B491" s="54">
        <v>2018</v>
      </c>
      <c r="C491" s="54" t="s">
        <v>438</v>
      </c>
      <c r="D491" s="54" t="s">
        <v>470</v>
      </c>
      <c r="E491" s="53">
        <v>20.79</v>
      </c>
    </row>
    <row r="492" spans="1:5">
      <c r="A492" s="54" t="s">
        <v>441</v>
      </c>
      <c r="B492" s="54">
        <v>2019</v>
      </c>
      <c r="C492" s="54" t="s">
        <v>438</v>
      </c>
      <c r="D492" s="54" t="s">
        <v>470</v>
      </c>
      <c r="E492" s="53">
        <v>22.47</v>
      </c>
    </row>
    <row r="493" spans="1:5">
      <c r="A493" s="54" t="s">
        <v>441</v>
      </c>
      <c r="B493" s="54">
        <v>2020</v>
      </c>
      <c r="C493" s="54" t="s">
        <v>438</v>
      </c>
      <c r="D493" s="54" t="s">
        <v>470</v>
      </c>
      <c r="E493" s="53">
        <v>28.76</v>
      </c>
    </row>
    <row r="494" spans="1:5">
      <c r="A494" s="54" t="s">
        <v>441</v>
      </c>
      <c r="B494" s="54">
        <v>2021</v>
      </c>
      <c r="C494" s="54" t="s">
        <v>438</v>
      </c>
      <c r="D494" s="54" t="s">
        <v>470</v>
      </c>
      <c r="E494" s="53">
        <v>31.98</v>
      </c>
    </row>
    <row r="495" spans="1:5">
      <c r="A495" s="54" t="s">
        <v>440</v>
      </c>
      <c r="B495" s="54">
        <v>2005</v>
      </c>
      <c r="C495" s="54" t="s">
        <v>438</v>
      </c>
      <c r="D495" s="54" t="s">
        <v>470</v>
      </c>
      <c r="E495" s="53">
        <v>10</v>
      </c>
    </row>
    <row r="496" spans="1:5">
      <c r="A496" s="54" t="s">
        <v>440</v>
      </c>
      <c r="B496" s="54">
        <v>2006</v>
      </c>
      <c r="C496" s="54" t="s">
        <v>438</v>
      </c>
      <c r="D496" s="54" t="s">
        <v>470</v>
      </c>
      <c r="E496" s="53">
        <v>11</v>
      </c>
    </row>
    <row r="497" spans="1:5">
      <c r="A497" s="54" t="s">
        <v>440</v>
      </c>
      <c r="B497" s="54">
        <v>2007</v>
      </c>
      <c r="C497" s="54" t="s">
        <v>438</v>
      </c>
      <c r="D497" s="54" t="s">
        <v>470</v>
      </c>
      <c r="E497" s="53">
        <v>12</v>
      </c>
    </row>
    <row r="498" spans="1:5">
      <c r="A498" s="54" t="s">
        <v>440</v>
      </c>
      <c r="B498" s="54">
        <v>2008</v>
      </c>
      <c r="C498" s="54" t="s">
        <v>438</v>
      </c>
      <c r="D498" s="54" t="s">
        <v>470</v>
      </c>
      <c r="E498" s="53">
        <v>12.5</v>
      </c>
    </row>
    <row r="499" spans="1:5">
      <c r="A499" s="54" t="s">
        <v>440</v>
      </c>
      <c r="B499" s="54">
        <v>2009</v>
      </c>
      <c r="C499" s="54" t="s">
        <v>438</v>
      </c>
      <c r="D499" s="54" t="s">
        <v>470</v>
      </c>
      <c r="E499" s="53">
        <v>18.5</v>
      </c>
    </row>
    <row r="500" spans="1:5">
      <c r="A500" s="54" t="s">
        <v>440</v>
      </c>
      <c r="B500" s="54">
        <v>2010</v>
      </c>
      <c r="C500" s="54" t="s">
        <v>438</v>
      </c>
      <c r="D500" s="54" t="s">
        <v>470</v>
      </c>
      <c r="E500" s="53">
        <v>24</v>
      </c>
    </row>
    <row r="501" spans="1:5">
      <c r="A501" s="54" t="s">
        <v>440</v>
      </c>
      <c r="B501" s="54">
        <v>2011</v>
      </c>
      <c r="C501" s="54" t="s">
        <v>438</v>
      </c>
      <c r="D501" s="54" t="s">
        <v>470</v>
      </c>
      <c r="E501" s="53">
        <v>26</v>
      </c>
    </row>
    <row r="502" spans="1:5">
      <c r="A502" s="54" t="s">
        <v>440</v>
      </c>
      <c r="B502" s="54">
        <v>2012</v>
      </c>
      <c r="C502" s="54" t="s">
        <v>438</v>
      </c>
      <c r="D502" s="54" t="s">
        <v>470</v>
      </c>
      <c r="E502" s="53">
        <v>29</v>
      </c>
    </row>
    <row r="503" spans="1:5">
      <c r="A503" s="54" t="s">
        <v>440</v>
      </c>
      <c r="B503" s="54">
        <v>2013</v>
      </c>
      <c r="C503" s="54" t="s">
        <v>438</v>
      </c>
      <c r="D503" s="54" t="s">
        <v>470</v>
      </c>
      <c r="E503" s="53">
        <v>32</v>
      </c>
    </row>
    <row r="504" spans="1:5">
      <c r="A504" s="54" t="s">
        <v>440</v>
      </c>
      <c r="B504" s="54">
        <v>2014</v>
      </c>
      <c r="C504" s="54" t="s">
        <v>438</v>
      </c>
      <c r="D504" s="54" t="s">
        <v>470</v>
      </c>
      <c r="E504" s="53">
        <v>30</v>
      </c>
    </row>
    <row r="505" spans="1:5">
      <c r="A505" s="54" t="s">
        <v>440</v>
      </c>
      <c r="B505" s="54">
        <v>2015</v>
      </c>
      <c r="C505" s="54" t="s">
        <v>438</v>
      </c>
      <c r="D505" s="54" t="s">
        <v>470</v>
      </c>
      <c r="E505" s="53">
        <v>31</v>
      </c>
    </row>
    <row r="506" spans="1:5">
      <c r="A506" s="54" t="s">
        <v>440</v>
      </c>
      <c r="B506" s="54">
        <v>2016</v>
      </c>
      <c r="C506" s="54" t="s">
        <v>438</v>
      </c>
      <c r="D506" s="54" t="s">
        <v>470</v>
      </c>
      <c r="E506" s="53">
        <v>27</v>
      </c>
    </row>
    <row r="507" spans="1:5">
      <c r="A507" s="54" t="s">
        <v>440</v>
      </c>
      <c r="B507" s="54">
        <v>2017</v>
      </c>
      <c r="C507" s="54" t="s">
        <v>438</v>
      </c>
      <c r="D507" s="54" t="s">
        <v>470</v>
      </c>
      <c r="E507" s="53">
        <v>25</v>
      </c>
    </row>
    <row r="508" spans="1:5">
      <c r="A508" s="54" t="s">
        <v>440</v>
      </c>
      <c r="B508" s="54">
        <v>2018</v>
      </c>
      <c r="C508" s="54" t="s">
        <v>438</v>
      </c>
      <c r="D508" s="54" t="s">
        <v>470</v>
      </c>
      <c r="E508" s="53">
        <v>23</v>
      </c>
    </row>
    <row r="509" spans="1:5">
      <c r="A509" s="54" t="s">
        <v>440</v>
      </c>
      <c r="B509" s="54">
        <v>2019</v>
      </c>
      <c r="C509" s="54" t="s">
        <v>438</v>
      </c>
      <c r="D509" s="54" t="s">
        <v>470</v>
      </c>
      <c r="E509" s="53">
        <v>24</v>
      </c>
    </row>
    <row r="510" spans="1:5">
      <c r="A510" s="54" t="s">
        <v>440</v>
      </c>
      <c r="B510" s="54">
        <v>2020</v>
      </c>
      <c r="C510" s="54" t="s">
        <v>438</v>
      </c>
      <c r="D510" s="54" t="s">
        <v>470</v>
      </c>
      <c r="E510" s="53">
        <v>28</v>
      </c>
    </row>
    <row r="511" spans="1:5">
      <c r="A511" s="54" t="s">
        <v>440</v>
      </c>
      <c r="B511" s="54">
        <v>2021</v>
      </c>
      <c r="C511" s="54" t="s">
        <v>438</v>
      </c>
      <c r="D511" s="54" t="s">
        <v>470</v>
      </c>
      <c r="E511" s="53">
        <v>27.11</v>
      </c>
    </row>
    <row r="512" spans="1:5">
      <c r="A512" s="54" t="s">
        <v>439</v>
      </c>
      <c r="B512" s="54">
        <v>2005</v>
      </c>
      <c r="C512" s="54" t="s">
        <v>438</v>
      </c>
      <c r="D512" s="54" t="s">
        <v>470</v>
      </c>
      <c r="E512" s="53">
        <v>2.8</v>
      </c>
    </row>
    <row r="513" spans="1:5">
      <c r="A513" s="54" t="s">
        <v>439</v>
      </c>
      <c r="B513" s="54">
        <v>2006</v>
      </c>
      <c r="C513" s="54" t="s">
        <v>438</v>
      </c>
      <c r="D513" s="54" t="s">
        <v>470</v>
      </c>
      <c r="E513" s="53">
        <v>2.8</v>
      </c>
    </row>
    <row r="514" spans="1:5">
      <c r="A514" s="54" t="s">
        <v>439</v>
      </c>
      <c r="B514" s="54">
        <v>2007</v>
      </c>
      <c r="C514" s="54" t="s">
        <v>438</v>
      </c>
      <c r="D514" s="54" t="s">
        <v>470</v>
      </c>
      <c r="E514" s="53">
        <v>2.81</v>
      </c>
    </row>
    <row r="515" spans="1:5">
      <c r="A515" s="54" t="s">
        <v>439</v>
      </c>
      <c r="B515" s="54">
        <v>2008</v>
      </c>
      <c r="C515" s="54" t="s">
        <v>438</v>
      </c>
      <c r="D515" s="54" t="s">
        <v>470</v>
      </c>
      <c r="E515" s="53">
        <v>3.228748</v>
      </c>
    </row>
    <row r="516" spans="1:5">
      <c r="A516" s="54" t="s">
        <v>439</v>
      </c>
      <c r="B516" s="54">
        <v>2009</v>
      </c>
      <c r="C516" s="54" t="s">
        <v>438</v>
      </c>
      <c r="D516" s="54" t="s">
        <v>470</v>
      </c>
      <c r="E516" s="53">
        <v>5.13</v>
      </c>
    </row>
    <row r="517" spans="1:5">
      <c r="A517" s="54" t="s">
        <v>439</v>
      </c>
      <c r="B517" s="54">
        <v>2010</v>
      </c>
      <c r="C517" s="54" t="s">
        <v>438</v>
      </c>
      <c r="D517" s="54" t="s">
        <v>470</v>
      </c>
      <c r="E517" s="53">
        <v>5.56</v>
      </c>
    </row>
    <row r="518" spans="1:5">
      <c r="A518" s="54" t="s">
        <v>439</v>
      </c>
      <c r="B518" s="54">
        <v>2011</v>
      </c>
      <c r="C518" s="54" t="s">
        <v>438</v>
      </c>
      <c r="D518" s="54" t="s">
        <v>470</v>
      </c>
      <c r="E518" s="53">
        <v>6.23</v>
      </c>
    </row>
    <row r="519" spans="1:5">
      <c r="A519" s="54" t="s">
        <v>439</v>
      </c>
      <c r="B519" s="54">
        <v>2012</v>
      </c>
      <c r="C519" s="54" t="s">
        <v>438</v>
      </c>
      <c r="D519" s="54" t="s">
        <v>470</v>
      </c>
      <c r="E519" s="53">
        <v>6.92</v>
      </c>
    </row>
    <row r="520" spans="1:5">
      <c r="A520" s="54" t="s">
        <v>439</v>
      </c>
      <c r="B520" s="54">
        <v>2013</v>
      </c>
      <c r="C520" s="54" t="s">
        <v>438</v>
      </c>
      <c r="D520" s="54" t="s">
        <v>470</v>
      </c>
      <c r="E520" s="53">
        <v>7.42</v>
      </c>
    </row>
    <row r="521" spans="1:5">
      <c r="A521" s="54" t="s">
        <v>439</v>
      </c>
      <c r="B521" s="54">
        <v>2014</v>
      </c>
      <c r="C521" s="54" t="s">
        <v>438</v>
      </c>
      <c r="D521" s="54" t="s">
        <v>470</v>
      </c>
      <c r="E521" s="53">
        <v>7.87</v>
      </c>
    </row>
    <row r="522" spans="1:5">
      <c r="A522" s="54" t="s">
        <v>439</v>
      </c>
      <c r="B522" s="54">
        <v>2015</v>
      </c>
      <c r="C522" s="54" t="s">
        <v>438</v>
      </c>
      <c r="D522" s="54" t="s">
        <v>470</v>
      </c>
      <c r="E522" s="53">
        <v>8.0299999999999994</v>
      </c>
    </row>
    <row r="523" spans="1:5">
      <c r="A523" s="54" t="s">
        <v>439</v>
      </c>
      <c r="B523" s="54">
        <v>2016</v>
      </c>
      <c r="C523" s="54" t="s">
        <v>438</v>
      </c>
      <c r="D523" s="54" t="s">
        <v>470</v>
      </c>
      <c r="E523" s="53">
        <v>10.56</v>
      </c>
    </row>
    <row r="524" spans="1:5">
      <c r="A524" s="54" t="s">
        <v>439</v>
      </c>
      <c r="B524" s="54">
        <v>2017</v>
      </c>
      <c r="C524" s="54" t="s">
        <v>438</v>
      </c>
      <c r="D524" s="54" t="s">
        <v>470</v>
      </c>
      <c r="E524" s="53">
        <v>11.59</v>
      </c>
    </row>
    <row r="525" spans="1:5">
      <c r="A525" s="54" t="s">
        <v>439</v>
      </c>
      <c r="B525" s="54">
        <v>2018</v>
      </c>
      <c r="C525" s="54" t="s">
        <v>438</v>
      </c>
      <c r="D525" s="54" t="s">
        <v>470</v>
      </c>
      <c r="E525" s="53">
        <v>35.11</v>
      </c>
    </row>
    <row r="526" spans="1:5">
      <c r="A526" s="54" t="s">
        <v>439</v>
      </c>
      <c r="B526" s="54">
        <v>2019</v>
      </c>
      <c r="C526" s="54" t="s">
        <v>438</v>
      </c>
      <c r="D526" s="54" t="s">
        <v>470</v>
      </c>
      <c r="E526" s="53">
        <v>38.5</v>
      </c>
    </row>
    <row r="527" spans="1:5">
      <c r="A527" s="54" t="s">
        <v>439</v>
      </c>
      <c r="B527" s="54">
        <v>2020</v>
      </c>
      <c r="C527" s="54" t="s">
        <v>438</v>
      </c>
      <c r="D527" s="54" t="s">
        <v>470</v>
      </c>
      <c r="E527" s="53">
        <v>38.92</v>
      </c>
    </row>
    <row r="528" spans="1:5">
      <c r="A528" s="54" t="s">
        <v>439</v>
      </c>
      <c r="B528" s="54">
        <v>2021</v>
      </c>
      <c r="C528" s="54" t="s">
        <v>438</v>
      </c>
      <c r="D528" s="54" t="s">
        <v>470</v>
      </c>
      <c r="E528" s="53">
        <v>40.96</v>
      </c>
    </row>
    <row r="529" spans="1:5">
      <c r="A529" s="54" t="s">
        <v>469</v>
      </c>
      <c r="B529" s="54">
        <v>2005</v>
      </c>
      <c r="C529" s="54" t="s">
        <v>438</v>
      </c>
      <c r="D529" s="54" t="s">
        <v>437</v>
      </c>
      <c r="E529" s="53"/>
    </row>
    <row r="530" spans="1:5">
      <c r="A530" s="54" t="s">
        <v>469</v>
      </c>
      <c r="B530" s="54">
        <v>2006</v>
      </c>
      <c r="C530" s="54" t="s">
        <v>438</v>
      </c>
      <c r="D530" s="54" t="s">
        <v>437</v>
      </c>
      <c r="E530" s="53"/>
    </row>
    <row r="531" spans="1:5">
      <c r="A531" s="54" t="s">
        <v>469</v>
      </c>
      <c r="B531" s="54">
        <v>2007</v>
      </c>
      <c r="C531" s="54" t="s">
        <v>438</v>
      </c>
      <c r="D531" s="54" t="s">
        <v>437</v>
      </c>
      <c r="E531" s="53">
        <v>9</v>
      </c>
    </row>
    <row r="532" spans="1:5">
      <c r="A532" s="54" t="s">
        <v>469</v>
      </c>
      <c r="B532" s="54">
        <v>2008</v>
      </c>
      <c r="C532" s="54" t="s">
        <v>438</v>
      </c>
      <c r="D532" s="54" t="s">
        <v>437</v>
      </c>
      <c r="E532" s="53">
        <v>13.6060803</v>
      </c>
    </row>
    <row r="533" spans="1:5">
      <c r="A533" s="54" t="s">
        <v>469</v>
      </c>
      <c r="B533" s="54">
        <v>2009</v>
      </c>
      <c r="C533" s="54" t="s">
        <v>438</v>
      </c>
      <c r="D533" s="54" t="s">
        <v>437</v>
      </c>
      <c r="E533" s="53">
        <v>20.465827820000001</v>
      </c>
    </row>
    <row r="534" spans="1:5">
      <c r="A534" s="54" t="s">
        <v>469</v>
      </c>
      <c r="B534" s="54">
        <v>2010</v>
      </c>
      <c r="C534" s="54" t="s">
        <v>438</v>
      </c>
      <c r="D534" s="54" t="s">
        <v>437</v>
      </c>
      <c r="E534" s="53">
        <v>28.895372040000002</v>
      </c>
    </row>
    <row r="535" spans="1:5">
      <c r="A535" s="54" t="s">
        <v>469</v>
      </c>
      <c r="B535" s="54">
        <v>2011</v>
      </c>
      <c r="C535" s="54" t="s">
        <v>438</v>
      </c>
      <c r="D535" s="54" t="s">
        <v>437</v>
      </c>
      <c r="E535" s="53">
        <v>39.173256219999999</v>
      </c>
    </row>
    <row r="536" spans="1:5">
      <c r="A536" s="54" t="s">
        <v>469</v>
      </c>
      <c r="B536" s="54">
        <v>2012</v>
      </c>
      <c r="C536" s="54" t="s">
        <v>438</v>
      </c>
      <c r="D536" s="54" t="s">
        <v>437</v>
      </c>
      <c r="E536" s="53">
        <v>58.15</v>
      </c>
    </row>
    <row r="537" spans="1:5">
      <c r="A537" s="54" t="s">
        <v>469</v>
      </c>
      <c r="B537" s="54">
        <v>2013</v>
      </c>
      <c r="C537" s="54" t="s">
        <v>438</v>
      </c>
      <c r="D537" s="54" t="s">
        <v>437</v>
      </c>
      <c r="E537" s="53">
        <v>87.615021429999999</v>
      </c>
    </row>
    <row r="538" spans="1:5">
      <c r="A538" s="54" t="s">
        <v>469</v>
      </c>
      <c r="B538" s="54">
        <v>2014</v>
      </c>
      <c r="C538" s="54" t="s">
        <v>438</v>
      </c>
      <c r="D538" s="54" t="s">
        <v>437</v>
      </c>
      <c r="E538" s="53">
        <v>96.511277710000002</v>
      </c>
    </row>
    <row r="539" spans="1:5">
      <c r="A539" s="54" t="s">
        <v>469</v>
      </c>
      <c r="B539" s="54">
        <v>2015</v>
      </c>
      <c r="C539" s="54" t="s">
        <v>438</v>
      </c>
      <c r="D539" s="54" t="s">
        <v>437</v>
      </c>
      <c r="E539" s="53">
        <v>131.21</v>
      </c>
    </row>
    <row r="540" spans="1:5">
      <c r="A540" s="54" t="s">
        <v>469</v>
      </c>
      <c r="B540" s="54">
        <v>2016</v>
      </c>
      <c r="C540" s="54" t="s">
        <v>438</v>
      </c>
      <c r="D540" s="54" t="s">
        <v>437</v>
      </c>
      <c r="E540" s="53">
        <v>166.8151254</v>
      </c>
    </row>
    <row r="541" spans="1:5">
      <c r="A541" s="54" t="s">
        <v>469</v>
      </c>
      <c r="B541" s="54">
        <v>2017</v>
      </c>
      <c r="C541" s="54" t="s">
        <v>438</v>
      </c>
      <c r="D541" s="54" t="s">
        <v>437</v>
      </c>
      <c r="E541" s="53">
        <v>186.79</v>
      </c>
    </row>
    <row r="542" spans="1:5">
      <c r="A542" s="54" t="s">
        <v>469</v>
      </c>
      <c r="B542" s="54">
        <v>2018</v>
      </c>
      <c r="C542" s="54" t="s">
        <v>438</v>
      </c>
      <c r="D542" s="54" t="s">
        <v>437</v>
      </c>
      <c r="E542" s="53">
        <v>223.93</v>
      </c>
    </row>
    <row r="543" spans="1:5">
      <c r="A543" s="54" t="s">
        <v>469</v>
      </c>
      <c r="B543" s="54">
        <v>2019</v>
      </c>
      <c r="C543" s="54" t="s">
        <v>438</v>
      </c>
      <c r="D543" s="54" t="s">
        <v>437</v>
      </c>
      <c r="E543" s="53">
        <v>302.20999999999998</v>
      </c>
    </row>
    <row r="544" spans="1:5">
      <c r="A544" s="54" t="s">
        <v>469</v>
      </c>
      <c r="B544" s="54">
        <v>2020</v>
      </c>
      <c r="C544" s="54" t="s">
        <v>438</v>
      </c>
      <c r="D544" s="54" t="s">
        <v>437</v>
      </c>
      <c r="E544" s="53">
        <v>285</v>
      </c>
    </row>
    <row r="545" spans="1:5">
      <c r="A545" s="54" t="s">
        <v>469</v>
      </c>
      <c r="B545" s="54">
        <v>2021</v>
      </c>
      <c r="C545" s="54" t="s">
        <v>438</v>
      </c>
      <c r="D545" s="54" t="s">
        <v>437</v>
      </c>
      <c r="E545" s="53">
        <v>337.44</v>
      </c>
    </row>
    <row r="546" spans="1:5">
      <c r="A546" s="54" t="s">
        <v>468</v>
      </c>
      <c r="B546" s="54">
        <v>2005</v>
      </c>
      <c r="C546" s="54" t="s">
        <v>438</v>
      </c>
      <c r="D546" s="54" t="s">
        <v>437</v>
      </c>
      <c r="E546" s="53">
        <v>103.4</v>
      </c>
    </row>
    <row r="547" spans="1:5">
      <c r="A547" s="54" t="s">
        <v>468</v>
      </c>
      <c r="B547" s="54">
        <v>2006</v>
      </c>
      <c r="C547" s="54" t="s">
        <v>438</v>
      </c>
      <c r="D547" s="54" t="s">
        <v>437</v>
      </c>
      <c r="E547" s="53">
        <v>130</v>
      </c>
    </row>
    <row r="548" spans="1:5">
      <c r="A548" s="54" t="s">
        <v>468</v>
      </c>
      <c r="B548" s="54">
        <v>2007</v>
      </c>
      <c r="C548" s="54" t="s">
        <v>438</v>
      </c>
      <c r="D548" s="54" t="s">
        <v>437</v>
      </c>
      <c r="E548" s="53">
        <v>163.21</v>
      </c>
    </row>
    <row r="549" spans="1:5">
      <c r="A549" s="54" t="s">
        <v>468</v>
      </c>
      <c r="B549" s="54">
        <v>2008</v>
      </c>
      <c r="C549" s="54" t="s">
        <v>438</v>
      </c>
      <c r="D549" s="54" t="s">
        <v>437</v>
      </c>
      <c r="E549" s="53">
        <v>193.52</v>
      </c>
    </row>
    <row r="550" spans="1:5">
      <c r="A550" s="54" t="s">
        <v>468</v>
      </c>
      <c r="B550" s="54">
        <v>2009</v>
      </c>
      <c r="C550" s="54" t="s">
        <v>438</v>
      </c>
      <c r="D550" s="54" t="s">
        <v>437</v>
      </c>
      <c r="E550" s="53">
        <v>214.8</v>
      </c>
    </row>
    <row r="551" spans="1:5">
      <c r="A551" s="54" t="s">
        <v>468</v>
      </c>
      <c r="B551" s="54">
        <v>2010</v>
      </c>
      <c r="C551" s="54" t="s">
        <v>438</v>
      </c>
      <c r="D551" s="54" t="s">
        <v>437</v>
      </c>
      <c r="E551" s="53">
        <v>230.00175999999999</v>
      </c>
    </row>
    <row r="552" spans="1:5">
      <c r="A552" s="54" t="s">
        <v>468</v>
      </c>
      <c r="B552" s="54">
        <v>2011</v>
      </c>
      <c r="C552" s="54" t="s">
        <v>438</v>
      </c>
      <c r="D552" s="54" t="s">
        <v>437</v>
      </c>
      <c r="E552" s="53">
        <v>243.49</v>
      </c>
    </row>
    <row r="553" spans="1:5">
      <c r="A553" s="54" t="s">
        <v>468</v>
      </c>
      <c r="B553" s="54">
        <v>2012</v>
      </c>
      <c r="C553" s="54" t="s">
        <v>438</v>
      </c>
      <c r="D553" s="54" t="s">
        <v>437</v>
      </c>
      <c r="E553" s="53">
        <v>260.27</v>
      </c>
    </row>
    <row r="554" spans="1:5">
      <c r="A554" s="54" t="s">
        <v>468</v>
      </c>
      <c r="B554" s="54">
        <v>2013</v>
      </c>
      <c r="C554" s="54" t="s">
        <v>438</v>
      </c>
      <c r="D554" s="54" t="s">
        <v>437</v>
      </c>
      <c r="E554" s="53">
        <v>275.99</v>
      </c>
    </row>
    <row r="555" spans="1:5">
      <c r="A555" s="54" t="s">
        <v>468</v>
      </c>
      <c r="B555" s="54">
        <v>2014</v>
      </c>
      <c r="C555" s="54" t="s">
        <v>438</v>
      </c>
      <c r="D555" s="54" t="s">
        <v>437</v>
      </c>
      <c r="E555" s="53">
        <v>284.2697</v>
      </c>
    </row>
    <row r="556" spans="1:5">
      <c r="A556" s="54" t="s">
        <v>468</v>
      </c>
      <c r="B556" s="54">
        <v>2015</v>
      </c>
      <c r="C556" s="54" t="s">
        <v>438</v>
      </c>
      <c r="D556" s="54" t="s">
        <v>437</v>
      </c>
      <c r="E556" s="53">
        <v>306.54000000000002</v>
      </c>
    </row>
    <row r="557" spans="1:5">
      <c r="A557" s="54" t="s">
        <v>468</v>
      </c>
      <c r="B557" s="54">
        <v>2016</v>
      </c>
      <c r="C557" s="54" t="s">
        <v>438</v>
      </c>
      <c r="D557" s="54" t="s">
        <v>437</v>
      </c>
      <c r="E557" s="53">
        <v>314.40550000000002</v>
      </c>
    </row>
    <row r="558" spans="1:5">
      <c r="A558" s="54" t="s">
        <v>468</v>
      </c>
      <c r="B558" s="54">
        <v>2017</v>
      </c>
      <c r="C558" s="54" t="s">
        <v>438</v>
      </c>
      <c r="D558" s="54" t="s">
        <v>437</v>
      </c>
      <c r="E558" s="53">
        <v>328.65</v>
      </c>
    </row>
    <row r="559" spans="1:5">
      <c r="A559" s="54" t="s">
        <v>468</v>
      </c>
      <c r="B559" s="54">
        <v>2018</v>
      </c>
      <c r="C559" s="54" t="s">
        <v>438</v>
      </c>
      <c r="D559" s="54" t="s">
        <v>437</v>
      </c>
      <c r="E559" s="53">
        <v>357.23</v>
      </c>
    </row>
    <row r="560" spans="1:5">
      <c r="A560" s="54" t="s">
        <v>468</v>
      </c>
      <c r="B560" s="54">
        <v>2019</v>
      </c>
      <c r="C560" s="54" t="s">
        <v>438</v>
      </c>
      <c r="D560" s="54" t="s">
        <v>437</v>
      </c>
      <c r="E560" s="53">
        <v>370.2</v>
      </c>
    </row>
    <row r="561" spans="1:5">
      <c r="A561" s="54" t="s">
        <v>468</v>
      </c>
      <c r="B561" s="54">
        <v>2020</v>
      </c>
      <c r="C561" s="54" t="s">
        <v>438</v>
      </c>
      <c r="D561" s="54" t="s">
        <v>437</v>
      </c>
      <c r="E561" s="53">
        <v>330.58</v>
      </c>
    </row>
    <row r="562" spans="1:5">
      <c r="A562" s="54" t="s">
        <v>468</v>
      </c>
      <c r="B562" s="54">
        <v>2021</v>
      </c>
      <c r="C562" s="54" t="s">
        <v>438</v>
      </c>
      <c r="D562" s="54" t="s">
        <v>437</v>
      </c>
      <c r="E562" s="53">
        <v>379.2</v>
      </c>
    </row>
    <row r="563" spans="1:5">
      <c r="A563" s="54" t="s">
        <v>467</v>
      </c>
      <c r="B563" s="54">
        <v>2005</v>
      </c>
      <c r="C563" s="54" t="s">
        <v>438</v>
      </c>
      <c r="D563" s="54" t="s">
        <v>437</v>
      </c>
      <c r="E563" s="53">
        <v>13.65</v>
      </c>
    </row>
    <row r="564" spans="1:5">
      <c r="A564" s="54" t="s">
        <v>467</v>
      </c>
      <c r="B564" s="54">
        <v>2006</v>
      </c>
      <c r="C564" s="54" t="s">
        <v>438</v>
      </c>
      <c r="D564" s="54" t="s">
        <v>437</v>
      </c>
      <c r="E564" s="53">
        <v>14.21</v>
      </c>
    </row>
    <row r="565" spans="1:5">
      <c r="A565" s="54" t="s">
        <v>467</v>
      </c>
      <c r="B565" s="54">
        <v>2007</v>
      </c>
      <c r="C565" s="54" t="s">
        <v>438</v>
      </c>
      <c r="D565" s="54" t="s">
        <v>437</v>
      </c>
      <c r="E565" s="53">
        <v>20.07</v>
      </c>
    </row>
    <row r="566" spans="1:5">
      <c r="A566" s="54" t="s">
        <v>467</v>
      </c>
      <c r="B566" s="54">
        <v>2008</v>
      </c>
      <c r="C566" s="54" t="s">
        <v>438</v>
      </c>
      <c r="D566" s="54" t="s">
        <v>437</v>
      </c>
      <c r="E566" s="53">
        <v>29.13</v>
      </c>
    </row>
    <row r="567" spans="1:5">
      <c r="A567" s="54" t="s">
        <v>467</v>
      </c>
      <c r="B567" s="54">
        <v>2009</v>
      </c>
      <c r="C567" s="54" t="s">
        <v>438</v>
      </c>
      <c r="D567" s="54" t="s">
        <v>437</v>
      </c>
      <c r="E567" s="53">
        <v>47.13</v>
      </c>
    </row>
    <row r="568" spans="1:5">
      <c r="A568" s="54" t="s">
        <v>467</v>
      </c>
      <c r="B568" s="54">
        <v>2010</v>
      </c>
      <c r="C568" s="54" t="s">
        <v>438</v>
      </c>
      <c r="D568" s="54" t="s">
        <v>437</v>
      </c>
      <c r="E568" s="53">
        <v>57.52</v>
      </c>
    </row>
    <row r="569" spans="1:5">
      <c r="A569" s="54" t="s">
        <v>467</v>
      </c>
      <c r="B569" s="54">
        <v>2011</v>
      </c>
      <c r="C569" s="54" t="s">
        <v>438</v>
      </c>
      <c r="D569" s="54" t="s">
        <v>437</v>
      </c>
      <c r="E569" s="53">
        <v>70.599999999999994</v>
      </c>
    </row>
    <row r="570" spans="1:5">
      <c r="A570" s="54" t="s">
        <v>467</v>
      </c>
      <c r="B570" s="54">
        <v>2012</v>
      </c>
      <c r="C570" s="54" t="s">
        <v>438</v>
      </c>
      <c r="D570" s="54" t="s">
        <v>437</v>
      </c>
      <c r="E570" s="53">
        <v>83.87</v>
      </c>
    </row>
    <row r="571" spans="1:5">
      <c r="A571" s="54" t="s">
        <v>467</v>
      </c>
      <c r="B571" s="54">
        <v>2013</v>
      </c>
      <c r="C571" s="54" t="s">
        <v>438</v>
      </c>
      <c r="D571" s="54" t="s">
        <v>437</v>
      </c>
      <c r="E571" s="53">
        <v>84.5</v>
      </c>
    </row>
    <row r="572" spans="1:5">
      <c r="A572" s="54" t="s">
        <v>467</v>
      </c>
      <c r="B572" s="54">
        <v>2014</v>
      </c>
      <c r="C572" s="54" t="s">
        <v>438</v>
      </c>
      <c r="D572" s="54" t="s">
        <v>437</v>
      </c>
      <c r="E572" s="53">
        <v>89.77</v>
      </c>
    </row>
    <row r="573" spans="1:5">
      <c r="A573" s="54" t="s">
        <v>467</v>
      </c>
      <c r="B573" s="54">
        <v>2015</v>
      </c>
      <c r="C573" s="54" t="s">
        <v>438</v>
      </c>
      <c r="D573" s="54" t="s">
        <v>437</v>
      </c>
      <c r="E573" s="53">
        <v>93.8</v>
      </c>
    </row>
    <row r="574" spans="1:5">
      <c r="A574" s="54" t="s">
        <v>467</v>
      </c>
      <c r="B574" s="54">
        <v>2016</v>
      </c>
      <c r="C574" s="54" t="s">
        <v>438</v>
      </c>
      <c r="D574" s="54" t="s">
        <v>437</v>
      </c>
      <c r="E574" s="53">
        <v>99.8</v>
      </c>
    </row>
    <row r="575" spans="1:5">
      <c r="A575" s="54" t="s">
        <v>467</v>
      </c>
      <c r="B575" s="54">
        <v>2017</v>
      </c>
      <c r="C575" s="54" t="s">
        <v>438</v>
      </c>
      <c r="D575" s="54" t="s">
        <v>437</v>
      </c>
      <c r="E575" s="53">
        <v>104.3</v>
      </c>
    </row>
    <row r="576" spans="1:5">
      <c r="A576" s="54" t="s">
        <v>467</v>
      </c>
      <c r="B576" s="54">
        <v>2018</v>
      </c>
      <c r="C576" s="54" t="s">
        <v>438</v>
      </c>
      <c r="D576" s="54" t="s">
        <v>437</v>
      </c>
      <c r="E576" s="53">
        <v>108.2</v>
      </c>
    </row>
    <row r="577" spans="1:5">
      <c r="A577" s="54" t="s">
        <v>467</v>
      </c>
      <c r="B577" s="54">
        <v>2019</v>
      </c>
      <c r="C577" s="54" t="s">
        <v>438</v>
      </c>
      <c r="D577" s="54" t="s">
        <v>437</v>
      </c>
      <c r="E577" s="53">
        <v>113.4</v>
      </c>
    </row>
    <row r="578" spans="1:5">
      <c r="A578" s="54" t="s">
        <v>467</v>
      </c>
      <c r="B578" s="54">
        <v>2020</v>
      </c>
      <c r="C578" s="54" t="s">
        <v>438</v>
      </c>
      <c r="D578" s="54" t="s">
        <v>437</v>
      </c>
      <c r="E578" s="53">
        <v>115.5</v>
      </c>
    </row>
    <row r="579" spans="1:5">
      <c r="A579" s="54" t="s">
        <v>467</v>
      </c>
      <c r="B579" s="54">
        <v>2021</v>
      </c>
      <c r="C579" s="54" t="s">
        <v>438</v>
      </c>
      <c r="D579" s="54" t="s">
        <v>437</v>
      </c>
      <c r="E579" s="53">
        <v>152.66999999999999</v>
      </c>
    </row>
    <row r="580" spans="1:5">
      <c r="A580" s="54" t="s">
        <v>466</v>
      </c>
      <c r="B580" s="54">
        <v>2005</v>
      </c>
      <c r="C580" s="54" t="s">
        <v>438</v>
      </c>
      <c r="D580" s="54" t="s">
        <v>437</v>
      </c>
      <c r="E580" s="53">
        <v>0.92</v>
      </c>
    </row>
    <row r="581" spans="1:5">
      <c r="A581" s="54" t="s">
        <v>466</v>
      </c>
      <c r="B581" s="54">
        <v>2006</v>
      </c>
      <c r="C581" s="54" t="s">
        <v>438</v>
      </c>
      <c r="D581" s="54" t="s">
        <v>437</v>
      </c>
      <c r="E581" s="53">
        <v>1.3</v>
      </c>
    </row>
    <row r="582" spans="1:5">
      <c r="A582" s="54" t="s">
        <v>466</v>
      </c>
      <c r="B582" s="54">
        <v>2007</v>
      </c>
      <c r="C582" s="54" t="s">
        <v>438</v>
      </c>
      <c r="D582" s="54" t="s">
        <v>437</v>
      </c>
      <c r="E582" s="53">
        <v>1.6</v>
      </c>
    </row>
    <row r="583" spans="1:5">
      <c r="A583" s="54" t="s">
        <v>466</v>
      </c>
      <c r="B583" s="54">
        <v>2008</v>
      </c>
      <c r="C583" s="54" t="s">
        <v>438</v>
      </c>
      <c r="D583" s="54" t="s">
        <v>437</v>
      </c>
      <c r="E583" s="53">
        <v>2.2999999999999998</v>
      </c>
    </row>
    <row r="584" spans="1:5">
      <c r="A584" s="54" t="s">
        <v>466</v>
      </c>
      <c r="B584" s="54">
        <v>2009</v>
      </c>
      <c r="C584" s="54" t="s">
        <v>438</v>
      </c>
      <c r="D584" s="54" t="s">
        <v>437</v>
      </c>
      <c r="E584" s="53">
        <v>3</v>
      </c>
    </row>
    <row r="585" spans="1:5">
      <c r="A585" s="54" t="s">
        <v>466</v>
      </c>
      <c r="B585" s="54">
        <v>2010</v>
      </c>
      <c r="C585" s="54" t="s">
        <v>438</v>
      </c>
      <c r="D585" s="54" t="s">
        <v>437</v>
      </c>
      <c r="E585" s="53">
        <v>5.9</v>
      </c>
    </row>
    <row r="586" spans="1:5">
      <c r="A586" s="54" t="s">
        <v>466</v>
      </c>
      <c r="B586" s="54">
        <v>2011</v>
      </c>
      <c r="C586" s="54" t="s">
        <v>438</v>
      </c>
      <c r="D586" s="54" t="s">
        <v>437</v>
      </c>
      <c r="E586" s="53">
        <v>6.4</v>
      </c>
    </row>
    <row r="587" spans="1:5">
      <c r="A587" s="54" t="s">
        <v>466</v>
      </c>
      <c r="B587" s="54">
        <v>2012</v>
      </c>
      <c r="C587" s="54" t="s">
        <v>438</v>
      </c>
      <c r="D587" s="54" t="s">
        <v>437</v>
      </c>
      <c r="E587" s="53">
        <v>8.4</v>
      </c>
    </row>
    <row r="588" spans="1:5">
      <c r="A588" s="54" t="s">
        <v>466</v>
      </c>
      <c r="B588" s="54">
        <v>2013</v>
      </c>
      <c r="C588" s="54" t="s">
        <v>438</v>
      </c>
      <c r="D588" s="54" t="s">
        <v>437</v>
      </c>
      <c r="E588" s="53">
        <v>38.799999999999997</v>
      </c>
    </row>
    <row r="589" spans="1:5">
      <c r="A589" s="54" t="s">
        <v>466</v>
      </c>
      <c r="B589" s="54">
        <v>2014</v>
      </c>
      <c r="C589" s="54" t="s">
        <v>438</v>
      </c>
      <c r="D589" s="54" t="s">
        <v>437</v>
      </c>
      <c r="E589" s="53">
        <v>39.299999999999997</v>
      </c>
    </row>
    <row r="590" spans="1:5">
      <c r="A590" s="54" t="s">
        <v>466</v>
      </c>
      <c r="B590" s="54">
        <v>2015</v>
      </c>
      <c r="C590" s="54" t="s">
        <v>438</v>
      </c>
      <c r="D590" s="54" t="s">
        <v>437</v>
      </c>
      <c r="E590" s="53">
        <v>52</v>
      </c>
    </row>
    <row r="591" spans="1:5">
      <c r="A591" s="54" t="s">
        <v>466</v>
      </c>
      <c r="B591" s="54">
        <v>2016</v>
      </c>
      <c r="C591" s="54" t="s">
        <v>438</v>
      </c>
      <c r="D591" s="54" t="s">
        <v>437</v>
      </c>
      <c r="E591" s="53">
        <v>67</v>
      </c>
    </row>
    <row r="592" spans="1:5">
      <c r="A592" s="54" t="s">
        <v>466</v>
      </c>
      <c r="B592" s="54">
        <v>2017</v>
      </c>
      <c r="C592" s="54" t="s">
        <v>438</v>
      </c>
      <c r="D592" s="54" t="s">
        <v>437</v>
      </c>
      <c r="E592" s="53">
        <v>70</v>
      </c>
    </row>
    <row r="593" spans="1:5">
      <c r="A593" s="54" t="s">
        <v>466</v>
      </c>
      <c r="B593" s="54">
        <v>2018</v>
      </c>
      <c r="C593" s="54" t="s">
        <v>438</v>
      </c>
      <c r="D593" s="54" t="s">
        <v>437</v>
      </c>
      <c r="E593" s="53">
        <v>74.5</v>
      </c>
    </row>
    <row r="594" spans="1:5">
      <c r="A594" s="54" t="s">
        <v>466</v>
      </c>
      <c r="B594" s="54">
        <v>2019</v>
      </c>
      <c r="C594" s="54" t="s">
        <v>438</v>
      </c>
      <c r="D594" s="54" t="s">
        <v>437</v>
      </c>
      <c r="E594" s="53">
        <v>76.25</v>
      </c>
    </row>
    <row r="595" spans="1:5">
      <c r="A595" s="54" t="s">
        <v>466</v>
      </c>
      <c r="B595" s="54">
        <v>2020</v>
      </c>
      <c r="C595" s="54" t="s">
        <v>438</v>
      </c>
      <c r="D595" s="54" t="s">
        <v>437</v>
      </c>
      <c r="E595" s="53">
        <v>79.099999999999994</v>
      </c>
    </row>
    <row r="596" spans="1:5">
      <c r="A596" s="54" t="s">
        <v>466</v>
      </c>
      <c r="B596" s="54">
        <v>2021</v>
      </c>
      <c r="C596" s="54" t="s">
        <v>438</v>
      </c>
      <c r="D596" s="54" t="s">
        <v>437</v>
      </c>
      <c r="E596" s="53">
        <v>81.3</v>
      </c>
    </row>
    <row r="597" spans="1:5">
      <c r="A597" s="54" t="s">
        <v>465</v>
      </c>
      <c r="B597" s="54">
        <v>2005</v>
      </c>
      <c r="C597" s="54" t="s">
        <v>438</v>
      </c>
      <c r="D597" s="54" t="s">
        <v>437</v>
      </c>
      <c r="E597" s="53">
        <v>133.36000000000001</v>
      </c>
    </row>
    <row r="598" spans="1:5">
      <c r="A598" s="54" t="s">
        <v>465</v>
      </c>
      <c r="B598" s="54">
        <v>2006</v>
      </c>
      <c r="C598" s="54" t="s">
        <v>438</v>
      </c>
      <c r="D598" s="54" t="s">
        <v>437</v>
      </c>
      <c r="E598" s="53">
        <v>175.12</v>
      </c>
    </row>
    <row r="599" spans="1:5">
      <c r="A599" s="54" t="s">
        <v>465</v>
      </c>
      <c r="B599" s="54">
        <v>2007</v>
      </c>
      <c r="C599" s="54" t="s">
        <v>438</v>
      </c>
      <c r="D599" s="54" t="s">
        <v>437</v>
      </c>
      <c r="E599" s="53">
        <v>185.14</v>
      </c>
    </row>
    <row r="600" spans="1:5">
      <c r="A600" s="54" t="s">
        <v>465</v>
      </c>
      <c r="B600" s="54">
        <v>2008</v>
      </c>
      <c r="C600" s="54" t="s">
        <v>438</v>
      </c>
      <c r="D600" s="54" t="s">
        <v>437</v>
      </c>
      <c r="E600" s="53">
        <v>202.37</v>
      </c>
    </row>
    <row r="601" spans="1:5">
      <c r="A601" s="54" t="s">
        <v>465</v>
      </c>
      <c r="B601" s="54">
        <v>2009</v>
      </c>
      <c r="C601" s="54" t="s">
        <v>438</v>
      </c>
      <c r="D601" s="54" t="s">
        <v>437</v>
      </c>
      <c r="E601" s="53">
        <v>236.22</v>
      </c>
    </row>
    <row r="602" spans="1:5">
      <c r="A602" s="54" t="s">
        <v>465</v>
      </c>
      <c r="B602" s="54">
        <v>2010</v>
      </c>
      <c r="C602" s="54" t="s">
        <v>438</v>
      </c>
      <c r="D602" s="54" t="s">
        <v>437</v>
      </c>
      <c r="E602" s="53">
        <v>297.95</v>
      </c>
    </row>
    <row r="603" spans="1:5">
      <c r="A603" s="54" t="s">
        <v>465</v>
      </c>
      <c r="B603" s="54">
        <v>2011</v>
      </c>
      <c r="C603" s="54" t="s">
        <v>438</v>
      </c>
      <c r="D603" s="54" t="s">
        <v>437</v>
      </c>
      <c r="E603" s="53">
        <v>390.76</v>
      </c>
    </row>
    <row r="604" spans="1:5">
      <c r="A604" s="54" t="s">
        <v>465</v>
      </c>
      <c r="B604" s="54">
        <v>2012</v>
      </c>
      <c r="C604" s="54" t="s">
        <v>438</v>
      </c>
      <c r="D604" s="54" t="s">
        <v>437</v>
      </c>
      <c r="E604" s="53">
        <v>402.75</v>
      </c>
    </row>
    <row r="605" spans="1:5">
      <c r="A605" s="54" t="s">
        <v>465</v>
      </c>
      <c r="B605" s="54">
        <v>2013</v>
      </c>
      <c r="C605" s="54" t="s">
        <v>438</v>
      </c>
      <c r="D605" s="54" t="s">
        <v>437</v>
      </c>
      <c r="E605" s="53">
        <v>487.55</v>
      </c>
    </row>
    <row r="606" spans="1:5">
      <c r="A606" s="54" t="s">
        <v>465</v>
      </c>
      <c r="B606" s="54">
        <v>2014</v>
      </c>
      <c r="C606" s="54" t="s">
        <v>438</v>
      </c>
      <c r="D606" s="54" t="s">
        <v>437</v>
      </c>
      <c r="E606" s="53">
        <v>489.99</v>
      </c>
    </row>
    <row r="607" spans="1:5">
      <c r="A607" s="54" t="s">
        <v>465</v>
      </c>
      <c r="B607" s="54">
        <v>2015</v>
      </c>
      <c r="C607" s="54" t="s">
        <v>438</v>
      </c>
      <c r="D607" s="54" t="s">
        <v>437</v>
      </c>
      <c r="E607" s="53">
        <v>538.63</v>
      </c>
    </row>
    <row r="608" spans="1:5">
      <c r="A608" s="54" t="s">
        <v>465</v>
      </c>
      <c r="B608" s="54">
        <v>2016</v>
      </c>
      <c r="C608" s="54" t="s">
        <v>438</v>
      </c>
      <c r="D608" s="54" t="s">
        <v>437</v>
      </c>
      <c r="E608" s="53">
        <v>673.92</v>
      </c>
    </row>
    <row r="609" spans="1:5">
      <c r="A609" s="54" t="s">
        <v>465</v>
      </c>
      <c r="B609" s="54">
        <v>2017</v>
      </c>
      <c r="C609" s="54" t="s">
        <v>438</v>
      </c>
      <c r="D609" s="54" t="s">
        <v>437</v>
      </c>
      <c r="E609" s="53">
        <v>688.33</v>
      </c>
    </row>
    <row r="610" spans="1:5">
      <c r="A610" s="54" t="s">
        <v>465</v>
      </c>
      <c r="B610" s="54">
        <v>2018</v>
      </c>
      <c r="C610" s="54" t="s">
        <v>438</v>
      </c>
      <c r="D610" s="54" t="s">
        <v>437</v>
      </c>
      <c r="E610" s="53">
        <v>705.19</v>
      </c>
    </row>
    <row r="611" spans="1:5">
      <c r="A611" s="54" t="s">
        <v>465</v>
      </c>
      <c r="B611" s="54">
        <v>2019</v>
      </c>
      <c r="C611" s="54" t="s">
        <v>438</v>
      </c>
      <c r="D611" s="54" t="s">
        <v>437</v>
      </c>
      <c r="E611" s="53">
        <v>770.2</v>
      </c>
    </row>
    <row r="612" spans="1:5">
      <c r="A612" s="54" t="s">
        <v>465</v>
      </c>
      <c r="B612" s="54">
        <v>2020</v>
      </c>
      <c r="C612" s="54" t="s">
        <v>438</v>
      </c>
      <c r="D612" s="54" t="s">
        <v>437</v>
      </c>
      <c r="E612" s="53">
        <v>778.93</v>
      </c>
    </row>
    <row r="613" spans="1:5">
      <c r="A613" s="54" t="s">
        <v>465</v>
      </c>
      <c r="B613" s="54">
        <v>2021</v>
      </c>
      <c r="C613" s="54" t="s">
        <v>438</v>
      </c>
      <c r="D613" s="54" t="s">
        <v>437</v>
      </c>
      <c r="E613" s="53">
        <v>625.71</v>
      </c>
    </row>
    <row r="614" spans="1:5">
      <c r="A614" s="54" t="s">
        <v>464</v>
      </c>
      <c r="B614" s="54">
        <v>2005</v>
      </c>
      <c r="C614" s="54" t="s">
        <v>438</v>
      </c>
      <c r="D614" s="54" t="s">
        <v>437</v>
      </c>
      <c r="E614" s="53">
        <v>45.63</v>
      </c>
    </row>
    <row r="615" spans="1:5">
      <c r="A615" s="54" t="s">
        <v>464</v>
      </c>
      <c r="B615" s="54">
        <v>2006</v>
      </c>
      <c r="C615" s="54" t="s">
        <v>438</v>
      </c>
      <c r="D615" s="54" t="s">
        <v>437</v>
      </c>
      <c r="E615" s="53">
        <v>53.32</v>
      </c>
    </row>
    <row r="616" spans="1:5">
      <c r="A616" s="54" t="s">
        <v>464</v>
      </c>
      <c r="B616" s="54">
        <v>2007</v>
      </c>
      <c r="C616" s="54" t="s">
        <v>438</v>
      </c>
      <c r="D616" s="54" t="s">
        <v>437</v>
      </c>
      <c r="E616" s="53">
        <v>62.81</v>
      </c>
    </row>
    <row r="617" spans="1:5">
      <c r="A617" s="54" t="s">
        <v>464</v>
      </c>
      <c r="B617" s="54">
        <v>2008</v>
      </c>
      <c r="C617" s="54" t="s">
        <v>438</v>
      </c>
      <c r="D617" s="54" t="s">
        <v>437</v>
      </c>
      <c r="E617" s="53">
        <v>64.900000000000006</v>
      </c>
    </row>
    <row r="618" spans="1:5">
      <c r="A618" s="54" t="s">
        <v>464</v>
      </c>
      <c r="B618" s="54">
        <v>2009</v>
      </c>
      <c r="C618" s="54" t="s">
        <v>438</v>
      </c>
      <c r="D618" s="54" t="s">
        <v>437</v>
      </c>
      <c r="E618" s="53">
        <v>69.510000000000005</v>
      </c>
    </row>
    <row r="619" spans="1:5">
      <c r="A619" s="54" t="s">
        <v>464</v>
      </c>
      <c r="B619" s="54">
        <v>2010</v>
      </c>
      <c r="C619" s="54" t="s">
        <v>438</v>
      </c>
      <c r="D619" s="54" t="s">
        <v>437</v>
      </c>
      <c r="E619" s="53">
        <v>86.88</v>
      </c>
    </row>
    <row r="620" spans="1:5">
      <c r="A620" s="54" t="s">
        <v>464</v>
      </c>
      <c r="B620" s="54">
        <v>2011</v>
      </c>
      <c r="C620" s="54" t="s">
        <v>438</v>
      </c>
      <c r="D620" s="54" t="s">
        <v>437</v>
      </c>
      <c r="E620" s="53">
        <v>92.94</v>
      </c>
    </row>
    <row r="621" spans="1:5">
      <c r="A621" s="54" t="s">
        <v>464</v>
      </c>
      <c r="B621" s="54">
        <v>2012</v>
      </c>
      <c r="C621" s="54" t="s">
        <v>438</v>
      </c>
      <c r="D621" s="54" t="s">
        <v>437</v>
      </c>
      <c r="E621" s="53">
        <v>102.85</v>
      </c>
    </row>
    <row r="622" spans="1:5">
      <c r="A622" s="54" t="s">
        <v>464</v>
      </c>
      <c r="B622" s="54">
        <v>2013</v>
      </c>
      <c r="C622" s="54" t="s">
        <v>438</v>
      </c>
      <c r="D622" s="54" t="s">
        <v>437</v>
      </c>
      <c r="E622" s="53">
        <v>86.35</v>
      </c>
    </row>
    <row r="623" spans="1:5">
      <c r="A623" s="54" t="s">
        <v>464</v>
      </c>
      <c r="B623" s="54">
        <v>2014</v>
      </c>
      <c r="C623" s="54" t="s">
        <v>438</v>
      </c>
      <c r="D623" s="54" t="s">
        <v>437</v>
      </c>
      <c r="E623" s="53">
        <v>86.35</v>
      </c>
    </row>
    <row r="624" spans="1:5">
      <c r="A624" s="54" t="s">
        <v>464</v>
      </c>
      <c r="B624" s="54">
        <v>2015</v>
      </c>
      <c r="C624" s="54" t="s">
        <v>438</v>
      </c>
      <c r="D624" s="54" t="s">
        <v>437</v>
      </c>
      <c r="E624" s="53">
        <v>117.85</v>
      </c>
    </row>
    <row r="625" spans="1:5">
      <c r="A625" s="54" t="s">
        <v>464</v>
      </c>
      <c r="B625" s="54">
        <v>2016</v>
      </c>
      <c r="C625" s="54" t="s">
        <v>438</v>
      </c>
      <c r="D625" s="54" t="s">
        <v>437</v>
      </c>
      <c r="E625" s="53">
        <v>135.78</v>
      </c>
    </row>
    <row r="626" spans="1:5">
      <c r="A626" s="54" t="s">
        <v>464</v>
      </c>
      <c r="B626" s="54">
        <v>2017</v>
      </c>
      <c r="C626" s="54" t="s">
        <v>438</v>
      </c>
      <c r="D626" s="54" t="s">
        <v>437</v>
      </c>
      <c r="E626" s="53">
        <v>124.78</v>
      </c>
    </row>
    <row r="627" spans="1:5">
      <c r="A627" s="54" t="s">
        <v>464</v>
      </c>
      <c r="B627" s="54">
        <v>2018</v>
      </c>
      <c r="C627" s="54" t="s">
        <v>438</v>
      </c>
      <c r="D627" s="54" t="s">
        <v>437</v>
      </c>
      <c r="E627" s="53">
        <v>73.66</v>
      </c>
    </row>
    <row r="628" spans="1:5">
      <c r="A628" s="54" t="s">
        <v>464</v>
      </c>
      <c r="B628" s="54">
        <v>2019</v>
      </c>
      <c r="C628" s="54" t="s">
        <v>438</v>
      </c>
      <c r="D628" s="54" t="s">
        <v>437</v>
      </c>
      <c r="E628" s="53">
        <v>9.0500000000000007</v>
      </c>
    </row>
    <row r="629" spans="1:5">
      <c r="A629" s="54" t="s">
        <v>464</v>
      </c>
      <c r="B629" s="54">
        <v>2020</v>
      </c>
      <c r="C629" s="54" t="s">
        <v>438</v>
      </c>
      <c r="D629" s="54" t="s">
        <v>437</v>
      </c>
      <c r="E629" s="53">
        <v>26.02</v>
      </c>
    </row>
    <row r="630" spans="1:5">
      <c r="A630" s="54" t="s">
        <v>464</v>
      </c>
      <c r="B630" s="54">
        <v>2021</v>
      </c>
      <c r="C630" s="54" t="s">
        <v>438</v>
      </c>
      <c r="D630" s="54" t="s">
        <v>437</v>
      </c>
      <c r="E630" s="53">
        <v>29.4</v>
      </c>
    </row>
    <row r="631" spans="1:5">
      <c r="A631" s="54" t="s">
        <v>463</v>
      </c>
      <c r="B631" s="54">
        <v>2005</v>
      </c>
      <c r="C631" s="54" t="s">
        <v>438</v>
      </c>
      <c r="D631" s="54" t="s">
        <v>437</v>
      </c>
      <c r="E631" s="53"/>
    </row>
    <row r="632" spans="1:5">
      <c r="A632" s="54" t="s">
        <v>463</v>
      </c>
      <c r="B632" s="54">
        <v>2006</v>
      </c>
      <c r="C632" s="54" t="s">
        <v>438</v>
      </c>
      <c r="D632" s="54" t="s">
        <v>437</v>
      </c>
      <c r="E632" s="53"/>
    </row>
    <row r="633" spans="1:5">
      <c r="A633" s="54" t="s">
        <v>463</v>
      </c>
      <c r="B633" s="54">
        <v>2007</v>
      </c>
      <c r="C633" s="54" t="s">
        <v>438</v>
      </c>
      <c r="D633" s="54" t="s">
        <v>437</v>
      </c>
      <c r="E633" s="53"/>
    </row>
    <row r="634" spans="1:5">
      <c r="A634" s="54" t="s">
        <v>463</v>
      </c>
      <c r="B634" s="54">
        <v>2008</v>
      </c>
      <c r="C634" s="54" t="s">
        <v>438</v>
      </c>
      <c r="D634" s="54" t="s">
        <v>437</v>
      </c>
      <c r="E634" s="53">
        <v>5.7</v>
      </c>
    </row>
    <row r="635" spans="1:5">
      <c r="A635" s="54" t="s">
        <v>463</v>
      </c>
      <c r="B635" s="54">
        <v>2009</v>
      </c>
      <c r="C635" s="54" t="s">
        <v>438</v>
      </c>
      <c r="D635" s="54" t="s">
        <v>437</v>
      </c>
      <c r="E635" s="53">
        <v>6.75</v>
      </c>
    </row>
    <row r="636" spans="1:5">
      <c r="A636" s="54" t="s">
        <v>463</v>
      </c>
      <c r="B636" s="54">
        <v>2010</v>
      </c>
      <c r="C636" s="54" t="s">
        <v>438</v>
      </c>
      <c r="D636" s="54" t="s">
        <v>437</v>
      </c>
      <c r="E636" s="53">
        <v>6.95</v>
      </c>
    </row>
    <row r="637" spans="1:5">
      <c r="A637" s="54" t="s">
        <v>463</v>
      </c>
      <c r="B637" s="54">
        <v>2011</v>
      </c>
      <c r="C637" s="54" t="s">
        <v>438</v>
      </c>
      <c r="D637" s="54" t="s">
        <v>437</v>
      </c>
      <c r="E637" s="53">
        <v>8.67</v>
      </c>
    </row>
    <row r="638" spans="1:5">
      <c r="A638" s="54" t="s">
        <v>463</v>
      </c>
      <c r="B638" s="54">
        <v>2012</v>
      </c>
      <c r="C638" s="54" t="s">
        <v>438</v>
      </c>
      <c r="D638" s="54" t="s">
        <v>437</v>
      </c>
      <c r="E638" s="53">
        <v>11.6</v>
      </c>
    </row>
    <row r="639" spans="1:5">
      <c r="A639" s="54" t="s">
        <v>463</v>
      </c>
      <c r="B639" s="54">
        <v>2013</v>
      </c>
      <c r="C639" s="54" t="s">
        <v>438</v>
      </c>
      <c r="D639" s="54" t="s">
        <v>437</v>
      </c>
      <c r="E639" s="53">
        <v>16.8</v>
      </c>
    </row>
    <row r="640" spans="1:5">
      <c r="A640" s="54" t="s">
        <v>463</v>
      </c>
      <c r="B640" s="54">
        <v>2014</v>
      </c>
      <c r="C640" s="54" t="s">
        <v>438</v>
      </c>
      <c r="D640" s="54" t="s">
        <v>437</v>
      </c>
      <c r="E640" s="53">
        <v>18.399999999999999</v>
      </c>
    </row>
    <row r="641" spans="1:5">
      <c r="A641" s="54" t="s">
        <v>463</v>
      </c>
      <c r="B641" s="54">
        <v>2015</v>
      </c>
      <c r="C641" s="54" t="s">
        <v>438</v>
      </c>
      <c r="D641" s="54" t="s">
        <v>437</v>
      </c>
      <c r="E641" s="53">
        <v>11</v>
      </c>
    </row>
    <row r="642" spans="1:5">
      <c r="A642" s="54" t="s">
        <v>463</v>
      </c>
      <c r="B642" s="54">
        <v>2016</v>
      </c>
      <c r="C642" s="54" t="s">
        <v>438</v>
      </c>
      <c r="D642" s="54" t="s">
        <v>437</v>
      </c>
      <c r="E642" s="53">
        <v>17.34</v>
      </c>
    </row>
    <row r="643" spans="1:5">
      <c r="A643" s="54" t="s">
        <v>463</v>
      </c>
      <c r="B643" s="54">
        <v>2017</v>
      </c>
      <c r="C643" s="54" t="s">
        <v>438</v>
      </c>
      <c r="D643" s="54" t="s">
        <v>437</v>
      </c>
      <c r="E643" s="53">
        <v>23.02</v>
      </c>
    </row>
    <row r="644" spans="1:5">
      <c r="A644" s="54" t="s">
        <v>463</v>
      </c>
      <c r="B644" s="54">
        <v>2018</v>
      </c>
      <c r="C644" s="54" t="s">
        <v>438</v>
      </c>
      <c r="D644" s="54" t="s">
        <v>437</v>
      </c>
      <c r="E644" s="53">
        <v>20</v>
      </c>
    </row>
    <row r="645" spans="1:5">
      <c r="A645" s="54" t="s">
        <v>463</v>
      </c>
      <c r="B645" s="54">
        <v>2019</v>
      </c>
      <c r="C645" s="54" t="s">
        <v>438</v>
      </c>
      <c r="D645" s="54" t="s">
        <v>437</v>
      </c>
      <c r="E645" s="53">
        <v>21.5</v>
      </c>
    </row>
    <row r="646" spans="1:5">
      <c r="A646" s="54" t="s">
        <v>463</v>
      </c>
      <c r="B646" s="54">
        <v>2020</v>
      </c>
      <c r="C646" s="54" t="s">
        <v>438</v>
      </c>
      <c r="D646" s="54" t="s">
        <v>437</v>
      </c>
      <c r="E646" s="53">
        <v>22.36</v>
      </c>
    </row>
    <row r="647" spans="1:5">
      <c r="A647" s="54" t="s">
        <v>463</v>
      </c>
      <c r="B647" s="54">
        <v>2021</v>
      </c>
      <c r="C647" s="54" t="s">
        <v>438</v>
      </c>
      <c r="D647" s="54" t="s">
        <v>437</v>
      </c>
      <c r="E647" s="53">
        <v>35</v>
      </c>
    </row>
    <row r="648" spans="1:5">
      <c r="A648" s="54" t="s">
        <v>462</v>
      </c>
      <c r="B648" s="54">
        <v>2005</v>
      </c>
      <c r="C648" s="54" t="s">
        <v>438</v>
      </c>
      <c r="D648" s="54" t="s">
        <v>437</v>
      </c>
      <c r="E648" s="53">
        <v>3.31</v>
      </c>
    </row>
    <row r="649" spans="1:5">
      <c r="A649" s="54" t="s">
        <v>462</v>
      </c>
      <c r="B649" s="54">
        <v>2006</v>
      </c>
      <c r="C649" s="54" t="s">
        <v>438</v>
      </c>
      <c r="D649" s="54" t="s">
        <v>437</v>
      </c>
      <c r="E649" s="53">
        <v>5.87</v>
      </c>
    </row>
    <row r="650" spans="1:5">
      <c r="A650" s="54" t="s">
        <v>462</v>
      </c>
      <c r="B650" s="54">
        <v>2007</v>
      </c>
      <c r="C650" s="54" t="s">
        <v>438</v>
      </c>
      <c r="D650" s="54" t="s">
        <v>437</v>
      </c>
      <c r="E650" s="53">
        <v>7.5</v>
      </c>
    </row>
    <row r="651" spans="1:5">
      <c r="A651" s="54" t="s">
        <v>462</v>
      </c>
      <c r="B651" s="54">
        <v>2008</v>
      </c>
      <c r="C651" s="54" t="s">
        <v>438</v>
      </c>
      <c r="D651" s="54" t="s">
        <v>437</v>
      </c>
      <c r="E651" s="53">
        <v>13.23</v>
      </c>
    </row>
    <row r="652" spans="1:5">
      <c r="A652" s="54" t="s">
        <v>462</v>
      </c>
      <c r="B652" s="54">
        <v>2009</v>
      </c>
      <c r="C652" s="54" t="s">
        <v>438</v>
      </c>
      <c r="D652" s="54" t="s">
        <v>437</v>
      </c>
      <c r="E652" s="53">
        <v>15.32</v>
      </c>
    </row>
    <row r="653" spans="1:5">
      <c r="A653" s="54" t="s">
        <v>462</v>
      </c>
      <c r="B653" s="54">
        <v>2010</v>
      </c>
      <c r="C653" s="54" t="s">
        <v>438</v>
      </c>
      <c r="D653" s="54" t="s">
        <v>437</v>
      </c>
      <c r="E653" s="53">
        <v>18.350000000000001</v>
      </c>
    </row>
    <row r="654" spans="1:5">
      <c r="A654" s="54" t="s">
        <v>462</v>
      </c>
      <c r="B654" s="54">
        <v>2011</v>
      </c>
      <c r="C654" s="54" t="s">
        <v>438</v>
      </c>
      <c r="D654" s="54" t="s">
        <v>437</v>
      </c>
      <c r="E654" s="53">
        <v>19.43</v>
      </c>
    </row>
    <row r="655" spans="1:5">
      <c r="A655" s="54" t="s">
        <v>462</v>
      </c>
      <c r="B655" s="54">
        <v>2012</v>
      </c>
      <c r="C655" s="54" t="s">
        <v>438</v>
      </c>
      <c r="D655" s="54" t="s">
        <v>437</v>
      </c>
      <c r="E655" s="53">
        <v>21</v>
      </c>
    </row>
    <row r="656" spans="1:5">
      <c r="A656" s="54" t="s">
        <v>462</v>
      </c>
      <c r="B656" s="54">
        <v>2013</v>
      </c>
      <c r="C656" s="54" t="s">
        <v>438</v>
      </c>
      <c r="D656" s="54" t="s">
        <v>437</v>
      </c>
      <c r="E656" s="53">
        <v>22.92</v>
      </c>
    </row>
    <row r="657" spans="1:5">
      <c r="A657" s="54" t="s">
        <v>462</v>
      </c>
      <c r="B657" s="54">
        <v>2014</v>
      </c>
      <c r="C657" s="54" t="s">
        <v>438</v>
      </c>
      <c r="D657" s="54" t="s">
        <v>437</v>
      </c>
      <c r="E657" s="53">
        <v>24.65</v>
      </c>
    </row>
    <row r="658" spans="1:5">
      <c r="A658" s="54" t="s">
        <v>462</v>
      </c>
      <c r="B658" s="54">
        <v>2015</v>
      </c>
      <c r="C658" s="54" t="s">
        <v>438</v>
      </c>
      <c r="D658" s="54" t="s">
        <v>437</v>
      </c>
      <c r="E658" s="53">
        <v>25.98</v>
      </c>
    </row>
    <row r="659" spans="1:5">
      <c r="A659" s="54" t="s">
        <v>462</v>
      </c>
      <c r="B659" s="54">
        <v>2016</v>
      </c>
      <c r="C659" s="54" t="s">
        <v>438</v>
      </c>
      <c r="D659" s="54" t="s">
        <v>437</v>
      </c>
      <c r="E659" s="53">
        <v>28.6</v>
      </c>
    </row>
    <row r="660" spans="1:5">
      <c r="A660" s="54" t="s">
        <v>462</v>
      </c>
      <c r="B660" s="54">
        <v>2017</v>
      </c>
      <c r="C660" s="54" t="s">
        <v>438</v>
      </c>
      <c r="D660" s="54" t="s">
        <v>437</v>
      </c>
      <c r="E660" s="53">
        <v>30.65</v>
      </c>
    </row>
    <row r="661" spans="1:5">
      <c r="A661" s="54" t="s">
        <v>462</v>
      </c>
      <c r="B661" s="54">
        <v>2018</v>
      </c>
      <c r="C661" s="54" t="s">
        <v>438</v>
      </c>
      <c r="D661" s="54" t="s">
        <v>437</v>
      </c>
      <c r="E661" s="53">
        <v>31.63</v>
      </c>
    </row>
    <row r="662" spans="1:5">
      <c r="A662" s="54" t="s">
        <v>462</v>
      </c>
      <c r="B662" s="54">
        <v>2019</v>
      </c>
      <c r="C662" s="54" t="s">
        <v>438</v>
      </c>
      <c r="D662" s="54" t="s">
        <v>437</v>
      </c>
      <c r="E662" s="53">
        <v>33.28</v>
      </c>
    </row>
    <row r="663" spans="1:5">
      <c r="A663" s="54" t="s">
        <v>462</v>
      </c>
      <c r="B663" s="54">
        <v>2020</v>
      </c>
      <c r="C663" s="54" t="s">
        <v>438</v>
      </c>
      <c r="D663" s="54" t="s">
        <v>437</v>
      </c>
      <c r="E663" s="53">
        <v>35.68</v>
      </c>
    </row>
    <row r="664" spans="1:5">
      <c r="A664" s="54" t="s">
        <v>462</v>
      </c>
      <c r="B664" s="54">
        <v>2021</v>
      </c>
      <c r="C664" s="54" t="s">
        <v>438</v>
      </c>
      <c r="D664" s="54" t="s">
        <v>437</v>
      </c>
      <c r="E664" s="53">
        <v>39.58</v>
      </c>
    </row>
    <row r="665" spans="1:5">
      <c r="A665" s="54" t="s">
        <v>461</v>
      </c>
      <c r="B665" s="54">
        <v>2005</v>
      </c>
      <c r="C665" s="54" t="s">
        <v>438</v>
      </c>
      <c r="D665" s="54" t="s">
        <v>437</v>
      </c>
      <c r="E665" s="53">
        <v>20.93</v>
      </c>
    </row>
    <row r="666" spans="1:5">
      <c r="A666" s="54" t="s">
        <v>461</v>
      </c>
      <c r="B666" s="54">
        <v>2006</v>
      </c>
      <c r="C666" s="54" t="s">
        <v>438</v>
      </c>
      <c r="D666" s="54" t="s">
        <v>437</v>
      </c>
      <c r="E666" s="53">
        <v>21.07</v>
      </c>
    </row>
    <row r="667" spans="1:5">
      <c r="A667" s="54" t="s">
        <v>461</v>
      </c>
      <c r="B667" s="54">
        <v>2007</v>
      </c>
      <c r="C667" s="54" t="s">
        <v>438</v>
      </c>
      <c r="D667" s="54" t="s">
        <v>437</v>
      </c>
      <c r="E667" s="53">
        <v>16.41</v>
      </c>
    </row>
    <row r="668" spans="1:5">
      <c r="A668" s="54" t="s">
        <v>461</v>
      </c>
      <c r="B668" s="54">
        <v>2008</v>
      </c>
      <c r="C668" s="54" t="s">
        <v>438</v>
      </c>
      <c r="D668" s="54" t="s">
        <v>437</v>
      </c>
      <c r="E668" s="53">
        <v>20.781344000000001</v>
      </c>
    </row>
    <row r="669" spans="1:5">
      <c r="A669" s="54" t="s">
        <v>461</v>
      </c>
      <c r="B669" s="54">
        <v>2009</v>
      </c>
      <c r="C669" s="54" t="s">
        <v>438</v>
      </c>
      <c r="D669" s="54" t="s">
        <v>437</v>
      </c>
      <c r="E669" s="53">
        <v>24.07</v>
      </c>
    </row>
    <row r="670" spans="1:5">
      <c r="A670" s="54" t="s">
        <v>461</v>
      </c>
      <c r="B670" s="54">
        <v>2010</v>
      </c>
      <c r="C670" s="54" t="s">
        <v>438</v>
      </c>
      <c r="D670" s="54" t="s">
        <v>437</v>
      </c>
      <c r="E670" s="53">
        <v>39.47</v>
      </c>
    </row>
    <row r="671" spans="1:5">
      <c r="A671" s="54" t="s">
        <v>461</v>
      </c>
      <c r="B671" s="54">
        <v>2011</v>
      </c>
      <c r="C671" s="54" t="s">
        <v>438</v>
      </c>
      <c r="D671" s="54" t="s">
        <v>437</v>
      </c>
      <c r="E671" s="53">
        <v>54.9</v>
      </c>
    </row>
    <row r="672" spans="1:5">
      <c r="A672" s="54" t="s">
        <v>461</v>
      </c>
      <c r="B672" s="54">
        <v>2012</v>
      </c>
      <c r="C672" s="54" t="s">
        <v>438</v>
      </c>
      <c r="D672" s="54" t="s">
        <v>437</v>
      </c>
      <c r="E672" s="53">
        <v>63.36</v>
      </c>
    </row>
    <row r="673" spans="1:5">
      <c r="A673" s="54" t="s">
        <v>461</v>
      </c>
      <c r="B673" s="54">
        <v>2013</v>
      </c>
      <c r="C673" s="54" t="s">
        <v>438</v>
      </c>
      <c r="D673" s="54" t="s">
        <v>437</v>
      </c>
      <c r="E673" s="53">
        <v>95.2</v>
      </c>
    </row>
    <row r="674" spans="1:5">
      <c r="A674" s="54" t="s">
        <v>461</v>
      </c>
      <c r="B674" s="54">
        <v>2014</v>
      </c>
      <c r="C674" s="54" t="s">
        <v>438</v>
      </c>
      <c r="D674" s="54" t="s">
        <v>437</v>
      </c>
      <c r="E674" s="53">
        <v>104.4</v>
      </c>
    </row>
    <row r="675" spans="1:5">
      <c r="A675" s="54" t="s">
        <v>461</v>
      </c>
      <c r="B675" s="54">
        <v>2015</v>
      </c>
      <c r="C675" s="54" t="s">
        <v>438</v>
      </c>
      <c r="D675" s="54" t="s">
        <v>437</v>
      </c>
      <c r="E675" s="53">
        <v>216.82</v>
      </c>
    </row>
    <row r="676" spans="1:5">
      <c r="A676" s="54" t="s">
        <v>461</v>
      </c>
      <c r="B676" s="54">
        <v>2016</v>
      </c>
      <c r="C676" s="54" t="s">
        <v>438</v>
      </c>
      <c r="D676" s="54" t="s">
        <v>437</v>
      </c>
      <c r="E676" s="53">
        <v>226.82</v>
      </c>
    </row>
    <row r="677" spans="1:5">
      <c r="A677" s="54" t="s">
        <v>461</v>
      </c>
      <c r="B677" s="54">
        <v>2017</v>
      </c>
      <c r="C677" s="54" t="s">
        <v>438</v>
      </c>
      <c r="D677" s="54" t="s">
        <v>437</v>
      </c>
      <c r="E677" s="53">
        <v>241.69</v>
      </c>
    </row>
    <row r="678" spans="1:5">
      <c r="A678" s="54" t="s">
        <v>461</v>
      </c>
      <c r="B678" s="54">
        <v>2018</v>
      </c>
      <c r="C678" s="54" t="s">
        <v>438</v>
      </c>
      <c r="D678" s="54" t="s">
        <v>437</v>
      </c>
      <c r="E678" s="53">
        <v>201.16</v>
      </c>
    </row>
    <row r="679" spans="1:5">
      <c r="A679" s="54" t="s">
        <v>461</v>
      </c>
      <c r="B679" s="54">
        <v>2019</v>
      </c>
      <c r="C679" s="54" t="s">
        <v>438</v>
      </c>
      <c r="D679" s="54" t="s">
        <v>437</v>
      </c>
      <c r="E679" s="53">
        <v>279.51</v>
      </c>
    </row>
    <row r="680" spans="1:5">
      <c r="A680" s="54" t="s">
        <v>461</v>
      </c>
      <c r="B680" s="54">
        <v>2020</v>
      </c>
      <c r="C680" s="54" t="s">
        <v>438</v>
      </c>
      <c r="D680" s="54" t="s">
        <v>437</v>
      </c>
      <c r="E680" s="53">
        <v>311.79000000000002</v>
      </c>
    </row>
    <row r="681" spans="1:5">
      <c r="A681" s="54" t="s">
        <v>461</v>
      </c>
      <c r="B681" s="54">
        <v>2021</v>
      </c>
      <c r="C681" s="54" t="s">
        <v>438</v>
      </c>
      <c r="D681" s="54" t="s">
        <v>437</v>
      </c>
      <c r="E681" s="53">
        <v>445.53</v>
      </c>
    </row>
    <row r="682" spans="1:5">
      <c r="A682" s="54" t="s">
        <v>460</v>
      </c>
      <c r="B682" s="54">
        <v>2005</v>
      </c>
      <c r="C682" s="54" t="s">
        <v>438</v>
      </c>
      <c r="D682" s="54" t="s">
        <v>437</v>
      </c>
      <c r="E682" s="53">
        <v>1.05</v>
      </c>
    </row>
    <row r="683" spans="1:5">
      <c r="A683" s="54" t="s">
        <v>460</v>
      </c>
      <c r="B683" s="54">
        <v>2006</v>
      </c>
      <c r="C683" s="54" t="s">
        <v>438</v>
      </c>
      <c r="D683" s="54" t="s">
        <v>437</v>
      </c>
      <c r="E683" s="53">
        <v>2</v>
      </c>
    </row>
    <row r="684" spans="1:5">
      <c r="A684" s="54" t="s">
        <v>460</v>
      </c>
      <c r="B684" s="54">
        <v>2007</v>
      </c>
      <c r="C684" s="54" t="s">
        <v>438</v>
      </c>
      <c r="D684" s="54" t="s">
        <v>437</v>
      </c>
      <c r="E684" s="53">
        <v>3</v>
      </c>
    </row>
    <row r="685" spans="1:5">
      <c r="A685" s="54" t="s">
        <v>460</v>
      </c>
      <c r="B685" s="54">
        <v>2008</v>
      </c>
      <c r="C685" s="54" t="s">
        <v>438</v>
      </c>
      <c r="D685" s="54" t="s">
        <v>437</v>
      </c>
      <c r="E685" s="53"/>
    </row>
    <row r="686" spans="1:5">
      <c r="A686" s="54" t="s">
        <v>460</v>
      </c>
      <c r="B686" s="54">
        <v>2009</v>
      </c>
      <c r="C686" s="54" t="s">
        <v>438</v>
      </c>
      <c r="D686" s="54" t="s">
        <v>437</v>
      </c>
      <c r="E686" s="53"/>
    </row>
    <row r="687" spans="1:5">
      <c r="A687" s="54" t="s">
        <v>460</v>
      </c>
      <c r="B687" s="54">
        <v>2010</v>
      </c>
      <c r="C687" s="54" t="s">
        <v>438</v>
      </c>
      <c r="D687" s="54" t="s">
        <v>437</v>
      </c>
      <c r="E687" s="53">
        <v>66.849999999999994</v>
      </c>
    </row>
    <row r="688" spans="1:5">
      <c r="A688" s="54" t="s">
        <v>460</v>
      </c>
      <c r="B688" s="54">
        <v>2011</v>
      </c>
      <c r="C688" s="54" t="s">
        <v>438</v>
      </c>
      <c r="D688" s="54" t="s">
        <v>437</v>
      </c>
      <c r="E688" s="53">
        <v>75.09</v>
      </c>
    </row>
    <row r="689" spans="1:5">
      <c r="A689" s="54" t="s">
        <v>460</v>
      </c>
      <c r="B689" s="54">
        <v>2012</v>
      </c>
      <c r="C689" s="54" t="s">
        <v>438</v>
      </c>
      <c r="D689" s="54" t="s">
        <v>437</v>
      </c>
      <c r="E689" s="53">
        <v>99</v>
      </c>
    </row>
    <row r="690" spans="1:5">
      <c r="A690" s="54" t="s">
        <v>460</v>
      </c>
      <c r="B690" s="54">
        <v>2013</v>
      </c>
      <c r="C690" s="54" t="s">
        <v>438</v>
      </c>
      <c r="D690" s="54" t="s">
        <v>437</v>
      </c>
      <c r="E690" s="53">
        <v>79.540000000000006</v>
      </c>
    </row>
    <row r="691" spans="1:5">
      <c r="A691" s="54" t="s">
        <v>460</v>
      </c>
      <c r="B691" s="54">
        <v>2014</v>
      </c>
      <c r="C691" s="54" t="s">
        <v>438</v>
      </c>
      <c r="D691" s="54" t="s">
        <v>437</v>
      </c>
      <c r="E691" s="53">
        <v>70.5</v>
      </c>
    </row>
    <row r="692" spans="1:5">
      <c r="A692" s="54" t="s">
        <v>460</v>
      </c>
      <c r="B692" s="54">
        <v>2015</v>
      </c>
      <c r="C692" s="54" t="s">
        <v>438</v>
      </c>
      <c r="D692" s="54" t="s">
        <v>437</v>
      </c>
      <c r="E692" s="53">
        <v>72.17</v>
      </c>
    </row>
    <row r="693" spans="1:5">
      <c r="A693" s="54" t="s">
        <v>460</v>
      </c>
      <c r="B693" s="54">
        <v>2016</v>
      </c>
      <c r="C693" s="54" t="s">
        <v>438</v>
      </c>
      <c r="D693" s="54" t="s">
        <v>437</v>
      </c>
      <c r="E693" s="53">
        <v>131.30690000000001</v>
      </c>
    </row>
    <row r="694" spans="1:5">
      <c r="A694" s="54" t="s">
        <v>460</v>
      </c>
      <c r="B694" s="54">
        <v>2017</v>
      </c>
      <c r="C694" s="54" t="s">
        <v>438</v>
      </c>
      <c r="D694" s="54" t="s">
        <v>437</v>
      </c>
      <c r="E694" s="53">
        <v>298.33999999999997</v>
      </c>
    </row>
    <row r="695" spans="1:5">
      <c r="A695" s="54" t="s">
        <v>460</v>
      </c>
      <c r="B695" s="54">
        <v>2018</v>
      </c>
      <c r="C695" s="54" t="s">
        <v>438</v>
      </c>
      <c r="D695" s="54" t="s">
        <v>437</v>
      </c>
      <c r="E695" s="53">
        <v>292.27</v>
      </c>
    </row>
    <row r="696" spans="1:5">
      <c r="A696" s="54" t="s">
        <v>460</v>
      </c>
      <c r="B696" s="54">
        <v>2019</v>
      </c>
      <c r="C696" s="54" t="s">
        <v>438</v>
      </c>
      <c r="D696" s="54" t="s">
        <v>437</v>
      </c>
      <c r="E696" s="53">
        <v>294.08</v>
      </c>
    </row>
    <row r="697" spans="1:5">
      <c r="A697" s="54" t="s">
        <v>460</v>
      </c>
      <c r="B697" s="54">
        <v>2020</v>
      </c>
      <c r="C697" s="54" t="s">
        <v>438</v>
      </c>
      <c r="D697" s="54" t="s">
        <v>437</v>
      </c>
      <c r="E697" s="53">
        <v>287.14</v>
      </c>
    </row>
    <row r="698" spans="1:5">
      <c r="A698" s="54" t="s">
        <v>460</v>
      </c>
      <c r="B698" s="54">
        <v>2021</v>
      </c>
      <c r="C698" s="54" t="s">
        <v>438</v>
      </c>
      <c r="D698" s="54" t="s">
        <v>437</v>
      </c>
      <c r="E698" s="53">
        <v>305.08999999999997</v>
      </c>
    </row>
    <row r="699" spans="1:5">
      <c r="A699" s="54" t="s">
        <v>459</v>
      </c>
      <c r="B699" s="54">
        <v>2005</v>
      </c>
      <c r="C699" s="54" t="s">
        <v>438</v>
      </c>
      <c r="D699" s="54" t="s">
        <v>437</v>
      </c>
      <c r="E699" s="53">
        <v>37.85</v>
      </c>
    </row>
    <row r="700" spans="1:5">
      <c r="A700" s="54" t="s">
        <v>459</v>
      </c>
      <c r="B700" s="54">
        <v>2006</v>
      </c>
      <c r="C700" s="54" t="s">
        <v>438</v>
      </c>
      <c r="D700" s="54" t="s">
        <v>437</v>
      </c>
      <c r="E700" s="53">
        <v>42.58</v>
      </c>
    </row>
    <row r="701" spans="1:5">
      <c r="A701" s="54" t="s">
        <v>459</v>
      </c>
      <c r="B701" s="54">
        <v>2007</v>
      </c>
      <c r="C701" s="54" t="s">
        <v>438</v>
      </c>
      <c r="D701" s="54" t="s">
        <v>437</v>
      </c>
      <c r="E701" s="53">
        <v>54.81</v>
      </c>
    </row>
    <row r="702" spans="1:5">
      <c r="A702" s="54" t="s">
        <v>459</v>
      </c>
      <c r="B702" s="54">
        <v>2008</v>
      </c>
      <c r="C702" s="54" t="s">
        <v>438</v>
      </c>
      <c r="D702" s="54" t="s">
        <v>437</v>
      </c>
      <c r="E702" s="53">
        <v>25</v>
      </c>
    </row>
    <row r="703" spans="1:5">
      <c r="A703" s="54" t="s">
        <v>459</v>
      </c>
      <c r="B703" s="54">
        <v>2009</v>
      </c>
      <c r="C703" s="54" t="s">
        <v>438</v>
      </c>
      <c r="D703" s="54" t="s">
        <v>437</v>
      </c>
      <c r="E703" s="53">
        <v>48</v>
      </c>
    </row>
    <row r="704" spans="1:5">
      <c r="A704" s="54" t="s">
        <v>459</v>
      </c>
      <c r="B704" s="54">
        <v>2010</v>
      </c>
      <c r="C704" s="54" t="s">
        <v>438</v>
      </c>
      <c r="D704" s="54" t="s">
        <v>437</v>
      </c>
      <c r="E704" s="53">
        <v>82.95</v>
      </c>
    </row>
    <row r="705" spans="1:5">
      <c r="A705" s="54" t="s">
        <v>459</v>
      </c>
      <c r="B705" s="54">
        <v>2011</v>
      </c>
      <c r="C705" s="54" t="s">
        <v>438</v>
      </c>
      <c r="D705" s="54" t="s">
        <v>437</v>
      </c>
      <c r="E705" s="53">
        <v>93.44</v>
      </c>
    </row>
    <row r="706" spans="1:5">
      <c r="A706" s="54" t="s">
        <v>459</v>
      </c>
      <c r="B706" s="54">
        <v>2012</v>
      </c>
      <c r="C706" s="54" t="s">
        <v>438</v>
      </c>
      <c r="D706" s="54" t="s">
        <v>437</v>
      </c>
      <c r="E706" s="53">
        <v>67.83</v>
      </c>
    </row>
    <row r="707" spans="1:5">
      <c r="A707" s="54" t="s">
        <v>459</v>
      </c>
      <c r="B707" s="54">
        <v>2013</v>
      </c>
      <c r="C707" s="54" t="s">
        <v>438</v>
      </c>
      <c r="D707" s="54" t="s">
        <v>437</v>
      </c>
      <c r="E707" s="53"/>
    </row>
    <row r="708" spans="1:5">
      <c r="A708" s="54" t="s">
        <v>459</v>
      </c>
      <c r="B708" s="54">
        <v>2014</v>
      </c>
      <c r="C708" s="54" t="s">
        <v>438</v>
      </c>
      <c r="D708" s="54" t="s">
        <v>437</v>
      </c>
      <c r="E708" s="53"/>
    </row>
    <row r="709" spans="1:5">
      <c r="A709" s="54" t="s">
        <v>459</v>
      </c>
      <c r="B709" s="54">
        <v>2015</v>
      </c>
      <c r="C709" s="54" t="s">
        <v>438</v>
      </c>
      <c r="D709" s="54" t="s">
        <v>437</v>
      </c>
      <c r="E709" s="53"/>
    </row>
    <row r="710" spans="1:5">
      <c r="A710" s="54" t="s">
        <v>459</v>
      </c>
      <c r="B710" s="54">
        <v>2016</v>
      </c>
      <c r="C710" s="54" t="s">
        <v>438</v>
      </c>
      <c r="D710" s="54" t="s">
        <v>437</v>
      </c>
      <c r="E710" s="53">
        <v>38.64</v>
      </c>
    </row>
    <row r="711" spans="1:5">
      <c r="A711" s="54" t="s">
        <v>459</v>
      </c>
      <c r="B711" s="54">
        <v>2017</v>
      </c>
      <c r="C711" s="54" t="s">
        <v>438</v>
      </c>
      <c r="D711" s="54" t="s">
        <v>437</v>
      </c>
      <c r="E711" s="53">
        <v>40.65</v>
      </c>
    </row>
    <row r="712" spans="1:5">
      <c r="A712" s="54" t="s">
        <v>459</v>
      </c>
      <c r="B712" s="54">
        <v>2018</v>
      </c>
      <c r="C712" s="54" t="s">
        <v>438</v>
      </c>
      <c r="D712" s="54" t="s">
        <v>437</v>
      </c>
      <c r="E712" s="53">
        <v>44.3</v>
      </c>
    </row>
    <row r="713" spans="1:5">
      <c r="A713" s="54" t="s">
        <v>459</v>
      </c>
      <c r="B713" s="54">
        <v>2019</v>
      </c>
      <c r="C713" s="54" t="s">
        <v>438</v>
      </c>
      <c r="D713" s="54" t="s">
        <v>437</v>
      </c>
      <c r="E713" s="53">
        <v>50.05</v>
      </c>
    </row>
    <row r="714" spans="1:5">
      <c r="A714" s="54" t="s">
        <v>459</v>
      </c>
      <c r="B714" s="54">
        <v>2020</v>
      </c>
      <c r="C714" s="54" t="s">
        <v>438</v>
      </c>
      <c r="D714" s="54" t="s">
        <v>437</v>
      </c>
      <c r="E714" s="53">
        <v>36.99</v>
      </c>
    </row>
    <row r="715" spans="1:5">
      <c r="A715" s="54" t="s">
        <v>459</v>
      </c>
      <c r="B715" s="54">
        <v>2021</v>
      </c>
      <c r="C715" s="54" t="s">
        <v>438</v>
      </c>
      <c r="D715" s="54" t="s">
        <v>437</v>
      </c>
      <c r="E715" s="53">
        <v>51.59</v>
      </c>
    </row>
    <row r="716" spans="1:5">
      <c r="A716" s="54" t="s">
        <v>458</v>
      </c>
      <c r="B716" s="54">
        <v>2005</v>
      </c>
      <c r="C716" s="54" t="s">
        <v>438</v>
      </c>
      <c r="D716" s="54" t="s">
        <v>437</v>
      </c>
      <c r="E716" s="53"/>
    </row>
    <row r="717" spans="1:5">
      <c r="A717" s="54" t="s">
        <v>458</v>
      </c>
      <c r="B717" s="54">
        <v>2006</v>
      </c>
      <c r="C717" s="54" t="s">
        <v>438</v>
      </c>
      <c r="D717" s="54" t="s">
        <v>437</v>
      </c>
      <c r="E717" s="53"/>
    </row>
    <row r="718" spans="1:5">
      <c r="A718" s="54" t="s">
        <v>458</v>
      </c>
      <c r="B718" s="54">
        <v>2007</v>
      </c>
      <c r="C718" s="54" t="s">
        <v>438</v>
      </c>
      <c r="D718" s="54" t="s">
        <v>437</v>
      </c>
      <c r="E718" s="53">
        <v>59.95</v>
      </c>
    </row>
    <row r="719" spans="1:5">
      <c r="A719" s="54" t="s">
        <v>458</v>
      </c>
      <c r="B719" s="54">
        <v>2008</v>
      </c>
      <c r="C719" s="54" t="s">
        <v>438</v>
      </c>
      <c r="D719" s="54" t="s">
        <v>437</v>
      </c>
      <c r="E719" s="53">
        <v>68.3</v>
      </c>
    </row>
    <row r="720" spans="1:5">
      <c r="A720" s="54" t="s">
        <v>458</v>
      </c>
      <c r="B720" s="54">
        <v>2009</v>
      </c>
      <c r="C720" s="54" t="s">
        <v>438</v>
      </c>
      <c r="D720" s="54" t="s">
        <v>437</v>
      </c>
      <c r="E720" s="53">
        <v>70.64</v>
      </c>
    </row>
    <row r="721" spans="1:5">
      <c r="A721" s="54" t="s">
        <v>458</v>
      </c>
      <c r="B721" s="54">
        <v>2010</v>
      </c>
      <c r="C721" s="54" t="s">
        <v>438</v>
      </c>
      <c r="D721" s="54" t="s">
        <v>437</v>
      </c>
      <c r="E721" s="53">
        <v>64</v>
      </c>
    </row>
    <row r="722" spans="1:5">
      <c r="A722" s="54" t="s">
        <v>458</v>
      </c>
      <c r="B722" s="54">
        <v>2011</v>
      </c>
      <c r="C722" s="54" t="s">
        <v>438</v>
      </c>
      <c r="D722" s="54" t="s">
        <v>437</v>
      </c>
      <c r="E722" s="53">
        <v>70.31</v>
      </c>
    </row>
    <row r="723" spans="1:5">
      <c r="A723" s="54" t="s">
        <v>458</v>
      </c>
      <c r="B723" s="54">
        <v>2012</v>
      </c>
      <c r="C723" s="54" t="s">
        <v>438</v>
      </c>
      <c r="D723" s="54" t="s">
        <v>437</v>
      </c>
      <c r="E723" s="53">
        <v>81.83</v>
      </c>
    </row>
    <row r="724" spans="1:5">
      <c r="A724" s="54" t="s">
        <v>458</v>
      </c>
      <c r="B724" s="54">
        <v>2013</v>
      </c>
      <c r="C724" s="54" t="s">
        <v>438</v>
      </c>
      <c r="D724" s="54" t="s">
        <v>437</v>
      </c>
      <c r="E724" s="53">
        <v>87.633598469999995</v>
      </c>
    </row>
    <row r="725" spans="1:5">
      <c r="A725" s="54" t="s">
        <v>458</v>
      </c>
      <c r="B725" s="54">
        <v>2014</v>
      </c>
      <c r="C725" s="54" t="s">
        <v>438</v>
      </c>
      <c r="D725" s="54" t="s">
        <v>437</v>
      </c>
      <c r="E725" s="53">
        <v>99.78789639</v>
      </c>
    </row>
    <row r="726" spans="1:5">
      <c r="A726" s="54" t="s">
        <v>458</v>
      </c>
      <c r="B726" s="54">
        <v>2015</v>
      </c>
      <c r="C726" s="54" t="s">
        <v>438</v>
      </c>
      <c r="D726" s="54" t="s">
        <v>437</v>
      </c>
      <c r="E726" s="53">
        <v>106.23</v>
      </c>
    </row>
    <row r="727" spans="1:5">
      <c r="A727" s="54" t="s">
        <v>458</v>
      </c>
      <c r="B727" s="54">
        <v>2016</v>
      </c>
      <c r="C727" s="54" t="s">
        <v>438</v>
      </c>
      <c r="D727" s="54" t="s">
        <v>437</v>
      </c>
      <c r="E727" s="53">
        <v>134.7785197</v>
      </c>
    </row>
    <row r="728" spans="1:5">
      <c r="A728" s="54" t="s">
        <v>458</v>
      </c>
      <c r="B728" s="54">
        <v>2017</v>
      </c>
      <c r="C728" s="54" t="s">
        <v>438</v>
      </c>
      <c r="D728" s="54" t="s">
        <v>437</v>
      </c>
      <c r="E728" s="53">
        <v>137.72</v>
      </c>
    </row>
    <row r="729" spans="1:5">
      <c r="A729" s="54" t="s">
        <v>458</v>
      </c>
      <c r="B729" s="54">
        <v>2018</v>
      </c>
      <c r="C729" s="54" t="s">
        <v>438</v>
      </c>
      <c r="D729" s="54" t="s">
        <v>437</v>
      </c>
      <c r="E729" s="53">
        <v>162.63</v>
      </c>
    </row>
    <row r="730" spans="1:5">
      <c r="A730" s="54" t="s">
        <v>458</v>
      </c>
      <c r="B730" s="54">
        <v>2019</v>
      </c>
      <c r="C730" s="54" t="s">
        <v>438</v>
      </c>
      <c r="D730" s="54" t="s">
        <v>437</v>
      </c>
      <c r="E730" s="53">
        <v>181.87</v>
      </c>
    </row>
    <row r="731" spans="1:5">
      <c r="A731" s="54" t="s">
        <v>458</v>
      </c>
      <c r="B731" s="54">
        <v>2020</v>
      </c>
      <c r="C731" s="54" t="s">
        <v>438</v>
      </c>
      <c r="D731" s="54" t="s">
        <v>437</v>
      </c>
      <c r="E731" s="53">
        <v>193.15</v>
      </c>
    </row>
    <row r="732" spans="1:5">
      <c r="A732" s="54" t="s">
        <v>458</v>
      </c>
      <c r="B732" s="54">
        <v>2021</v>
      </c>
      <c r="C732" s="54" t="s">
        <v>438</v>
      </c>
      <c r="D732" s="54" t="s">
        <v>437</v>
      </c>
      <c r="E732" s="53">
        <v>206.16</v>
      </c>
    </row>
    <row r="733" spans="1:5">
      <c r="A733" s="54" t="s">
        <v>457</v>
      </c>
      <c r="B733" s="54">
        <v>2005</v>
      </c>
      <c r="C733" s="54" t="s">
        <v>438</v>
      </c>
      <c r="D733" s="54" t="s">
        <v>437</v>
      </c>
      <c r="E733" s="53">
        <v>18.37</v>
      </c>
    </row>
    <row r="734" spans="1:5">
      <c r="A734" s="54" t="s">
        <v>457</v>
      </c>
      <c r="B734" s="54">
        <v>2006</v>
      </c>
      <c r="C734" s="54" t="s">
        <v>438</v>
      </c>
      <c r="D734" s="54" t="s">
        <v>437</v>
      </c>
      <c r="E734" s="53">
        <v>12.5</v>
      </c>
    </row>
    <row r="735" spans="1:5">
      <c r="A735" s="54" t="s">
        <v>457</v>
      </c>
      <c r="B735" s="54">
        <v>2007</v>
      </c>
      <c r="C735" s="54" t="s">
        <v>438</v>
      </c>
      <c r="D735" s="54" t="s">
        <v>437</v>
      </c>
      <c r="E735" s="53">
        <v>13.42</v>
      </c>
    </row>
    <row r="736" spans="1:5">
      <c r="A736" s="54" t="s">
        <v>457</v>
      </c>
      <c r="B736" s="54">
        <v>2008</v>
      </c>
      <c r="C736" s="54" t="s">
        <v>438</v>
      </c>
      <c r="D736" s="54" t="s">
        <v>437</v>
      </c>
      <c r="E736" s="53">
        <v>29.1</v>
      </c>
    </row>
    <row r="737" spans="1:5">
      <c r="A737" s="54" t="s">
        <v>457</v>
      </c>
      <c r="B737" s="54">
        <v>2009</v>
      </c>
      <c r="C737" s="54" t="s">
        <v>438</v>
      </c>
      <c r="D737" s="54" t="s">
        <v>437</v>
      </c>
      <c r="E737" s="53">
        <v>35.93</v>
      </c>
    </row>
    <row r="738" spans="1:5">
      <c r="A738" s="54" t="s">
        <v>457</v>
      </c>
      <c r="B738" s="54">
        <v>2010</v>
      </c>
      <c r="C738" s="54" t="s">
        <v>438</v>
      </c>
      <c r="D738" s="54" t="s">
        <v>437</v>
      </c>
      <c r="E738" s="53">
        <v>49.68</v>
      </c>
    </row>
    <row r="739" spans="1:5">
      <c r="A739" s="54" t="s">
        <v>457</v>
      </c>
      <c r="B739" s="54">
        <v>2011</v>
      </c>
      <c r="C739" s="54" t="s">
        <v>438</v>
      </c>
      <c r="D739" s="54" t="s">
        <v>437</v>
      </c>
      <c r="E739" s="53">
        <v>67.64</v>
      </c>
    </row>
    <row r="740" spans="1:5">
      <c r="A740" s="54" t="s">
        <v>457</v>
      </c>
      <c r="B740" s="54">
        <v>2012</v>
      </c>
      <c r="C740" s="54" t="s">
        <v>438</v>
      </c>
      <c r="D740" s="54" t="s">
        <v>437</v>
      </c>
      <c r="E740" s="53">
        <v>146</v>
      </c>
    </row>
    <row r="741" spans="1:5">
      <c r="A741" s="54" t="s">
        <v>457</v>
      </c>
      <c r="B741" s="54">
        <v>2013</v>
      </c>
      <c r="C741" s="54" t="s">
        <v>438</v>
      </c>
      <c r="D741" s="54" t="s">
        <v>437</v>
      </c>
      <c r="E741" s="53">
        <v>153.52000000000001</v>
      </c>
    </row>
    <row r="742" spans="1:5">
      <c r="A742" s="54" t="s">
        <v>457</v>
      </c>
      <c r="B742" s="54">
        <v>2014</v>
      </c>
      <c r="C742" s="54" t="s">
        <v>438</v>
      </c>
      <c r="D742" s="54" t="s">
        <v>437</v>
      </c>
      <c r="E742" s="53">
        <v>163.53</v>
      </c>
    </row>
    <row r="743" spans="1:5">
      <c r="A743" s="54" t="s">
        <v>457</v>
      </c>
      <c r="B743" s="54">
        <v>2015</v>
      </c>
      <c r="C743" s="54" t="s">
        <v>438</v>
      </c>
      <c r="D743" s="54" t="s">
        <v>437</v>
      </c>
      <c r="E743" s="53">
        <v>191.08</v>
      </c>
    </row>
    <row r="744" spans="1:5">
      <c r="A744" s="54" t="s">
        <v>457</v>
      </c>
      <c r="B744" s="54">
        <v>2016</v>
      </c>
      <c r="C744" s="54" t="s">
        <v>438</v>
      </c>
      <c r="D744" s="54" t="s">
        <v>437</v>
      </c>
      <c r="E744" s="53">
        <v>207.05886670000001</v>
      </c>
    </row>
    <row r="745" spans="1:5">
      <c r="A745" s="54" t="s">
        <v>457</v>
      </c>
      <c r="B745" s="54">
        <v>2017</v>
      </c>
      <c r="C745" s="54" t="s">
        <v>438</v>
      </c>
      <c r="D745" s="54" t="s">
        <v>437</v>
      </c>
      <c r="E745" s="53">
        <v>231.37</v>
      </c>
    </row>
    <row r="746" spans="1:5">
      <c r="A746" s="54" t="s">
        <v>457</v>
      </c>
      <c r="B746" s="54">
        <v>2018</v>
      </c>
      <c r="C746" s="54" t="s">
        <v>438</v>
      </c>
      <c r="D746" s="54" t="s">
        <v>437</v>
      </c>
      <c r="E746" s="53">
        <v>263.04000000000002</v>
      </c>
    </row>
    <row r="747" spans="1:5">
      <c r="A747" s="54" t="s">
        <v>457</v>
      </c>
      <c r="B747" s="54">
        <v>2019</v>
      </c>
      <c r="C747" s="54" t="s">
        <v>438</v>
      </c>
      <c r="D747" s="54" t="s">
        <v>437</v>
      </c>
      <c r="E747" s="53">
        <v>314.07</v>
      </c>
    </row>
    <row r="748" spans="1:5">
      <c r="A748" s="54" t="s">
        <v>457</v>
      </c>
      <c r="B748" s="54">
        <v>2020</v>
      </c>
      <c r="C748" s="54" t="s">
        <v>438</v>
      </c>
      <c r="D748" s="54" t="s">
        <v>437</v>
      </c>
      <c r="E748" s="53">
        <v>327.78</v>
      </c>
    </row>
    <row r="749" spans="1:5">
      <c r="A749" s="54" t="s">
        <v>457</v>
      </c>
      <c r="B749" s="54">
        <v>2021</v>
      </c>
      <c r="C749" s="54" t="s">
        <v>438</v>
      </c>
      <c r="D749" s="54" t="s">
        <v>437</v>
      </c>
      <c r="E749" s="53">
        <v>299.86</v>
      </c>
    </row>
    <row r="750" spans="1:5">
      <c r="A750" s="54" t="s">
        <v>456</v>
      </c>
      <c r="B750" s="54">
        <v>2005</v>
      </c>
      <c r="C750" s="54" t="s">
        <v>438</v>
      </c>
      <c r="D750" s="54" t="s">
        <v>437</v>
      </c>
      <c r="E750" s="53">
        <v>24.97</v>
      </c>
    </row>
    <row r="751" spans="1:5">
      <c r="A751" s="54" t="s">
        <v>456</v>
      </c>
      <c r="B751" s="54">
        <v>2006</v>
      </c>
      <c r="C751" s="54" t="s">
        <v>438</v>
      </c>
      <c r="D751" s="54" t="s">
        <v>437</v>
      </c>
      <c r="E751" s="53">
        <v>32.04</v>
      </c>
    </row>
    <row r="752" spans="1:5">
      <c r="A752" s="54" t="s">
        <v>456</v>
      </c>
      <c r="B752" s="54">
        <v>2007</v>
      </c>
      <c r="C752" s="54" t="s">
        <v>438</v>
      </c>
      <c r="D752" s="54" t="s">
        <v>437</v>
      </c>
      <c r="E752" s="53">
        <v>33.24</v>
      </c>
    </row>
    <row r="753" spans="1:5">
      <c r="A753" s="54" t="s">
        <v>456</v>
      </c>
      <c r="B753" s="54">
        <v>2008</v>
      </c>
      <c r="C753" s="54" t="s">
        <v>438</v>
      </c>
      <c r="D753" s="54" t="s">
        <v>437</v>
      </c>
      <c r="E753" s="53">
        <v>37.94</v>
      </c>
    </row>
    <row r="754" spans="1:5">
      <c r="A754" s="54" t="s">
        <v>456</v>
      </c>
      <c r="B754" s="54">
        <v>2009</v>
      </c>
      <c r="C754" s="54" t="s">
        <v>438</v>
      </c>
      <c r="D754" s="54" t="s">
        <v>437</v>
      </c>
      <c r="E754" s="53">
        <v>28.38</v>
      </c>
    </row>
    <row r="755" spans="1:5">
      <c r="A755" s="54" t="s">
        <v>456</v>
      </c>
      <c r="B755" s="54">
        <v>2010</v>
      </c>
      <c r="C755" s="54" t="s">
        <v>438</v>
      </c>
      <c r="D755" s="54" t="s">
        <v>437</v>
      </c>
      <c r="E755" s="53">
        <v>43.74</v>
      </c>
    </row>
    <row r="756" spans="1:5">
      <c r="A756" s="54" t="s">
        <v>456</v>
      </c>
      <c r="B756" s="54">
        <v>2011</v>
      </c>
      <c r="C756" s="54" t="s">
        <v>438</v>
      </c>
      <c r="D756" s="54" t="s">
        <v>437</v>
      </c>
      <c r="E756" s="53">
        <v>47.43</v>
      </c>
    </row>
    <row r="757" spans="1:5">
      <c r="A757" s="54" t="s">
        <v>456</v>
      </c>
      <c r="B757" s="54">
        <v>2012</v>
      </c>
      <c r="C757" s="54" t="s">
        <v>438</v>
      </c>
      <c r="D757" s="54" t="s">
        <v>437</v>
      </c>
      <c r="E757" s="53">
        <v>47.38</v>
      </c>
    </row>
    <row r="758" spans="1:5">
      <c r="A758" s="54" t="s">
        <v>456</v>
      </c>
      <c r="B758" s="54">
        <v>2013</v>
      </c>
      <c r="C758" s="54" t="s">
        <v>438</v>
      </c>
      <c r="D758" s="54" t="s">
        <v>437</v>
      </c>
      <c r="E758" s="53">
        <v>20.48</v>
      </c>
    </row>
    <row r="759" spans="1:5">
      <c r="A759" s="54" t="s">
        <v>456</v>
      </c>
      <c r="B759" s="54">
        <v>2014</v>
      </c>
      <c r="C759" s="54" t="s">
        <v>438</v>
      </c>
      <c r="D759" s="54" t="s">
        <v>437</v>
      </c>
      <c r="E759" s="53">
        <v>20.55</v>
      </c>
    </row>
    <row r="760" spans="1:5">
      <c r="A760" s="54" t="s">
        <v>456</v>
      </c>
      <c r="B760" s="54">
        <v>2015</v>
      </c>
      <c r="C760" s="54" t="s">
        <v>438</v>
      </c>
      <c r="D760" s="54" t="s">
        <v>437</v>
      </c>
      <c r="E760" s="53">
        <v>22.08</v>
      </c>
    </row>
    <row r="761" spans="1:5">
      <c r="A761" s="54" t="s">
        <v>456</v>
      </c>
      <c r="B761" s="54">
        <v>2016</v>
      </c>
      <c r="C761" s="54" t="s">
        <v>438</v>
      </c>
      <c r="D761" s="54" t="s">
        <v>437</v>
      </c>
      <c r="E761" s="53">
        <v>23.93</v>
      </c>
    </row>
    <row r="762" spans="1:5">
      <c r="A762" s="54" t="s">
        <v>456</v>
      </c>
      <c r="B762" s="54">
        <v>2017</v>
      </c>
      <c r="C762" s="54" t="s">
        <v>438</v>
      </c>
      <c r="D762" s="54" t="s">
        <v>437</v>
      </c>
      <c r="E762" s="53">
        <v>26.05</v>
      </c>
    </row>
    <row r="763" spans="1:5">
      <c r="A763" s="54" t="s">
        <v>456</v>
      </c>
      <c r="B763" s="54">
        <v>2018</v>
      </c>
      <c r="C763" s="54" t="s">
        <v>438</v>
      </c>
      <c r="D763" s="54" t="s">
        <v>437</v>
      </c>
      <c r="E763" s="53">
        <v>24.21</v>
      </c>
    </row>
    <row r="764" spans="1:5">
      <c r="A764" s="54" t="s">
        <v>456</v>
      </c>
      <c r="B764" s="54">
        <v>2019</v>
      </c>
      <c r="C764" s="54" t="s">
        <v>438</v>
      </c>
      <c r="D764" s="54" t="s">
        <v>437</v>
      </c>
      <c r="E764" s="53">
        <v>24.2</v>
      </c>
    </row>
    <row r="765" spans="1:5">
      <c r="A765" s="54" t="s">
        <v>456</v>
      </c>
      <c r="B765" s="54">
        <v>2020</v>
      </c>
      <c r="C765" s="54" t="s">
        <v>438</v>
      </c>
      <c r="D765" s="54" t="s">
        <v>437</v>
      </c>
      <c r="E765" s="53">
        <v>21.18</v>
      </c>
    </row>
    <row r="766" spans="1:5">
      <c r="A766" s="54" t="s">
        <v>456</v>
      </c>
      <c r="B766" s="54">
        <v>2021</v>
      </c>
      <c r="C766" s="54" t="s">
        <v>438</v>
      </c>
      <c r="D766" s="54" t="s">
        <v>437</v>
      </c>
      <c r="E766" s="53">
        <v>22.96</v>
      </c>
    </row>
    <row r="767" spans="1:5">
      <c r="A767" s="54" t="s">
        <v>455</v>
      </c>
      <c r="B767" s="54">
        <v>2005</v>
      </c>
      <c r="C767" s="54" t="s">
        <v>438</v>
      </c>
      <c r="D767" s="54" t="s">
        <v>437</v>
      </c>
      <c r="E767" s="53">
        <v>88</v>
      </c>
    </row>
    <row r="768" spans="1:5">
      <c r="A768" s="54" t="s">
        <v>455</v>
      </c>
      <c r="B768" s="54">
        <v>2006</v>
      </c>
      <c r="C768" s="54" t="s">
        <v>438</v>
      </c>
      <c r="D768" s="54" t="s">
        <v>437</v>
      </c>
      <c r="E768" s="53">
        <v>105.7</v>
      </c>
    </row>
    <row r="769" spans="1:5">
      <c r="A769" s="54" t="s">
        <v>455</v>
      </c>
      <c r="B769" s="54">
        <v>2007</v>
      </c>
      <c r="C769" s="54" t="s">
        <v>438</v>
      </c>
      <c r="D769" s="54" t="s">
        <v>437</v>
      </c>
      <c r="E769" s="53">
        <v>120</v>
      </c>
    </row>
    <row r="770" spans="1:5">
      <c r="A770" s="54" t="s">
        <v>455</v>
      </c>
      <c r="B770" s="54">
        <v>2008</v>
      </c>
      <c r="C770" s="54" t="s">
        <v>438</v>
      </c>
      <c r="D770" s="54" t="s">
        <v>437</v>
      </c>
      <c r="E770" s="53">
        <v>126.39</v>
      </c>
    </row>
    <row r="771" spans="1:5">
      <c r="A771" s="54" t="s">
        <v>455</v>
      </c>
      <c r="B771" s="54">
        <v>2009</v>
      </c>
      <c r="C771" s="54" t="s">
        <v>438</v>
      </c>
      <c r="D771" s="54" t="s">
        <v>437</v>
      </c>
      <c r="E771" s="53">
        <v>150.75</v>
      </c>
    </row>
    <row r="772" spans="1:5">
      <c r="A772" s="54" t="s">
        <v>455</v>
      </c>
      <c r="B772" s="54">
        <v>2010</v>
      </c>
      <c r="C772" s="54" t="s">
        <v>438</v>
      </c>
      <c r="D772" s="54" t="s">
        <v>437</v>
      </c>
      <c r="E772" s="53">
        <v>233.38</v>
      </c>
    </row>
    <row r="773" spans="1:5">
      <c r="A773" s="54" t="s">
        <v>455</v>
      </c>
      <c r="B773" s="54">
        <v>2011</v>
      </c>
      <c r="C773" s="54" t="s">
        <v>438</v>
      </c>
      <c r="D773" s="54" t="s">
        <v>437</v>
      </c>
      <c r="E773" s="53">
        <v>267.86</v>
      </c>
    </row>
    <row r="774" spans="1:5">
      <c r="A774" s="54" t="s">
        <v>455</v>
      </c>
      <c r="B774" s="54">
        <v>2012</v>
      </c>
      <c r="C774" s="54" t="s">
        <v>438</v>
      </c>
      <c r="D774" s="54" t="s">
        <v>437</v>
      </c>
      <c r="E774" s="53">
        <v>327.06</v>
      </c>
    </row>
    <row r="775" spans="1:5">
      <c r="A775" s="54" t="s">
        <v>455</v>
      </c>
      <c r="B775" s="54">
        <v>2013</v>
      </c>
      <c r="C775" s="54" t="s">
        <v>438</v>
      </c>
      <c r="D775" s="54" t="s">
        <v>437</v>
      </c>
      <c r="E775" s="53">
        <v>276.05</v>
      </c>
    </row>
    <row r="776" spans="1:5">
      <c r="A776" s="54" t="s">
        <v>455</v>
      </c>
      <c r="B776" s="54">
        <v>2014</v>
      </c>
      <c r="C776" s="54" t="s">
        <v>438</v>
      </c>
      <c r="D776" s="54" t="s">
        <v>437</v>
      </c>
      <c r="E776" s="53">
        <v>321.26</v>
      </c>
    </row>
    <row r="777" spans="1:5">
      <c r="A777" s="54" t="s">
        <v>455</v>
      </c>
      <c r="B777" s="54">
        <v>2015</v>
      </c>
      <c r="C777" s="54" t="s">
        <v>438</v>
      </c>
      <c r="D777" s="54" t="s">
        <v>437</v>
      </c>
      <c r="E777" s="53">
        <v>342.62</v>
      </c>
    </row>
    <row r="778" spans="1:5">
      <c r="A778" s="54" t="s">
        <v>455</v>
      </c>
      <c r="B778" s="54">
        <v>2016</v>
      </c>
      <c r="C778" s="54" t="s">
        <v>438</v>
      </c>
      <c r="D778" s="54" t="s">
        <v>437</v>
      </c>
      <c r="E778" s="53">
        <v>358.31</v>
      </c>
    </row>
    <row r="779" spans="1:5">
      <c r="A779" s="54" t="s">
        <v>455</v>
      </c>
      <c r="B779" s="54">
        <v>2017</v>
      </c>
      <c r="C779" s="54" t="s">
        <v>438</v>
      </c>
      <c r="D779" s="54" t="s">
        <v>437</v>
      </c>
      <c r="E779" s="53">
        <v>384.21</v>
      </c>
    </row>
    <row r="780" spans="1:5">
      <c r="A780" s="54" t="s">
        <v>455</v>
      </c>
      <c r="B780" s="54">
        <v>2018</v>
      </c>
      <c r="C780" s="54" t="s">
        <v>438</v>
      </c>
      <c r="D780" s="54" t="s">
        <v>437</v>
      </c>
      <c r="E780" s="53">
        <v>407.28</v>
      </c>
    </row>
    <row r="781" spans="1:5">
      <c r="A781" s="54" t="s">
        <v>455</v>
      </c>
      <c r="B781" s="54">
        <v>2019</v>
      </c>
      <c r="C781" s="54" t="s">
        <v>438</v>
      </c>
      <c r="D781" s="54" t="s">
        <v>437</v>
      </c>
      <c r="E781" s="53">
        <v>412.69</v>
      </c>
    </row>
    <row r="782" spans="1:5">
      <c r="A782" s="54" t="s">
        <v>455</v>
      </c>
      <c r="B782" s="54">
        <v>2020</v>
      </c>
      <c r="C782" s="54" t="s">
        <v>438</v>
      </c>
      <c r="D782" s="54" t="s">
        <v>437</v>
      </c>
      <c r="E782" s="53">
        <v>425.31</v>
      </c>
    </row>
    <row r="783" spans="1:5">
      <c r="A783" s="54" t="s">
        <v>455</v>
      </c>
      <c r="B783" s="54">
        <v>2021</v>
      </c>
      <c r="C783" s="54" t="s">
        <v>438</v>
      </c>
      <c r="D783" s="54" t="s">
        <v>437</v>
      </c>
      <c r="E783" s="53">
        <v>432.86</v>
      </c>
    </row>
    <row r="784" spans="1:5">
      <c r="A784" s="54" t="s">
        <v>454</v>
      </c>
      <c r="B784" s="54">
        <v>2005</v>
      </c>
      <c r="C784" s="54" t="s">
        <v>438</v>
      </c>
      <c r="D784" s="54" t="s">
        <v>437</v>
      </c>
      <c r="E784" s="53">
        <v>12</v>
      </c>
    </row>
    <row r="785" spans="1:5">
      <c r="A785" s="54" t="s">
        <v>454</v>
      </c>
      <c r="B785" s="54">
        <v>2006</v>
      </c>
      <c r="C785" s="54" t="s">
        <v>438</v>
      </c>
      <c r="D785" s="54" t="s">
        <v>437</v>
      </c>
      <c r="E785" s="53">
        <v>12.8</v>
      </c>
    </row>
    <row r="786" spans="1:5">
      <c r="A786" s="54" t="s">
        <v>454</v>
      </c>
      <c r="B786" s="54">
        <v>2007</v>
      </c>
      <c r="C786" s="54" t="s">
        <v>438</v>
      </c>
      <c r="D786" s="54" t="s">
        <v>437</v>
      </c>
      <c r="E786" s="53">
        <v>14</v>
      </c>
    </row>
    <row r="787" spans="1:5">
      <c r="A787" s="54" t="s">
        <v>454</v>
      </c>
      <c r="B787" s="54">
        <v>2008</v>
      </c>
      <c r="C787" s="54" t="s">
        <v>438</v>
      </c>
      <c r="D787" s="54" t="s">
        <v>437</v>
      </c>
      <c r="E787" s="53">
        <v>14.9</v>
      </c>
    </row>
    <row r="788" spans="1:5">
      <c r="A788" s="54" t="s">
        <v>454</v>
      </c>
      <c r="B788" s="54">
        <v>2009</v>
      </c>
      <c r="C788" s="54" t="s">
        <v>438</v>
      </c>
      <c r="D788" s="54" t="s">
        <v>437</v>
      </c>
      <c r="E788" s="53">
        <v>17.649999999999999</v>
      </c>
    </row>
    <row r="789" spans="1:5">
      <c r="A789" s="54" t="s">
        <v>454</v>
      </c>
      <c r="B789" s="54">
        <v>2010</v>
      </c>
      <c r="C789" s="54" t="s">
        <v>438</v>
      </c>
      <c r="D789" s="54" t="s">
        <v>437</v>
      </c>
      <c r="E789" s="53">
        <v>28.42</v>
      </c>
    </row>
    <row r="790" spans="1:5">
      <c r="A790" s="54" t="s">
        <v>454</v>
      </c>
      <c r="B790" s="54">
        <v>2011</v>
      </c>
      <c r="C790" s="54" t="s">
        <v>438</v>
      </c>
      <c r="D790" s="54" t="s">
        <v>437</v>
      </c>
      <c r="E790" s="53">
        <v>33</v>
      </c>
    </row>
    <row r="791" spans="1:5">
      <c r="A791" s="54" t="s">
        <v>454</v>
      </c>
      <c r="B791" s="54">
        <v>2012</v>
      </c>
      <c r="C791" s="54" t="s">
        <v>438</v>
      </c>
      <c r="D791" s="54" t="s">
        <v>437</v>
      </c>
      <c r="E791" s="53">
        <v>40</v>
      </c>
    </row>
    <row r="792" spans="1:5">
      <c r="A792" s="54" t="s">
        <v>454</v>
      </c>
      <c r="B792" s="54">
        <v>2013</v>
      </c>
      <c r="C792" s="54" t="s">
        <v>438</v>
      </c>
      <c r="D792" s="54" t="s">
        <v>437</v>
      </c>
      <c r="E792" s="53">
        <v>52</v>
      </c>
    </row>
    <row r="793" spans="1:5">
      <c r="A793" s="54" t="s">
        <v>454</v>
      </c>
      <c r="B793" s="54">
        <v>2014</v>
      </c>
      <c r="C793" s="54" t="s">
        <v>438</v>
      </c>
      <c r="D793" s="54" t="s">
        <v>437</v>
      </c>
      <c r="E793" s="53">
        <v>60</v>
      </c>
    </row>
    <row r="794" spans="1:5">
      <c r="A794" s="54" t="s">
        <v>454</v>
      </c>
      <c r="B794" s="54">
        <v>2015</v>
      </c>
      <c r="C794" s="54" t="s">
        <v>438</v>
      </c>
      <c r="D794" s="54" t="s">
        <v>437</v>
      </c>
      <c r="E794" s="53">
        <v>75</v>
      </c>
    </row>
    <row r="795" spans="1:5">
      <c r="A795" s="54" t="s">
        <v>454</v>
      </c>
      <c r="B795" s="54">
        <v>2016</v>
      </c>
      <c r="C795" s="54" t="s">
        <v>438</v>
      </c>
      <c r="D795" s="54" t="s">
        <v>437</v>
      </c>
      <c r="E795" s="53">
        <v>78</v>
      </c>
    </row>
    <row r="796" spans="1:5">
      <c r="A796" s="54" t="s">
        <v>454</v>
      </c>
      <c r="B796" s="54">
        <v>2017</v>
      </c>
      <c r="C796" s="54" t="s">
        <v>438</v>
      </c>
      <c r="D796" s="54" t="s">
        <v>437</v>
      </c>
      <c r="E796" s="53">
        <v>84.5</v>
      </c>
    </row>
    <row r="797" spans="1:5">
      <c r="A797" s="54" t="s">
        <v>454</v>
      </c>
      <c r="B797" s="54">
        <v>2018</v>
      </c>
      <c r="C797" s="54" t="s">
        <v>438</v>
      </c>
      <c r="D797" s="54" t="s">
        <v>437</v>
      </c>
      <c r="E797" s="53">
        <v>97</v>
      </c>
    </row>
    <row r="798" spans="1:5">
      <c r="A798" s="54" t="s">
        <v>454</v>
      </c>
      <c r="B798" s="54">
        <v>2019</v>
      </c>
      <c r="C798" s="54" t="s">
        <v>438</v>
      </c>
      <c r="D798" s="54" t="s">
        <v>437</v>
      </c>
      <c r="E798" s="53">
        <v>114</v>
      </c>
    </row>
    <row r="799" spans="1:5">
      <c r="A799" s="54" t="s">
        <v>454</v>
      </c>
      <c r="B799" s="54">
        <v>2020</v>
      </c>
      <c r="C799" s="54" t="s">
        <v>438</v>
      </c>
      <c r="D799" s="54" t="s">
        <v>437</v>
      </c>
      <c r="E799" s="53">
        <v>125</v>
      </c>
    </row>
    <row r="800" spans="1:5">
      <c r="A800" s="54" t="s">
        <v>454</v>
      </c>
      <c r="B800" s="54">
        <v>2021</v>
      </c>
      <c r="C800" s="54" t="s">
        <v>438</v>
      </c>
      <c r="D800" s="54" t="s">
        <v>437</v>
      </c>
      <c r="E800" s="53">
        <v>123</v>
      </c>
    </row>
    <row r="801" spans="1:5">
      <c r="A801" s="54" t="s">
        <v>453</v>
      </c>
      <c r="B801" s="54">
        <v>2005</v>
      </c>
      <c r="C801" s="54" t="s">
        <v>438</v>
      </c>
      <c r="D801" s="54" t="s">
        <v>437</v>
      </c>
      <c r="E801" s="53"/>
    </row>
    <row r="802" spans="1:5">
      <c r="A802" s="54" t="s">
        <v>453</v>
      </c>
      <c r="B802" s="54">
        <v>2006</v>
      </c>
      <c r="C802" s="54" t="s">
        <v>438</v>
      </c>
      <c r="D802" s="54" t="s">
        <v>437</v>
      </c>
      <c r="E802" s="53"/>
    </row>
    <row r="803" spans="1:5">
      <c r="A803" s="54" t="s">
        <v>453</v>
      </c>
      <c r="B803" s="54">
        <v>2007</v>
      </c>
      <c r="C803" s="54" t="s">
        <v>438</v>
      </c>
      <c r="D803" s="54" t="s">
        <v>437</v>
      </c>
      <c r="E803" s="53"/>
    </row>
    <row r="804" spans="1:5">
      <c r="A804" s="54" t="s">
        <v>453</v>
      </c>
      <c r="B804" s="54">
        <v>2008</v>
      </c>
      <c r="C804" s="54" t="s">
        <v>438</v>
      </c>
      <c r="D804" s="54" t="s">
        <v>437</v>
      </c>
      <c r="E804" s="53"/>
    </row>
    <row r="805" spans="1:5">
      <c r="A805" s="54" t="s">
        <v>453</v>
      </c>
      <c r="B805" s="54">
        <v>2009</v>
      </c>
      <c r="C805" s="54" t="s">
        <v>438</v>
      </c>
      <c r="D805" s="54" t="s">
        <v>437</v>
      </c>
      <c r="E805" s="53"/>
    </row>
    <row r="806" spans="1:5">
      <c r="A806" s="54" t="s">
        <v>453</v>
      </c>
      <c r="B806" s="54">
        <v>2010</v>
      </c>
      <c r="C806" s="54" t="s">
        <v>438</v>
      </c>
      <c r="D806" s="54" t="s">
        <v>437</v>
      </c>
      <c r="E806" s="53">
        <v>85.51</v>
      </c>
    </row>
    <row r="807" spans="1:5">
      <c r="A807" s="54" t="s">
        <v>453</v>
      </c>
      <c r="B807" s="54">
        <v>2011</v>
      </c>
      <c r="C807" s="54" t="s">
        <v>438</v>
      </c>
      <c r="D807" s="54" t="s">
        <v>437</v>
      </c>
      <c r="E807" s="53">
        <v>114.54</v>
      </c>
    </row>
    <row r="808" spans="1:5">
      <c r="A808" s="54" t="s">
        <v>453</v>
      </c>
      <c r="B808" s="54">
        <v>2012</v>
      </c>
      <c r="C808" s="54" t="s">
        <v>438</v>
      </c>
      <c r="D808" s="54" t="s">
        <v>437</v>
      </c>
      <c r="E808" s="53">
        <v>120.03</v>
      </c>
    </row>
    <row r="809" spans="1:5">
      <c r="A809" s="54" t="s">
        <v>453</v>
      </c>
      <c r="B809" s="54">
        <v>2013</v>
      </c>
      <c r="C809" s="54" t="s">
        <v>438</v>
      </c>
      <c r="D809" s="54" t="s">
        <v>437</v>
      </c>
      <c r="E809" s="53">
        <v>78.260000000000005</v>
      </c>
    </row>
    <row r="810" spans="1:5">
      <c r="A810" s="54" t="s">
        <v>453</v>
      </c>
      <c r="B810" s="54">
        <v>2014</v>
      </c>
      <c r="C810" s="54" t="s">
        <v>438</v>
      </c>
      <c r="D810" s="54" t="s">
        <v>437</v>
      </c>
      <c r="E810" s="53">
        <v>112.56</v>
      </c>
    </row>
    <row r="811" spans="1:5">
      <c r="A811" s="54" t="s">
        <v>453</v>
      </c>
      <c r="B811" s="54">
        <v>2015</v>
      </c>
      <c r="C811" s="54" t="s">
        <v>438</v>
      </c>
      <c r="D811" s="54" t="s">
        <v>437</v>
      </c>
      <c r="E811" s="53">
        <v>156.91999999999999</v>
      </c>
    </row>
    <row r="812" spans="1:5">
      <c r="A812" s="54" t="s">
        <v>453</v>
      </c>
      <c r="B812" s="54">
        <v>2016</v>
      </c>
      <c r="C812" s="54" t="s">
        <v>438</v>
      </c>
      <c r="D812" s="54" t="s">
        <v>437</v>
      </c>
      <c r="E812" s="53">
        <v>203.92</v>
      </c>
    </row>
    <row r="813" spans="1:5">
      <c r="A813" s="54" t="s">
        <v>453</v>
      </c>
      <c r="B813" s="54">
        <v>2017</v>
      </c>
      <c r="C813" s="54" t="s">
        <v>438</v>
      </c>
      <c r="D813" s="54" t="s">
        <v>437</v>
      </c>
      <c r="E813" s="53">
        <v>259.95999999999998</v>
      </c>
    </row>
    <row r="814" spans="1:5">
      <c r="A814" s="54" t="s">
        <v>453</v>
      </c>
      <c r="B814" s="54">
        <v>2018</v>
      </c>
      <c r="C814" s="54" t="s">
        <v>438</v>
      </c>
      <c r="D814" s="54" t="s">
        <v>437</v>
      </c>
      <c r="E814" s="53">
        <v>307.72000000000003</v>
      </c>
    </row>
    <row r="815" spans="1:5">
      <c r="A815" s="54" t="s">
        <v>453</v>
      </c>
      <c r="B815" s="54">
        <v>2019</v>
      </c>
      <c r="C815" s="54" t="s">
        <v>438</v>
      </c>
      <c r="D815" s="54" t="s">
        <v>437</v>
      </c>
      <c r="E815" s="53">
        <v>324.42</v>
      </c>
    </row>
    <row r="816" spans="1:5">
      <c r="A816" s="54" t="s">
        <v>453</v>
      </c>
      <c r="B816" s="54">
        <v>2020</v>
      </c>
      <c r="C816" s="54" t="s">
        <v>438</v>
      </c>
      <c r="D816" s="54" t="s">
        <v>437</v>
      </c>
      <c r="E816" s="53">
        <v>342.12</v>
      </c>
    </row>
    <row r="817" spans="1:5">
      <c r="A817" s="54" t="s">
        <v>453</v>
      </c>
      <c r="B817" s="54">
        <v>2021</v>
      </c>
      <c r="C817" s="54" t="s">
        <v>438</v>
      </c>
      <c r="D817" s="54" t="s">
        <v>437</v>
      </c>
      <c r="E817" s="53">
        <v>355.21</v>
      </c>
    </row>
    <row r="818" spans="1:5">
      <c r="A818" s="54" t="s">
        <v>452</v>
      </c>
      <c r="B818" s="54">
        <v>2005</v>
      </c>
      <c r="C818" s="54" t="s">
        <v>438</v>
      </c>
      <c r="D818" s="54" t="s">
        <v>437</v>
      </c>
      <c r="E818" s="53">
        <v>7.21</v>
      </c>
    </row>
    <row r="819" spans="1:5">
      <c r="A819" s="54" t="s">
        <v>452</v>
      </c>
      <c r="B819" s="54">
        <v>2006</v>
      </c>
      <c r="C819" s="54" t="s">
        <v>438</v>
      </c>
      <c r="D819" s="54" t="s">
        <v>437</v>
      </c>
      <c r="E819" s="53">
        <v>8.56</v>
      </c>
    </row>
    <row r="820" spans="1:5">
      <c r="A820" s="54" t="s">
        <v>452</v>
      </c>
      <c r="B820" s="54">
        <v>2007</v>
      </c>
      <c r="C820" s="54" t="s">
        <v>438</v>
      </c>
      <c r="D820" s="54" t="s">
        <v>437</v>
      </c>
      <c r="E820" s="53">
        <v>9.93</v>
      </c>
    </row>
    <row r="821" spans="1:5">
      <c r="A821" s="54" t="s">
        <v>452</v>
      </c>
      <c r="B821" s="54">
        <v>2008</v>
      </c>
      <c r="C821" s="54" t="s">
        <v>438</v>
      </c>
      <c r="D821" s="54" t="s">
        <v>437</v>
      </c>
      <c r="E821" s="53">
        <v>11.68</v>
      </c>
    </row>
    <row r="822" spans="1:5">
      <c r="A822" s="54" t="s">
        <v>452</v>
      </c>
      <c r="B822" s="54">
        <v>2009</v>
      </c>
      <c r="C822" s="54" t="s">
        <v>438</v>
      </c>
      <c r="D822" s="54" t="s">
        <v>437</v>
      </c>
      <c r="E822" s="53">
        <v>12.96</v>
      </c>
    </row>
    <row r="823" spans="1:5">
      <c r="A823" s="54" t="s">
        <v>452</v>
      </c>
      <c r="B823" s="54">
        <v>2010</v>
      </c>
      <c r="C823" s="54" t="s">
        <v>438</v>
      </c>
      <c r="D823" s="54" t="s">
        <v>437</v>
      </c>
      <c r="E823" s="53">
        <v>16.924674419999999</v>
      </c>
    </row>
    <row r="824" spans="1:5">
      <c r="A824" s="54" t="s">
        <v>452</v>
      </c>
      <c r="B824" s="54">
        <v>2011</v>
      </c>
      <c r="C824" s="54" t="s">
        <v>438</v>
      </c>
      <c r="D824" s="54" t="s">
        <v>437</v>
      </c>
      <c r="E824" s="53">
        <v>14.92439115</v>
      </c>
    </row>
    <row r="825" spans="1:5">
      <c r="A825" s="54" t="s">
        <v>452</v>
      </c>
      <c r="B825" s="54">
        <v>2012</v>
      </c>
      <c r="C825" s="54" t="s">
        <v>438</v>
      </c>
      <c r="D825" s="54" t="s">
        <v>437</v>
      </c>
      <c r="E825" s="53">
        <v>14.29</v>
      </c>
    </row>
    <row r="826" spans="1:5">
      <c r="A826" s="54" t="s">
        <v>452</v>
      </c>
      <c r="B826" s="54">
        <v>2013</v>
      </c>
      <c r="C826" s="54" t="s">
        <v>438</v>
      </c>
      <c r="D826" s="54" t="s">
        <v>437</v>
      </c>
      <c r="E826" s="53">
        <v>53.001237269999997</v>
      </c>
    </row>
    <row r="827" spans="1:5">
      <c r="A827" s="54" t="s">
        <v>452</v>
      </c>
      <c r="B827" s="54">
        <v>2014</v>
      </c>
      <c r="C827" s="54" t="s">
        <v>438</v>
      </c>
      <c r="D827" s="54" t="s">
        <v>437</v>
      </c>
      <c r="E827" s="53">
        <v>59.71</v>
      </c>
    </row>
    <row r="828" spans="1:5">
      <c r="A828" s="54" t="s">
        <v>452</v>
      </c>
      <c r="B828" s="54">
        <v>2015</v>
      </c>
      <c r="C828" s="54" t="s">
        <v>438</v>
      </c>
      <c r="D828" s="54" t="s">
        <v>437</v>
      </c>
      <c r="E828" s="53">
        <v>62.92</v>
      </c>
    </row>
    <row r="829" spans="1:5">
      <c r="A829" s="54" t="s">
        <v>452</v>
      </c>
      <c r="B829" s="54">
        <v>2016</v>
      </c>
      <c r="C829" s="54" t="s">
        <v>438</v>
      </c>
      <c r="D829" s="54" t="s">
        <v>437</v>
      </c>
      <c r="E829" s="53">
        <v>75.16</v>
      </c>
    </row>
    <row r="830" spans="1:5">
      <c r="A830" s="54" t="s">
        <v>452</v>
      </c>
      <c r="B830" s="54">
        <v>2017</v>
      </c>
      <c r="C830" s="54" t="s">
        <v>438</v>
      </c>
      <c r="D830" s="54" t="s">
        <v>437</v>
      </c>
      <c r="E830" s="53">
        <v>78.72</v>
      </c>
    </row>
    <row r="831" spans="1:5">
      <c r="A831" s="54" t="s">
        <v>452</v>
      </c>
      <c r="B831" s="54">
        <v>2018</v>
      </c>
      <c r="C831" s="54" t="s">
        <v>438</v>
      </c>
      <c r="D831" s="54" t="s">
        <v>437</v>
      </c>
      <c r="E831" s="53">
        <v>84.13</v>
      </c>
    </row>
    <row r="832" spans="1:5">
      <c r="A832" s="54" t="s">
        <v>452</v>
      </c>
      <c r="B832" s="54">
        <v>2019</v>
      </c>
      <c r="C832" s="54" t="s">
        <v>438</v>
      </c>
      <c r="D832" s="54" t="s">
        <v>437</v>
      </c>
      <c r="E832" s="53">
        <v>87.45</v>
      </c>
    </row>
    <row r="833" spans="1:5">
      <c r="A833" s="54" t="s">
        <v>452</v>
      </c>
      <c r="B833" s="54">
        <v>2020</v>
      </c>
      <c r="C833" s="54" t="s">
        <v>438</v>
      </c>
      <c r="D833" s="54" t="s">
        <v>437</v>
      </c>
      <c r="E833" s="53">
        <v>92.26</v>
      </c>
    </row>
    <row r="834" spans="1:5">
      <c r="A834" s="54" t="s">
        <v>452</v>
      </c>
      <c r="B834" s="54">
        <v>2021</v>
      </c>
      <c r="C834" s="54" t="s">
        <v>438</v>
      </c>
      <c r="D834" s="54" t="s">
        <v>437</v>
      </c>
      <c r="E834" s="53">
        <v>82.05</v>
      </c>
    </row>
    <row r="835" spans="1:5">
      <c r="A835" s="54" t="s">
        <v>451</v>
      </c>
      <c r="B835" s="54">
        <v>2005</v>
      </c>
      <c r="C835" s="54" t="s">
        <v>438</v>
      </c>
      <c r="D835" s="54" t="s">
        <v>437</v>
      </c>
      <c r="E835" s="53">
        <v>2.1800000000000002</v>
      </c>
    </row>
    <row r="836" spans="1:5">
      <c r="A836" s="54" t="s">
        <v>451</v>
      </c>
      <c r="B836" s="54">
        <v>2006</v>
      </c>
      <c r="C836" s="54" t="s">
        <v>438</v>
      </c>
      <c r="D836" s="54" t="s">
        <v>437</v>
      </c>
      <c r="E836" s="53">
        <v>0.83</v>
      </c>
    </row>
    <row r="837" spans="1:5">
      <c r="A837" s="54" t="s">
        <v>451</v>
      </c>
      <c r="B837" s="54">
        <v>2007</v>
      </c>
      <c r="C837" s="54" t="s">
        <v>438</v>
      </c>
      <c r="D837" s="54" t="s">
        <v>437</v>
      </c>
      <c r="E837" s="53">
        <v>1.34</v>
      </c>
    </row>
    <row r="838" spans="1:5">
      <c r="A838" s="54" t="s">
        <v>451</v>
      </c>
      <c r="B838" s="54">
        <v>2008</v>
      </c>
      <c r="C838" s="54" t="s">
        <v>438</v>
      </c>
      <c r="D838" s="54" t="s">
        <v>437</v>
      </c>
      <c r="E838" s="53">
        <v>3.18</v>
      </c>
    </row>
    <row r="839" spans="1:5">
      <c r="A839" s="54" t="s">
        <v>451</v>
      </c>
      <c r="B839" s="54">
        <v>2009</v>
      </c>
      <c r="C839" s="54" t="s">
        <v>438</v>
      </c>
      <c r="D839" s="54" t="s">
        <v>437</v>
      </c>
      <c r="E839" s="53">
        <v>4.6647999999999996</v>
      </c>
    </row>
    <row r="840" spans="1:5">
      <c r="A840" s="54" t="s">
        <v>451</v>
      </c>
      <c r="B840" s="54">
        <v>2010</v>
      </c>
      <c r="C840" s="54" t="s">
        <v>438</v>
      </c>
      <c r="D840" s="54" t="s">
        <v>437</v>
      </c>
      <c r="E840" s="53">
        <v>5.25</v>
      </c>
    </row>
    <row r="841" spans="1:5">
      <c r="A841" s="54" t="s">
        <v>451</v>
      </c>
      <c r="B841" s="54">
        <v>2011</v>
      </c>
      <c r="C841" s="54" t="s">
        <v>438</v>
      </c>
      <c r="D841" s="54" t="s">
        <v>437</v>
      </c>
      <c r="E841" s="53">
        <v>4.4783999999999997</v>
      </c>
    </row>
    <row r="842" spans="1:5">
      <c r="A842" s="54" t="s">
        <v>451</v>
      </c>
      <c r="B842" s="54">
        <v>2012</v>
      </c>
      <c r="C842" s="54" t="s">
        <v>438</v>
      </c>
      <c r="D842" s="54" t="s">
        <v>437</v>
      </c>
      <c r="E842" s="53">
        <v>6.32</v>
      </c>
    </row>
    <row r="843" spans="1:5">
      <c r="A843" s="54" t="s">
        <v>451</v>
      </c>
      <c r="B843" s="54">
        <v>2013</v>
      </c>
      <c r="C843" s="54" t="s">
        <v>438</v>
      </c>
      <c r="D843" s="54" t="s">
        <v>437</v>
      </c>
      <c r="E843" s="53">
        <v>6.26</v>
      </c>
    </row>
    <row r="844" spans="1:5">
      <c r="A844" s="54" t="s">
        <v>451</v>
      </c>
      <c r="B844" s="54">
        <v>2014</v>
      </c>
      <c r="C844" s="54" t="s">
        <v>438</v>
      </c>
      <c r="D844" s="54" t="s">
        <v>437</v>
      </c>
      <c r="E844" s="53">
        <v>5.0431600000000003</v>
      </c>
    </row>
    <row r="845" spans="1:5">
      <c r="A845" s="54" t="s">
        <v>451</v>
      </c>
      <c r="B845" s="54">
        <v>2015</v>
      </c>
      <c r="C845" s="54" t="s">
        <v>438</v>
      </c>
      <c r="D845" s="54" t="s">
        <v>437</v>
      </c>
      <c r="E845" s="53">
        <v>6.53</v>
      </c>
    </row>
    <row r="846" spans="1:5">
      <c r="A846" s="54" t="s">
        <v>451</v>
      </c>
      <c r="B846" s="54">
        <v>2016</v>
      </c>
      <c r="C846" s="54" t="s">
        <v>438</v>
      </c>
      <c r="D846" s="54" t="s">
        <v>437</v>
      </c>
      <c r="E846" s="53">
        <v>12.63</v>
      </c>
    </row>
    <row r="847" spans="1:5">
      <c r="A847" s="54" t="s">
        <v>451</v>
      </c>
      <c r="B847" s="54">
        <v>2017</v>
      </c>
      <c r="C847" s="54" t="s">
        <v>438</v>
      </c>
      <c r="D847" s="54" t="s">
        <v>437</v>
      </c>
      <c r="E847" s="53">
        <v>15.59</v>
      </c>
    </row>
    <row r="848" spans="1:5">
      <c r="A848" s="54" t="s">
        <v>451</v>
      </c>
      <c r="B848" s="54">
        <v>2018</v>
      </c>
      <c r="C848" s="54" t="s">
        <v>438</v>
      </c>
      <c r="D848" s="54" t="s">
        <v>437</v>
      </c>
      <c r="E848" s="53">
        <v>11.08</v>
      </c>
    </row>
    <row r="849" spans="1:5">
      <c r="A849" s="54" t="s">
        <v>451</v>
      </c>
      <c r="B849" s="54">
        <v>2019</v>
      </c>
      <c r="C849" s="54" t="s">
        <v>438</v>
      </c>
      <c r="D849" s="54" t="s">
        <v>437</v>
      </c>
      <c r="E849" s="53">
        <v>11.52</v>
      </c>
    </row>
    <row r="850" spans="1:5">
      <c r="A850" s="54" t="s">
        <v>451</v>
      </c>
      <c r="B850" s="54">
        <v>2020</v>
      </c>
      <c r="C850" s="54" t="s">
        <v>438</v>
      </c>
      <c r="D850" s="54" t="s">
        <v>437</v>
      </c>
      <c r="E850" s="53">
        <v>13.14</v>
      </c>
    </row>
    <row r="851" spans="1:5">
      <c r="A851" s="54" t="s">
        <v>451</v>
      </c>
      <c r="B851" s="54">
        <v>2021</v>
      </c>
      <c r="C851" s="54" t="s">
        <v>438</v>
      </c>
      <c r="D851" s="54" t="s">
        <v>437</v>
      </c>
      <c r="E851" s="53">
        <v>13.29</v>
      </c>
    </row>
    <row r="852" spans="1:5">
      <c r="A852" s="54" t="s">
        <v>450</v>
      </c>
      <c r="B852" s="54">
        <v>2005</v>
      </c>
      <c r="C852" s="54" t="s">
        <v>438</v>
      </c>
      <c r="D852" s="54" t="s">
        <v>437</v>
      </c>
      <c r="E852" s="53"/>
    </row>
    <row r="853" spans="1:5">
      <c r="A853" s="54" t="s">
        <v>450</v>
      </c>
      <c r="B853" s="54">
        <v>2006</v>
      </c>
      <c r="C853" s="54" t="s">
        <v>438</v>
      </c>
      <c r="D853" s="54" t="s">
        <v>437</v>
      </c>
      <c r="E853" s="53">
        <v>0.15</v>
      </c>
    </row>
    <row r="854" spans="1:5">
      <c r="A854" s="54" t="s">
        <v>450</v>
      </c>
      <c r="B854" s="54">
        <v>2007</v>
      </c>
      <c r="C854" s="54" t="s">
        <v>438</v>
      </c>
      <c r="D854" s="54" t="s">
        <v>437</v>
      </c>
      <c r="E854" s="53">
        <v>0.2</v>
      </c>
    </row>
    <row r="855" spans="1:5">
      <c r="A855" s="54" t="s">
        <v>450</v>
      </c>
      <c r="B855" s="54">
        <v>2008</v>
      </c>
      <c r="C855" s="54" t="s">
        <v>438</v>
      </c>
      <c r="D855" s="54" t="s">
        <v>437</v>
      </c>
      <c r="E855" s="53">
        <v>2.2412999999999998</v>
      </c>
    </row>
    <row r="856" spans="1:5">
      <c r="A856" s="54" t="s">
        <v>450</v>
      </c>
      <c r="B856" s="54">
        <v>2009</v>
      </c>
      <c r="C856" s="54" t="s">
        <v>438</v>
      </c>
      <c r="D856" s="54" t="s">
        <v>437</v>
      </c>
      <c r="E856" s="53">
        <v>2.8330000000000002</v>
      </c>
    </row>
    <row r="857" spans="1:5">
      <c r="A857" s="54" t="s">
        <v>450</v>
      </c>
      <c r="B857" s="54">
        <v>2010</v>
      </c>
      <c r="C857" s="54" t="s">
        <v>438</v>
      </c>
      <c r="D857" s="54" t="s">
        <v>437</v>
      </c>
      <c r="E857" s="53">
        <v>4.51</v>
      </c>
    </row>
    <row r="858" spans="1:5">
      <c r="A858" s="54" t="s">
        <v>450</v>
      </c>
      <c r="B858" s="54">
        <v>2011</v>
      </c>
      <c r="C858" s="54" t="s">
        <v>438</v>
      </c>
      <c r="D858" s="54" t="s">
        <v>437</v>
      </c>
      <c r="E858" s="53">
        <v>5.7729999999999997</v>
      </c>
    </row>
    <row r="859" spans="1:5">
      <c r="A859" s="54" t="s">
        <v>450</v>
      </c>
      <c r="B859" s="54">
        <v>2012</v>
      </c>
      <c r="C859" s="54" t="s">
        <v>438</v>
      </c>
      <c r="D859" s="54" t="s">
        <v>437</v>
      </c>
      <c r="E859" s="53">
        <v>6.61</v>
      </c>
    </row>
    <row r="860" spans="1:5">
      <c r="A860" s="54" t="s">
        <v>450</v>
      </c>
      <c r="B860" s="54">
        <v>2013</v>
      </c>
      <c r="C860" s="54" t="s">
        <v>438</v>
      </c>
      <c r="D860" s="54" t="s">
        <v>437</v>
      </c>
      <c r="E860" s="53">
        <v>9.1430000000000007</v>
      </c>
    </row>
    <row r="861" spans="1:5">
      <c r="A861" s="54" t="s">
        <v>450</v>
      </c>
      <c r="B861" s="54">
        <v>2014</v>
      </c>
      <c r="C861" s="54" t="s">
        <v>438</v>
      </c>
      <c r="D861" s="54" t="s">
        <v>437</v>
      </c>
      <c r="E861" s="53">
        <v>10.08</v>
      </c>
    </row>
    <row r="862" spans="1:5">
      <c r="A862" s="54" t="s">
        <v>450</v>
      </c>
      <c r="B862" s="54">
        <v>2015</v>
      </c>
      <c r="C862" s="54" t="s">
        <v>438</v>
      </c>
      <c r="D862" s="54" t="s">
        <v>437</v>
      </c>
      <c r="E862" s="53">
        <v>16.350000000000001</v>
      </c>
    </row>
    <row r="863" spans="1:5">
      <c r="A863" s="54" t="s">
        <v>450</v>
      </c>
      <c r="B863" s="54">
        <v>2016</v>
      </c>
      <c r="C863" s="54" t="s">
        <v>438</v>
      </c>
      <c r="D863" s="54" t="s">
        <v>437</v>
      </c>
      <c r="E863" s="53">
        <v>23.01</v>
      </c>
    </row>
    <row r="864" spans="1:5">
      <c r="A864" s="54" t="s">
        <v>450</v>
      </c>
      <c r="B864" s="54">
        <v>2017</v>
      </c>
      <c r="C864" s="54" t="s">
        <v>438</v>
      </c>
      <c r="D864" s="54" t="s">
        <v>437</v>
      </c>
      <c r="E864" s="53">
        <v>25.92</v>
      </c>
    </row>
    <row r="865" spans="1:5">
      <c r="A865" s="54" t="s">
        <v>450</v>
      </c>
      <c r="B865" s="54">
        <v>2018</v>
      </c>
      <c r="C865" s="54" t="s">
        <v>438</v>
      </c>
      <c r="D865" s="54" t="s">
        <v>437</v>
      </c>
      <c r="E865" s="53">
        <v>25.89</v>
      </c>
    </row>
    <row r="866" spans="1:5">
      <c r="A866" s="54" t="s">
        <v>450</v>
      </c>
      <c r="B866" s="54">
        <v>2019</v>
      </c>
      <c r="C866" s="54" t="s">
        <v>438</v>
      </c>
      <c r="D866" s="54" t="s">
        <v>437</v>
      </c>
      <c r="E866" s="53">
        <v>28.39</v>
      </c>
    </row>
    <row r="867" spans="1:5">
      <c r="A867" s="54" t="s">
        <v>450</v>
      </c>
      <c r="B867" s="54">
        <v>2020</v>
      </c>
      <c r="C867" s="54" t="s">
        <v>438</v>
      </c>
      <c r="D867" s="54" t="s">
        <v>437</v>
      </c>
      <c r="E867" s="53">
        <v>33.65</v>
      </c>
    </row>
    <row r="868" spans="1:5">
      <c r="A868" s="54" t="s">
        <v>450</v>
      </c>
      <c r="B868" s="54">
        <v>2021</v>
      </c>
      <c r="C868" s="54" t="s">
        <v>438</v>
      </c>
      <c r="D868" s="54" t="s">
        <v>437</v>
      </c>
      <c r="E868" s="53">
        <v>35.21</v>
      </c>
    </row>
    <row r="869" spans="1:5">
      <c r="A869" s="54" t="s">
        <v>449</v>
      </c>
      <c r="B869" s="54">
        <v>2005</v>
      </c>
      <c r="C869" s="54" t="s">
        <v>438</v>
      </c>
      <c r="D869" s="54" t="s">
        <v>437</v>
      </c>
      <c r="E869" s="53">
        <v>523.83000000000004</v>
      </c>
    </row>
    <row r="870" spans="1:5">
      <c r="A870" s="54" t="s">
        <v>449</v>
      </c>
      <c r="B870" s="54">
        <v>2006</v>
      </c>
      <c r="C870" s="54" t="s">
        <v>438</v>
      </c>
      <c r="D870" s="54" t="s">
        <v>437</v>
      </c>
      <c r="E870" s="53">
        <v>615.74</v>
      </c>
    </row>
    <row r="871" spans="1:5">
      <c r="A871" s="54" t="s">
        <v>449</v>
      </c>
      <c r="B871" s="54">
        <v>2007</v>
      </c>
      <c r="C871" s="54" t="s">
        <v>438</v>
      </c>
      <c r="D871" s="54" t="s">
        <v>437</v>
      </c>
      <c r="E871" s="53">
        <v>778.4</v>
      </c>
    </row>
    <row r="872" spans="1:5">
      <c r="A872" s="54" t="s">
        <v>449</v>
      </c>
      <c r="B872" s="54">
        <v>2008</v>
      </c>
      <c r="C872" s="54" t="s">
        <v>438</v>
      </c>
      <c r="D872" s="54" t="s">
        <v>437</v>
      </c>
      <c r="E872" s="53">
        <v>855.14</v>
      </c>
    </row>
    <row r="873" spans="1:5">
      <c r="A873" s="54" t="s">
        <v>449</v>
      </c>
      <c r="B873" s="54">
        <v>2009</v>
      </c>
      <c r="C873" s="54" t="s">
        <v>438</v>
      </c>
      <c r="D873" s="54" t="s">
        <v>437</v>
      </c>
      <c r="E873" s="53">
        <v>999.08</v>
      </c>
    </row>
    <row r="874" spans="1:5">
      <c r="A874" s="54" t="s">
        <v>449</v>
      </c>
      <c r="B874" s="54">
        <v>2010</v>
      </c>
      <c r="C874" s="54" t="s">
        <v>438</v>
      </c>
      <c r="D874" s="54" t="s">
        <v>437</v>
      </c>
      <c r="E874" s="53">
        <v>1213.6500000000001</v>
      </c>
    </row>
    <row r="875" spans="1:5">
      <c r="A875" s="54" t="s">
        <v>449</v>
      </c>
      <c r="B875" s="54">
        <v>2011</v>
      </c>
      <c r="C875" s="54" t="s">
        <v>438</v>
      </c>
      <c r="D875" s="54" t="s">
        <v>437</v>
      </c>
      <c r="E875" s="53">
        <v>1458.56</v>
      </c>
    </row>
    <row r="876" spans="1:5">
      <c r="A876" s="54" t="s">
        <v>449</v>
      </c>
      <c r="B876" s="54">
        <v>2012</v>
      </c>
      <c r="C876" s="54" t="s">
        <v>438</v>
      </c>
      <c r="D876" s="54" t="s">
        <v>437</v>
      </c>
      <c r="E876" s="53">
        <v>1666.52</v>
      </c>
    </row>
    <row r="877" spans="1:5">
      <c r="A877" s="54" t="s">
        <v>449</v>
      </c>
      <c r="B877" s="54">
        <v>2013</v>
      </c>
      <c r="C877" s="54" t="s">
        <v>438</v>
      </c>
      <c r="D877" s="54" t="s">
        <v>437</v>
      </c>
      <c r="E877" s="53">
        <v>1896.45</v>
      </c>
    </row>
    <row r="878" spans="1:5">
      <c r="A878" s="54" t="s">
        <v>449</v>
      </c>
      <c r="B878" s="54">
        <v>2014</v>
      </c>
      <c r="C878" s="54" t="s">
        <v>438</v>
      </c>
      <c r="D878" s="54" t="s">
        <v>437</v>
      </c>
      <c r="E878" s="53">
        <v>2118.8200000000002</v>
      </c>
    </row>
    <row r="879" spans="1:5">
      <c r="A879" s="54" t="s">
        <v>449</v>
      </c>
      <c r="B879" s="54">
        <v>2015</v>
      </c>
      <c r="C879" s="54" t="s">
        <v>438</v>
      </c>
      <c r="D879" s="54" t="s">
        <v>437</v>
      </c>
      <c r="E879" s="53">
        <v>2593.11</v>
      </c>
    </row>
    <row r="880" spans="1:5">
      <c r="A880" s="54" t="s">
        <v>449</v>
      </c>
      <c r="B880" s="54">
        <v>2016</v>
      </c>
      <c r="C880" s="54" t="s">
        <v>438</v>
      </c>
      <c r="D880" s="54" t="s">
        <v>437</v>
      </c>
      <c r="E880" s="53">
        <v>2969.67</v>
      </c>
    </row>
    <row r="881" spans="1:5">
      <c r="A881" s="54" t="s">
        <v>449</v>
      </c>
      <c r="B881" s="54">
        <v>2017</v>
      </c>
      <c r="C881" s="54" t="s">
        <v>438</v>
      </c>
      <c r="D881" s="54" t="s">
        <v>437</v>
      </c>
      <c r="E881" s="53">
        <v>3214.17</v>
      </c>
    </row>
    <row r="882" spans="1:5">
      <c r="A882" s="54" t="s">
        <v>449</v>
      </c>
      <c r="B882" s="54">
        <v>2018</v>
      </c>
      <c r="C882" s="54" t="s">
        <v>438</v>
      </c>
      <c r="D882" s="54" t="s">
        <v>437</v>
      </c>
      <c r="E882" s="53">
        <v>3504.2</v>
      </c>
    </row>
    <row r="883" spans="1:5">
      <c r="A883" s="54" t="s">
        <v>449</v>
      </c>
      <c r="B883" s="54">
        <v>2019</v>
      </c>
      <c r="C883" s="54" t="s">
        <v>438</v>
      </c>
      <c r="D883" s="54" t="s">
        <v>437</v>
      </c>
      <c r="E883" s="53">
        <v>3839.1</v>
      </c>
    </row>
    <row r="884" spans="1:5">
      <c r="A884" s="54" t="s">
        <v>449</v>
      </c>
      <c r="B884" s="54">
        <v>2020</v>
      </c>
      <c r="C884" s="54" t="s">
        <v>438</v>
      </c>
      <c r="D884" s="54" t="s">
        <v>437</v>
      </c>
      <c r="E884" s="53">
        <v>3717.56</v>
      </c>
    </row>
    <row r="885" spans="1:5">
      <c r="A885" s="54" t="s">
        <v>449</v>
      </c>
      <c r="B885" s="54">
        <v>2021</v>
      </c>
      <c r="C885" s="54" t="s">
        <v>438</v>
      </c>
      <c r="D885" s="54" t="s">
        <v>437</v>
      </c>
      <c r="E885" s="53">
        <v>4175.1499999999996</v>
      </c>
    </row>
    <row r="886" spans="1:5">
      <c r="A886" s="54" t="s">
        <v>448</v>
      </c>
      <c r="B886" s="54">
        <v>2005</v>
      </c>
      <c r="C886" s="54" t="s">
        <v>438</v>
      </c>
      <c r="D886" s="54" t="s">
        <v>437</v>
      </c>
      <c r="E886" s="53">
        <v>45.75</v>
      </c>
    </row>
    <row r="887" spans="1:5">
      <c r="A887" s="54" t="s">
        <v>448</v>
      </c>
      <c r="B887" s="54">
        <v>2006</v>
      </c>
      <c r="C887" s="54" t="s">
        <v>438</v>
      </c>
      <c r="D887" s="54" t="s">
        <v>437</v>
      </c>
      <c r="E887" s="53">
        <v>47.848500000000001</v>
      </c>
    </row>
    <row r="888" spans="1:5">
      <c r="A888" s="54" t="s">
        <v>448</v>
      </c>
      <c r="B888" s="54">
        <v>2007</v>
      </c>
      <c r="C888" s="54" t="s">
        <v>438</v>
      </c>
      <c r="D888" s="54" t="s">
        <v>437</v>
      </c>
      <c r="E888" s="53">
        <v>50</v>
      </c>
    </row>
    <row r="889" spans="1:5">
      <c r="A889" s="54" t="s">
        <v>448</v>
      </c>
      <c r="B889" s="54">
        <v>2008</v>
      </c>
      <c r="C889" s="54" t="s">
        <v>438</v>
      </c>
      <c r="D889" s="54" t="s">
        <v>437</v>
      </c>
      <c r="E889" s="53">
        <v>58.2</v>
      </c>
    </row>
    <row r="890" spans="1:5">
      <c r="A890" s="54" t="s">
        <v>448</v>
      </c>
      <c r="B890" s="54">
        <v>2009</v>
      </c>
      <c r="C890" s="54" t="s">
        <v>438</v>
      </c>
      <c r="D890" s="54" t="s">
        <v>437</v>
      </c>
      <c r="E890" s="53">
        <v>67</v>
      </c>
    </row>
    <row r="891" spans="1:5">
      <c r="A891" s="54" t="s">
        <v>448</v>
      </c>
      <c r="B891" s="54">
        <v>2010</v>
      </c>
      <c r="C891" s="54" t="s">
        <v>438</v>
      </c>
      <c r="D891" s="54" t="s">
        <v>437</v>
      </c>
      <c r="E891" s="53">
        <v>322</v>
      </c>
    </row>
    <row r="892" spans="1:5">
      <c r="A892" s="54" t="s">
        <v>448</v>
      </c>
      <c r="B892" s="54">
        <v>2011</v>
      </c>
      <c r="C892" s="54" t="s">
        <v>438</v>
      </c>
      <c r="D892" s="54" t="s">
        <v>437</v>
      </c>
      <c r="E892" s="53">
        <v>348.34</v>
      </c>
    </row>
    <row r="893" spans="1:5">
      <c r="A893" s="54" t="s">
        <v>448</v>
      </c>
      <c r="B893" s="54">
        <v>2012</v>
      </c>
      <c r="C893" s="54" t="s">
        <v>438</v>
      </c>
      <c r="D893" s="54" t="s">
        <v>437</v>
      </c>
      <c r="E893" s="53">
        <v>386.34</v>
      </c>
    </row>
    <row r="894" spans="1:5">
      <c r="A894" s="54" t="s">
        <v>448</v>
      </c>
      <c r="B894" s="54">
        <v>2013</v>
      </c>
      <c r="C894" s="54" t="s">
        <v>438</v>
      </c>
      <c r="D894" s="54" t="s">
        <v>437</v>
      </c>
      <c r="E894" s="53">
        <v>430.34</v>
      </c>
    </row>
    <row r="895" spans="1:5">
      <c r="A895" s="54" t="s">
        <v>448</v>
      </c>
      <c r="B895" s="54">
        <v>2014</v>
      </c>
      <c r="C895" s="54" t="s">
        <v>438</v>
      </c>
      <c r="D895" s="54" t="s">
        <v>437</v>
      </c>
      <c r="E895" s="53">
        <v>443.96933130000002</v>
      </c>
    </row>
    <row r="896" spans="1:5">
      <c r="A896" s="54" t="s">
        <v>448</v>
      </c>
      <c r="B896" s="54">
        <v>2015</v>
      </c>
      <c r="C896" s="54" t="s">
        <v>438</v>
      </c>
      <c r="D896" s="54" t="s">
        <v>437</v>
      </c>
      <c r="E896" s="53">
        <v>451.17</v>
      </c>
    </row>
    <row r="897" spans="1:5">
      <c r="A897" s="54" t="s">
        <v>448</v>
      </c>
      <c r="B897" s="54">
        <v>2016</v>
      </c>
      <c r="C897" s="54" t="s">
        <v>438</v>
      </c>
      <c r="D897" s="54" t="s">
        <v>437</v>
      </c>
      <c r="E897" s="53">
        <v>461.32779420000003</v>
      </c>
    </row>
    <row r="898" spans="1:5">
      <c r="A898" s="54" t="s">
        <v>448</v>
      </c>
      <c r="B898" s="54">
        <v>2017</v>
      </c>
      <c r="C898" s="54" t="s">
        <v>438</v>
      </c>
      <c r="D898" s="54" t="s">
        <v>437</v>
      </c>
      <c r="E898" s="53">
        <v>528.30999999999995</v>
      </c>
    </row>
    <row r="899" spans="1:5">
      <c r="A899" s="54" t="s">
        <v>448</v>
      </c>
      <c r="B899" s="54">
        <v>2018</v>
      </c>
      <c r="C899" s="54" t="s">
        <v>438</v>
      </c>
      <c r="D899" s="54" t="s">
        <v>437</v>
      </c>
      <c r="E899" s="53">
        <v>431.02</v>
      </c>
    </row>
    <row r="900" spans="1:5">
      <c r="A900" s="54" t="s">
        <v>448</v>
      </c>
      <c r="B900" s="54">
        <v>2019</v>
      </c>
      <c r="C900" s="54" t="s">
        <v>438</v>
      </c>
      <c r="D900" s="54" t="s">
        <v>437</v>
      </c>
      <c r="E900" s="53">
        <v>433.46</v>
      </c>
    </row>
    <row r="901" spans="1:5">
      <c r="A901" s="54" t="s">
        <v>448</v>
      </c>
      <c r="B901" s="54">
        <v>2020</v>
      </c>
      <c r="C901" s="54" t="s">
        <v>438</v>
      </c>
      <c r="D901" s="54" t="s">
        <v>437</v>
      </c>
      <c r="E901" s="53">
        <v>418.79</v>
      </c>
    </row>
    <row r="902" spans="1:5">
      <c r="A902" s="54" t="s">
        <v>448</v>
      </c>
      <c r="B902" s="54">
        <v>2021</v>
      </c>
      <c r="C902" s="54" t="s">
        <v>438</v>
      </c>
      <c r="D902" s="54" t="s">
        <v>437</v>
      </c>
      <c r="E902" s="53">
        <v>445.5</v>
      </c>
    </row>
    <row r="903" spans="1:5">
      <c r="A903" s="54" t="s">
        <v>447</v>
      </c>
      <c r="B903" s="54">
        <v>2005</v>
      </c>
      <c r="C903" s="54" t="s">
        <v>438</v>
      </c>
      <c r="D903" s="54" t="s">
        <v>437</v>
      </c>
      <c r="E903" s="53">
        <v>3.61</v>
      </c>
    </row>
    <row r="904" spans="1:5">
      <c r="A904" s="54" t="s">
        <v>447</v>
      </c>
      <c r="B904" s="54">
        <v>2006</v>
      </c>
      <c r="C904" s="54" t="s">
        <v>438</v>
      </c>
      <c r="D904" s="54" t="s">
        <v>437</v>
      </c>
      <c r="E904" s="53">
        <v>4.6900000000000004</v>
      </c>
    </row>
    <row r="905" spans="1:5">
      <c r="A905" s="54" t="s">
        <v>447</v>
      </c>
      <c r="B905" s="54">
        <v>2007</v>
      </c>
      <c r="C905" s="54" t="s">
        <v>438</v>
      </c>
      <c r="D905" s="54" t="s">
        <v>437</v>
      </c>
      <c r="E905" s="53">
        <v>6.16</v>
      </c>
    </row>
    <row r="906" spans="1:5">
      <c r="A906" s="54" t="s">
        <v>447</v>
      </c>
      <c r="B906" s="54">
        <v>2008</v>
      </c>
      <c r="C906" s="54" t="s">
        <v>438</v>
      </c>
      <c r="D906" s="54" t="s">
        <v>437</v>
      </c>
      <c r="E906" s="53">
        <v>31.69</v>
      </c>
    </row>
    <row r="907" spans="1:5">
      <c r="A907" s="54" t="s">
        <v>447</v>
      </c>
      <c r="B907" s="54">
        <v>2009</v>
      </c>
      <c r="C907" s="54" t="s">
        <v>438</v>
      </c>
      <c r="D907" s="54" t="s">
        <v>437</v>
      </c>
      <c r="E907" s="53">
        <v>42.05</v>
      </c>
    </row>
    <row r="908" spans="1:5">
      <c r="A908" s="54" t="s">
        <v>447</v>
      </c>
      <c r="B908" s="54">
        <v>2010</v>
      </c>
      <c r="C908" s="54" t="s">
        <v>438</v>
      </c>
      <c r="D908" s="54" t="s">
        <v>437</v>
      </c>
      <c r="E908" s="53">
        <v>34.31</v>
      </c>
    </row>
    <row r="909" spans="1:5">
      <c r="A909" s="54" t="s">
        <v>447</v>
      </c>
      <c r="B909" s="54">
        <v>2011</v>
      </c>
      <c r="C909" s="54" t="s">
        <v>438</v>
      </c>
      <c r="D909" s="54" t="s">
        <v>437</v>
      </c>
      <c r="E909" s="53">
        <v>32.6</v>
      </c>
    </row>
    <row r="910" spans="1:5">
      <c r="A910" s="54" t="s">
        <v>447</v>
      </c>
      <c r="B910" s="54">
        <v>2012</v>
      </c>
      <c r="C910" s="54" t="s">
        <v>438</v>
      </c>
      <c r="D910" s="54" t="s">
        <v>437</v>
      </c>
      <c r="E910" s="53">
        <v>34.299999999999997</v>
      </c>
    </row>
    <row r="911" spans="1:5">
      <c r="A911" s="54" t="s">
        <v>447</v>
      </c>
      <c r="B911" s="54">
        <v>2013</v>
      </c>
      <c r="C911" s="54" t="s">
        <v>438</v>
      </c>
      <c r="D911" s="54" t="s">
        <v>437</v>
      </c>
      <c r="E911" s="53">
        <v>35.9</v>
      </c>
    </row>
    <row r="912" spans="1:5">
      <c r="A912" s="54" t="s">
        <v>447</v>
      </c>
      <c r="B912" s="54">
        <v>2014</v>
      </c>
      <c r="C912" s="54" t="s">
        <v>438</v>
      </c>
      <c r="D912" s="54" t="s">
        <v>437</v>
      </c>
      <c r="E912" s="53">
        <v>32.520000000000003</v>
      </c>
    </row>
    <row r="913" spans="1:5">
      <c r="A913" s="54" t="s">
        <v>447</v>
      </c>
      <c r="B913" s="54">
        <v>2015</v>
      </c>
      <c r="C913" s="54" t="s">
        <v>438</v>
      </c>
      <c r="D913" s="54" t="s">
        <v>437</v>
      </c>
      <c r="E913" s="53">
        <v>37.6</v>
      </c>
    </row>
    <row r="914" spans="1:5">
      <c r="A914" s="54" t="s">
        <v>447</v>
      </c>
      <c r="B914" s="54">
        <v>2016</v>
      </c>
      <c r="C914" s="54" t="s">
        <v>438</v>
      </c>
      <c r="D914" s="54" t="s">
        <v>437</v>
      </c>
      <c r="E914" s="53">
        <v>38.49</v>
      </c>
    </row>
    <row r="915" spans="1:5">
      <c r="A915" s="54" t="s">
        <v>447</v>
      </c>
      <c r="B915" s="54">
        <v>2017</v>
      </c>
      <c r="C915" s="54" t="s">
        <v>438</v>
      </c>
      <c r="D915" s="54" t="s">
        <v>437</v>
      </c>
      <c r="E915" s="53">
        <v>45.84</v>
      </c>
    </row>
    <row r="916" spans="1:5">
      <c r="A916" s="54" t="s">
        <v>447</v>
      </c>
      <c r="B916" s="54">
        <v>2018</v>
      </c>
      <c r="C916" s="54" t="s">
        <v>438</v>
      </c>
      <c r="D916" s="54" t="s">
        <v>437</v>
      </c>
      <c r="E916" s="53">
        <v>36.96</v>
      </c>
    </row>
    <row r="917" spans="1:5">
      <c r="A917" s="54" t="s">
        <v>447</v>
      </c>
      <c r="B917" s="54">
        <v>2019</v>
      </c>
      <c r="C917" s="54" t="s">
        <v>438</v>
      </c>
      <c r="D917" s="54" t="s">
        <v>437</v>
      </c>
      <c r="E917" s="53">
        <v>39.56</v>
      </c>
    </row>
    <row r="918" spans="1:5">
      <c r="A918" s="54" t="s">
        <v>447</v>
      </c>
      <c r="B918" s="54">
        <v>2020</v>
      </c>
      <c r="C918" s="54" t="s">
        <v>438</v>
      </c>
      <c r="D918" s="54" t="s">
        <v>437</v>
      </c>
      <c r="E918" s="53">
        <v>33.56</v>
      </c>
    </row>
    <row r="919" spans="1:5">
      <c r="A919" s="54" t="s">
        <v>447</v>
      </c>
      <c r="B919" s="54">
        <v>2021</v>
      </c>
      <c r="C919" s="54" t="s">
        <v>438</v>
      </c>
      <c r="D919" s="54" t="s">
        <v>437</v>
      </c>
      <c r="E919" s="53">
        <v>33.71</v>
      </c>
    </row>
    <row r="920" spans="1:5">
      <c r="A920" s="54" t="s">
        <v>446</v>
      </c>
      <c r="B920" s="54">
        <v>2005</v>
      </c>
      <c r="C920" s="54" t="s">
        <v>438</v>
      </c>
      <c r="D920" s="54" t="s">
        <v>437</v>
      </c>
      <c r="E920" s="53">
        <v>40</v>
      </c>
    </row>
    <row r="921" spans="1:5">
      <c r="A921" s="54" t="s">
        <v>446</v>
      </c>
      <c r="B921" s="54">
        <v>2006</v>
      </c>
      <c r="C921" s="54" t="s">
        <v>438</v>
      </c>
      <c r="D921" s="54" t="s">
        <v>437</v>
      </c>
      <c r="E921" s="53">
        <v>40.1</v>
      </c>
    </row>
    <row r="922" spans="1:5">
      <c r="A922" s="54" t="s">
        <v>446</v>
      </c>
      <c r="B922" s="54">
        <v>2007</v>
      </c>
      <c r="C922" s="54" t="s">
        <v>438</v>
      </c>
      <c r="D922" s="54" t="s">
        <v>437</v>
      </c>
      <c r="E922" s="53">
        <v>90</v>
      </c>
    </row>
    <row r="923" spans="1:5">
      <c r="A923" s="54" t="s">
        <v>446</v>
      </c>
      <c r="B923" s="54">
        <v>2008</v>
      </c>
      <c r="C923" s="54" t="s">
        <v>438</v>
      </c>
      <c r="D923" s="54" t="s">
        <v>437</v>
      </c>
      <c r="E923" s="53">
        <v>103</v>
      </c>
    </row>
    <row r="924" spans="1:5">
      <c r="A924" s="54" t="s">
        <v>446</v>
      </c>
      <c r="B924" s="54">
        <v>2009</v>
      </c>
      <c r="C924" s="54" t="s">
        <v>438</v>
      </c>
      <c r="D924" s="54" t="s">
        <v>437</v>
      </c>
      <c r="E924" s="53">
        <v>58</v>
      </c>
    </row>
    <row r="925" spans="1:5">
      <c r="A925" s="54" t="s">
        <v>446</v>
      </c>
      <c r="B925" s="54">
        <v>2010</v>
      </c>
      <c r="C925" s="54" t="s">
        <v>438</v>
      </c>
      <c r="D925" s="54" t="s">
        <v>437</v>
      </c>
      <c r="E925" s="53">
        <v>76</v>
      </c>
    </row>
    <row r="926" spans="1:5">
      <c r="A926" s="54" t="s">
        <v>446</v>
      </c>
      <c r="B926" s="54">
        <v>2011</v>
      </c>
      <c r="C926" s="54" t="s">
        <v>438</v>
      </c>
      <c r="D926" s="54" t="s">
        <v>437</v>
      </c>
      <c r="E926" s="53">
        <v>86.5</v>
      </c>
    </row>
    <row r="927" spans="1:5">
      <c r="A927" s="54" t="s">
        <v>446</v>
      </c>
      <c r="B927" s="54">
        <v>2012</v>
      </c>
      <c r="C927" s="54" t="s">
        <v>438</v>
      </c>
      <c r="D927" s="54" t="s">
        <v>437</v>
      </c>
      <c r="E927" s="53">
        <v>91.23</v>
      </c>
    </row>
    <row r="928" spans="1:5">
      <c r="A928" s="54" t="s">
        <v>446</v>
      </c>
      <c r="B928" s="54">
        <v>2013</v>
      </c>
      <c r="C928" s="54" t="s">
        <v>438</v>
      </c>
      <c r="D928" s="54" t="s">
        <v>437</v>
      </c>
      <c r="E928" s="53">
        <v>70.58</v>
      </c>
    </row>
    <row r="929" spans="1:5">
      <c r="A929" s="54" t="s">
        <v>446</v>
      </c>
      <c r="B929" s="54">
        <v>2014</v>
      </c>
      <c r="C929" s="54" t="s">
        <v>438</v>
      </c>
      <c r="D929" s="54" t="s">
        <v>437</v>
      </c>
      <c r="E929" s="53">
        <v>70.953000000000003</v>
      </c>
    </row>
    <row r="930" spans="1:5">
      <c r="A930" s="54" t="s">
        <v>446</v>
      </c>
      <c r="B930" s="54">
        <v>2015</v>
      </c>
      <c r="C930" s="54" t="s">
        <v>438</v>
      </c>
      <c r="D930" s="54" t="s">
        <v>437</v>
      </c>
      <c r="E930" s="53">
        <v>79.760000000000005</v>
      </c>
    </row>
    <row r="931" spans="1:5">
      <c r="A931" s="54" t="s">
        <v>446</v>
      </c>
      <c r="B931" s="54">
        <v>2016</v>
      </c>
      <c r="C931" s="54" t="s">
        <v>438</v>
      </c>
      <c r="D931" s="54" t="s">
        <v>437</v>
      </c>
      <c r="E931" s="53">
        <v>91.845903789999994</v>
      </c>
    </row>
    <row r="932" spans="1:5">
      <c r="A932" s="54" t="s">
        <v>446</v>
      </c>
      <c r="B932" s="54">
        <v>2017</v>
      </c>
      <c r="C932" s="54" t="s">
        <v>438</v>
      </c>
      <c r="D932" s="54" t="s">
        <v>437</v>
      </c>
      <c r="E932" s="53">
        <v>95.78</v>
      </c>
    </row>
    <row r="933" spans="1:5">
      <c r="A933" s="54" t="s">
        <v>446</v>
      </c>
      <c r="B933" s="54">
        <v>2018</v>
      </c>
      <c r="C933" s="54" t="s">
        <v>438</v>
      </c>
      <c r="D933" s="54" t="s">
        <v>437</v>
      </c>
      <c r="E933" s="53">
        <v>103.72</v>
      </c>
    </row>
    <row r="934" spans="1:5">
      <c r="A934" s="54" t="s">
        <v>446</v>
      </c>
      <c r="B934" s="54">
        <v>2019</v>
      </c>
      <c r="C934" s="54" t="s">
        <v>438</v>
      </c>
      <c r="D934" s="54" t="s">
        <v>437</v>
      </c>
      <c r="E934" s="53">
        <v>107.06</v>
      </c>
    </row>
    <row r="935" spans="1:5">
      <c r="A935" s="54" t="s">
        <v>446</v>
      </c>
      <c r="B935" s="54">
        <v>2020</v>
      </c>
      <c r="C935" s="54" t="s">
        <v>438</v>
      </c>
      <c r="D935" s="54" t="s">
        <v>437</v>
      </c>
      <c r="E935" s="53">
        <v>113.71</v>
      </c>
    </row>
    <row r="936" spans="1:5">
      <c r="A936" s="54" t="s">
        <v>446</v>
      </c>
      <c r="B936" s="54">
        <v>2021</v>
      </c>
      <c r="C936" s="54" t="s">
        <v>438</v>
      </c>
      <c r="D936" s="54" t="s">
        <v>437</v>
      </c>
      <c r="E936" s="53">
        <v>122.4</v>
      </c>
    </row>
    <row r="937" spans="1:5">
      <c r="A937" s="54" t="s">
        <v>445</v>
      </c>
      <c r="B937" s="54">
        <v>2005</v>
      </c>
      <c r="C937" s="54" t="s">
        <v>438</v>
      </c>
      <c r="D937" s="54" t="s">
        <v>437</v>
      </c>
      <c r="E937" s="53">
        <v>45.4</v>
      </c>
    </row>
    <row r="938" spans="1:5">
      <c r="A938" s="54" t="s">
        <v>445</v>
      </c>
      <c r="B938" s="54">
        <v>2006</v>
      </c>
      <c r="C938" s="54" t="s">
        <v>438</v>
      </c>
      <c r="D938" s="54" t="s">
        <v>437</v>
      </c>
      <c r="E938" s="53">
        <v>60.4</v>
      </c>
    </row>
    <row r="939" spans="1:5">
      <c r="A939" s="54" t="s">
        <v>445</v>
      </c>
      <c r="B939" s="54">
        <v>2007</v>
      </c>
      <c r="C939" s="54" t="s">
        <v>438</v>
      </c>
      <c r="D939" s="54" t="s">
        <v>437</v>
      </c>
      <c r="E939" s="53">
        <v>71.88</v>
      </c>
    </row>
    <row r="940" spans="1:5">
      <c r="A940" s="54" t="s">
        <v>445</v>
      </c>
      <c r="B940" s="54">
        <v>2008</v>
      </c>
      <c r="C940" s="54" t="s">
        <v>438</v>
      </c>
      <c r="D940" s="54" t="s">
        <v>437</v>
      </c>
      <c r="E940" s="53">
        <v>84.986000000000004</v>
      </c>
    </row>
    <row r="941" spans="1:5">
      <c r="A941" s="54" t="s">
        <v>445</v>
      </c>
      <c r="B941" s="54">
        <v>2009</v>
      </c>
      <c r="C941" s="54" t="s">
        <v>438</v>
      </c>
      <c r="D941" s="54" t="s">
        <v>437</v>
      </c>
      <c r="E941" s="53">
        <v>103.6754265</v>
      </c>
    </row>
    <row r="942" spans="1:5">
      <c r="A942" s="54" t="s">
        <v>445</v>
      </c>
      <c r="B942" s="54">
        <v>2010</v>
      </c>
      <c r="C942" s="54" t="s">
        <v>438</v>
      </c>
      <c r="D942" s="54" t="s">
        <v>437</v>
      </c>
      <c r="E942" s="53">
        <v>119.23</v>
      </c>
    </row>
    <row r="943" spans="1:5">
      <c r="A943" s="54" t="s">
        <v>445</v>
      </c>
      <c r="B943" s="54">
        <v>2011</v>
      </c>
      <c r="C943" s="54" t="s">
        <v>438</v>
      </c>
      <c r="D943" s="54" t="s">
        <v>437</v>
      </c>
      <c r="E943" s="53">
        <v>142.50213249999999</v>
      </c>
    </row>
    <row r="944" spans="1:5">
      <c r="A944" s="54" t="s">
        <v>445</v>
      </c>
      <c r="B944" s="54">
        <v>2012</v>
      </c>
      <c r="C944" s="54" t="s">
        <v>438</v>
      </c>
      <c r="D944" s="54" t="s">
        <v>437</v>
      </c>
      <c r="E944" s="53">
        <v>168.86</v>
      </c>
    </row>
    <row r="945" spans="1:5">
      <c r="A945" s="54" t="s">
        <v>445</v>
      </c>
      <c r="B945" s="54">
        <v>2013</v>
      </c>
      <c r="C945" s="54" t="s">
        <v>438</v>
      </c>
      <c r="D945" s="54" t="s">
        <v>437</v>
      </c>
      <c r="E945" s="53">
        <v>188.21135599999999</v>
      </c>
    </row>
    <row r="946" spans="1:5">
      <c r="A946" s="54" t="s">
        <v>445</v>
      </c>
      <c r="B946" s="54">
        <v>2014</v>
      </c>
      <c r="C946" s="54" t="s">
        <v>438</v>
      </c>
      <c r="D946" s="54" t="s">
        <v>437</v>
      </c>
      <c r="E946" s="53">
        <v>206.98</v>
      </c>
    </row>
    <row r="947" spans="1:5">
      <c r="A947" s="54" t="s">
        <v>445</v>
      </c>
      <c r="B947" s="54">
        <v>2015</v>
      </c>
      <c r="C947" s="54" t="s">
        <v>438</v>
      </c>
      <c r="D947" s="54" t="s">
        <v>437</v>
      </c>
      <c r="E947" s="53">
        <v>235.75</v>
      </c>
    </row>
    <row r="948" spans="1:5">
      <c r="A948" s="54" t="s">
        <v>445</v>
      </c>
      <c r="B948" s="54">
        <v>2016</v>
      </c>
      <c r="C948" s="54" t="s">
        <v>438</v>
      </c>
      <c r="D948" s="54" t="s">
        <v>437</v>
      </c>
      <c r="E948" s="53">
        <v>255.33</v>
      </c>
    </row>
    <row r="949" spans="1:5">
      <c r="A949" s="54" t="s">
        <v>445</v>
      </c>
      <c r="B949" s="54">
        <v>2017</v>
      </c>
      <c r="C949" s="54" t="s">
        <v>438</v>
      </c>
      <c r="D949" s="54" t="s">
        <v>437</v>
      </c>
      <c r="E949" s="53">
        <v>282.36</v>
      </c>
    </row>
    <row r="950" spans="1:5">
      <c r="A950" s="54" t="s">
        <v>445</v>
      </c>
      <c r="B950" s="54">
        <v>2018</v>
      </c>
      <c r="C950" s="54" t="s">
        <v>438</v>
      </c>
      <c r="D950" s="54" t="s">
        <v>437</v>
      </c>
      <c r="E950" s="53">
        <v>215.71</v>
      </c>
    </row>
    <row r="951" spans="1:5">
      <c r="A951" s="54" t="s">
        <v>445</v>
      </c>
      <c r="B951" s="54">
        <v>2019</v>
      </c>
      <c r="C951" s="54" t="s">
        <v>438</v>
      </c>
      <c r="D951" s="54" t="s">
        <v>437</v>
      </c>
      <c r="E951" s="53">
        <v>218.5</v>
      </c>
    </row>
    <row r="952" spans="1:5">
      <c r="A952" s="54" t="s">
        <v>445</v>
      </c>
      <c r="B952" s="54">
        <v>2020</v>
      </c>
      <c r="C952" s="54" t="s">
        <v>438</v>
      </c>
      <c r="D952" s="54" t="s">
        <v>437</v>
      </c>
      <c r="E952" s="53">
        <v>210.5</v>
      </c>
    </row>
    <row r="953" spans="1:5">
      <c r="A953" s="54" t="s">
        <v>445</v>
      </c>
      <c r="B953" s="54">
        <v>2021</v>
      </c>
      <c r="C953" s="54" t="s">
        <v>438</v>
      </c>
      <c r="D953" s="54" t="s">
        <v>437</v>
      </c>
      <c r="E953" s="53">
        <v>215.5</v>
      </c>
    </row>
    <row r="954" spans="1:5">
      <c r="A954" s="54" t="s">
        <v>444</v>
      </c>
      <c r="B954" s="54">
        <v>2005</v>
      </c>
      <c r="C954" s="54" t="s">
        <v>438</v>
      </c>
      <c r="D954" s="54" t="s">
        <v>437</v>
      </c>
      <c r="E954" s="53">
        <v>4.95</v>
      </c>
    </row>
    <row r="955" spans="1:5">
      <c r="A955" s="54" t="s">
        <v>444</v>
      </c>
      <c r="B955" s="54">
        <v>2006</v>
      </c>
      <c r="C955" s="54" t="s">
        <v>438</v>
      </c>
      <c r="D955" s="54" t="s">
        <v>437</v>
      </c>
      <c r="E955" s="53">
        <v>4.92</v>
      </c>
    </row>
    <row r="956" spans="1:5">
      <c r="A956" s="54" t="s">
        <v>444</v>
      </c>
      <c r="B956" s="54">
        <v>2007</v>
      </c>
      <c r="C956" s="54" t="s">
        <v>438</v>
      </c>
      <c r="D956" s="54" t="s">
        <v>437</v>
      </c>
      <c r="E956" s="53">
        <v>5.68</v>
      </c>
    </row>
    <row r="957" spans="1:5">
      <c r="A957" s="54" t="s">
        <v>444</v>
      </c>
      <c r="B957" s="54">
        <v>2008</v>
      </c>
      <c r="C957" s="54" t="s">
        <v>438</v>
      </c>
      <c r="D957" s="54" t="s">
        <v>437</v>
      </c>
      <c r="E957" s="53">
        <v>6.04</v>
      </c>
    </row>
    <row r="958" spans="1:5">
      <c r="A958" s="54" t="s">
        <v>444</v>
      </c>
      <c r="B958" s="54">
        <v>2009</v>
      </c>
      <c r="C958" s="54" t="s">
        <v>438</v>
      </c>
      <c r="D958" s="54" t="s">
        <v>437</v>
      </c>
      <c r="E958" s="53">
        <v>30.6</v>
      </c>
    </row>
    <row r="959" spans="1:5">
      <c r="A959" s="54" t="s">
        <v>444</v>
      </c>
      <c r="B959" s="54">
        <v>2010</v>
      </c>
      <c r="C959" s="54" t="s">
        <v>438</v>
      </c>
      <c r="D959" s="54" t="s">
        <v>437</v>
      </c>
      <c r="E959" s="53">
        <v>88.85</v>
      </c>
    </row>
    <row r="960" spans="1:5">
      <c r="A960" s="54" t="s">
        <v>444</v>
      </c>
      <c r="B960" s="54">
        <v>2011</v>
      </c>
      <c r="C960" s="54" t="s">
        <v>438</v>
      </c>
      <c r="D960" s="54" t="s">
        <v>437</v>
      </c>
      <c r="E960" s="53">
        <v>204.83</v>
      </c>
    </row>
    <row r="961" spans="1:5">
      <c r="A961" s="54" t="s">
        <v>444</v>
      </c>
      <c r="B961" s="54">
        <v>2012</v>
      </c>
      <c r="C961" s="54" t="s">
        <v>438</v>
      </c>
      <c r="D961" s="54" t="s">
        <v>437</v>
      </c>
      <c r="E961" s="53">
        <v>226.9</v>
      </c>
    </row>
    <row r="962" spans="1:5">
      <c r="A962" s="54" t="s">
        <v>444</v>
      </c>
      <c r="B962" s="54">
        <v>2013</v>
      </c>
      <c r="C962" s="54" t="s">
        <v>438</v>
      </c>
      <c r="D962" s="54" t="s">
        <v>437</v>
      </c>
      <c r="E962" s="53">
        <v>273.86</v>
      </c>
    </row>
    <row r="963" spans="1:5">
      <c r="A963" s="54" t="s">
        <v>444</v>
      </c>
      <c r="B963" s="54">
        <v>2014</v>
      </c>
      <c r="C963" s="54" t="s">
        <v>438</v>
      </c>
      <c r="D963" s="54" t="s">
        <v>437</v>
      </c>
      <c r="E963" s="53">
        <v>349.11</v>
      </c>
    </row>
    <row r="964" spans="1:5">
      <c r="A964" s="54" t="s">
        <v>444</v>
      </c>
      <c r="B964" s="54">
        <v>2015</v>
      </c>
      <c r="C964" s="54" t="s">
        <v>438</v>
      </c>
      <c r="D964" s="54" t="s">
        <v>437</v>
      </c>
      <c r="E964" s="53">
        <v>341.33</v>
      </c>
    </row>
    <row r="965" spans="1:5">
      <c r="A965" s="54" t="s">
        <v>444</v>
      </c>
      <c r="B965" s="54">
        <v>2016</v>
      </c>
      <c r="C965" s="54" t="s">
        <v>438</v>
      </c>
      <c r="D965" s="54" t="s">
        <v>437</v>
      </c>
      <c r="E965" s="53">
        <v>363.95</v>
      </c>
    </row>
    <row r="966" spans="1:5">
      <c r="A966" s="54" t="s">
        <v>444</v>
      </c>
      <c r="B966" s="54">
        <v>2017</v>
      </c>
      <c r="C966" s="54" t="s">
        <v>438</v>
      </c>
      <c r="D966" s="54" t="s">
        <v>437</v>
      </c>
      <c r="E966" s="53">
        <v>379.68</v>
      </c>
    </row>
    <row r="967" spans="1:5">
      <c r="A967" s="54" t="s">
        <v>444</v>
      </c>
      <c r="B967" s="54">
        <v>2018</v>
      </c>
      <c r="C967" s="54" t="s">
        <v>438</v>
      </c>
      <c r="D967" s="54" t="s">
        <v>437</v>
      </c>
      <c r="E967" s="53">
        <v>401.01</v>
      </c>
    </row>
    <row r="968" spans="1:5">
      <c r="A968" s="54" t="s">
        <v>444</v>
      </c>
      <c r="B968" s="54">
        <v>2019</v>
      </c>
      <c r="C968" s="54" t="s">
        <v>438</v>
      </c>
      <c r="D968" s="54" t="s">
        <v>437</v>
      </c>
      <c r="E968" s="53">
        <v>444.01</v>
      </c>
    </row>
    <row r="969" spans="1:5">
      <c r="A969" s="54" t="s">
        <v>444</v>
      </c>
      <c r="B969" s="54">
        <v>2020</v>
      </c>
      <c r="C969" s="54" t="s">
        <v>438</v>
      </c>
      <c r="D969" s="54" t="s">
        <v>437</v>
      </c>
      <c r="E969" s="53">
        <v>452.7</v>
      </c>
    </row>
    <row r="970" spans="1:5">
      <c r="A970" s="54" t="s">
        <v>444</v>
      </c>
      <c r="B970" s="54">
        <v>2021</v>
      </c>
      <c r="C970" s="54" t="s">
        <v>438</v>
      </c>
      <c r="D970" s="54" t="s">
        <v>437</v>
      </c>
      <c r="E970" s="53">
        <v>473.75</v>
      </c>
    </row>
    <row r="971" spans="1:5">
      <c r="A971" s="54" t="s">
        <v>443</v>
      </c>
      <c r="B971" s="54">
        <v>2005</v>
      </c>
      <c r="C971" s="54" t="s">
        <v>438</v>
      </c>
      <c r="D971" s="54" t="s">
        <v>437</v>
      </c>
      <c r="E971" s="53">
        <v>21.94</v>
      </c>
    </row>
    <row r="972" spans="1:5">
      <c r="A972" s="54" t="s">
        <v>443</v>
      </c>
      <c r="B972" s="54">
        <v>2006</v>
      </c>
      <c r="C972" s="54" t="s">
        <v>438</v>
      </c>
      <c r="D972" s="54" t="s">
        <v>437</v>
      </c>
      <c r="E972" s="53">
        <v>23.79</v>
      </c>
    </row>
    <row r="973" spans="1:5">
      <c r="A973" s="54" t="s">
        <v>443</v>
      </c>
      <c r="B973" s="54">
        <v>2007</v>
      </c>
      <c r="C973" s="54" t="s">
        <v>438</v>
      </c>
      <c r="D973" s="54" t="s">
        <v>437</v>
      </c>
      <c r="E973" s="53">
        <v>29.03</v>
      </c>
    </row>
    <row r="974" spans="1:5">
      <c r="A974" s="54" t="s">
        <v>443</v>
      </c>
      <c r="B974" s="54">
        <v>2008</v>
      </c>
      <c r="C974" s="54" t="s">
        <v>438</v>
      </c>
      <c r="D974" s="54" t="s">
        <v>437</v>
      </c>
      <c r="E974" s="53">
        <v>44.73</v>
      </c>
    </row>
    <row r="975" spans="1:5">
      <c r="A975" s="54" t="s">
        <v>443</v>
      </c>
      <c r="B975" s="54">
        <v>2009</v>
      </c>
      <c r="C975" s="54" t="s">
        <v>438</v>
      </c>
      <c r="D975" s="54" t="s">
        <v>437</v>
      </c>
      <c r="E975" s="53">
        <v>71.180000000000007</v>
      </c>
    </row>
    <row r="976" spans="1:5">
      <c r="A976" s="54" t="s">
        <v>443</v>
      </c>
      <c r="B976" s="54">
        <v>2010</v>
      </c>
      <c r="C976" s="54" t="s">
        <v>438</v>
      </c>
      <c r="D976" s="54" t="s">
        <v>437</v>
      </c>
      <c r="E976" s="53">
        <v>92.4</v>
      </c>
    </row>
    <row r="977" spans="1:5">
      <c r="A977" s="54" t="s">
        <v>443</v>
      </c>
      <c r="B977" s="54">
        <v>2011</v>
      </c>
      <c r="C977" s="54" t="s">
        <v>438</v>
      </c>
      <c r="D977" s="54" t="s">
        <v>437</v>
      </c>
      <c r="E977" s="53">
        <v>106.8</v>
      </c>
    </row>
    <row r="978" spans="1:5">
      <c r="A978" s="54" t="s">
        <v>443</v>
      </c>
      <c r="B978" s="54">
        <v>2012</v>
      </c>
      <c r="C978" s="54" t="s">
        <v>438</v>
      </c>
      <c r="D978" s="54" t="s">
        <v>437</v>
      </c>
      <c r="E978" s="53">
        <v>133.22999999999999</v>
      </c>
    </row>
    <row r="979" spans="1:5">
      <c r="A979" s="54" t="s">
        <v>443</v>
      </c>
      <c r="B979" s="54">
        <v>2013</v>
      </c>
      <c r="C979" s="54" t="s">
        <v>438</v>
      </c>
      <c r="D979" s="54" t="s">
        <v>437</v>
      </c>
      <c r="E979" s="53">
        <v>124.93</v>
      </c>
    </row>
    <row r="980" spans="1:5">
      <c r="A980" s="54" t="s">
        <v>443</v>
      </c>
      <c r="B980" s="54">
        <v>2014</v>
      </c>
      <c r="C980" s="54" t="s">
        <v>438</v>
      </c>
      <c r="D980" s="54" t="s">
        <v>437</v>
      </c>
      <c r="E980" s="53">
        <v>139.02000000000001</v>
      </c>
    </row>
    <row r="981" spans="1:5">
      <c r="A981" s="54" t="s">
        <v>443</v>
      </c>
      <c r="B981" s="54">
        <v>2015</v>
      </c>
      <c r="C981" s="54" t="s">
        <v>438</v>
      </c>
      <c r="D981" s="54" t="s">
        <v>437</v>
      </c>
      <c r="E981" s="53">
        <v>168.72</v>
      </c>
    </row>
    <row r="982" spans="1:5">
      <c r="A982" s="54" t="s">
        <v>443</v>
      </c>
      <c r="B982" s="54">
        <v>2016</v>
      </c>
      <c r="C982" s="54" t="s">
        <v>438</v>
      </c>
      <c r="D982" s="54" t="s">
        <v>437</v>
      </c>
      <c r="E982" s="53">
        <v>183.91</v>
      </c>
    </row>
    <row r="983" spans="1:5">
      <c r="A983" s="54" t="s">
        <v>443</v>
      </c>
      <c r="B983" s="54">
        <v>2017</v>
      </c>
      <c r="C983" s="54" t="s">
        <v>438</v>
      </c>
      <c r="D983" s="54" t="s">
        <v>437</v>
      </c>
      <c r="E983" s="53">
        <v>184.13</v>
      </c>
    </row>
    <row r="984" spans="1:5">
      <c r="A984" s="54" t="s">
        <v>443</v>
      </c>
      <c r="B984" s="54">
        <v>2018</v>
      </c>
      <c r="C984" s="54" t="s">
        <v>438</v>
      </c>
      <c r="D984" s="54" t="s">
        <v>437</v>
      </c>
      <c r="E984" s="53">
        <v>191.1</v>
      </c>
    </row>
    <row r="985" spans="1:5">
      <c r="A985" s="54" t="s">
        <v>443</v>
      </c>
      <c r="B985" s="54">
        <v>2019</v>
      </c>
      <c r="C985" s="54" t="s">
        <v>438</v>
      </c>
      <c r="D985" s="54" t="s">
        <v>437</v>
      </c>
      <c r="E985" s="53">
        <v>199.08</v>
      </c>
    </row>
    <row r="986" spans="1:5">
      <c r="A986" s="54" t="s">
        <v>443</v>
      </c>
      <c r="B986" s="54">
        <v>2020</v>
      </c>
      <c r="C986" s="54" t="s">
        <v>438</v>
      </c>
      <c r="D986" s="54" t="s">
        <v>437</v>
      </c>
      <c r="E986" s="53">
        <v>206.76</v>
      </c>
    </row>
    <row r="987" spans="1:5">
      <c r="A987" s="54" t="s">
        <v>443</v>
      </c>
      <c r="B987" s="54">
        <v>2021</v>
      </c>
      <c r="C987" s="54" t="s">
        <v>438</v>
      </c>
      <c r="D987" s="54" t="s">
        <v>437</v>
      </c>
      <c r="E987" s="53">
        <v>210.01</v>
      </c>
    </row>
    <row r="988" spans="1:5">
      <c r="A988" s="54" t="s">
        <v>442</v>
      </c>
      <c r="B988" s="54">
        <v>2005</v>
      </c>
      <c r="C988" s="54" t="s">
        <v>438</v>
      </c>
      <c r="D988" s="54" t="s">
        <v>437</v>
      </c>
      <c r="E988" s="53">
        <v>8.98</v>
      </c>
    </row>
    <row r="989" spans="1:5">
      <c r="A989" s="54" t="s">
        <v>442</v>
      </c>
      <c r="B989" s="54">
        <v>2006</v>
      </c>
      <c r="C989" s="54" t="s">
        <v>438</v>
      </c>
      <c r="D989" s="54" t="s">
        <v>437</v>
      </c>
      <c r="E989" s="53">
        <v>9.1999999999999993</v>
      </c>
    </row>
    <row r="990" spans="1:5">
      <c r="A990" s="54" t="s">
        <v>442</v>
      </c>
      <c r="B990" s="54">
        <v>2007</v>
      </c>
      <c r="C990" s="54" t="s">
        <v>438</v>
      </c>
      <c r="D990" s="54" t="s">
        <v>437</v>
      </c>
      <c r="E990" s="53">
        <v>9.4</v>
      </c>
    </row>
    <row r="991" spans="1:5">
      <c r="A991" s="54" t="s">
        <v>442</v>
      </c>
      <c r="B991" s="54">
        <v>2008</v>
      </c>
      <c r="C991" s="54" t="s">
        <v>438</v>
      </c>
      <c r="D991" s="54" t="s">
        <v>437</v>
      </c>
      <c r="E991" s="53">
        <v>9.6999999999999993</v>
      </c>
    </row>
    <row r="992" spans="1:5">
      <c r="A992" s="54" t="s">
        <v>442</v>
      </c>
      <c r="B992" s="54">
        <v>2009</v>
      </c>
      <c r="C992" s="54" t="s">
        <v>438</v>
      </c>
      <c r="D992" s="54" t="s">
        <v>437</v>
      </c>
      <c r="E992" s="53">
        <v>10.3</v>
      </c>
    </row>
    <row r="993" spans="1:5">
      <c r="A993" s="54" t="s">
        <v>442</v>
      </c>
      <c r="B993" s="54">
        <v>2010</v>
      </c>
      <c r="C993" s="54" t="s">
        <v>438</v>
      </c>
      <c r="D993" s="54" t="s">
        <v>437</v>
      </c>
      <c r="E993" s="53">
        <v>10.45</v>
      </c>
    </row>
    <row r="994" spans="1:5">
      <c r="A994" s="54" t="s">
        <v>442</v>
      </c>
      <c r="B994" s="54">
        <v>2011</v>
      </c>
      <c r="C994" s="54" t="s">
        <v>438</v>
      </c>
      <c r="D994" s="54" t="s">
        <v>437</v>
      </c>
      <c r="E994" s="53">
        <v>11.65</v>
      </c>
    </row>
    <row r="995" spans="1:5">
      <c r="A995" s="54" t="s">
        <v>442</v>
      </c>
      <c r="B995" s="54">
        <v>2012</v>
      </c>
      <c r="C995" s="54" t="s">
        <v>438</v>
      </c>
      <c r="D995" s="54" t="s">
        <v>437</v>
      </c>
      <c r="E995" s="53">
        <v>13.8</v>
      </c>
    </row>
    <row r="996" spans="1:5">
      <c r="A996" s="54" t="s">
        <v>442</v>
      </c>
      <c r="B996" s="54">
        <v>2013</v>
      </c>
      <c r="C996" s="54" t="s">
        <v>438</v>
      </c>
      <c r="D996" s="54" t="s">
        <v>437</v>
      </c>
      <c r="E996" s="53">
        <v>44.3</v>
      </c>
    </row>
    <row r="997" spans="1:5">
      <c r="A997" s="54" t="s">
        <v>442</v>
      </c>
      <c r="B997" s="54">
        <v>2014</v>
      </c>
      <c r="C997" s="54" t="s">
        <v>438</v>
      </c>
      <c r="D997" s="54" t="s">
        <v>437</v>
      </c>
      <c r="E997" s="53">
        <v>47.46</v>
      </c>
    </row>
    <row r="998" spans="1:5">
      <c r="A998" s="54" t="s">
        <v>442</v>
      </c>
      <c r="B998" s="54">
        <v>2015</v>
      </c>
      <c r="C998" s="54" t="s">
        <v>438</v>
      </c>
      <c r="D998" s="54" t="s">
        <v>437</v>
      </c>
      <c r="E998" s="53">
        <v>48.6</v>
      </c>
    </row>
    <row r="999" spans="1:5">
      <c r="A999" s="54" t="s">
        <v>442</v>
      </c>
      <c r="B999" s="54">
        <v>2016</v>
      </c>
      <c r="C999" s="54" t="s">
        <v>438</v>
      </c>
      <c r="D999" s="54" t="s">
        <v>437</v>
      </c>
      <c r="E999" s="53">
        <v>55.904400000000003</v>
      </c>
    </row>
    <row r="1000" spans="1:5">
      <c r="A1000" s="54" t="s">
        <v>442</v>
      </c>
      <c r="B1000" s="54">
        <v>2017</v>
      </c>
      <c r="C1000" s="54" t="s">
        <v>438</v>
      </c>
      <c r="D1000" s="54" t="s">
        <v>437</v>
      </c>
      <c r="E1000" s="53">
        <v>74.900000000000006</v>
      </c>
    </row>
    <row r="1001" spans="1:5">
      <c r="A1001" s="54" t="s">
        <v>442</v>
      </c>
      <c r="B1001" s="54">
        <v>2018</v>
      </c>
      <c r="C1001" s="54" t="s">
        <v>438</v>
      </c>
      <c r="D1001" s="54" t="s">
        <v>437</v>
      </c>
      <c r="E1001" s="53">
        <v>107.6</v>
      </c>
    </row>
    <row r="1002" spans="1:5">
      <c r="A1002" s="54" t="s">
        <v>442</v>
      </c>
      <c r="B1002" s="54">
        <v>2019</v>
      </c>
      <c r="C1002" s="54" t="s">
        <v>438</v>
      </c>
      <c r="D1002" s="54" t="s">
        <v>437</v>
      </c>
      <c r="E1002" s="53">
        <v>117.9</v>
      </c>
    </row>
    <row r="1003" spans="1:5">
      <c r="A1003" s="54" t="s">
        <v>442</v>
      </c>
      <c r="B1003" s="54">
        <v>2020</v>
      </c>
      <c r="C1003" s="54" t="s">
        <v>438</v>
      </c>
      <c r="D1003" s="54" t="s">
        <v>437</v>
      </c>
      <c r="E1003" s="53">
        <v>103.67</v>
      </c>
    </row>
    <row r="1004" spans="1:5">
      <c r="A1004" s="54" t="s">
        <v>442</v>
      </c>
      <c r="B1004" s="54">
        <v>2021</v>
      </c>
      <c r="C1004" s="54" t="s">
        <v>438</v>
      </c>
      <c r="D1004" s="54" t="s">
        <v>437</v>
      </c>
      <c r="E1004" s="53">
        <v>108.89</v>
      </c>
    </row>
    <row r="1005" spans="1:5">
      <c r="A1005" s="54" t="s">
        <v>441</v>
      </c>
      <c r="B1005" s="54">
        <v>2005</v>
      </c>
      <c r="C1005" s="54" t="s">
        <v>438</v>
      </c>
      <c r="D1005" s="54" t="s">
        <v>437</v>
      </c>
      <c r="E1005" s="53">
        <v>10.28</v>
      </c>
    </row>
    <row r="1006" spans="1:5">
      <c r="A1006" s="54" t="s">
        <v>441</v>
      </c>
      <c r="B1006" s="54">
        <v>2006</v>
      </c>
      <c r="C1006" s="54" t="s">
        <v>438</v>
      </c>
      <c r="D1006" s="54" t="s">
        <v>437</v>
      </c>
      <c r="E1006" s="53">
        <v>11.308</v>
      </c>
    </row>
    <row r="1007" spans="1:5">
      <c r="A1007" s="54" t="s">
        <v>441</v>
      </c>
      <c r="B1007" s="54">
        <v>2007</v>
      </c>
      <c r="C1007" s="54" t="s">
        <v>438</v>
      </c>
      <c r="D1007" s="54" t="s">
        <v>437</v>
      </c>
      <c r="E1007" s="53">
        <v>42.84</v>
      </c>
    </row>
    <row r="1008" spans="1:5">
      <c r="A1008" s="54" t="s">
        <v>441</v>
      </c>
      <c r="B1008" s="54">
        <v>2008</v>
      </c>
      <c r="C1008" s="54" t="s">
        <v>438</v>
      </c>
      <c r="D1008" s="54" t="s">
        <v>437</v>
      </c>
      <c r="E1008" s="53">
        <v>45.01</v>
      </c>
    </row>
    <row r="1009" spans="1:5">
      <c r="A1009" s="54" t="s">
        <v>441</v>
      </c>
      <c r="B1009" s="54">
        <v>2009</v>
      </c>
      <c r="C1009" s="54" t="s">
        <v>438</v>
      </c>
      <c r="D1009" s="54" t="s">
        <v>437</v>
      </c>
      <c r="E1009" s="53">
        <v>45.08</v>
      </c>
    </row>
    <row r="1010" spans="1:5">
      <c r="A1010" s="54" t="s">
        <v>441</v>
      </c>
      <c r="B1010" s="54">
        <v>2010</v>
      </c>
      <c r="C1010" s="54" t="s">
        <v>438</v>
      </c>
      <c r="D1010" s="54" t="s">
        <v>437</v>
      </c>
      <c r="E1010" s="53">
        <v>51.330711999999998</v>
      </c>
    </row>
    <row r="1011" spans="1:5">
      <c r="A1011" s="54" t="s">
        <v>441</v>
      </c>
      <c r="B1011" s="54">
        <v>2011</v>
      </c>
      <c r="C1011" s="54" t="s">
        <v>438</v>
      </c>
      <c r="D1011" s="54" t="s">
        <v>437</v>
      </c>
      <c r="E1011" s="53">
        <v>55.463783200000002</v>
      </c>
    </row>
    <row r="1012" spans="1:5">
      <c r="A1012" s="54" t="s">
        <v>441</v>
      </c>
      <c r="B1012" s="54">
        <v>2012</v>
      </c>
      <c r="C1012" s="54" t="s">
        <v>438</v>
      </c>
      <c r="D1012" s="54" t="s">
        <v>437</v>
      </c>
      <c r="E1012" s="53">
        <v>71.53</v>
      </c>
    </row>
    <row r="1013" spans="1:5">
      <c r="A1013" s="54" t="s">
        <v>441</v>
      </c>
      <c r="B1013" s="54">
        <v>2013</v>
      </c>
      <c r="C1013" s="54" t="s">
        <v>438</v>
      </c>
      <c r="D1013" s="54" t="s">
        <v>437</v>
      </c>
      <c r="E1013" s="53">
        <v>54.831715000000003</v>
      </c>
    </row>
    <row r="1014" spans="1:5">
      <c r="A1014" s="54" t="s">
        <v>441</v>
      </c>
      <c r="B1014" s="54">
        <v>2014</v>
      </c>
      <c r="C1014" s="54" t="s">
        <v>438</v>
      </c>
      <c r="D1014" s="54" t="s">
        <v>437</v>
      </c>
      <c r="E1014" s="53">
        <v>78.121719299999995</v>
      </c>
    </row>
    <row r="1015" spans="1:5">
      <c r="A1015" s="54" t="s">
        <v>441</v>
      </c>
      <c r="B1015" s="54">
        <v>2015</v>
      </c>
      <c r="C1015" s="54" t="s">
        <v>438</v>
      </c>
      <c r="D1015" s="54" t="s">
        <v>437</v>
      </c>
      <c r="E1015" s="53">
        <v>82.09</v>
      </c>
    </row>
    <row r="1016" spans="1:5">
      <c r="A1016" s="54" t="s">
        <v>441</v>
      </c>
      <c r="B1016" s="54">
        <v>2016</v>
      </c>
      <c r="C1016" s="54" t="s">
        <v>438</v>
      </c>
      <c r="D1016" s="54" t="s">
        <v>437</v>
      </c>
      <c r="E1016" s="53">
        <v>112.3392727</v>
      </c>
    </row>
    <row r="1017" spans="1:5">
      <c r="A1017" s="54" t="s">
        <v>441</v>
      </c>
      <c r="B1017" s="54">
        <v>2017</v>
      </c>
      <c r="C1017" s="54" t="s">
        <v>438</v>
      </c>
      <c r="D1017" s="54" t="s">
        <v>437</v>
      </c>
      <c r="E1017" s="53">
        <v>115.75</v>
      </c>
    </row>
    <row r="1018" spans="1:5">
      <c r="A1018" s="54" t="s">
        <v>441</v>
      </c>
      <c r="B1018" s="54">
        <v>2018</v>
      </c>
      <c r="C1018" s="54" t="s">
        <v>438</v>
      </c>
      <c r="D1018" s="54" t="s">
        <v>437</v>
      </c>
      <c r="E1018" s="53">
        <v>122.19</v>
      </c>
    </row>
    <row r="1019" spans="1:5">
      <c r="A1019" s="54" t="s">
        <v>441</v>
      </c>
      <c r="B1019" s="54">
        <v>2019</v>
      </c>
      <c r="C1019" s="54" t="s">
        <v>438</v>
      </c>
      <c r="D1019" s="54" t="s">
        <v>437</v>
      </c>
      <c r="E1019" s="53">
        <v>126.41</v>
      </c>
    </row>
    <row r="1020" spans="1:5">
      <c r="A1020" s="54" t="s">
        <v>441</v>
      </c>
      <c r="B1020" s="54">
        <v>2020</v>
      </c>
      <c r="C1020" s="54" t="s">
        <v>438</v>
      </c>
      <c r="D1020" s="54" t="s">
        <v>437</v>
      </c>
      <c r="E1020" s="53">
        <v>139.80000000000001</v>
      </c>
    </row>
    <row r="1021" spans="1:5">
      <c r="A1021" s="54" t="s">
        <v>441</v>
      </c>
      <c r="B1021" s="54">
        <v>2021</v>
      </c>
      <c r="C1021" s="54" t="s">
        <v>438</v>
      </c>
      <c r="D1021" s="54" t="s">
        <v>437</v>
      </c>
      <c r="E1021" s="53">
        <v>161.57</v>
      </c>
    </row>
    <row r="1022" spans="1:5">
      <c r="A1022" s="54" t="s">
        <v>440</v>
      </c>
      <c r="B1022" s="54">
        <v>2005</v>
      </c>
      <c r="C1022" s="54" t="s">
        <v>438</v>
      </c>
      <c r="D1022" s="54" t="s">
        <v>437</v>
      </c>
      <c r="E1022" s="53">
        <v>61</v>
      </c>
    </row>
    <row r="1023" spans="1:5">
      <c r="A1023" s="54" t="s">
        <v>440</v>
      </c>
      <c r="B1023" s="54">
        <v>2006</v>
      </c>
      <c r="C1023" s="54" t="s">
        <v>438</v>
      </c>
      <c r="D1023" s="54" t="s">
        <v>437</v>
      </c>
      <c r="E1023" s="53">
        <v>74</v>
      </c>
    </row>
    <row r="1024" spans="1:5">
      <c r="A1024" s="54" t="s">
        <v>440</v>
      </c>
      <c r="B1024" s="54">
        <v>2007</v>
      </c>
      <c r="C1024" s="54" t="s">
        <v>438</v>
      </c>
      <c r="D1024" s="54" t="s">
        <v>437</v>
      </c>
      <c r="E1024" s="53">
        <v>90</v>
      </c>
    </row>
    <row r="1025" spans="1:5">
      <c r="A1025" s="54" t="s">
        <v>440</v>
      </c>
      <c r="B1025" s="54">
        <v>2008</v>
      </c>
      <c r="C1025" s="54" t="s">
        <v>438</v>
      </c>
      <c r="D1025" s="54" t="s">
        <v>437</v>
      </c>
      <c r="E1025" s="53">
        <v>100.455</v>
      </c>
    </row>
    <row r="1026" spans="1:5">
      <c r="A1026" s="54" t="s">
        <v>440</v>
      </c>
      <c r="B1026" s="54">
        <v>2009</v>
      </c>
      <c r="C1026" s="54" t="s">
        <v>438</v>
      </c>
      <c r="D1026" s="54" t="s">
        <v>437</v>
      </c>
      <c r="E1026" s="53">
        <v>106.21</v>
      </c>
    </row>
    <row r="1027" spans="1:5">
      <c r="A1027" s="54" t="s">
        <v>440</v>
      </c>
      <c r="B1027" s="54">
        <v>2010</v>
      </c>
      <c r="C1027" s="54" t="s">
        <v>438</v>
      </c>
      <c r="D1027" s="54" t="s">
        <v>437</v>
      </c>
      <c r="E1027" s="53">
        <v>125</v>
      </c>
    </row>
    <row r="1028" spans="1:5">
      <c r="A1028" s="54" t="s">
        <v>440</v>
      </c>
      <c r="B1028" s="54">
        <v>2011</v>
      </c>
      <c r="C1028" s="54" t="s">
        <v>438</v>
      </c>
      <c r="D1028" s="54" t="s">
        <v>437</v>
      </c>
      <c r="E1028" s="53">
        <v>141</v>
      </c>
    </row>
    <row r="1029" spans="1:5">
      <c r="A1029" s="54" t="s">
        <v>440</v>
      </c>
      <c r="B1029" s="54">
        <v>2012</v>
      </c>
      <c r="C1029" s="54" t="s">
        <v>438</v>
      </c>
      <c r="D1029" s="54" t="s">
        <v>437</v>
      </c>
      <c r="E1029" s="53">
        <v>158</v>
      </c>
    </row>
    <row r="1030" spans="1:5">
      <c r="A1030" s="54" t="s">
        <v>440</v>
      </c>
      <c r="B1030" s="54">
        <v>2013</v>
      </c>
      <c r="C1030" s="54" t="s">
        <v>438</v>
      </c>
      <c r="D1030" s="54" t="s">
        <v>437</v>
      </c>
      <c r="E1030" s="53">
        <v>165</v>
      </c>
    </row>
    <row r="1031" spans="1:5">
      <c r="A1031" s="54" t="s">
        <v>440</v>
      </c>
      <c r="B1031" s="54">
        <v>2014</v>
      </c>
      <c r="C1031" s="54" t="s">
        <v>438</v>
      </c>
      <c r="D1031" s="54" t="s">
        <v>437</v>
      </c>
      <c r="E1031" s="53">
        <v>160</v>
      </c>
    </row>
    <row r="1032" spans="1:5">
      <c r="A1032" s="54" t="s">
        <v>440</v>
      </c>
      <c r="B1032" s="54">
        <v>2015</v>
      </c>
      <c r="C1032" s="54" t="s">
        <v>438</v>
      </c>
      <c r="D1032" s="54" t="s">
        <v>437</v>
      </c>
      <c r="E1032" s="53">
        <v>173</v>
      </c>
    </row>
    <row r="1033" spans="1:5">
      <c r="A1033" s="54" t="s">
        <v>440</v>
      </c>
      <c r="B1033" s="54">
        <v>2016</v>
      </c>
      <c r="C1033" s="54" t="s">
        <v>438</v>
      </c>
      <c r="D1033" s="54" t="s">
        <v>437</v>
      </c>
      <c r="E1033" s="53">
        <v>174</v>
      </c>
    </row>
    <row r="1034" spans="1:5">
      <c r="A1034" s="54" t="s">
        <v>440</v>
      </c>
      <c r="B1034" s="54">
        <v>2017</v>
      </c>
      <c r="C1034" s="54" t="s">
        <v>438</v>
      </c>
      <c r="D1034" s="54" t="s">
        <v>437</v>
      </c>
      <c r="E1034" s="53">
        <v>187.45</v>
      </c>
    </row>
    <row r="1035" spans="1:5">
      <c r="A1035" s="54" t="s">
        <v>440</v>
      </c>
      <c r="B1035" s="54">
        <v>2018</v>
      </c>
      <c r="C1035" s="54" t="s">
        <v>438</v>
      </c>
      <c r="D1035" s="54" t="s">
        <v>437</v>
      </c>
      <c r="E1035" s="53">
        <v>186.45</v>
      </c>
    </row>
    <row r="1036" spans="1:5">
      <c r="A1036" s="54" t="s">
        <v>440</v>
      </c>
      <c r="B1036" s="54">
        <v>2019</v>
      </c>
      <c r="C1036" s="54" t="s">
        <v>438</v>
      </c>
      <c r="D1036" s="54" t="s">
        <v>437</v>
      </c>
      <c r="E1036" s="53">
        <v>180.45</v>
      </c>
    </row>
    <row r="1037" spans="1:5">
      <c r="A1037" s="54" t="s">
        <v>440</v>
      </c>
      <c r="B1037" s="54">
        <v>2020</v>
      </c>
      <c r="C1037" s="54" t="s">
        <v>438</v>
      </c>
      <c r="D1037" s="54" t="s">
        <v>437</v>
      </c>
      <c r="E1037" s="53">
        <v>202.55</v>
      </c>
    </row>
    <row r="1038" spans="1:5">
      <c r="A1038" s="54" t="s">
        <v>440</v>
      </c>
      <c r="B1038" s="54">
        <v>2021</v>
      </c>
      <c r="C1038" s="54" t="s">
        <v>438</v>
      </c>
      <c r="D1038" s="54" t="s">
        <v>437</v>
      </c>
      <c r="E1038" s="53">
        <v>219.02</v>
      </c>
    </row>
    <row r="1039" spans="1:5">
      <c r="A1039" s="54" t="s">
        <v>439</v>
      </c>
      <c r="B1039" s="54">
        <v>2005</v>
      </c>
      <c r="C1039" s="54" t="s">
        <v>438</v>
      </c>
      <c r="D1039" s="54" t="s">
        <v>437</v>
      </c>
      <c r="E1039" s="53">
        <v>1.24</v>
      </c>
    </row>
    <row r="1040" spans="1:5">
      <c r="A1040" s="54" t="s">
        <v>439</v>
      </c>
      <c r="B1040" s="54">
        <v>2006</v>
      </c>
      <c r="C1040" s="54" t="s">
        <v>438</v>
      </c>
      <c r="D1040" s="54" t="s">
        <v>437</v>
      </c>
      <c r="E1040" s="53">
        <v>1.25</v>
      </c>
    </row>
    <row r="1041" spans="1:5">
      <c r="A1041" s="54" t="s">
        <v>439</v>
      </c>
      <c r="B1041" s="54">
        <v>2007</v>
      </c>
      <c r="C1041" s="54" t="s">
        <v>438</v>
      </c>
      <c r="D1041" s="54" t="s">
        <v>437</v>
      </c>
      <c r="E1041" s="53">
        <v>1.32</v>
      </c>
    </row>
    <row r="1042" spans="1:5">
      <c r="A1042" s="54" t="s">
        <v>439</v>
      </c>
      <c r="B1042" s="54">
        <v>2008</v>
      </c>
      <c r="C1042" s="54" t="s">
        <v>438</v>
      </c>
      <c r="D1042" s="54" t="s">
        <v>437</v>
      </c>
      <c r="E1042" s="53">
        <v>1.499304</v>
      </c>
    </row>
    <row r="1043" spans="1:5">
      <c r="A1043" s="54" t="s">
        <v>439</v>
      </c>
      <c r="B1043" s="54">
        <v>2009</v>
      </c>
      <c r="C1043" s="54" t="s">
        <v>438</v>
      </c>
      <c r="D1043" s="54" t="s">
        <v>437</v>
      </c>
      <c r="E1043" s="53">
        <v>31.28</v>
      </c>
    </row>
    <row r="1044" spans="1:5">
      <c r="A1044" s="54" t="s">
        <v>439</v>
      </c>
      <c r="B1044" s="54">
        <v>2010</v>
      </c>
      <c r="C1044" s="54" t="s">
        <v>438</v>
      </c>
      <c r="D1044" s="54" t="s">
        <v>437</v>
      </c>
      <c r="E1044" s="53">
        <v>34.28</v>
      </c>
    </row>
    <row r="1045" spans="1:5">
      <c r="A1045" s="54" t="s">
        <v>439</v>
      </c>
      <c r="B1045" s="54">
        <v>2011</v>
      </c>
      <c r="C1045" s="54" t="s">
        <v>438</v>
      </c>
      <c r="D1045" s="54" t="s">
        <v>437</v>
      </c>
      <c r="E1045" s="53">
        <v>42.04</v>
      </c>
    </row>
    <row r="1046" spans="1:5">
      <c r="A1046" s="54" t="s">
        <v>439</v>
      </c>
      <c r="B1046" s="54">
        <v>2012</v>
      </c>
      <c r="C1046" s="54" t="s">
        <v>438</v>
      </c>
      <c r="D1046" s="54" t="s">
        <v>437</v>
      </c>
      <c r="E1046" s="53">
        <v>48.33</v>
      </c>
    </row>
    <row r="1047" spans="1:5">
      <c r="A1047" s="54" t="s">
        <v>439</v>
      </c>
      <c r="B1047" s="54">
        <v>2013</v>
      </c>
      <c r="C1047" s="54" t="s">
        <v>438</v>
      </c>
      <c r="D1047" s="54" t="s">
        <v>437</v>
      </c>
      <c r="E1047" s="53">
        <v>54.16</v>
      </c>
    </row>
    <row r="1048" spans="1:5">
      <c r="A1048" s="54" t="s">
        <v>439</v>
      </c>
      <c r="B1048" s="54">
        <v>2014</v>
      </c>
      <c r="C1048" s="54" t="s">
        <v>438</v>
      </c>
      <c r="D1048" s="54" t="s">
        <v>437</v>
      </c>
      <c r="E1048" s="53">
        <v>64.819999999999993</v>
      </c>
    </row>
    <row r="1049" spans="1:5">
      <c r="A1049" s="54" t="s">
        <v>439</v>
      </c>
      <c r="B1049" s="54">
        <v>2015</v>
      </c>
      <c r="C1049" s="54" t="s">
        <v>438</v>
      </c>
      <c r="D1049" s="54" t="s">
        <v>437</v>
      </c>
      <c r="E1049" s="53">
        <v>74.010000000000005</v>
      </c>
    </row>
    <row r="1050" spans="1:5">
      <c r="A1050" s="54" t="s">
        <v>439</v>
      </c>
      <c r="B1050" s="54">
        <v>2016</v>
      </c>
      <c r="C1050" s="54" t="s">
        <v>438</v>
      </c>
      <c r="D1050" s="54" t="s">
        <v>437</v>
      </c>
      <c r="E1050" s="53">
        <v>83.32</v>
      </c>
    </row>
    <row r="1051" spans="1:5">
      <c r="A1051" s="54" t="s">
        <v>439</v>
      </c>
      <c r="B1051" s="54">
        <v>2017</v>
      </c>
      <c r="C1051" s="54" t="s">
        <v>438</v>
      </c>
      <c r="D1051" s="54" t="s">
        <v>437</v>
      </c>
      <c r="E1051" s="53">
        <v>86.64</v>
      </c>
    </row>
    <row r="1052" spans="1:5">
      <c r="A1052" s="54" t="s">
        <v>439</v>
      </c>
      <c r="B1052" s="54">
        <v>2018</v>
      </c>
      <c r="C1052" s="54" t="s">
        <v>438</v>
      </c>
      <c r="D1052" s="54" t="s">
        <v>437</v>
      </c>
      <c r="E1052" s="53">
        <v>103.94</v>
      </c>
    </row>
    <row r="1053" spans="1:5">
      <c r="A1053" s="54" t="s">
        <v>439</v>
      </c>
      <c r="B1053" s="54">
        <v>2019</v>
      </c>
      <c r="C1053" s="54" t="s">
        <v>438</v>
      </c>
      <c r="D1053" s="54" t="s">
        <v>437</v>
      </c>
      <c r="E1053" s="53">
        <v>117.58</v>
      </c>
    </row>
    <row r="1054" spans="1:5">
      <c r="A1054" s="54" t="s">
        <v>439</v>
      </c>
      <c r="B1054" s="54">
        <v>2020</v>
      </c>
      <c r="C1054" s="54" t="s">
        <v>438</v>
      </c>
      <c r="D1054" s="54" t="s">
        <v>437</v>
      </c>
      <c r="E1054" s="53">
        <v>124.14</v>
      </c>
    </row>
    <row r="1055" spans="1:5">
      <c r="A1055" s="54" t="s">
        <v>439</v>
      </c>
      <c r="B1055" s="54">
        <v>2021</v>
      </c>
      <c r="C1055" s="54" t="s">
        <v>438</v>
      </c>
      <c r="D1055" s="54" t="s">
        <v>437</v>
      </c>
      <c r="E1055" s="53">
        <v>124.36</v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E0E65-8B6C-4823-B632-65E55EA1A922}">
  <dimension ref="A1:AT367"/>
  <sheetViews>
    <sheetView workbookViewId="0">
      <selection activeCell="F26" sqref="F26"/>
    </sheetView>
  </sheetViews>
  <sheetFormatPr defaultRowHeight="14.3"/>
  <cols>
    <col min="2" max="2" width="9.375" customWidth="1"/>
    <col min="3" max="3" width="17.25" bestFit="1" customWidth="1"/>
    <col min="4" max="4" width="23.5" bestFit="1" customWidth="1"/>
  </cols>
  <sheetData>
    <row r="1" spans="1:46">
      <c r="D1" t="s">
        <v>844</v>
      </c>
      <c r="E1">
        <v>2019</v>
      </c>
      <c r="F1">
        <v>2020</v>
      </c>
      <c r="G1">
        <v>2021</v>
      </c>
      <c r="H1">
        <v>2022</v>
      </c>
      <c r="I1">
        <v>2023</v>
      </c>
      <c r="J1">
        <v>2024</v>
      </c>
      <c r="K1">
        <v>2025</v>
      </c>
      <c r="L1">
        <v>2026</v>
      </c>
      <c r="M1">
        <v>2027</v>
      </c>
      <c r="N1">
        <v>2028</v>
      </c>
      <c r="O1">
        <v>2029</v>
      </c>
      <c r="P1">
        <v>2030</v>
      </c>
      <c r="Q1">
        <v>2031</v>
      </c>
      <c r="R1">
        <v>2032</v>
      </c>
      <c r="S1">
        <v>2033</v>
      </c>
      <c r="T1">
        <v>2034</v>
      </c>
      <c r="U1">
        <v>2035</v>
      </c>
      <c r="V1">
        <v>2036</v>
      </c>
      <c r="W1">
        <v>2037</v>
      </c>
      <c r="X1">
        <v>2038</v>
      </c>
      <c r="Y1">
        <v>2039</v>
      </c>
      <c r="Z1">
        <v>2040</v>
      </c>
      <c r="AA1">
        <v>2041</v>
      </c>
      <c r="AB1">
        <v>2042</v>
      </c>
      <c r="AC1">
        <v>2043</v>
      </c>
      <c r="AD1">
        <v>2044</v>
      </c>
      <c r="AE1">
        <v>2045</v>
      </c>
      <c r="AF1">
        <v>2046</v>
      </c>
      <c r="AG1">
        <v>2047</v>
      </c>
      <c r="AH1">
        <v>2048</v>
      </c>
      <c r="AI1">
        <v>2049</v>
      </c>
      <c r="AJ1">
        <v>2050</v>
      </c>
      <c r="AK1">
        <v>2051</v>
      </c>
      <c r="AL1">
        <v>2052</v>
      </c>
      <c r="AM1">
        <v>2053</v>
      </c>
      <c r="AN1">
        <v>2054</v>
      </c>
      <c r="AO1">
        <v>2055</v>
      </c>
      <c r="AP1">
        <v>2056</v>
      </c>
      <c r="AQ1">
        <v>2057</v>
      </c>
      <c r="AR1">
        <v>2058</v>
      </c>
      <c r="AS1">
        <v>2059</v>
      </c>
      <c r="AT1">
        <v>2060</v>
      </c>
    </row>
    <row r="2" spans="1:46">
      <c r="A2">
        <v>27</v>
      </c>
      <c r="B2">
        <v>110000</v>
      </c>
      <c r="C2" t="s">
        <v>468</v>
      </c>
      <c r="D2" t="s">
        <v>468</v>
      </c>
      <c r="E2" s="57">
        <v>499152604.50782102</v>
      </c>
      <c r="F2" s="57">
        <v>544614020.59418702</v>
      </c>
      <c r="G2" s="57">
        <v>583983913.68251097</v>
      </c>
      <c r="H2" s="57">
        <v>617785535.901438</v>
      </c>
      <c r="I2" s="57">
        <v>646519977.15126705</v>
      </c>
      <c r="J2" s="57">
        <v>670666165.10395098</v>
      </c>
      <c r="K2" s="57">
        <v>690680865.20310497</v>
      </c>
      <c r="L2" s="57">
        <v>706998680.66400194</v>
      </c>
      <c r="M2" s="57">
        <v>720032052.47356403</v>
      </c>
      <c r="N2" s="57">
        <v>730171259.39037704</v>
      </c>
      <c r="O2" s="57">
        <v>737784417.94468296</v>
      </c>
      <c r="P2" s="57">
        <v>743217482.43837905</v>
      </c>
      <c r="Q2" s="57">
        <v>746794244.94501901</v>
      </c>
      <c r="R2" s="57">
        <v>748816335.30981505</v>
      </c>
      <c r="S2" s="57">
        <v>749563221.14963603</v>
      </c>
      <c r="T2" s="57">
        <v>749292207.85300899</v>
      </c>
      <c r="U2" s="57">
        <v>748238438.58011496</v>
      </c>
      <c r="V2" s="57">
        <v>746614894.26279104</v>
      </c>
      <c r="W2" s="57">
        <v>744612393.60453796</v>
      </c>
      <c r="X2" s="57">
        <v>742399593.08050799</v>
      </c>
      <c r="Y2" s="57">
        <v>740122986.93750799</v>
      </c>
      <c r="Z2" s="57">
        <v>737906907.19400799</v>
      </c>
      <c r="AA2" s="57">
        <v>735853523.64013302</v>
      </c>
      <c r="AB2" s="57">
        <v>734042843.83766198</v>
      </c>
      <c r="AC2" s="57">
        <v>732532713.12003398</v>
      </c>
      <c r="AD2" s="57">
        <v>731358814.59234297</v>
      </c>
      <c r="AE2" s="57">
        <v>730534669.13134205</v>
      </c>
      <c r="AF2" s="57">
        <v>730051635.38544297</v>
      </c>
      <c r="AG2" s="57">
        <v>729878909.77470398</v>
      </c>
      <c r="AH2" s="57">
        <v>729963526.49085498</v>
      </c>
      <c r="AI2" s="57">
        <v>730230357.49726903</v>
      </c>
      <c r="AJ2" s="57">
        <v>730582112.52898598</v>
      </c>
      <c r="AK2" s="57">
        <v>730899339.09270895</v>
      </c>
      <c r="AL2" s="57">
        <v>731040422.46676898</v>
      </c>
      <c r="AM2" s="57">
        <v>730841585.70118797</v>
      </c>
      <c r="AN2" s="57">
        <v>730116889.617625</v>
      </c>
      <c r="AO2" s="57">
        <v>728658232.80939901</v>
      </c>
      <c r="AP2" s="57">
        <v>726235351.64149106</v>
      </c>
      <c r="AQ2" s="57">
        <v>722595820.25054002</v>
      </c>
      <c r="AR2" s="57">
        <v>717465050.54483497</v>
      </c>
      <c r="AS2" s="57">
        <v>710546292.20432305</v>
      </c>
      <c r="AT2" s="57">
        <v>701520632.68061495</v>
      </c>
    </row>
    <row r="3" spans="1:46">
      <c r="A3">
        <v>266</v>
      </c>
      <c r="B3">
        <v>120000</v>
      </c>
      <c r="C3" t="s">
        <v>443</v>
      </c>
      <c r="D3" t="s">
        <v>443</v>
      </c>
      <c r="E3" s="57">
        <v>256906748.416051</v>
      </c>
      <c r="F3" s="57">
        <v>341911074.88141799</v>
      </c>
      <c r="G3" s="57">
        <v>411033576.24620098</v>
      </c>
      <c r="H3" s="57">
        <v>465857670.90344</v>
      </c>
      <c r="I3" s="57">
        <v>507895287.67803597</v>
      </c>
      <c r="J3" s="57">
        <v>538586865.82676101</v>
      </c>
      <c r="K3" s="57">
        <v>559301355.03825605</v>
      </c>
      <c r="L3" s="57">
        <v>571336215.43302298</v>
      </c>
      <c r="M3" s="57">
        <v>575917417.563429</v>
      </c>
      <c r="N3" s="57">
        <v>574199442.41370595</v>
      </c>
      <c r="O3" s="57">
        <v>567265281.39996505</v>
      </c>
      <c r="P3" s="57">
        <v>556126436.37016106</v>
      </c>
      <c r="Q3" s="57">
        <v>541722919.60414302</v>
      </c>
      <c r="R3" s="57">
        <v>524923253.81359297</v>
      </c>
      <c r="S3" s="57">
        <v>506524472.142084</v>
      </c>
      <c r="T3" s="57">
        <v>487252118.165052</v>
      </c>
      <c r="U3" s="57">
        <v>467760245.88979101</v>
      </c>
      <c r="V3" s="57">
        <v>448631419.75546098</v>
      </c>
      <c r="W3" s="57">
        <v>430376714.63310099</v>
      </c>
      <c r="X3" s="57">
        <v>413435715.82559401</v>
      </c>
      <c r="Y3" s="57">
        <v>398176519.06770903</v>
      </c>
      <c r="Z3" s="57">
        <v>384895730.52607203</v>
      </c>
      <c r="AA3" s="57">
        <v>373818466.79918098</v>
      </c>
      <c r="AB3" s="57">
        <v>365098354.91737902</v>
      </c>
      <c r="AC3" s="57">
        <v>358817532.34292001</v>
      </c>
      <c r="AD3" s="57">
        <v>354986646.969881</v>
      </c>
      <c r="AE3" s="57">
        <v>353544857.124201</v>
      </c>
      <c r="AF3" s="57">
        <v>354359831.56374198</v>
      </c>
      <c r="AG3" s="57">
        <v>357227749.47816998</v>
      </c>
      <c r="AH3" s="57">
        <v>361873300.48903501</v>
      </c>
      <c r="AI3" s="57">
        <v>367949684.64977098</v>
      </c>
      <c r="AJ3" s="57">
        <v>375038612.44566202</v>
      </c>
      <c r="AK3" s="57">
        <v>382650304.79388201</v>
      </c>
      <c r="AL3" s="57">
        <v>390223493.043432</v>
      </c>
      <c r="AM3" s="57">
        <v>397125418.97517997</v>
      </c>
      <c r="AN3" s="57">
        <v>402651834.80190098</v>
      </c>
      <c r="AO3" s="57">
        <v>406027003.16823399</v>
      </c>
      <c r="AP3" s="57">
        <v>406403697.15060198</v>
      </c>
      <c r="AQ3" s="57">
        <v>402863200.25741398</v>
      </c>
      <c r="AR3" s="57">
        <v>394415306.42886198</v>
      </c>
      <c r="AS3" s="57">
        <v>379998320.03702402</v>
      </c>
      <c r="AT3" s="57">
        <v>358479055.88585502</v>
      </c>
    </row>
    <row r="4" spans="1:46">
      <c r="A4">
        <v>247</v>
      </c>
      <c r="B4">
        <v>130100</v>
      </c>
      <c r="C4" t="s">
        <v>461</v>
      </c>
      <c r="D4" t="s">
        <v>843</v>
      </c>
      <c r="E4" s="57">
        <v>248112364.76891699</v>
      </c>
      <c r="F4" s="57">
        <v>294269639.20110601</v>
      </c>
      <c r="G4" s="57">
        <v>330951593.73774803</v>
      </c>
      <c r="H4" s="57">
        <v>359139016.19898099</v>
      </c>
      <c r="I4" s="57">
        <v>379767636.397874</v>
      </c>
      <c r="J4" s="57">
        <v>393728126.14043301</v>
      </c>
      <c r="K4" s="57">
        <v>401866099.22558898</v>
      </c>
      <c r="L4" s="57">
        <v>404982111.44520998</v>
      </c>
      <c r="M4" s="57">
        <v>403831660.58408999</v>
      </c>
      <c r="N4" s="57">
        <v>399125186.41995901</v>
      </c>
      <c r="O4" s="57">
        <v>391528070.72347099</v>
      </c>
      <c r="P4" s="57">
        <v>381660637.25821698</v>
      </c>
      <c r="Q4" s="57">
        <v>370098151.78072</v>
      </c>
      <c r="R4" s="57">
        <v>357370822.04043102</v>
      </c>
      <c r="S4" s="57">
        <v>343963797.77973402</v>
      </c>
      <c r="T4" s="57">
        <v>330317170.733944</v>
      </c>
      <c r="U4" s="57">
        <v>316825974.63131201</v>
      </c>
      <c r="V4" s="57">
        <v>303840185.19300503</v>
      </c>
      <c r="W4" s="57">
        <v>291664720.13314098</v>
      </c>
      <c r="X4" s="57">
        <v>280559439.158755</v>
      </c>
      <c r="Y4" s="57">
        <v>270739143.96981698</v>
      </c>
      <c r="Z4" s="57">
        <v>262373578.25922999</v>
      </c>
      <c r="AA4" s="57">
        <v>255587427.71283999</v>
      </c>
      <c r="AB4" s="57">
        <v>250460320.00939399</v>
      </c>
      <c r="AC4" s="57">
        <v>247026824.82058999</v>
      </c>
      <c r="AD4" s="57">
        <v>245276453.81107599</v>
      </c>
      <c r="AE4" s="57">
        <v>245153660.638381</v>
      </c>
      <c r="AF4" s="57">
        <v>246557840.953017</v>
      </c>
      <c r="AG4" s="57">
        <v>249343332.39839399</v>
      </c>
      <c r="AH4" s="57">
        <v>253319414.61086899</v>
      </c>
      <c r="AI4" s="57">
        <v>258250309.21972901</v>
      </c>
      <c r="AJ4" s="57">
        <v>263855179.84717</v>
      </c>
      <c r="AK4" s="57">
        <v>269808132.10836601</v>
      </c>
      <c r="AL4" s="57">
        <v>275738213.61137998</v>
      </c>
      <c r="AM4" s="57">
        <v>281229413.95721698</v>
      </c>
      <c r="AN4" s="57">
        <v>285820664.73983198</v>
      </c>
      <c r="AO4" s="57">
        <v>289005839.54607999</v>
      </c>
      <c r="AP4" s="57">
        <v>290233753.95576</v>
      </c>
      <c r="AQ4" s="57">
        <v>288908165.54163599</v>
      </c>
      <c r="AR4" s="57">
        <v>284387773.86933798</v>
      </c>
      <c r="AS4" s="57">
        <v>275986220.497473</v>
      </c>
      <c r="AT4" s="57">
        <v>262972088.97758001</v>
      </c>
    </row>
    <row r="5" spans="1:46">
      <c r="A5">
        <v>265</v>
      </c>
      <c r="B5">
        <v>130200</v>
      </c>
      <c r="C5" t="s">
        <v>461</v>
      </c>
      <c r="D5" t="s">
        <v>842</v>
      </c>
      <c r="E5" s="57">
        <v>225333124.63865</v>
      </c>
      <c r="F5" s="57">
        <v>217584229.24291801</v>
      </c>
      <c r="G5" s="57">
        <v>214169739.48491201</v>
      </c>
      <c r="H5" s="57">
        <v>214413108.58802399</v>
      </c>
      <c r="I5" s="57">
        <v>217676527.87924701</v>
      </c>
      <c r="J5" s="57">
        <v>223360926.78917301</v>
      </c>
      <c r="K5" s="57">
        <v>230905972.851989</v>
      </c>
      <c r="L5" s="57">
        <v>239790071.70548499</v>
      </c>
      <c r="M5" s="57">
        <v>249530367.09104201</v>
      </c>
      <c r="N5" s="57">
        <v>259682740.853652</v>
      </c>
      <c r="O5" s="57">
        <v>269841812.94189501</v>
      </c>
      <c r="P5" s="57">
        <v>279640941.40795302</v>
      </c>
      <c r="Q5" s="57">
        <v>288752222.40760899</v>
      </c>
      <c r="R5" s="57">
        <v>296886490.20024103</v>
      </c>
      <c r="S5" s="57">
        <v>303793317.14882499</v>
      </c>
      <c r="T5" s="57">
        <v>309261013.719944</v>
      </c>
      <c r="U5" s="57">
        <v>313116628.48376799</v>
      </c>
      <c r="V5" s="57">
        <v>315225948.11407399</v>
      </c>
      <c r="W5" s="57">
        <v>315493497.38823098</v>
      </c>
      <c r="X5" s="57">
        <v>313862539.18721902</v>
      </c>
      <c r="Y5" s="57">
        <v>310315074.495597</v>
      </c>
      <c r="Z5" s="57">
        <v>304871842.40154201</v>
      </c>
      <c r="AA5" s="57">
        <v>297592320.09682</v>
      </c>
      <c r="AB5" s="57">
        <v>288574722.87679398</v>
      </c>
      <c r="AC5" s="57">
        <v>277956004.14042598</v>
      </c>
      <c r="AD5" s="57">
        <v>265911855.39028701</v>
      </c>
      <c r="AE5" s="57">
        <v>252656706.23253199</v>
      </c>
      <c r="AF5" s="57">
        <v>238443724.37692401</v>
      </c>
      <c r="AG5" s="57">
        <v>223564815.63682899</v>
      </c>
      <c r="AH5" s="57">
        <v>208350623.92919299</v>
      </c>
      <c r="AI5" s="57">
        <v>193170531.27458099</v>
      </c>
      <c r="AJ5" s="57">
        <v>178432657.797151</v>
      </c>
      <c r="AK5" s="57">
        <v>164583861.72464299</v>
      </c>
      <c r="AL5" s="57">
        <v>152109739.38842201</v>
      </c>
      <c r="AM5" s="57">
        <v>141534625.22342601</v>
      </c>
      <c r="AN5" s="57">
        <v>133421591.768217</v>
      </c>
      <c r="AO5" s="57">
        <v>128372449.66494299</v>
      </c>
      <c r="AP5" s="57">
        <v>127027747.659343</v>
      </c>
      <c r="AQ5" s="57">
        <v>130066772.60077</v>
      </c>
      <c r="AR5" s="57">
        <v>138207549.44216499</v>
      </c>
      <c r="AS5" s="57">
        <v>152206841.240064</v>
      </c>
      <c r="AT5" s="57">
        <v>172860149.15462101</v>
      </c>
    </row>
    <row r="6" spans="1:46">
      <c r="A6">
        <v>217</v>
      </c>
      <c r="B6">
        <v>130300</v>
      </c>
      <c r="C6" t="s">
        <v>461</v>
      </c>
      <c r="D6" t="s">
        <v>841</v>
      </c>
      <c r="E6" s="57">
        <v>71333791.745849594</v>
      </c>
      <c r="F6" s="57">
        <v>68440574.282181904</v>
      </c>
      <c r="G6" s="57">
        <v>66990225.398382999</v>
      </c>
      <c r="H6" s="57">
        <v>66773819.449847803</v>
      </c>
      <c r="I6" s="57">
        <v>67593882.627018794</v>
      </c>
      <c r="J6" s="57">
        <v>69264392.955386505</v>
      </c>
      <c r="K6" s="57">
        <v>71610780.2954918</v>
      </c>
      <c r="L6" s="57">
        <v>74469926.342922807</v>
      </c>
      <c r="M6" s="57">
        <v>77690164.628316298</v>
      </c>
      <c r="N6" s="57">
        <v>81131280.517357901</v>
      </c>
      <c r="O6" s="57">
        <v>84664511.210781202</v>
      </c>
      <c r="P6" s="57">
        <v>88172545.744369596</v>
      </c>
      <c r="Q6" s="57">
        <v>91549524.988953501</v>
      </c>
      <c r="R6" s="57">
        <v>94701041.650413603</v>
      </c>
      <c r="S6" s="57">
        <v>97544140.269676805</v>
      </c>
      <c r="T6" s="57">
        <v>100007317.22272</v>
      </c>
      <c r="U6" s="57">
        <v>102030520.72057</v>
      </c>
      <c r="V6" s="57">
        <v>103565150.80929901</v>
      </c>
      <c r="W6" s="57">
        <v>104574059.37003</v>
      </c>
      <c r="X6" s="57">
        <v>105031550.11893301</v>
      </c>
      <c r="Y6" s="57">
        <v>104923378.60722999</v>
      </c>
      <c r="Z6" s="57">
        <v>104246752.221187</v>
      </c>
      <c r="AA6" s="57">
        <v>103010330.18212201</v>
      </c>
      <c r="AB6" s="57">
        <v>101234223.546397</v>
      </c>
      <c r="AC6" s="57">
        <v>98949995.205430597</v>
      </c>
      <c r="AD6" s="57">
        <v>96200659.885681301</v>
      </c>
      <c r="AE6" s="57">
        <v>93040684.148660302</v>
      </c>
      <c r="AF6" s="57">
        <v>89535986.390928894</v>
      </c>
      <c r="AG6" s="57">
        <v>85763936.844092503</v>
      </c>
      <c r="AH6" s="57">
        <v>81813357.574808702</v>
      </c>
      <c r="AI6" s="57">
        <v>77784522.484785199</v>
      </c>
      <c r="AJ6" s="57">
        <v>73789157.310770199</v>
      </c>
      <c r="AK6" s="57">
        <v>69950439.624568105</v>
      </c>
      <c r="AL6" s="57">
        <v>66402998.833031803</v>
      </c>
      <c r="AM6" s="57">
        <v>63292916.178058699</v>
      </c>
      <c r="AN6" s="57">
        <v>60777724.736594297</v>
      </c>
      <c r="AO6" s="57">
        <v>59026409.420638204</v>
      </c>
      <c r="AP6" s="57">
        <v>58219406.977233097</v>
      </c>
      <c r="AQ6" s="57">
        <v>58548605.988473102</v>
      </c>
      <c r="AR6" s="57">
        <v>60217346.871500097</v>
      </c>
      <c r="AS6" s="57">
        <v>63440421.878505804</v>
      </c>
      <c r="AT6" s="57">
        <v>68444075.096727505</v>
      </c>
    </row>
    <row r="7" spans="1:46">
      <c r="A7">
        <v>96</v>
      </c>
      <c r="B7">
        <v>130400</v>
      </c>
      <c r="C7" t="s">
        <v>461</v>
      </c>
      <c r="D7" t="s">
        <v>840</v>
      </c>
      <c r="E7" s="57">
        <v>135820108.71590799</v>
      </c>
      <c r="F7" s="57">
        <v>140335416.83288199</v>
      </c>
      <c r="G7" s="57">
        <v>144889201.25126401</v>
      </c>
      <c r="H7" s="57">
        <v>149475410.80853799</v>
      </c>
      <c r="I7" s="57">
        <v>154088419.34243101</v>
      </c>
      <c r="J7" s="57">
        <v>158723025.690907</v>
      </c>
      <c r="K7" s="57">
        <v>163374453.692173</v>
      </c>
      <c r="L7" s="57">
        <v>168038352.18467501</v>
      </c>
      <c r="M7" s="57">
        <v>172710795.00710201</v>
      </c>
      <c r="N7" s="57">
        <v>177388280.998382</v>
      </c>
      <c r="O7" s="57">
        <v>182067733.99768299</v>
      </c>
      <c r="P7" s="57">
        <v>186746502.84441501</v>
      </c>
      <c r="Q7" s="57">
        <v>191422361.37822801</v>
      </c>
      <c r="R7" s="57">
        <v>196093508.439013</v>
      </c>
      <c r="S7" s="57">
        <v>200758567.8669</v>
      </c>
      <c r="T7" s="57">
        <v>205416588.502262</v>
      </c>
      <c r="U7" s="57">
        <v>210067044.185711</v>
      </c>
      <c r="V7" s="57">
        <v>214709833.75810099</v>
      </c>
      <c r="W7" s="57">
        <v>219345281.060525</v>
      </c>
      <c r="X7" s="57">
        <v>223974134.93431699</v>
      </c>
      <c r="Y7" s="57">
        <v>228597569.22105199</v>
      </c>
      <c r="Z7" s="57">
        <v>233217182.762546</v>
      </c>
      <c r="AA7" s="57">
        <v>237834999.40085599</v>
      </c>
      <c r="AB7" s="57">
        <v>242453467.978277</v>
      </c>
      <c r="AC7" s="57">
        <v>247075462.337347</v>
      </c>
      <c r="AD7" s="57">
        <v>251704281.32084501</v>
      </c>
      <c r="AE7" s="57">
        <v>256343648.77178901</v>
      </c>
      <c r="AF7" s="57">
        <v>260997713.53343701</v>
      </c>
      <c r="AG7" s="57">
        <v>265671049.44929099</v>
      </c>
      <c r="AH7" s="57">
        <v>270368655.36308998</v>
      </c>
      <c r="AI7" s="57">
        <v>275095955.11881602</v>
      </c>
      <c r="AJ7" s="57">
        <v>279858797.56068999</v>
      </c>
      <c r="AK7" s="57">
        <v>284663456.53317499</v>
      </c>
      <c r="AL7" s="57">
        <v>289516630.88097298</v>
      </c>
      <c r="AM7" s="57">
        <v>294425444.44902802</v>
      </c>
      <c r="AN7" s="57">
        <v>299397446.082524</v>
      </c>
      <c r="AO7" s="57">
        <v>304440609.62688601</v>
      </c>
      <c r="AP7" s="57">
        <v>309563333.92777997</v>
      </c>
      <c r="AQ7" s="57">
        <v>314774442.83111</v>
      </c>
      <c r="AR7" s="57">
        <v>320083185.183025</v>
      </c>
      <c r="AS7" s="57">
        <v>325499234.82991099</v>
      </c>
      <c r="AT7" s="57">
        <v>331032690.61839497</v>
      </c>
    </row>
    <row r="8" spans="1:46">
      <c r="A8">
        <v>312</v>
      </c>
      <c r="B8">
        <v>130500</v>
      </c>
      <c r="C8" t="s">
        <v>461</v>
      </c>
      <c r="D8" t="s">
        <v>839</v>
      </c>
      <c r="E8" s="57">
        <v>111635056.431439</v>
      </c>
      <c r="F8" s="57">
        <v>115955032.91903999</v>
      </c>
      <c r="G8" s="57">
        <v>120451826.681768</v>
      </c>
      <c r="H8" s="57">
        <v>125035003.957462</v>
      </c>
      <c r="I8" s="57">
        <v>129620613.51879901</v>
      </c>
      <c r="J8" s="57">
        <v>134131186.673299</v>
      </c>
      <c r="K8" s="57">
        <v>138495737.26332</v>
      </c>
      <c r="L8" s="57">
        <v>142649761.66605899</v>
      </c>
      <c r="M8" s="57">
        <v>146535238.79355401</v>
      </c>
      <c r="N8" s="57">
        <v>150100630.09268299</v>
      </c>
      <c r="O8" s="57">
        <v>153300879.54516399</v>
      </c>
      <c r="P8" s="57">
        <v>156097413.66755399</v>
      </c>
      <c r="Q8" s="57">
        <v>158458141.51124999</v>
      </c>
      <c r="R8" s="57">
        <v>160357454.66248801</v>
      </c>
      <c r="S8" s="57">
        <v>161776227.24234599</v>
      </c>
      <c r="T8" s="57">
        <v>162701815.90674001</v>
      </c>
      <c r="U8" s="57">
        <v>163128059.84642699</v>
      </c>
      <c r="V8" s="57">
        <v>163055280.78700301</v>
      </c>
      <c r="W8" s="57">
        <v>162490282.988904</v>
      </c>
      <c r="X8" s="57">
        <v>161446353.24740499</v>
      </c>
      <c r="Y8" s="57">
        <v>159943260.89262301</v>
      </c>
      <c r="Z8" s="57">
        <v>158007257.78951401</v>
      </c>
      <c r="AA8" s="57">
        <v>155671078.337872</v>
      </c>
      <c r="AB8" s="57">
        <v>152973939.47233301</v>
      </c>
      <c r="AC8" s="57">
        <v>149961540.66237101</v>
      </c>
      <c r="AD8" s="57">
        <v>146686063.912303</v>
      </c>
      <c r="AE8" s="57">
        <v>143206173.761282</v>
      </c>
      <c r="AF8" s="57">
        <v>139587017.28330299</v>
      </c>
      <c r="AG8" s="57">
        <v>135900224.08719999</v>
      </c>
      <c r="AH8" s="57">
        <v>132223906.31664801</v>
      </c>
      <c r="AI8" s="57">
        <v>128642658.65016</v>
      </c>
      <c r="AJ8" s="57">
        <v>125247558.301091</v>
      </c>
      <c r="AK8" s="57">
        <v>122136165.017634</v>
      </c>
      <c r="AL8" s="57">
        <v>119412521.082822</v>
      </c>
      <c r="AM8" s="57">
        <v>117187151.314528</v>
      </c>
      <c r="AN8" s="57">
        <v>115577063.065467</v>
      </c>
      <c r="AO8" s="57">
        <v>114705746.22319099</v>
      </c>
      <c r="AP8" s="57">
        <v>114703173.21009301</v>
      </c>
      <c r="AQ8" s="57">
        <v>115705798.98340499</v>
      </c>
      <c r="AR8" s="57">
        <v>117856561.0352</v>
      </c>
      <c r="AS8" s="57">
        <v>121304879.39239</v>
      </c>
      <c r="AT8" s="57">
        <v>126206656.61672699</v>
      </c>
    </row>
    <row r="9" spans="1:46">
      <c r="A9">
        <v>23</v>
      </c>
      <c r="B9">
        <v>130600</v>
      </c>
      <c r="C9" t="s">
        <v>461</v>
      </c>
      <c r="D9" t="s">
        <v>838</v>
      </c>
      <c r="E9" s="57">
        <v>282465185.22632098</v>
      </c>
      <c r="F9" s="57">
        <v>288686662.21358198</v>
      </c>
      <c r="G9" s="57">
        <v>295610500.97064102</v>
      </c>
      <c r="H9" s="57">
        <v>303150294.32063597</v>
      </c>
      <c r="I9" s="57">
        <v>311221000.87798703</v>
      </c>
      <c r="J9" s="57">
        <v>319738945.048397</v>
      </c>
      <c r="K9" s="57">
        <v>328621817.02885097</v>
      </c>
      <c r="L9" s="57">
        <v>337788672.80761498</v>
      </c>
      <c r="M9" s="57">
        <v>347159934.16423798</v>
      </c>
      <c r="N9" s="57">
        <v>356657388.66955203</v>
      </c>
      <c r="O9" s="57">
        <v>366204189.68567002</v>
      </c>
      <c r="P9" s="57">
        <v>375724856.365987</v>
      </c>
      <c r="Q9" s="57">
        <v>385145273.65518099</v>
      </c>
      <c r="R9" s="57">
        <v>394392692.28921199</v>
      </c>
      <c r="S9" s="57">
        <v>403395728.79532099</v>
      </c>
      <c r="T9" s="57">
        <v>412084365.492033</v>
      </c>
      <c r="U9" s="57">
        <v>420389950.48915398</v>
      </c>
      <c r="V9" s="57">
        <v>428245197.68777102</v>
      </c>
      <c r="W9" s="57">
        <v>435584186.78025502</v>
      </c>
      <c r="X9" s="57">
        <v>442342363.25025898</v>
      </c>
      <c r="Y9" s="57">
        <v>448456538.37271702</v>
      </c>
      <c r="Z9" s="57">
        <v>453864889.21384698</v>
      </c>
      <c r="AA9" s="57">
        <v>458506958.63114601</v>
      </c>
      <c r="AB9" s="57">
        <v>462323655.27339798</v>
      </c>
      <c r="AC9" s="57">
        <v>465257253.58066303</v>
      </c>
      <c r="AD9" s="57">
        <v>467251393.78428799</v>
      </c>
      <c r="AE9" s="57">
        <v>468251081.906901</v>
      </c>
      <c r="AF9" s="57">
        <v>468202689.76240999</v>
      </c>
      <c r="AG9" s="57">
        <v>467053954.95600802</v>
      </c>
      <c r="AH9" s="57">
        <v>464753980.88416803</v>
      </c>
      <c r="AI9" s="57">
        <v>461253236.73464698</v>
      </c>
      <c r="AJ9" s="57">
        <v>456503557.48648298</v>
      </c>
      <c r="AK9" s="57">
        <v>450458143.90999597</v>
      </c>
      <c r="AL9" s="57">
        <v>443071562.56678897</v>
      </c>
      <c r="AM9" s="57">
        <v>434299745.80974501</v>
      </c>
      <c r="AN9" s="57">
        <v>424099991.783032</v>
      </c>
      <c r="AO9" s="57">
        <v>412430964.42209899</v>
      </c>
      <c r="AP9" s="57">
        <v>399252693.453677</v>
      </c>
      <c r="AQ9" s="57">
        <v>384526574.395778</v>
      </c>
      <c r="AR9" s="57">
        <v>368215368.55769902</v>
      </c>
      <c r="AS9" s="57">
        <v>350283203.040016</v>
      </c>
      <c r="AT9" s="57">
        <v>330695570.73458898</v>
      </c>
    </row>
    <row r="10" spans="1:46">
      <c r="A10">
        <v>345</v>
      </c>
      <c r="B10">
        <v>130700</v>
      </c>
      <c r="C10" t="s">
        <v>461</v>
      </c>
      <c r="D10" t="s">
        <v>837</v>
      </c>
      <c r="E10" s="57">
        <v>154292395.30261201</v>
      </c>
      <c r="F10" s="57">
        <v>141297602.911093</v>
      </c>
      <c r="G10" s="57">
        <v>130055699.24175</v>
      </c>
      <c r="H10" s="57">
        <v>120414398.548398</v>
      </c>
      <c r="I10" s="57">
        <v>112227773.413941</v>
      </c>
      <c r="J10" s="57">
        <v>105356254.75037301</v>
      </c>
      <c r="K10" s="57">
        <v>99666631.798774794</v>
      </c>
      <c r="L10" s="57">
        <v>95032052.129319996</v>
      </c>
      <c r="M10" s="57">
        <v>91332021.641268805</v>
      </c>
      <c r="N10" s="57">
        <v>88452404.562971205</v>
      </c>
      <c r="O10" s="57">
        <v>86285423.451868206</v>
      </c>
      <c r="P10" s="57">
        <v>84729659.194487706</v>
      </c>
      <c r="Q10" s="57">
        <v>83690051.006447703</v>
      </c>
      <c r="R10" s="57">
        <v>83077896.432455897</v>
      </c>
      <c r="S10" s="57">
        <v>82810851.346309096</v>
      </c>
      <c r="T10" s="57">
        <v>82812929.950892806</v>
      </c>
      <c r="U10" s="57">
        <v>83014504.778182894</v>
      </c>
      <c r="V10" s="57">
        <v>83352306.689243898</v>
      </c>
      <c r="W10" s="57">
        <v>83769424.874228597</v>
      </c>
      <c r="X10" s="57">
        <v>84215306.852380395</v>
      </c>
      <c r="Y10" s="57">
        <v>84645758.472031698</v>
      </c>
      <c r="Z10" s="57">
        <v>85022943.910604596</v>
      </c>
      <c r="AA10" s="57">
        <v>85315385.674608797</v>
      </c>
      <c r="AB10" s="57">
        <v>85497964.599644303</v>
      </c>
      <c r="AC10" s="57">
        <v>85551919.850402504</v>
      </c>
      <c r="AD10" s="57">
        <v>85464848.920659199</v>
      </c>
      <c r="AE10" s="57">
        <v>85230707.633285195</v>
      </c>
      <c r="AF10" s="57">
        <v>84849810.140234604</v>
      </c>
      <c r="AG10" s="57">
        <v>84328828.922555596</v>
      </c>
      <c r="AH10" s="57">
        <v>83680794.790383905</v>
      </c>
      <c r="AI10" s="57">
        <v>82925096.882944196</v>
      </c>
      <c r="AJ10" s="57">
        <v>82087482.668549195</v>
      </c>
      <c r="AK10" s="57">
        <v>81200057.9446055</v>
      </c>
      <c r="AL10" s="57">
        <v>80301286.837603197</v>
      </c>
      <c r="AM10" s="57">
        <v>79435991.8031241</v>
      </c>
      <c r="AN10" s="57">
        <v>78655353.625842705</v>
      </c>
      <c r="AO10" s="57">
        <v>78016911.419516206</v>
      </c>
      <c r="AP10" s="57">
        <v>77584562.626993805</v>
      </c>
      <c r="AQ10" s="57">
        <v>77428563.020217493</v>
      </c>
      <c r="AR10" s="57">
        <v>77625526.700214997</v>
      </c>
      <c r="AS10" s="57">
        <v>78258426.097102806</v>
      </c>
      <c r="AT10" s="57">
        <v>79416591.970087603</v>
      </c>
    </row>
    <row r="11" spans="1:46">
      <c r="A11">
        <v>44</v>
      </c>
      <c r="B11">
        <v>130800</v>
      </c>
      <c r="C11" t="s">
        <v>461</v>
      </c>
      <c r="D11" t="s">
        <v>836</v>
      </c>
      <c r="E11" s="57">
        <v>72945909.789782196</v>
      </c>
      <c r="F11" s="57">
        <v>83091458.877408907</v>
      </c>
      <c r="G11" s="57">
        <v>91116984.2960895</v>
      </c>
      <c r="H11" s="57">
        <v>97241612.656225294</v>
      </c>
      <c r="I11" s="57">
        <v>101674419.61906099</v>
      </c>
      <c r="J11" s="57">
        <v>104614429.896686</v>
      </c>
      <c r="K11" s="57">
        <v>106250617.252031</v>
      </c>
      <c r="L11" s="57">
        <v>106761904.498872</v>
      </c>
      <c r="M11" s="57">
        <v>106317163.501829</v>
      </c>
      <c r="N11" s="57">
        <v>105075215.17636099</v>
      </c>
      <c r="O11" s="57">
        <v>103184829.488776</v>
      </c>
      <c r="P11" s="57">
        <v>100784725.456223</v>
      </c>
      <c r="Q11" s="57">
        <v>98003571.146692902</v>
      </c>
      <c r="R11" s="57">
        <v>94959983.6790234</v>
      </c>
      <c r="S11" s="57">
        <v>91762529.222893402</v>
      </c>
      <c r="T11" s="57">
        <v>88509722.998824194</v>
      </c>
      <c r="U11" s="57">
        <v>85290029.278184101</v>
      </c>
      <c r="V11" s="57">
        <v>82181861.383181199</v>
      </c>
      <c r="W11" s="57">
        <v>79253581.686869293</v>
      </c>
      <c r="X11" s="57">
        <v>76563501.613144502</v>
      </c>
      <c r="Y11" s="57">
        <v>74159881.636746496</v>
      </c>
      <c r="Z11" s="57">
        <v>72080931.283259004</v>
      </c>
      <c r="AA11" s="57">
        <v>70354809.129108995</v>
      </c>
      <c r="AB11" s="57">
        <v>68999622.801566705</v>
      </c>
      <c r="AC11" s="57">
        <v>68023428.978746101</v>
      </c>
      <c r="AD11" s="57">
        <v>67424233.389602304</v>
      </c>
      <c r="AE11" s="57">
        <v>67189990.813937798</v>
      </c>
      <c r="AF11" s="57">
        <v>67298605.082396105</v>
      </c>
      <c r="AG11" s="57">
        <v>67717929.076464295</v>
      </c>
      <c r="AH11" s="57">
        <v>68405764.728473306</v>
      </c>
      <c r="AI11" s="57">
        <v>69309863.021596596</v>
      </c>
      <c r="AJ11" s="57">
        <v>70367923.989853501</v>
      </c>
      <c r="AK11" s="57">
        <v>71507596.718103096</v>
      </c>
      <c r="AL11" s="57">
        <v>72646479.342050195</v>
      </c>
      <c r="AM11" s="57">
        <v>73692119.048245996</v>
      </c>
      <c r="AN11" s="57">
        <v>74542012.074078202</v>
      </c>
      <c r="AO11" s="57">
        <v>75083603.707781404</v>
      </c>
      <c r="AP11" s="57">
        <v>75194288.288437501</v>
      </c>
      <c r="AQ11" s="57">
        <v>74741409.205962807</v>
      </c>
      <c r="AR11" s="57">
        <v>73582258.901127502</v>
      </c>
      <c r="AS11" s="57">
        <v>71564078.865538195</v>
      </c>
      <c r="AT11" s="57">
        <v>68524059.641645104</v>
      </c>
    </row>
    <row r="12" spans="1:46">
      <c r="A12">
        <v>34</v>
      </c>
      <c r="B12">
        <v>130900</v>
      </c>
      <c r="C12" t="s">
        <v>461</v>
      </c>
      <c r="D12" t="s">
        <v>835</v>
      </c>
      <c r="E12" s="57">
        <v>166779421.32895401</v>
      </c>
      <c r="F12" s="57">
        <v>149715212.67872599</v>
      </c>
      <c r="G12" s="57">
        <v>135139382.80170101</v>
      </c>
      <c r="H12" s="57">
        <v>122841133.732646</v>
      </c>
      <c r="I12" s="57">
        <v>112618366.88439099</v>
      </c>
      <c r="J12" s="57">
        <v>104277683.047823</v>
      </c>
      <c r="K12" s="57">
        <v>97634382.391895503</v>
      </c>
      <c r="L12" s="57">
        <v>92512464.4636195</v>
      </c>
      <c r="M12" s="57">
        <v>88744628.188068599</v>
      </c>
      <c r="N12" s="57">
        <v>86172271.868378401</v>
      </c>
      <c r="O12" s="57">
        <v>84645493.1857436</v>
      </c>
      <c r="P12" s="57">
        <v>84023089.199420705</v>
      </c>
      <c r="Q12" s="57">
        <v>84172556.346728995</v>
      </c>
      <c r="R12" s="57">
        <v>84970090.443046793</v>
      </c>
      <c r="S12" s="57">
        <v>86300586.681814894</v>
      </c>
      <c r="T12" s="57">
        <v>88057639.634534106</v>
      </c>
      <c r="U12" s="57">
        <v>90143543.2507689</v>
      </c>
      <c r="V12" s="57">
        <v>92469290.8581402</v>
      </c>
      <c r="W12" s="57">
        <v>94954575.162336096</v>
      </c>
      <c r="X12" s="57">
        <v>97527788.247100607</v>
      </c>
      <c r="Y12" s="57">
        <v>100126021.57424399</v>
      </c>
      <c r="Z12" s="57">
        <v>102695065.983631</v>
      </c>
      <c r="AA12" s="57">
        <v>105189411.693196</v>
      </c>
      <c r="AB12" s="57">
        <v>107572248.298924</v>
      </c>
      <c r="AC12" s="57">
        <v>109815464.77487101</v>
      </c>
      <c r="AD12" s="57">
        <v>111899649.47315</v>
      </c>
      <c r="AE12" s="57">
        <v>113814090.123934</v>
      </c>
      <c r="AF12" s="57">
        <v>115556773.835462</v>
      </c>
      <c r="AG12" s="57">
        <v>117134387.094026</v>
      </c>
      <c r="AH12" s="57">
        <v>118562315.763987</v>
      </c>
      <c r="AI12" s="57">
        <v>119864645.087763</v>
      </c>
      <c r="AJ12" s="57">
        <v>121074159.685838</v>
      </c>
      <c r="AK12" s="57">
        <v>122232343.55674399</v>
      </c>
      <c r="AL12" s="57">
        <v>123389380.07709301</v>
      </c>
      <c r="AM12" s="57">
        <v>124604152.001545</v>
      </c>
      <c r="AN12" s="57">
        <v>125944241.462824</v>
      </c>
      <c r="AO12" s="57">
        <v>127485929.971719</v>
      </c>
      <c r="AP12" s="57">
        <v>129314198.41707399</v>
      </c>
      <c r="AQ12" s="57">
        <v>131522727.06580099</v>
      </c>
      <c r="AR12" s="57">
        <v>134213895.562866</v>
      </c>
      <c r="AS12" s="57">
        <v>137498782.93130201</v>
      </c>
      <c r="AT12" s="57">
        <v>141497167.5722</v>
      </c>
    </row>
    <row r="13" spans="1:46">
      <c r="A13">
        <v>157</v>
      </c>
      <c r="B13">
        <v>131000</v>
      </c>
      <c r="C13" t="s">
        <v>461</v>
      </c>
      <c r="D13" t="s">
        <v>834</v>
      </c>
      <c r="E13" s="57">
        <v>67916841.932783499</v>
      </c>
      <c r="F13" s="57">
        <v>60914853.185454503</v>
      </c>
      <c r="G13" s="57">
        <v>54918946.754244998</v>
      </c>
      <c r="H13" s="57">
        <v>49844534.027178802</v>
      </c>
      <c r="I13" s="57">
        <v>45610496.985492997</v>
      </c>
      <c r="J13" s="57">
        <v>42139188.203636602</v>
      </c>
      <c r="K13" s="57">
        <v>39356430.849271998</v>
      </c>
      <c r="L13" s="57">
        <v>37191518.683273003</v>
      </c>
      <c r="M13" s="57">
        <v>35577216.059727602</v>
      </c>
      <c r="N13" s="57">
        <v>34449757.925935097</v>
      </c>
      <c r="O13" s="57">
        <v>33748849.822407998</v>
      </c>
      <c r="P13" s="57">
        <v>33417667.8828707</v>
      </c>
      <c r="Q13" s="57">
        <v>33402858.834261801</v>
      </c>
      <c r="R13" s="57">
        <v>33654539.996730499</v>
      </c>
      <c r="S13" s="57">
        <v>34126299.283639997</v>
      </c>
      <c r="T13" s="57">
        <v>34775195.201565601</v>
      </c>
      <c r="U13" s="57">
        <v>35561756.850294597</v>
      </c>
      <c r="V13" s="57">
        <v>36449983.922828503</v>
      </c>
      <c r="W13" s="57">
        <v>37407346.705379501</v>
      </c>
      <c r="X13" s="57">
        <v>38404786.077374302</v>
      </c>
      <c r="Y13" s="57">
        <v>39416713.511450604</v>
      </c>
      <c r="Z13" s="57">
        <v>40421011.073459402</v>
      </c>
      <c r="AA13" s="57">
        <v>41399031.422464401</v>
      </c>
      <c r="AB13" s="57">
        <v>42335597.810741201</v>
      </c>
      <c r="AC13" s="57">
        <v>43219004.083779201</v>
      </c>
      <c r="AD13" s="57">
        <v>44041014.680279598</v>
      </c>
      <c r="AE13" s="57">
        <v>44796864.6321555</v>
      </c>
      <c r="AF13" s="57">
        <v>45485259.564534701</v>
      </c>
      <c r="AG13" s="57">
        <v>46108375.695755102</v>
      </c>
      <c r="AH13" s="57">
        <v>46671859.837369002</v>
      </c>
      <c r="AI13" s="57">
        <v>47184829.394140802</v>
      </c>
      <c r="AJ13" s="57">
        <v>47659872.364047602</v>
      </c>
      <c r="AK13" s="57">
        <v>48113047.338277899</v>
      </c>
      <c r="AL13" s="57">
        <v>48563883.501235098</v>
      </c>
      <c r="AM13" s="57">
        <v>49035380.630532801</v>
      </c>
      <c r="AN13" s="57">
        <v>49554009.096999198</v>
      </c>
      <c r="AO13" s="57">
        <v>50149709.864673197</v>
      </c>
      <c r="AP13" s="57">
        <v>50855894.490808502</v>
      </c>
      <c r="AQ13" s="57">
        <v>51709445.125868402</v>
      </c>
      <c r="AR13" s="57">
        <v>52750714.513533697</v>
      </c>
      <c r="AS13" s="57">
        <v>54023525.990690798</v>
      </c>
      <c r="AT13" s="57">
        <v>55575173.487444498</v>
      </c>
    </row>
    <row r="14" spans="1:46">
      <c r="A14">
        <v>108</v>
      </c>
      <c r="B14">
        <v>131100</v>
      </c>
      <c r="C14" t="s">
        <v>461</v>
      </c>
      <c r="D14" t="s">
        <v>833</v>
      </c>
      <c r="E14" s="57">
        <v>97508334.456040695</v>
      </c>
      <c r="F14" s="57">
        <v>83856027.802369595</v>
      </c>
      <c r="G14" s="57">
        <v>72063012.836073399</v>
      </c>
      <c r="H14" s="57">
        <v>61972481.107213996</v>
      </c>
      <c r="I14" s="57">
        <v>53434060.515040196</v>
      </c>
      <c r="J14" s="57">
        <v>46303815.307990097</v>
      </c>
      <c r="K14" s="57">
        <v>40444246.083690897</v>
      </c>
      <c r="L14" s="57">
        <v>35724289.788956396</v>
      </c>
      <c r="M14" s="57">
        <v>32019319.719791699</v>
      </c>
      <c r="N14" s="57">
        <v>29211145.521386899</v>
      </c>
      <c r="O14" s="57">
        <v>27188013.188124899</v>
      </c>
      <c r="P14" s="57">
        <v>25844605.0635726</v>
      </c>
      <c r="Q14" s="57">
        <v>25082039.840490099</v>
      </c>
      <c r="R14" s="57">
        <v>24807872.560820799</v>
      </c>
      <c r="S14" s="57">
        <v>24936094.615701001</v>
      </c>
      <c r="T14" s="57">
        <v>25387133.745454099</v>
      </c>
      <c r="U14" s="57">
        <v>26087854.039590601</v>
      </c>
      <c r="V14" s="57">
        <v>26971555.936812598</v>
      </c>
      <c r="W14" s="57">
        <v>27977976.225006301</v>
      </c>
      <c r="X14" s="57">
        <v>29053288.041250899</v>
      </c>
      <c r="Y14" s="57">
        <v>30150100.8718112</v>
      </c>
      <c r="Z14" s="57">
        <v>31227460.552141398</v>
      </c>
      <c r="AA14" s="57">
        <v>32250849.266884599</v>
      </c>
      <c r="AB14" s="57">
        <v>33192185.549871702</v>
      </c>
      <c r="AC14" s="57">
        <v>34029824.284123696</v>
      </c>
      <c r="AD14" s="57">
        <v>34748556.701848298</v>
      </c>
      <c r="AE14" s="57">
        <v>35339610.384441599</v>
      </c>
      <c r="AF14" s="57">
        <v>35800649.262489602</v>
      </c>
      <c r="AG14" s="57">
        <v>36135773.615766302</v>
      </c>
      <c r="AH14" s="57">
        <v>36355520.073232897</v>
      </c>
      <c r="AI14" s="57">
        <v>36476861.613042101</v>
      </c>
      <c r="AJ14" s="57">
        <v>36523207.562532701</v>
      </c>
      <c r="AK14" s="57">
        <v>36524403.5982325</v>
      </c>
      <c r="AL14" s="57">
        <v>36516731.745856501</v>
      </c>
      <c r="AM14" s="57">
        <v>36542910.380311303</v>
      </c>
      <c r="AN14" s="57">
        <v>36652094.225691997</v>
      </c>
      <c r="AO14" s="57">
        <v>36899874.355276302</v>
      </c>
      <c r="AP14" s="57">
        <v>37348278.191538103</v>
      </c>
      <c r="AQ14" s="57">
        <v>38065769.506135203</v>
      </c>
      <c r="AR14" s="57">
        <v>39127248.419914499</v>
      </c>
      <c r="AS14" s="57">
        <v>40614051.402914301</v>
      </c>
      <c r="AT14" s="57">
        <v>42613951.274356097</v>
      </c>
    </row>
    <row r="15" spans="1:46">
      <c r="A15">
        <v>262</v>
      </c>
      <c r="B15">
        <v>140100</v>
      </c>
      <c r="C15" t="s">
        <v>447</v>
      </c>
      <c r="D15" t="s">
        <v>832</v>
      </c>
      <c r="E15" s="57">
        <v>132924109.964586</v>
      </c>
      <c r="F15" s="57">
        <v>115270024.573486</v>
      </c>
      <c r="G15" s="57">
        <v>100031881.858356</v>
      </c>
      <c r="H15" s="57">
        <v>87006820.862106994</v>
      </c>
      <c r="I15" s="57">
        <v>76000279.261910006</v>
      </c>
      <c r="J15" s="57">
        <v>66825993.3691983</v>
      </c>
      <c r="K15" s="57">
        <v>59305998.129669398</v>
      </c>
      <c r="L15" s="57">
        <v>53270627.123281501</v>
      </c>
      <c r="M15" s="57">
        <v>48558512.5642557</v>
      </c>
      <c r="N15" s="57">
        <v>45016585.301076397</v>
      </c>
      <c r="O15" s="57">
        <v>42500074.816488497</v>
      </c>
      <c r="P15" s="57">
        <v>40872509.2275002</v>
      </c>
      <c r="Q15" s="57">
        <v>40005715.285382502</v>
      </c>
      <c r="R15" s="57">
        <v>39779818.375669703</v>
      </c>
      <c r="S15" s="57">
        <v>40083242.518155798</v>
      </c>
      <c r="T15" s="57">
        <v>40812710.366897799</v>
      </c>
      <c r="U15" s="57">
        <v>41873243.210218199</v>
      </c>
      <c r="V15" s="57">
        <v>43178160.970697597</v>
      </c>
      <c r="W15" s="57">
        <v>44649082.205182798</v>
      </c>
      <c r="X15" s="57">
        <v>46215924.104780003</v>
      </c>
      <c r="Y15" s="57">
        <v>47816902.494857997</v>
      </c>
      <c r="Z15" s="57">
        <v>49398531.835051797</v>
      </c>
      <c r="AA15" s="57">
        <v>50915625.219252303</v>
      </c>
      <c r="AB15" s="57">
        <v>52331294.375618704</v>
      </c>
      <c r="AC15" s="57">
        <v>53616949.666570403</v>
      </c>
      <c r="AD15" s="57">
        <v>54752300.088788301</v>
      </c>
      <c r="AE15" s="57">
        <v>55725353.273215503</v>
      </c>
      <c r="AF15" s="57">
        <v>56532415.4850614</v>
      </c>
      <c r="AG15" s="57">
        <v>57178091.623790503</v>
      </c>
      <c r="AH15" s="57">
        <v>57675285.223135702</v>
      </c>
      <c r="AI15" s="57">
        <v>58045198.451092497</v>
      </c>
      <c r="AJ15" s="57">
        <v>58317332.109913602</v>
      </c>
      <c r="AK15" s="57">
        <v>58529485.636121497</v>
      </c>
      <c r="AL15" s="57">
        <v>58727757.1004932</v>
      </c>
      <c r="AM15" s="57">
        <v>58966543.208072402</v>
      </c>
      <c r="AN15" s="57">
        <v>59308539.298164099</v>
      </c>
      <c r="AO15" s="57">
        <v>59824739.344338201</v>
      </c>
      <c r="AP15" s="57">
        <v>60594435.954426497</v>
      </c>
      <c r="AQ15" s="57">
        <v>61705220.370514601</v>
      </c>
      <c r="AR15" s="57">
        <v>63252982.468965299</v>
      </c>
      <c r="AS15" s="57">
        <v>65341910.760389999</v>
      </c>
      <c r="AT15" s="57">
        <v>68084492.389671102</v>
      </c>
    </row>
    <row r="16" spans="1:46">
      <c r="A16">
        <v>55</v>
      </c>
      <c r="B16">
        <v>140200</v>
      </c>
      <c r="C16" t="s">
        <v>447</v>
      </c>
      <c r="D16" t="s">
        <v>831</v>
      </c>
      <c r="E16" s="57">
        <v>68930099.861297905</v>
      </c>
      <c r="F16" s="57">
        <v>63073135.723856702</v>
      </c>
      <c r="G16" s="57">
        <v>58112853.665809996</v>
      </c>
      <c r="H16" s="57">
        <v>53972175.693397798</v>
      </c>
      <c r="I16" s="57">
        <v>50577248.131894201</v>
      </c>
      <c r="J16" s="57">
        <v>47857441.6256091</v>
      </c>
      <c r="K16" s="57">
        <v>45745351.137888104</v>
      </c>
      <c r="L16" s="57">
        <v>44176795.951110698</v>
      </c>
      <c r="M16" s="57">
        <v>43090819.666692398</v>
      </c>
      <c r="N16" s="57">
        <v>42429690.205083698</v>
      </c>
      <c r="O16" s="57">
        <v>42138899.805770099</v>
      </c>
      <c r="P16" s="57">
        <v>42167165.027272001</v>
      </c>
      <c r="Q16" s="57">
        <v>42466426.747146003</v>
      </c>
      <c r="R16" s="57">
        <v>42991850.161982097</v>
      </c>
      <c r="S16" s="57">
        <v>43701824.7874071</v>
      </c>
      <c r="T16" s="57">
        <v>44557964.4580824</v>
      </c>
      <c r="U16" s="57">
        <v>45525107.327703901</v>
      </c>
      <c r="V16" s="57">
        <v>46571315.869003698</v>
      </c>
      <c r="W16" s="57">
        <v>47667876.873748198</v>
      </c>
      <c r="X16" s="57">
        <v>48789301.452739902</v>
      </c>
      <c r="Y16" s="57">
        <v>49913325.035814501</v>
      </c>
      <c r="Z16" s="57">
        <v>51020907.3718457</v>
      </c>
      <c r="AA16" s="57">
        <v>52096232.5287394</v>
      </c>
      <c r="AB16" s="57">
        <v>53126708.893438801</v>
      </c>
      <c r="AC16" s="57">
        <v>54102969.1719217</v>
      </c>
      <c r="AD16" s="57">
        <v>55018870.389200397</v>
      </c>
      <c r="AE16" s="57">
        <v>55871493.889322899</v>
      </c>
      <c r="AF16" s="57">
        <v>56661145.335372098</v>
      </c>
      <c r="AG16" s="57">
        <v>57391354.709466897</v>
      </c>
      <c r="AH16" s="57">
        <v>58068876.3127589</v>
      </c>
      <c r="AI16" s="57">
        <v>58703688.765438698</v>
      </c>
      <c r="AJ16" s="57">
        <v>59308995.006729104</v>
      </c>
      <c r="AK16" s="57">
        <v>59901222.294888198</v>
      </c>
      <c r="AL16" s="57">
        <v>60500022.207210198</v>
      </c>
      <c r="AM16" s="57">
        <v>61128270.640024401</v>
      </c>
      <c r="AN16" s="57">
        <v>61812067.808695503</v>
      </c>
      <c r="AO16" s="57">
        <v>62580738.247622199</v>
      </c>
      <c r="AP16" s="57">
        <v>63466830.810238101</v>
      </c>
      <c r="AQ16" s="57">
        <v>64506118.669014603</v>
      </c>
      <c r="AR16" s="57">
        <v>65737599.3154561</v>
      </c>
      <c r="AS16" s="57">
        <v>67203494.560100302</v>
      </c>
      <c r="AT16" s="57">
        <v>68949250.532525197</v>
      </c>
    </row>
    <row r="17" spans="1:46">
      <c r="A17">
        <v>324</v>
      </c>
      <c r="B17">
        <v>140300</v>
      </c>
      <c r="C17" t="s">
        <v>447</v>
      </c>
      <c r="D17" t="s">
        <v>830</v>
      </c>
      <c r="E17" s="57">
        <v>35039533.317970604</v>
      </c>
      <c r="F17" s="57">
        <v>31789903.0063546</v>
      </c>
      <c r="G17" s="57">
        <v>29021541.509871598</v>
      </c>
      <c r="H17" s="57">
        <v>26693216.949954301</v>
      </c>
      <c r="I17" s="57">
        <v>24765411.010433801</v>
      </c>
      <c r="J17" s="57">
        <v>23200318.9375402</v>
      </c>
      <c r="K17" s="57">
        <v>21961849.539901499</v>
      </c>
      <c r="L17" s="57">
        <v>21015625.188545</v>
      </c>
      <c r="M17" s="57">
        <v>20328981.816895802</v>
      </c>
      <c r="N17" s="57">
        <v>19870968.9207776</v>
      </c>
      <c r="O17" s="57">
        <v>19612349.558413502</v>
      </c>
      <c r="P17" s="57">
        <v>19525600.3504242</v>
      </c>
      <c r="Q17" s="57">
        <v>19584911.4798293</v>
      </c>
      <c r="R17" s="57">
        <v>19766186.692047</v>
      </c>
      <c r="S17" s="57">
        <v>20047043.294893902</v>
      </c>
      <c r="T17" s="57">
        <v>20406812.158585001</v>
      </c>
      <c r="U17" s="57">
        <v>20826537.715734299</v>
      </c>
      <c r="V17" s="57">
        <v>21288977.961353902</v>
      </c>
      <c r="W17" s="57">
        <v>21778604.452854499</v>
      </c>
      <c r="X17" s="57">
        <v>22281602.310046099</v>
      </c>
      <c r="Y17" s="57">
        <v>22785870.215135701</v>
      </c>
      <c r="Z17" s="57">
        <v>23281020.4127299</v>
      </c>
      <c r="AA17" s="57">
        <v>23758378.709834199</v>
      </c>
      <c r="AB17" s="57">
        <v>24210984.4758517</v>
      </c>
      <c r="AC17" s="57">
        <v>24633590.642584398</v>
      </c>
      <c r="AD17" s="57">
        <v>25022663.704232998</v>
      </c>
      <c r="AE17" s="57">
        <v>25376383.717396598</v>
      </c>
      <c r="AF17" s="57">
        <v>25694644.3010724</v>
      </c>
      <c r="AG17" s="57">
        <v>25979052.636657398</v>
      </c>
      <c r="AH17" s="57">
        <v>26232929.467946</v>
      </c>
      <c r="AI17" s="57">
        <v>26461309.101130899</v>
      </c>
      <c r="AJ17" s="57">
        <v>26670939.4048049</v>
      </c>
      <c r="AK17" s="57">
        <v>26870281.809957702</v>
      </c>
      <c r="AL17" s="57">
        <v>27069511.309978198</v>
      </c>
      <c r="AM17" s="57">
        <v>27280516.460653499</v>
      </c>
      <c r="AN17" s="57">
        <v>27516899.380170699</v>
      </c>
      <c r="AO17" s="57">
        <v>27793975.749113001</v>
      </c>
      <c r="AP17" s="57">
        <v>28128774.810463801</v>
      </c>
      <c r="AQ17" s="57">
        <v>28540039.369605701</v>
      </c>
      <c r="AR17" s="57">
        <v>29048225.794317398</v>
      </c>
      <c r="AS17" s="57">
        <v>29675504.014778301</v>
      </c>
      <c r="AT17" s="57">
        <v>30445757.523565002</v>
      </c>
    </row>
    <row r="18" spans="1:46">
      <c r="A18">
        <v>350</v>
      </c>
      <c r="B18">
        <v>140400</v>
      </c>
      <c r="C18" t="s">
        <v>447</v>
      </c>
      <c r="D18" t="s">
        <v>829</v>
      </c>
      <c r="E18" s="57">
        <v>73158284.889463693</v>
      </c>
      <c r="F18" s="57">
        <v>64350675.538202599</v>
      </c>
      <c r="G18" s="57">
        <v>56785244.289834701</v>
      </c>
      <c r="H18" s="57">
        <v>50356469.304352298</v>
      </c>
      <c r="I18" s="57">
        <v>44963188.169015497</v>
      </c>
      <c r="J18" s="57">
        <v>40508597.898351401</v>
      </c>
      <c r="K18" s="57">
        <v>36900254.934153304</v>
      </c>
      <c r="L18" s="57">
        <v>34050075.145482801</v>
      </c>
      <c r="M18" s="57">
        <v>31874333.828667302</v>
      </c>
      <c r="N18" s="57">
        <v>30293665.707302999</v>
      </c>
      <c r="O18" s="57">
        <v>29233064.932250999</v>
      </c>
      <c r="P18" s="57">
        <v>28621885.0816417</v>
      </c>
      <c r="Q18" s="57">
        <v>28393839.160870802</v>
      </c>
      <c r="R18" s="57">
        <v>28486999.6026018</v>
      </c>
      <c r="S18" s="57">
        <v>28843798.266765401</v>
      </c>
      <c r="T18" s="57">
        <v>29411026.4405591</v>
      </c>
      <c r="U18" s="57">
        <v>30139834.838447101</v>
      </c>
      <c r="V18" s="57">
        <v>30985733.602161199</v>
      </c>
      <c r="W18" s="57">
        <v>31908592.3007011</v>
      </c>
      <c r="X18" s="57">
        <v>32872639.9303317</v>
      </c>
      <c r="Y18" s="57">
        <v>33846464.914586499</v>
      </c>
      <c r="Z18" s="57">
        <v>34803015.104264699</v>
      </c>
      <c r="AA18" s="57">
        <v>35719597.777434103</v>
      </c>
      <c r="AB18" s="57">
        <v>36577879.639428101</v>
      </c>
      <c r="AC18" s="57">
        <v>37363886.822848797</v>
      </c>
      <c r="AD18" s="57">
        <v>38068004.887564197</v>
      </c>
      <c r="AE18" s="57">
        <v>38684978.820708796</v>
      </c>
      <c r="AF18" s="57">
        <v>39213913.036685899</v>
      </c>
      <c r="AG18" s="57">
        <v>39658271.377164803</v>
      </c>
      <c r="AH18" s="57">
        <v>40025877.111082099</v>
      </c>
      <c r="AI18" s="57">
        <v>40328912.934639901</v>
      </c>
      <c r="AJ18" s="57">
        <v>40583920.9713111</v>
      </c>
      <c r="AK18" s="57">
        <v>40811802.771831498</v>
      </c>
      <c r="AL18" s="57">
        <v>41037819.3142085</v>
      </c>
      <c r="AM18" s="57">
        <v>41291591.0037103</v>
      </c>
      <c r="AN18" s="57">
        <v>41607097.672878698</v>
      </c>
      <c r="AO18" s="57">
        <v>42022678.581519596</v>
      </c>
      <c r="AP18" s="57">
        <v>42581032.416705102</v>
      </c>
      <c r="AQ18" s="57">
        <v>43329217.2927747</v>
      </c>
      <c r="AR18" s="57">
        <v>44318650.751336098</v>
      </c>
      <c r="AS18" s="57">
        <v>45605109.7612653</v>
      </c>
      <c r="AT18" s="57">
        <v>47248730.718700901</v>
      </c>
    </row>
    <row r="19" spans="1:46">
      <c r="A19">
        <v>140</v>
      </c>
      <c r="B19">
        <v>140500</v>
      </c>
      <c r="C19" t="s">
        <v>447</v>
      </c>
      <c r="D19" t="s">
        <v>828</v>
      </c>
      <c r="E19" s="57">
        <v>49688871.312585503</v>
      </c>
      <c r="F19" s="57">
        <v>44580321.088747002</v>
      </c>
      <c r="G19" s="57">
        <v>40216581.8418018</v>
      </c>
      <c r="H19" s="57">
        <v>36533855.488303304</v>
      </c>
      <c r="I19" s="57">
        <v>33471002.740504298</v>
      </c>
      <c r="J19" s="57">
        <v>30969543.106355298</v>
      </c>
      <c r="K19" s="57">
        <v>28973654.889506001</v>
      </c>
      <c r="L19" s="57">
        <v>27430175.189304501</v>
      </c>
      <c r="M19" s="57">
        <v>26288599.900797699</v>
      </c>
      <c r="N19" s="57">
        <v>25501083.7147309</v>
      </c>
      <c r="O19" s="57">
        <v>25022440.117548201</v>
      </c>
      <c r="P19" s="57">
        <v>24810141.391392201</v>
      </c>
      <c r="Q19" s="57">
        <v>24824318.614104498</v>
      </c>
      <c r="R19" s="57">
        <v>25027761.659224499</v>
      </c>
      <c r="S19" s="57">
        <v>25385919.195990998</v>
      </c>
      <c r="T19" s="57">
        <v>25866898.6893415</v>
      </c>
      <c r="U19" s="57">
        <v>26441466.399911199</v>
      </c>
      <c r="V19" s="57">
        <v>27083047.3840346</v>
      </c>
      <c r="W19" s="57">
        <v>27767725.4937452</v>
      </c>
      <c r="X19" s="57">
        <v>28474243.3767744</v>
      </c>
      <c r="Y19" s="57">
        <v>29184002.476552598</v>
      </c>
      <c r="Z19" s="57">
        <v>29881063.032208201</v>
      </c>
      <c r="AA19" s="57">
        <v>30552144.078569699</v>
      </c>
      <c r="AB19" s="57">
        <v>31186623.446162201</v>
      </c>
      <c r="AC19" s="57">
        <v>31776537.761211202</v>
      </c>
      <c r="AD19" s="57">
        <v>32316582.4456391</v>
      </c>
      <c r="AE19" s="57">
        <v>32804111.717069399</v>
      </c>
      <c r="AF19" s="57">
        <v>33239138.5888221</v>
      </c>
      <c r="AG19" s="57">
        <v>33624334.869916201</v>
      </c>
      <c r="AH19" s="57">
        <v>33965031.165070496</v>
      </c>
      <c r="AI19" s="57">
        <v>34269216.874700502</v>
      </c>
      <c r="AJ19" s="57">
        <v>34547540.194921501</v>
      </c>
      <c r="AK19" s="57">
        <v>34813308.117547497</v>
      </c>
      <c r="AL19" s="57">
        <v>35082486.430091597</v>
      </c>
      <c r="AM19" s="57">
        <v>35373699.715763301</v>
      </c>
      <c r="AN19" s="57">
        <v>35708231.353473902</v>
      </c>
      <c r="AO19" s="57">
        <v>36110023.517830797</v>
      </c>
      <c r="AP19" s="57">
        <v>36605677.179140799</v>
      </c>
      <c r="AQ19" s="57">
        <v>37224452.103409797</v>
      </c>
      <c r="AR19" s="57">
        <v>37998266.852341898</v>
      </c>
      <c r="AS19" s="57">
        <v>38961698.783339299</v>
      </c>
      <c r="AT19" s="57">
        <v>40151984.049503803</v>
      </c>
    </row>
    <row r="20" spans="1:46">
      <c r="A20">
        <v>251</v>
      </c>
      <c r="B20">
        <v>140600</v>
      </c>
      <c r="C20" t="s">
        <v>447</v>
      </c>
      <c r="D20" t="s">
        <v>827</v>
      </c>
      <c r="E20" s="57">
        <v>31225021.215638001</v>
      </c>
      <c r="F20" s="57">
        <v>31161469.415616602</v>
      </c>
      <c r="G20" s="57">
        <v>31224240.7682105</v>
      </c>
      <c r="H20" s="57">
        <v>31401808.418558899</v>
      </c>
      <c r="I20" s="57">
        <v>31683157.8902076</v>
      </c>
      <c r="J20" s="57">
        <v>32057787.085109401</v>
      </c>
      <c r="K20" s="57">
        <v>32515706.2836238</v>
      </c>
      <c r="L20" s="57">
        <v>33047438.144517198</v>
      </c>
      <c r="M20" s="57">
        <v>33644017.704962499</v>
      </c>
      <c r="N20" s="57">
        <v>34296992.3805397</v>
      </c>
      <c r="O20" s="57">
        <v>34998421.965235502</v>
      </c>
      <c r="P20" s="57">
        <v>35740878.631443404</v>
      </c>
      <c r="Q20" s="57">
        <v>36517446.929963604</v>
      </c>
      <c r="R20" s="57">
        <v>37321723.790003203</v>
      </c>
      <c r="S20" s="57">
        <v>38147818.519176103</v>
      </c>
      <c r="T20" s="57">
        <v>38990352.803502902</v>
      </c>
      <c r="U20" s="57">
        <v>39844460.7074112</v>
      </c>
      <c r="V20" s="57">
        <v>40705788.673735097</v>
      </c>
      <c r="W20" s="57">
        <v>41570495.5237156</v>
      </c>
      <c r="X20" s="57">
        <v>42435252.457000598</v>
      </c>
      <c r="Y20" s="57">
        <v>43297243.051644698</v>
      </c>
      <c r="Z20" s="57">
        <v>44154163.264109403</v>
      </c>
      <c r="AA20" s="57">
        <v>45004221.429262802</v>
      </c>
      <c r="AB20" s="57">
        <v>45846138.260380097</v>
      </c>
      <c r="AC20" s="57">
        <v>46679146.849142902</v>
      </c>
      <c r="AD20" s="57">
        <v>47502992.665639803</v>
      </c>
      <c r="AE20" s="57">
        <v>48317933.558366403</v>
      </c>
      <c r="AF20" s="57">
        <v>49124739.754224703</v>
      </c>
      <c r="AG20" s="57">
        <v>49924693.8585236</v>
      </c>
      <c r="AH20" s="57">
        <v>50719590.854979098</v>
      </c>
      <c r="AI20" s="57">
        <v>51511738.105713703</v>
      </c>
      <c r="AJ20" s="57">
        <v>52303955.351256497</v>
      </c>
      <c r="AK20" s="57">
        <v>53099574.710544102</v>
      </c>
      <c r="AL20" s="57">
        <v>53902440.6809192</v>
      </c>
      <c r="AM20" s="57">
        <v>54716910.138131402</v>
      </c>
      <c r="AN20" s="57">
        <v>55547852.336337499</v>
      </c>
      <c r="AO20" s="57">
        <v>56400648.908100702</v>
      </c>
      <c r="AP20" s="57">
        <v>57281193.864391103</v>
      </c>
      <c r="AQ20" s="57">
        <v>58195893.594585799</v>
      </c>
      <c r="AR20" s="57">
        <v>59151666.866468102</v>
      </c>
      <c r="AS20" s="57">
        <v>60155944.826228999</v>
      </c>
      <c r="AT20" s="57">
        <v>61216670.998465501</v>
      </c>
    </row>
    <row r="21" spans="1:46">
      <c r="A21">
        <v>141</v>
      </c>
      <c r="B21">
        <v>140700</v>
      </c>
      <c r="C21" t="s">
        <v>447</v>
      </c>
      <c r="D21" t="s">
        <v>826</v>
      </c>
      <c r="E21" s="57">
        <v>49610456.870960802</v>
      </c>
      <c r="F21" s="57">
        <v>51331211.7077967</v>
      </c>
      <c r="G21" s="57">
        <v>53038235.540508702</v>
      </c>
      <c r="H21" s="57">
        <v>54730080.309292696</v>
      </c>
      <c r="I21" s="57">
        <v>56405463.520129897</v>
      </c>
      <c r="J21" s="57">
        <v>58063268.244787298</v>
      </c>
      <c r="K21" s="57">
        <v>59702543.120817199</v>
      </c>
      <c r="L21" s="57">
        <v>61322502.351557203</v>
      </c>
      <c r="M21" s="57">
        <v>62922525.706130803</v>
      </c>
      <c r="N21" s="57">
        <v>64502158.519446597</v>
      </c>
      <c r="O21" s="57">
        <v>66061111.692198798</v>
      </c>
      <c r="P21" s="57">
        <v>67599261.690867096</v>
      </c>
      <c r="Q21" s="57">
        <v>69116650.547716707</v>
      </c>
      <c r="R21" s="57">
        <v>70613485.860798195</v>
      </c>
      <c r="S21" s="57">
        <v>72090140.793947697</v>
      </c>
      <c r="T21" s="57">
        <v>73547154.076786801</v>
      </c>
      <c r="U21" s="57">
        <v>74985230.004722595</v>
      </c>
      <c r="V21" s="57">
        <v>76405238.438947603</v>
      </c>
      <c r="W21" s="57">
        <v>77808214.806439802</v>
      </c>
      <c r="X21" s="57">
        <v>79195360.099962696</v>
      </c>
      <c r="Y21" s="57">
        <v>80568040.878065303</v>
      </c>
      <c r="Z21" s="57">
        <v>81927789.265082002</v>
      </c>
      <c r="AA21" s="57">
        <v>83276302.9511327</v>
      </c>
      <c r="AB21" s="57">
        <v>84615445.192122906</v>
      </c>
      <c r="AC21" s="57">
        <v>85947244.809743404</v>
      </c>
      <c r="AD21" s="57">
        <v>87273896.191470399</v>
      </c>
      <c r="AE21" s="57">
        <v>88597759.290565997</v>
      </c>
      <c r="AF21" s="57">
        <v>89921359.626077294</v>
      </c>
      <c r="AG21" s="57">
        <v>91247388.282837093</v>
      </c>
      <c r="AH21" s="57">
        <v>92578701.911463693</v>
      </c>
      <c r="AI21" s="57">
        <v>93918322.728360802</v>
      </c>
      <c r="AJ21" s="57">
        <v>95269438.515717596</v>
      </c>
      <c r="AK21" s="57">
        <v>96635402.621508703</v>
      </c>
      <c r="AL21" s="57">
        <v>98019733.959494397</v>
      </c>
      <c r="AM21" s="57">
        <v>99426117.009220198</v>
      </c>
      <c r="AN21" s="57">
        <v>100858401.816017</v>
      </c>
      <c r="AO21" s="57">
        <v>102320603.99100199</v>
      </c>
      <c r="AP21" s="57">
        <v>103816904.711077</v>
      </c>
      <c r="AQ21" s="57">
        <v>105351650.71892899</v>
      </c>
      <c r="AR21" s="57">
        <v>106929354.32303201</v>
      </c>
      <c r="AS21" s="57">
        <v>108554693.397643</v>
      </c>
      <c r="AT21" s="57">
        <v>110232511.382807</v>
      </c>
    </row>
    <row r="22" spans="1:46">
      <c r="A22">
        <v>341</v>
      </c>
      <c r="B22">
        <v>140800</v>
      </c>
      <c r="C22" t="s">
        <v>447</v>
      </c>
      <c r="D22" t="s">
        <v>825</v>
      </c>
      <c r="E22" s="57">
        <v>105378535.986137</v>
      </c>
      <c r="F22" s="57">
        <v>100832132.317197</v>
      </c>
      <c r="G22" s="57">
        <v>98666981.480271593</v>
      </c>
      <c r="H22" s="57">
        <v>98539300.711662307</v>
      </c>
      <c r="I22" s="57">
        <v>100124132.199255</v>
      </c>
      <c r="J22" s="57">
        <v>103115343.08251201</v>
      </c>
      <c r="K22" s="57">
        <v>107225625.452485</v>
      </c>
      <c r="L22" s="57">
        <v>112186496.351803</v>
      </c>
      <c r="M22" s="57">
        <v>117748297.77468</v>
      </c>
      <c r="N22" s="57">
        <v>123680196.66691101</v>
      </c>
      <c r="O22" s="57">
        <v>129770184.925872</v>
      </c>
      <c r="P22" s="57">
        <v>135825079.400525</v>
      </c>
      <c r="Q22" s="57">
        <v>141670521.89140701</v>
      </c>
      <c r="R22" s="57">
        <v>147150979.150648</v>
      </c>
      <c r="S22" s="57">
        <v>152129742.881951</v>
      </c>
      <c r="T22" s="57">
        <v>156488929.740605</v>
      </c>
      <c r="U22" s="57">
        <v>160129481.33348301</v>
      </c>
      <c r="V22" s="57">
        <v>162971164.21903601</v>
      </c>
      <c r="W22" s="57">
        <v>164952569.90729901</v>
      </c>
      <c r="X22" s="57">
        <v>166031114.85989001</v>
      </c>
      <c r="Y22" s="57">
        <v>166183040.49001101</v>
      </c>
      <c r="Z22" s="57">
        <v>165403413.162444</v>
      </c>
      <c r="AA22" s="57">
        <v>163706124.19354799</v>
      </c>
      <c r="AB22" s="57">
        <v>161123889.85127601</v>
      </c>
      <c r="AC22" s="57">
        <v>157708251.35515499</v>
      </c>
      <c r="AD22" s="57">
        <v>153529574.87629399</v>
      </c>
      <c r="AE22" s="57">
        <v>148677051.53739101</v>
      </c>
      <c r="AF22" s="57">
        <v>143258697.412718</v>
      </c>
      <c r="AG22" s="57">
        <v>137401353.52813199</v>
      </c>
      <c r="AH22" s="57">
        <v>131250685.86107799</v>
      </c>
      <c r="AI22" s="57">
        <v>124971185.34057499</v>
      </c>
      <c r="AJ22" s="57">
        <v>118746167.84722599</v>
      </c>
      <c r="AK22" s="57">
        <v>112777774.213222</v>
      </c>
      <c r="AL22" s="57">
        <v>107286970.22232901</v>
      </c>
      <c r="AM22" s="57">
        <v>102513546.60990199</v>
      </c>
      <c r="AN22" s="57">
        <v>98716119.062869504</v>
      </c>
      <c r="AO22" s="57">
        <v>96172128.219757602</v>
      </c>
      <c r="AP22" s="57">
        <v>95177839.670652896</v>
      </c>
      <c r="AQ22" s="57">
        <v>96048343.957240596</v>
      </c>
      <c r="AR22" s="57">
        <v>99117556.572782993</v>
      </c>
      <c r="AS22" s="57">
        <v>104738217.962124</v>
      </c>
      <c r="AT22" s="57">
        <v>113281893.52169999</v>
      </c>
    </row>
    <row r="23" spans="1:46">
      <c r="A23">
        <v>308</v>
      </c>
      <c r="B23">
        <v>140900</v>
      </c>
      <c r="C23" t="s">
        <v>447</v>
      </c>
      <c r="D23" t="s">
        <v>824</v>
      </c>
      <c r="E23" s="57">
        <v>54902344.567638502</v>
      </c>
      <c r="F23" s="57">
        <v>49834522.219432101</v>
      </c>
      <c r="G23" s="57">
        <v>45528401.279777803</v>
      </c>
      <c r="H23" s="57">
        <v>41918624.750311598</v>
      </c>
      <c r="I23" s="57">
        <v>38942569.463905104</v>
      </c>
      <c r="J23" s="57">
        <v>36540346.084664799</v>
      </c>
      <c r="K23" s="57">
        <v>34654799.107933201</v>
      </c>
      <c r="L23" s="57">
        <v>33231506.860287499</v>
      </c>
      <c r="M23" s="57">
        <v>32218781.499540798</v>
      </c>
      <c r="N23" s="57">
        <v>31567669.014741302</v>
      </c>
      <c r="O23" s="57">
        <v>31231949.226172701</v>
      </c>
      <c r="P23" s="57">
        <v>31168135.785353798</v>
      </c>
      <c r="Q23" s="57">
        <v>31335476.175039399</v>
      </c>
      <c r="R23" s="57">
        <v>31695951.709219001</v>
      </c>
      <c r="S23" s="57">
        <v>32214277.533117801</v>
      </c>
      <c r="T23" s="57">
        <v>32857902.623196099</v>
      </c>
      <c r="U23" s="57">
        <v>33597009.7871501</v>
      </c>
      <c r="V23" s="57">
        <v>34404515.663911298</v>
      </c>
      <c r="W23" s="57">
        <v>35256070.723645598</v>
      </c>
      <c r="X23" s="57">
        <v>36130059.267755702</v>
      </c>
      <c r="Y23" s="57">
        <v>37007599.428878501</v>
      </c>
      <c r="Z23" s="57">
        <v>37872543.170887202</v>
      </c>
      <c r="AA23" s="57">
        <v>38711476.288889602</v>
      </c>
      <c r="AB23" s="57">
        <v>39513718.409229301</v>
      </c>
      <c r="AC23" s="57">
        <v>40271322.989485003</v>
      </c>
      <c r="AD23" s="57">
        <v>40979077.318471201</v>
      </c>
      <c r="AE23" s="57">
        <v>41634502.516237698</v>
      </c>
      <c r="AF23" s="57">
        <v>42237853.5340693</v>
      </c>
      <c r="AG23" s="57">
        <v>42792119.154486403</v>
      </c>
      <c r="AH23" s="57">
        <v>43303021.991243802</v>
      </c>
      <c r="AI23" s="57">
        <v>43779018.489334598</v>
      </c>
      <c r="AJ23" s="57">
        <v>44231298.924983703</v>
      </c>
      <c r="AK23" s="57">
        <v>44673787.405653998</v>
      </c>
      <c r="AL23" s="57">
        <v>45123141.870042101</v>
      </c>
      <c r="AM23" s="57">
        <v>45598754.088080198</v>
      </c>
      <c r="AN23" s="57">
        <v>46122749.660937801</v>
      </c>
      <c r="AO23" s="57">
        <v>46719988.021016598</v>
      </c>
      <c r="AP23" s="57">
        <v>47418062.431956299</v>
      </c>
      <c r="AQ23" s="57">
        <v>48247299.988631502</v>
      </c>
      <c r="AR23" s="57">
        <v>49240761.617150098</v>
      </c>
      <c r="AS23" s="57">
        <v>50434242.074857697</v>
      </c>
      <c r="AT23" s="57">
        <v>51866269.950335003</v>
      </c>
    </row>
    <row r="24" spans="1:46">
      <c r="A24">
        <v>169</v>
      </c>
      <c r="B24">
        <v>141000</v>
      </c>
      <c r="C24" t="s">
        <v>447</v>
      </c>
      <c r="D24" t="s">
        <v>823</v>
      </c>
      <c r="E24" s="57">
        <v>89634055.226338893</v>
      </c>
      <c r="F24" s="57">
        <v>78646916.263969094</v>
      </c>
      <c r="G24" s="57">
        <v>69205914.050475106</v>
      </c>
      <c r="H24" s="57">
        <v>61180051.945188299</v>
      </c>
      <c r="I24" s="57">
        <v>54443738.9413836</v>
      </c>
      <c r="J24" s="57">
        <v>48876789.666279897</v>
      </c>
      <c r="K24" s="57">
        <v>44364424.381040797</v>
      </c>
      <c r="L24" s="57">
        <v>40797268.980774403</v>
      </c>
      <c r="M24" s="57">
        <v>38071354.9945326</v>
      </c>
      <c r="N24" s="57">
        <v>36088119.585311398</v>
      </c>
      <c r="O24" s="57">
        <v>34754405.550051503</v>
      </c>
      <c r="P24" s="57">
        <v>33982461.3196375</v>
      </c>
      <c r="Q24" s="57">
        <v>33689940.958898798</v>
      </c>
      <c r="R24" s="57">
        <v>33799904.166607901</v>
      </c>
      <c r="S24" s="57">
        <v>34240816.2754822</v>
      </c>
      <c r="T24" s="57">
        <v>34946548.2521846</v>
      </c>
      <c r="U24" s="57">
        <v>35856376.6973195</v>
      </c>
      <c r="V24" s="57">
        <v>36914983.845437802</v>
      </c>
      <c r="W24" s="57">
        <v>38072457.565033697</v>
      </c>
      <c r="X24" s="57">
        <v>39284291.358546302</v>
      </c>
      <c r="Y24" s="57">
        <v>40511384.3623574</v>
      </c>
      <c r="Z24" s="57">
        <v>41720041.346795298</v>
      </c>
      <c r="AA24" s="57">
        <v>42881972.716130503</v>
      </c>
      <c r="AB24" s="57">
        <v>43974294.508579001</v>
      </c>
      <c r="AC24" s="57">
        <v>44979528.396301001</v>
      </c>
      <c r="AD24" s="57">
        <v>45885601.685399301</v>
      </c>
      <c r="AE24" s="57">
        <v>46685847.315924399</v>
      </c>
      <c r="AF24" s="57">
        <v>47379003.861866698</v>
      </c>
      <c r="AG24" s="57">
        <v>47969215.531163499</v>
      </c>
      <c r="AH24" s="57">
        <v>48466032.165696897</v>
      </c>
      <c r="AI24" s="57">
        <v>48884409.241290301</v>
      </c>
      <c r="AJ24" s="57">
        <v>49244707.867714196</v>
      </c>
      <c r="AK24" s="57">
        <v>49572694.788682699</v>
      </c>
      <c r="AL24" s="57">
        <v>49899542.381853797</v>
      </c>
      <c r="AM24" s="57">
        <v>50261828.658829004</v>
      </c>
      <c r="AN24" s="57">
        <v>50701537.265155099</v>
      </c>
      <c r="AO24" s="57">
        <v>51266057.480322599</v>
      </c>
      <c r="AP24" s="57">
        <v>52008184.217767</v>
      </c>
      <c r="AQ24" s="57">
        <v>52986118.024868198</v>
      </c>
      <c r="AR24" s="57">
        <v>54263465.082945101</v>
      </c>
      <c r="AS24" s="57">
        <v>55909237.207272798</v>
      </c>
      <c r="AT24" s="57">
        <v>57997851.847055703</v>
      </c>
    </row>
    <row r="25" spans="1:46">
      <c r="A25">
        <v>183</v>
      </c>
      <c r="B25">
        <v>141100</v>
      </c>
      <c r="C25" t="s">
        <v>447</v>
      </c>
      <c r="D25" t="s">
        <v>822</v>
      </c>
      <c r="E25" s="57">
        <v>70513407.953400701</v>
      </c>
      <c r="F25" s="57">
        <v>64565482.1040527</v>
      </c>
      <c r="G25" s="57">
        <v>59552543.817480102</v>
      </c>
      <c r="H25" s="57">
        <v>55394499.670427702</v>
      </c>
      <c r="I25" s="57">
        <v>52014612.786024697</v>
      </c>
      <c r="J25" s="57">
        <v>49339502.833785303</v>
      </c>
      <c r="K25" s="57">
        <v>47299146.029607497</v>
      </c>
      <c r="L25" s="57">
        <v>45826875.135774598</v>
      </c>
      <c r="M25" s="57">
        <v>44859379.460953802</v>
      </c>
      <c r="N25" s="57">
        <v>44336704.860197298</v>
      </c>
      <c r="O25" s="57">
        <v>44202253.734941401</v>
      </c>
      <c r="P25" s="57">
        <v>44402785.033007398</v>
      </c>
      <c r="Q25" s="57">
        <v>44888414.248600803</v>
      </c>
      <c r="R25" s="57">
        <v>45612613.422311403</v>
      </c>
      <c r="S25" s="57">
        <v>46532211.141114101</v>
      </c>
      <c r="T25" s="57">
        <v>47607392.5383683</v>
      </c>
      <c r="U25" s="57">
        <v>48801699.2938172</v>
      </c>
      <c r="V25" s="57">
        <v>50082029.633588903</v>
      </c>
      <c r="W25" s="57">
        <v>51418638.330196701</v>
      </c>
      <c r="X25" s="57">
        <v>52785136.702536903</v>
      </c>
      <c r="Y25" s="57">
        <v>54158492.615892798</v>
      </c>
      <c r="Z25" s="57">
        <v>55519030.481929198</v>
      </c>
      <c r="AA25" s="57">
        <v>56850431.2586983</v>
      </c>
      <c r="AB25" s="57">
        <v>58139732.450634398</v>
      </c>
      <c r="AC25" s="57">
        <v>59377328.108557098</v>
      </c>
      <c r="AD25" s="57">
        <v>60556968.8296725</v>
      </c>
      <c r="AE25" s="57">
        <v>61675761.757567801</v>
      </c>
      <c r="AF25" s="57">
        <v>62734170.582217097</v>
      </c>
      <c r="AG25" s="57">
        <v>63736015.539978102</v>
      </c>
      <c r="AH25" s="57">
        <v>64688473.413594604</v>
      </c>
      <c r="AI25" s="57">
        <v>65602077.532192104</v>
      </c>
      <c r="AJ25" s="57">
        <v>66490717.771283001</v>
      </c>
      <c r="AK25" s="57">
        <v>67371640.552763298</v>
      </c>
      <c r="AL25" s="57">
        <v>68265448.844913393</v>
      </c>
      <c r="AM25" s="57">
        <v>69196102.162397295</v>
      </c>
      <c r="AN25" s="57">
        <v>70190916.566267803</v>
      </c>
      <c r="AO25" s="57">
        <v>71280564.663956493</v>
      </c>
      <c r="AP25" s="57">
        <v>72499075.609282896</v>
      </c>
      <c r="AQ25" s="57">
        <v>73883835.102449805</v>
      </c>
      <c r="AR25" s="57">
        <v>75475585.390046</v>
      </c>
      <c r="AS25" s="57">
        <v>77318425.265042707</v>
      </c>
      <c r="AT25" s="57">
        <v>79459810.066798598</v>
      </c>
    </row>
    <row r="26" spans="1:46">
      <c r="A26">
        <v>111</v>
      </c>
      <c r="B26">
        <v>150100</v>
      </c>
      <c r="C26" t="s">
        <v>452</v>
      </c>
      <c r="D26" t="s">
        <v>821</v>
      </c>
      <c r="E26" s="57">
        <v>63507536.441421703</v>
      </c>
      <c r="F26" s="57">
        <v>67887986.726581797</v>
      </c>
      <c r="G26" s="57">
        <v>71634044.980935201</v>
      </c>
      <c r="H26" s="57">
        <v>74837755.099875495</v>
      </c>
      <c r="I26" s="57">
        <v>77585100.344390899</v>
      </c>
      <c r="J26" s="57">
        <v>79956003.341064602</v>
      </c>
      <c r="K26" s="57">
        <v>82024326.082073897</v>
      </c>
      <c r="L26" s="57">
        <v>83857869.925190896</v>
      </c>
      <c r="M26" s="57">
        <v>85518375.593782306</v>
      </c>
      <c r="N26" s="57">
        <v>87061523.176809102</v>
      </c>
      <c r="O26" s="57">
        <v>88536932.128827304</v>
      </c>
      <c r="P26" s="57">
        <v>89988161.269987106</v>
      </c>
      <c r="Q26" s="57">
        <v>91452708.786033601</v>
      </c>
      <c r="R26" s="57">
        <v>92962012.2283061</v>
      </c>
      <c r="S26" s="57">
        <v>94541448.513738394</v>
      </c>
      <c r="T26" s="57">
        <v>96210333.924859807</v>
      </c>
      <c r="U26" s="57">
        <v>97981924.109793201</v>
      </c>
      <c r="V26" s="57">
        <v>99863414.082255796</v>
      </c>
      <c r="W26" s="57">
        <v>101855938.221561</v>
      </c>
      <c r="X26" s="57">
        <v>103954570.272614</v>
      </c>
      <c r="Y26" s="57">
        <v>106148323.345919</v>
      </c>
      <c r="Z26" s="57">
        <v>108420149.917569</v>
      </c>
      <c r="AA26" s="57">
        <v>110746941.829256</v>
      </c>
      <c r="AB26" s="57">
        <v>113099530.288266</v>
      </c>
      <c r="AC26" s="57">
        <v>115442685.867478</v>
      </c>
      <c r="AD26" s="57">
        <v>117735118.505366</v>
      </c>
      <c r="AE26" s="57">
        <v>119929477.505999</v>
      </c>
      <c r="AF26" s="57">
        <v>121972351.539041</v>
      </c>
      <c r="AG26" s="57">
        <v>123804268.63975</v>
      </c>
      <c r="AH26" s="57">
        <v>125359696.208977</v>
      </c>
      <c r="AI26" s="57">
        <v>126567041.013172</v>
      </c>
      <c r="AJ26" s="57">
        <v>127348649.184374</v>
      </c>
      <c r="AK26" s="57">
        <v>127620806.220221</v>
      </c>
      <c r="AL26" s="57">
        <v>127293736.983944</v>
      </c>
      <c r="AM26" s="57">
        <v>126271605.704367</v>
      </c>
      <c r="AN26" s="57">
        <v>124452515.975912</v>
      </c>
      <c r="AO26" s="57">
        <v>121728510.75859199</v>
      </c>
      <c r="AP26" s="57">
        <v>117985572.378016</v>
      </c>
      <c r="AQ26" s="57">
        <v>113103622.525388</v>
      </c>
      <c r="AR26" s="57">
        <v>106956522.25750899</v>
      </c>
      <c r="AS26" s="57">
        <v>99412071.996769696</v>
      </c>
      <c r="AT26" s="57">
        <v>90332011.531154394</v>
      </c>
    </row>
    <row r="27" spans="1:46">
      <c r="A27">
        <v>21</v>
      </c>
      <c r="B27">
        <v>150200</v>
      </c>
      <c r="C27" t="s">
        <v>452</v>
      </c>
      <c r="D27" t="s">
        <v>820</v>
      </c>
      <c r="E27" s="57">
        <v>62618964.269125797</v>
      </c>
      <c r="F27" s="57">
        <v>64997846.815046698</v>
      </c>
      <c r="G27" s="57">
        <v>67279284.128366902</v>
      </c>
      <c r="H27" s="57">
        <v>69470289.997034907</v>
      </c>
      <c r="I27" s="57">
        <v>71577628.7704155</v>
      </c>
      <c r="J27" s="57">
        <v>73607815.359290302</v>
      </c>
      <c r="K27" s="57">
        <v>75567115.235857502</v>
      </c>
      <c r="L27" s="57">
        <v>77461544.433731496</v>
      </c>
      <c r="M27" s="57">
        <v>79296869.547943607</v>
      </c>
      <c r="N27" s="57">
        <v>81078607.734941602</v>
      </c>
      <c r="O27" s="57">
        <v>82812026.712589607</v>
      </c>
      <c r="P27" s="57">
        <v>84502144.760168701</v>
      </c>
      <c r="Q27" s="57">
        <v>86153730.718375996</v>
      </c>
      <c r="R27" s="57">
        <v>87771303.989325702</v>
      </c>
      <c r="S27" s="57">
        <v>89359134.536548197</v>
      </c>
      <c r="T27" s="57">
        <v>90921242.884990498</v>
      </c>
      <c r="U27" s="57">
        <v>92461400.121016204</v>
      </c>
      <c r="V27" s="57">
        <v>93983127.892405495</v>
      </c>
      <c r="W27" s="57">
        <v>95489698.408355206</v>
      </c>
      <c r="X27" s="57">
        <v>96984134.439478397</v>
      </c>
      <c r="Y27" s="57">
        <v>98469209.317805007</v>
      </c>
      <c r="Z27" s="57">
        <v>99947446.936781406</v>
      </c>
      <c r="AA27" s="57">
        <v>101421121.75127</v>
      </c>
      <c r="AB27" s="57">
        <v>102892258.77755199</v>
      </c>
      <c r="AC27" s="57">
        <v>104362633.593321</v>
      </c>
      <c r="AD27" s="57">
        <v>105833772.33769099</v>
      </c>
      <c r="AE27" s="57">
        <v>107306951.711191</v>
      </c>
      <c r="AF27" s="57">
        <v>108783198.975767</v>
      </c>
      <c r="AG27" s="57">
        <v>110263291.95478</v>
      </c>
      <c r="AH27" s="57">
        <v>111747759.03301001</v>
      </c>
      <c r="AI27" s="57">
        <v>113236879.156652</v>
      </c>
      <c r="AJ27" s="57">
        <v>114730681.833318</v>
      </c>
      <c r="AK27" s="57">
        <v>116228947.132036</v>
      </c>
      <c r="AL27" s="57">
        <v>117731205.68325099</v>
      </c>
      <c r="AM27" s="57">
        <v>119236738.67882501</v>
      </c>
      <c r="AN27" s="57">
        <v>120744577.87203699</v>
      </c>
      <c r="AO27" s="57">
        <v>122253505.57757901</v>
      </c>
      <c r="AP27" s="57">
        <v>123762054.671565</v>
      </c>
      <c r="AQ27" s="57">
        <v>125268508.59152099</v>
      </c>
      <c r="AR27" s="57">
        <v>126770901.336393</v>
      </c>
      <c r="AS27" s="57">
        <v>128267017.46653999</v>
      </c>
      <c r="AT27" s="57">
        <v>129754392.10374001</v>
      </c>
    </row>
    <row r="28" spans="1:46">
      <c r="A28">
        <v>286</v>
      </c>
      <c r="B28">
        <v>150300</v>
      </c>
      <c r="C28" t="s">
        <v>452</v>
      </c>
      <c r="D28" t="s">
        <v>819</v>
      </c>
      <c r="E28" s="57">
        <v>12958035.105877699</v>
      </c>
      <c r="F28" s="57">
        <v>12960161.624194199</v>
      </c>
      <c r="G28" s="57">
        <v>12969715.562809199</v>
      </c>
      <c r="H28" s="57">
        <v>12985575.647208599</v>
      </c>
      <c r="I28" s="57">
        <v>13006672.8345824</v>
      </c>
      <c r="J28" s="57">
        <v>13031990.313823899</v>
      </c>
      <c r="K28" s="57">
        <v>13060563.5055304</v>
      </c>
      <c r="L28" s="57">
        <v>13091480.062002899</v>
      </c>
      <c r="M28" s="57">
        <v>13123879.8672459</v>
      </c>
      <c r="N28" s="57">
        <v>13156955.036967801</v>
      </c>
      <c r="O28" s="57">
        <v>13189949.9185805</v>
      </c>
      <c r="P28" s="57">
        <v>13222161.0912</v>
      </c>
      <c r="Q28" s="57">
        <v>13252937.3656456</v>
      </c>
      <c r="R28" s="57">
        <v>13281679.784440501</v>
      </c>
      <c r="S28" s="57">
        <v>13307841.6218116</v>
      </c>
      <c r="T28" s="57">
        <v>13330928.3836895</v>
      </c>
      <c r="U28" s="57">
        <v>13350497.8077085</v>
      </c>
      <c r="V28" s="57">
        <v>13366159.863206601</v>
      </c>
      <c r="W28" s="57">
        <v>13377576.751225499</v>
      </c>
      <c r="X28" s="57">
        <v>13384462.904510699</v>
      </c>
      <c r="Y28" s="57">
        <v>13386584.987511201</v>
      </c>
      <c r="Z28" s="57">
        <v>13383761.89638</v>
      </c>
      <c r="AA28" s="57">
        <v>13375864.7589736</v>
      </c>
      <c r="AB28" s="57">
        <v>13362816.9348522</v>
      </c>
      <c r="AC28" s="57">
        <v>13344594.0152799</v>
      </c>
      <c r="AD28" s="57">
        <v>13321223.823224301</v>
      </c>
      <c r="AE28" s="57">
        <v>13292786.4133569</v>
      </c>
      <c r="AF28" s="57">
        <v>13259414.0720527</v>
      </c>
      <c r="AG28" s="57">
        <v>13221291.3173905</v>
      </c>
      <c r="AH28" s="57">
        <v>13178654.899152899</v>
      </c>
      <c r="AI28" s="57">
        <v>13131793.7988261</v>
      </c>
      <c r="AJ28" s="57">
        <v>13081049.229599999</v>
      </c>
      <c r="AK28" s="57">
        <v>13026814.636368301</v>
      </c>
      <c r="AL28" s="57">
        <v>12969535.695728401</v>
      </c>
      <c r="AM28" s="57">
        <v>12909710.315981301</v>
      </c>
      <c r="AN28" s="57">
        <v>12847888.6371319</v>
      </c>
      <c r="AO28" s="57">
        <v>12784673.0308885</v>
      </c>
      <c r="AP28" s="57">
        <v>12720718.100663399</v>
      </c>
      <c r="AQ28" s="57">
        <v>12656730.681572599</v>
      </c>
      <c r="AR28" s="57">
        <v>12593469.8404356</v>
      </c>
      <c r="AS28" s="57">
        <v>12531746.8757757</v>
      </c>
      <c r="AT28" s="57">
        <v>12472425.31782</v>
      </c>
    </row>
    <row r="29" spans="1:46">
      <c r="A29">
        <v>47</v>
      </c>
      <c r="B29">
        <v>150400</v>
      </c>
      <c r="C29" t="s">
        <v>452</v>
      </c>
      <c r="D29" t="s">
        <v>818</v>
      </c>
      <c r="E29" s="57">
        <v>82609907.768111303</v>
      </c>
      <c r="F29" s="57">
        <v>86588939.859976098</v>
      </c>
      <c r="G29" s="57">
        <v>90177759.246664599</v>
      </c>
      <c r="H29" s="57">
        <v>93428941.116651997</v>
      </c>
      <c r="I29" s="57">
        <v>96391631.722847104</v>
      </c>
      <c r="J29" s="57">
        <v>99111548.382592097</v>
      </c>
      <c r="K29" s="57">
        <v>101630979.477662</v>
      </c>
      <c r="L29" s="57">
        <v>103988784.454265</v>
      </c>
      <c r="M29" s="57">
        <v>106220393.823043</v>
      </c>
      <c r="N29" s="57">
        <v>108357809.159071</v>
      </c>
      <c r="O29" s="57">
        <v>110429603.101858</v>
      </c>
      <c r="P29" s="57">
        <v>112460919.355344</v>
      </c>
      <c r="Q29" s="57">
        <v>114473472.687904</v>
      </c>
      <c r="R29" s="57">
        <v>116485548.932347</v>
      </c>
      <c r="S29" s="57">
        <v>118512004.98591299</v>
      </c>
      <c r="T29" s="57">
        <v>120564268.810276</v>
      </c>
      <c r="U29" s="57">
        <v>122650339.431545</v>
      </c>
      <c r="V29" s="57">
        <v>124774786.94026101</v>
      </c>
      <c r="W29" s="57">
        <v>126938752.491396</v>
      </c>
      <c r="X29" s="57">
        <v>129139948.30436</v>
      </c>
      <c r="Y29" s="57">
        <v>131372657.662992</v>
      </c>
      <c r="Z29" s="57">
        <v>133627734.915566</v>
      </c>
      <c r="AA29" s="57">
        <v>135892605.47479001</v>
      </c>
      <c r="AB29" s="57">
        <v>138151265.81780401</v>
      </c>
      <c r="AC29" s="57">
        <v>140384283.48618001</v>
      </c>
      <c r="AD29" s="57">
        <v>142568797.08592701</v>
      </c>
      <c r="AE29" s="57">
        <v>144678516.287485</v>
      </c>
      <c r="AF29" s="57">
        <v>146683721.825726</v>
      </c>
      <c r="AG29" s="57">
        <v>148551265.499957</v>
      </c>
      <c r="AH29" s="57">
        <v>150244570.17391801</v>
      </c>
      <c r="AI29" s="57">
        <v>151723629.77578199</v>
      </c>
      <c r="AJ29" s="57">
        <v>152945009.29815501</v>
      </c>
      <c r="AK29" s="57">
        <v>153861844.798078</v>
      </c>
      <c r="AL29" s="57">
        <v>154423843.39702201</v>
      </c>
      <c r="AM29" s="57">
        <v>154577283.28089401</v>
      </c>
      <c r="AN29" s="57">
        <v>154265013.700032</v>
      </c>
      <c r="AO29" s="57">
        <v>153426454.96921</v>
      </c>
      <c r="AP29" s="57">
        <v>151997598.46763399</v>
      </c>
      <c r="AQ29" s="57">
        <v>149911006.638942</v>
      </c>
      <c r="AR29" s="57">
        <v>147095812.99120599</v>
      </c>
      <c r="AS29" s="57">
        <v>143477722.09693301</v>
      </c>
      <c r="AT29" s="57">
        <v>138979009.59305999</v>
      </c>
    </row>
    <row r="30" spans="1:46">
      <c r="A30">
        <v>272</v>
      </c>
      <c r="B30">
        <v>150500</v>
      </c>
      <c r="C30" t="s">
        <v>452</v>
      </c>
      <c r="D30" t="s">
        <v>817</v>
      </c>
      <c r="E30" s="57">
        <v>59547681.8348248</v>
      </c>
      <c r="F30" s="57">
        <v>52655797.579066597</v>
      </c>
      <c r="G30" s="57">
        <v>46736484.819295198</v>
      </c>
      <c r="H30" s="57">
        <v>41707373.1161488</v>
      </c>
      <c r="I30" s="57">
        <v>37489479.787734799</v>
      </c>
      <c r="J30" s="57">
        <v>34007209.909629799</v>
      </c>
      <c r="K30" s="57">
        <v>31188356.3148783</v>
      </c>
      <c r="L30" s="57">
        <v>28964099.593995199</v>
      </c>
      <c r="M30" s="57">
        <v>27269008.094963301</v>
      </c>
      <c r="N30" s="57">
        <v>26041037.923234999</v>
      </c>
      <c r="O30" s="57">
        <v>25221532.941730902</v>
      </c>
      <c r="P30" s="57">
        <v>24755224.7708418</v>
      </c>
      <c r="Q30" s="57">
        <v>24590232.788426001</v>
      </c>
      <c r="R30" s="57">
        <v>24678064.129812099</v>
      </c>
      <c r="S30" s="57">
        <v>24973613.6877965</v>
      </c>
      <c r="T30" s="57">
        <v>25435164.112645201</v>
      </c>
      <c r="U30" s="57">
        <v>26024385.812093601</v>
      </c>
      <c r="V30" s="57">
        <v>26706336.9513443</v>
      </c>
      <c r="W30" s="57">
        <v>27449463.453071699</v>
      </c>
      <c r="X30" s="57">
        <v>28225598.997416101</v>
      </c>
      <c r="Y30" s="57">
        <v>29009965.0219892</v>
      </c>
      <c r="Z30" s="57">
        <v>29781170.721870001</v>
      </c>
      <c r="AA30" s="57">
        <v>30521213.049607601</v>
      </c>
      <c r="AB30" s="57">
        <v>31215476.7152193</v>
      </c>
      <c r="AC30" s="57">
        <v>31852734.186191902</v>
      </c>
      <c r="AD30" s="57">
        <v>32425145.687480502</v>
      </c>
      <c r="AE30" s="57">
        <v>32928259.2015105</v>
      </c>
      <c r="AF30" s="57">
        <v>33361010.468173798</v>
      </c>
      <c r="AG30" s="57">
        <v>33725722.984834</v>
      </c>
      <c r="AH30" s="57">
        <v>34028108.006322697</v>
      </c>
      <c r="AI30" s="57">
        <v>34277264.544939302</v>
      </c>
      <c r="AJ30" s="57">
        <v>34485679.370453201</v>
      </c>
      <c r="AK30" s="57">
        <v>34669227.0101026</v>
      </c>
      <c r="AL30" s="57">
        <v>34847169.748595998</v>
      </c>
      <c r="AM30" s="57">
        <v>35042157.6281083</v>
      </c>
      <c r="AN30" s="57">
        <v>35280228.448284</v>
      </c>
      <c r="AO30" s="57">
        <v>35590807.766239502</v>
      </c>
      <c r="AP30" s="57">
        <v>36006708.8965552</v>
      </c>
      <c r="AQ30" s="57">
        <v>36564132.911285199</v>
      </c>
      <c r="AR30" s="57">
        <v>37302668.639948703</v>
      </c>
      <c r="AS30" s="57">
        <v>38265292.669537798</v>
      </c>
      <c r="AT30" s="57">
        <v>39498369.3445094</v>
      </c>
    </row>
    <row r="31" spans="1:46">
      <c r="A31">
        <v>68</v>
      </c>
      <c r="B31">
        <v>150600</v>
      </c>
      <c r="C31" t="s">
        <v>452</v>
      </c>
      <c r="D31" t="s">
        <v>816</v>
      </c>
      <c r="E31" s="57">
        <v>40609867.787637502</v>
      </c>
      <c r="F31" s="57">
        <v>36785792.420552</v>
      </c>
      <c r="G31" s="57">
        <v>33520134.149607599</v>
      </c>
      <c r="H31" s="57">
        <v>30766231.885789599</v>
      </c>
      <c r="I31" s="57">
        <v>28479314.8380269</v>
      </c>
      <c r="J31" s="57">
        <v>26616502.5131905</v>
      </c>
      <c r="K31" s="57">
        <v>25136804.7160956</v>
      </c>
      <c r="L31" s="57">
        <v>24001121.549499001</v>
      </c>
      <c r="M31" s="57">
        <v>23172243.414101802</v>
      </c>
      <c r="N31" s="57">
        <v>22614851.0085475</v>
      </c>
      <c r="O31" s="57">
        <v>22295515.3294225</v>
      </c>
      <c r="P31" s="57">
        <v>22182697.671256199</v>
      </c>
      <c r="Q31" s="57">
        <v>22246749.626521301</v>
      </c>
      <c r="R31" s="57">
        <v>22459913.0856332</v>
      </c>
      <c r="S31" s="57">
        <v>22796320.236950502</v>
      </c>
      <c r="T31" s="57">
        <v>23231993.566774599</v>
      </c>
      <c r="U31" s="57">
        <v>23744845.859350201</v>
      </c>
      <c r="V31" s="57">
        <v>24314680.196864799</v>
      </c>
      <c r="W31" s="57">
        <v>24923189.959448598</v>
      </c>
      <c r="X31" s="57">
        <v>25553958.825175501</v>
      </c>
      <c r="Y31" s="57">
        <v>26192460.7700614</v>
      </c>
      <c r="Z31" s="57">
        <v>26826060.0680664</v>
      </c>
      <c r="AA31" s="57">
        <v>27444011.291092802</v>
      </c>
      <c r="AB31" s="57">
        <v>28037459.308986101</v>
      </c>
      <c r="AC31" s="57">
        <v>28599439.289534599</v>
      </c>
      <c r="AD31" s="57">
        <v>29124876.6984699</v>
      </c>
      <c r="AE31" s="57">
        <v>29610587.299466498</v>
      </c>
      <c r="AF31" s="57">
        <v>30055277.154142</v>
      </c>
      <c r="AG31" s="57">
        <v>30459542.622056399</v>
      </c>
      <c r="AH31" s="57">
        <v>30825870.360713601</v>
      </c>
      <c r="AI31" s="57">
        <v>31158637.325559702</v>
      </c>
      <c r="AJ31" s="57">
        <v>31464110.769985098</v>
      </c>
      <c r="AK31" s="57">
        <v>31750448.2453207</v>
      </c>
      <c r="AL31" s="57">
        <v>32027697.600843102</v>
      </c>
      <c r="AM31" s="57">
        <v>32307796.983770698</v>
      </c>
      <c r="AN31" s="57">
        <v>32604574.839263801</v>
      </c>
      <c r="AO31" s="57">
        <v>32933749.910428599</v>
      </c>
      <c r="AP31" s="57">
        <v>33312931.238311399</v>
      </c>
      <c r="AQ31" s="57">
        <v>33761618.1619028</v>
      </c>
      <c r="AR31" s="57">
        <v>34301200.318136297</v>
      </c>
      <c r="AS31" s="57">
        <v>34954957.641887799</v>
      </c>
      <c r="AT31" s="57">
        <v>35748060.3659776</v>
      </c>
    </row>
    <row r="32" spans="1:46">
      <c r="A32">
        <v>112</v>
      </c>
      <c r="B32">
        <v>150700</v>
      </c>
      <c r="C32" t="s">
        <v>452</v>
      </c>
      <c r="D32" t="s">
        <v>815</v>
      </c>
      <c r="E32" s="57">
        <v>17041700.2629354</v>
      </c>
      <c r="F32" s="57">
        <v>15385785.726771001</v>
      </c>
      <c r="G32" s="57">
        <v>13968116.9653282</v>
      </c>
      <c r="H32" s="57">
        <v>12768409.7337297</v>
      </c>
      <c r="I32" s="57">
        <v>11767215.0287758</v>
      </c>
      <c r="J32" s="57">
        <v>10945919.0889441</v>
      </c>
      <c r="K32" s="57">
        <v>10286743.394389801</v>
      </c>
      <c r="L32" s="57">
        <v>9772744.6669455208</v>
      </c>
      <c r="M32" s="57">
        <v>9387814.8701213896</v>
      </c>
      <c r="N32" s="57">
        <v>9116681.2091048993</v>
      </c>
      <c r="O32" s="57">
        <v>8944906.1307610907</v>
      </c>
      <c r="P32" s="57">
        <v>8858887.3236325104</v>
      </c>
      <c r="Q32" s="57">
        <v>8845857.7179390192</v>
      </c>
      <c r="R32" s="57">
        <v>8893885.4855781794</v>
      </c>
      <c r="S32" s="57">
        <v>8991874.0401248299</v>
      </c>
      <c r="T32" s="57">
        <v>9129562.0368312001</v>
      </c>
      <c r="U32" s="57">
        <v>9297523.3726274408</v>
      </c>
      <c r="V32" s="57">
        <v>9487167.1861205101</v>
      </c>
      <c r="W32" s="57">
        <v>9690737.85759544</v>
      </c>
      <c r="X32" s="57">
        <v>9901315.0090143103</v>
      </c>
      <c r="Y32" s="57">
        <v>10112813.5040169</v>
      </c>
      <c r="Z32" s="57">
        <v>10319983.447920401</v>
      </c>
      <c r="AA32" s="57">
        <v>10518410.1877195</v>
      </c>
      <c r="AB32" s="57">
        <v>10704514.3120861</v>
      </c>
      <c r="AC32" s="57">
        <v>10875551.65137</v>
      </c>
      <c r="AD32" s="57">
        <v>11029613.2775982</v>
      </c>
      <c r="AE32" s="57">
        <v>11165625.504474999</v>
      </c>
      <c r="AF32" s="57">
        <v>11283349.887382699</v>
      </c>
      <c r="AG32" s="57">
        <v>11383383.2233804</v>
      </c>
      <c r="AH32" s="57">
        <v>11467157.5512056</v>
      </c>
      <c r="AI32" s="57">
        <v>11536940.151272099</v>
      </c>
      <c r="AJ32" s="57">
        <v>11595833.545671901</v>
      </c>
      <c r="AK32" s="57">
        <v>11647775.4981745</v>
      </c>
      <c r="AL32" s="57">
        <v>11697539.014226399</v>
      </c>
      <c r="AM32" s="57">
        <v>11750732.3409524</v>
      </c>
      <c r="AN32" s="57">
        <v>11813798.9671537</v>
      </c>
      <c r="AO32" s="57">
        <v>11894017.623309899</v>
      </c>
      <c r="AP32" s="57">
        <v>11999502.2815769</v>
      </c>
      <c r="AQ32" s="57">
        <v>12139202.1557895</v>
      </c>
      <c r="AR32" s="57">
        <v>12322901.7014594</v>
      </c>
      <c r="AS32" s="57">
        <v>12561220.615775499</v>
      </c>
      <c r="AT32" s="57">
        <v>12865613.837603999</v>
      </c>
    </row>
    <row r="33" spans="1:46">
      <c r="A33">
        <v>12</v>
      </c>
      <c r="B33">
        <v>150800</v>
      </c>
      <c r="C33" t="s">
        <v>452</v>
      </c>
      <c r="D33" t="s">
        <v>814</v>
      </c>
      <c r="E33" s="57">
        <v>31396450.854665499</v>
      </c>
      <c r="F33" s="57">
        <v>32462682.083657298</v>
      </c>
      <c r="G33" s="57">
        <v>33501231.801277399</v>
      </c>
      <c r="H33" s="57">
        <v>34514038.138558999</v>
      </c>
      <c r="I33" s="57">
        <v>35502743.990582503</v>
      </c>
      <c r="J33" s="57">
        <v>36468697.016476497</v>
      </c>
      <c r="K33" s="57">
        <v>37412949.639416598</v>
      </c>
      <c r="L33" s="57">
        <v>38336259.046626396</v>
      </c>
      <c r="M33" s="57">
        <v>39239087.189377002</v>
      </c>
      <c r="N33" s="57">
        <v>40121600.782986999</v>
      </c>
      <c r="O33" s="57">
        <v>40983671.306822598</v>
      </c>
      <c r="P33" s="57">
        <v>41824875.004297704</v>
      </c>
      <c r="Q33" s="57">
        <v>42644492.882873803</v>
      </c>
      <c r="R33" s="57">
        <v>43441510.7140598</v>
      </c>
      <c r="S33" s="57">
        <v>44214619.033412501</v>
      </c>
      <c r="T33" s="57">
        <v>44962213.1405361</v>
      </c>
      <c r="U33" s="57">
        <v>45682393.099082403</v>
      </c>
      <c r="V33" s="57">
        <v>46372963.7367507</v>
      </c>
      <c r="W33" s="57">
        <v>47031434.645288303</v>
      </c>
      <c r="X33" s="57">
        <v>47655020.1804896</v>
      </c>
      <c r="Y33" s="57">
        <v>48240639.462196797</v>
      </c>
      <c r="Z33" s="57">
        <v>48784916.374299899</v>
      </c>
      <c r="AA33" s="57">
        <v>49284179.564736202</v>
      </c>
      <c r="AB33" s="57">
        <v>49734462.445490599</v>
      </c>
      <c r="AC33" s="57">
        <v>50131503.192595899</v>
      </c>
      <c r="AD33" s="57">
        <v>50470744.746132098</v>
      </c>
      <c r="AE33" s="57">
        <v>50747334.810227104</v>
      </c>
      <c r="AF33" s="57">
        <v>50956125.8530562</v>
      </c>
      <c r="AG33" s="57">
        <v>51091675.106842503</v>
      </c>
      <c r="AH33" s="57">
        <v>51148244.567856498</v>
      </c>
      <c r="AI33" s="57">
        <v>51119800.996416397</v>
      </c>
      <c r="AJ33" s="57">
        <v>51000015.916887902</v>
      </c>
      <c r="AK33" s="57">
        <v>50782265.617684603</v>
      </c>
      <c r="AL33" s="57">
        <v>50459631.151267096</v>
      </c>
      <c r="AM33" s="57">
        <v>50024898.334144197</v>
      </c>
      <c r="AN33" s="57">
        <v>49470557.746872</v>
      </c>
      <c r="AO33" s="57">
        <v>48788804.734054103</v>
      </c>
      <c r="AP33" s="57">
        <v>47971539.404342197</v>
      </c>
      <c r="AQ33" s="57">
        <v>47010366.630434804</v>
      </c>
      <c r="AR33" s="57">
        <v>45896596.0490788</v>
      </c>
      <c r="AS33" s="57">
        <v>44621242.061068103</v>
      </c>
      <c r="AT33" s="57">
        <v>43175023.831244603</v>
      </c>
    </row>
    <row r="34" spans="1:46">
      <c r="A34">
        <v>287</v>
      </c>
      <c r="B34">
        <v>150900</v>
      </c>
      <c r="C34" t="s">
        <v>452</v>
      </c>
      <c r="D34" t="s">
        <v>813</v>
      </c>
      <c r="E34" s="57">
        <v>15363571.408615701</v>
      </c>
      <c r="F34" s="57">
        <v>15871173.4830699</v>
      </c>
      <c r="G34" s="57">
        <v>16361488.8703917</v>
      </c>
      <c r="H34" s="57">
        <v>16835115.891197901</v>
      </c>
      <c r="I34" s="57">
        <v>17292661.7953742</v>
      </c>
      <c r="J34" s="57">
        <v>17734742.762074701</v>
      </c>
      <c r="K34" s="57">
        <v>18161983.899722502</v>
      </c>
      <c r="L34" s="57">
        <v>18575019.246009201</v>
      </c>
      <c r="M34" s="57">
        <v>18974491.767895199</v>
      </c>
      <c r="N34" s="57">
        <v>19361053.361609701</v>
      </c>
      <c r="O34" s="57">
        <v>19735364.8526504</v>
      </c>
      <c r="P34" s="57">
        <v>20098095.995783899</v>
      </c>
      <c r="Q34" s="57">
        <v>20449925.475045402</v>
      </c>
      <c r="R34" s="57">
        <v>20791540.903739002</v>
      </c>
      <c r="S34" s="57">
        <v>21123638.824437201</v>
      </c>
      <c r="T34" s="57">
        <v>21446924.708981398</v>
      </c>
      <c r="U34" s="57">
        <v>21762112.9584818</v>
      </c>
      <c r="V34" s="57">
        <v>22069926.903317101</v>
      </c>
      <c r="W34" s="57">
        <v>22371098.8031349</v>
      </c>
      <c r="X34" s="57">
        <v>22666369.8468513</v>
      </c>
      <c r="Y34" s="57">
        <v>22956490.152651399</v>
      </c>
      <c r="Z34" s="57">
        <v>23242218.7679887</v>
      </c>
      <c r="AA34" s="57">
        <v>23524323.669585701</v>
      </c>
      <c r="AB34" s="57">
        <v>23803581.763433401</v>
      </c>
      <c r="AC34" s="57">
        <v>24080778.884791501</v>
      </c>
      <c r="AD34" s="57">
        <v>24356709.798188701</v>
      </c>
      <c r="AE34" s="57">
        <v>24632178.197422002</v>
      </c>
      <c r="AF34" s="57">
        <v>24907996.705557499</v>
      </c>
      <c r="AG34" s="57">
        <v>25184986.8749297</v>
      </c>
      <c r="AH34" s="57">
        <v>25463979.187142</v>
      </c>
      <c r="AI34" s="57">
        <v>25745813.053066399</v>
      </c>
      <c r="AJ34" s="57">
        <v>26031336.812843699</v>
      </c>
      <c r="AK34" s="57">
        <v>26321407.7358834</v>
      </c>
      <c r="AL34" s="57">
        <v>26616892.020863701</v>
      </c>
      <c r="AM34" s="57">
        <v>26918664.7957315</v>
      </c>
      <c r="AN34" s="57">
        <v>27227610.117702398</v>
      </c>
      <c r="AO34" s="57">
        <v>27544620.973260701</v>
      </c>
      <c r="AP34" s="57">
        <v>27870599.278159399</v>
      </c>
      <c r="AQ34" s="57">
        <v>28206455.877420299</v>
      </c>
      <c r="AR34" s="57">
        <v>28553110.5453339</v>
      </c>
      <c r="AS34" s="57">
        <v>28911491.985459398</v>
      </c>
      <c r="AT34" s="57">
        <v>29282537.830624498</v>
      </c>
    </row>
    <row r="35" spans="1:46">
      <c r="A35">
        <v>313</v>
      </c>
      <c r="B35">
        <v>152200</v>
      </c>
      <c r="C35" t="s">
        <v>452</v>
      </c>
      <c r="D35" t="s">
        <v>812</v>
      </c>
      <c r="E35" s="57">
        <v>13339056.2720345</v>
      </c>
      <c r="F35" s="57">
        <v>18100539.800000001</v>
      </c>
      <c r="G35" s="57">
        <v>22495340.826772299</v>
      </c>
      <c r="H35" s="57">
        <v>26534478.407923199</v>
      </c>
      <c r="I35" s="57">
        <v>30229152.6871862</v>
      </c>
      <c r="J35" s="57">
        <v>33590744.896456599</v>
      </c>
      <c r="K35" s="57">
        <v>36630817.355791502</v>
      </c>
      <c r="L35" s="57">
        <v>39361113.473410003</v>
      </c>
      <c r="M35" s="57">
        <v>41793557.745692603</v>
      </c>
      <c r="N35" s="57">
        <v>43940255.757181801</v>
      </c>
      <c r="O35" s="57">
        <v>45813494.180582099</v>
      </c>
      <c r="P35" s="57">
        <v>47425740.776759401</v>
      </c>
      <c r="Q35" s="57">
        <v>48789644.394741699</v>
      </c>
      <c r="R35" s="57">
        <v>49918034.971718803</v>
      </c>
      <c r="S35" s="57">
        <v>50823923.533041999</v>
      </c>
      <c r="T35" s="57">
        <v>51520502.192224696</v>
      </c>
      <c r="U35" s="57">
        <v>52021144.150941901</v>
      </c>
      <c r="V35" s="57">
        <v>52339403.699030504</v>
      </c>
      <c r="W35" s="57">
        <v>52489016.214489304</v>
      </c>
      <c r="X35" s="57">
        <v>52483898.163478702</v>
      </c>
      <c r="Y35" s="57">
        <v>52338147.100320801</v>
      </c>
      <c r="Z35" s="57">
        <v>52066041.6674999</v>
      </c>
      <c r="AA35" s="57">
        <v>51682041.595661901</v>
      </c>
      <c r="AB35" s="57">
        <v>51200787.703614101</v>
      </c>
      <c r="AC35" s="57">
        <v>50637101.898326397</v>
      </c>
      <c r="AD35" s="57">
        <v>50005987.174929798</v>
      </c>
      <c r="AE35" s="57">
        <v>49322627.616717301</v>
      </c>
      <c r="AF35" s="57">
        <v>48602388.395143896</v>
      </c>
      <c r="AG35" s="57">
        <v>47860815.769826099</v>
      </c>
      <c r="AH35" s="57">
        <v>47113637.088542402</v>
      </c>
      <c r="AI35" s="57">
        <v>46376760.787232801</v>
      </c>
      <c r="AJ35" s="57">
        <v>45666276.389999896</v>
      </c>
      <c r="AK35" s="57">
        <v>44998454.509107098</v>
      </c>
      <c r="AL35" s="57">
        <v>44389746.844980098</v>
      </c>
      <c r="AM35" s="57">
        <v>43856786.1862064</v>
      </c>
      <c r="AN35" s="57">
        <v>43416386.409534998</v>
      </c>
      <c r="AO35" s="57">
        <v>43085542.479877099</v>
      </c>
      <c r="AP35" s="57">
        <v>42881430.450305402</v>
      </c>
      <c r="AQ35" s="57">
        <v>42821407.462054498</v>
      </c>
      <c r="AR35" s="57">
        <v>42923011.744520903</v>
      </c>
      <c r="AS35" s="57">
        <v>43203962.615262702</v>
      </c>
      <c r="AT35" s="57">
        <v>43682160.479999997</v>
      </c>
    </row>
    <row r="36" spans="1:46">
      <c r="A36">
        <v>300</v>
      </c>
      <c r="B36">
        <v>152500</v>
      </c>
      <c r="C36" t="s">
        <v>452</v>
      </c>
      <c r="D36" t="s">
        <v>811</v>
      </c>
      <c r="E36" s="57">
        <v>9278420.0638764799</v>
      </c>
      <c r="F36" s="57">
        <v>13841049.180536</v>
      </c>
      <c r="G36" s="57">
        <v>18022273.518514499</v>
      </c>
      <c r="H36" s="57">
        <v>21837279.259266101</v>
      </c>
      <c r="I36" s="57">
        <v>25301167.997300599</v>
      </c>
      <c r="J36" s="57">
        <v>28428956.740183402</v>
      </c>
      <c r="K36" s="57">
        <v>31235577.908535998</v>
      </c>
      <c r="L36" s="57">
        <v>33735879.336035296</v>
      </c>
      <c r="M36" s="57">
        <v>35944624.269414</v>
      </c>
      <c r="N36" s="57">
        <v>37876491.368460603</v>
      </c>
      <c r="O36" s="57">
        <v>39546074.706019104</v>
      </c>
      <c r="P36" s="57">
        <v>40967883.767989598</v>
      </c>
      <c r="Q36" s="57">
        <v>42156343.453327604</v>
      </c>
      <c r="R36" s="57">
        <v>43125794.074044399</v>
      </c>
      <c r="S36" s="57">
        <v>43890491.355207197</v>
      </c>
      <c r="T36" s="57">
        <v>44464606.434938803</v>
      </c>
      <c r="U36" s="57">
        <v>44862225.864417598</v>
      </c>
      <c r="V36" s="57">
        <v>45097351.607877798</v>
      </c>
      <c r="W36" s="57">
        <v>45183901.042609602</v>
      </c>
      <c r="X36" s="57">
        <v>45135706.958958499</v>
      </c>
      <c r="Y36" s="57">
        <v>44966517.560326003</v>
      </c>
      <c r="Z36" s="57">
        <v>44689996.463169403</v>
      </c>
      <c r="AA36" s="57">
        <v>44319722.6970011</v>
      </c>
      <c r="AB36" s="57">
        <v>43869190.704390198</v>
      </c>
      <c r="AC36" s="57">
        <v>43351810.340960696</v>
      </c>
      <c r="AD36" s="57">
        <v>42780906.875392802</v>
      </c>
      <c r="AE36" s="57">
        <v>42169720.989422202</v>
      </c>
      <c r="AF36" s="57">
        <v>41531408.777840398</v>
      </c>
      <c r="AG36" s="57">
        <v>40879041.748494603</v>
      </c>
      <c r="AH36" s="57">
        <v>40225606.822287902</v>
      </c>
      <c r="AI36" s="57">
        <v>39584006.333178803</v>
      </c>
      <c r="AJ36" s="57">
        <v>38967058.028181799</v>
      </c>
      <c r="AK36" s="57">
        <v>38387495.067367002</v>
      </c>
      <c r="AL36" s="57">
        <v>37857966.023860097</v>
      </c>
      <c r="AM36" s="57">
        <v>37391034.883842997</v>
      </c>
      <c r="AN36" s="57">
        <v>36999181.046552703</v>
      </c>
      <c r="AO36" s="57">
        <v>36694799.324282199</v>
      </c>
      <c r="AP36" s="57">
        <v>36490199.9423806</v>
      </c>
      <c r="AQ36" s="57">
        <v>36397608.539251998</v>
      </c>
      <c r="AR36" s="57">
        <v>36429166.166356601</v>
      </c>
      <c r="AS36" s="57">
        <v>36596929.288210697</v>
      </c>
      <c r="AT36" s="57">
        <v>36912869.782385498</v>
      </c>
    </row>
    <row r="37" spans="1:46">
      <c r="A37">
        <v>4</v>
      </c>
      <c r="B37">
        <v>152900</v>
      </c>
      <c r="C37" t="s">
        <v>452</v>
      </c>
      <c r="D37" t="s">
        <v>810</v>
      </c>
      <c r="E37" s="57">
        <v>1658733.363162</v>
      </c>
      <c r="F37" s="57">
        <v>2580924.9471790902</v>
      </c>
      <c r="G37" s="57">
        <v>3425107.3331967401</v>
      </c>
      <c r="H37" s="57">
        <v>4194561.3757173102</v>
      </c>
      <c r="I37" s="57">
        <v>4892536.2643408403</v>
      </c>
      <c r="J37" s="57">
        <v>5522249.5237649903</v>
      </c>
      <c r="K37" s="57">
        <v>6086887.0137850801</v>
      </c>
      <c r="L37" s="57">
        <v>6589602.9292940702</v>
      </c>
      <c r="M37" s="57">
        <v>7033519.8002825901</v>
      </c>
      <c r="N37" s="57">
        <v>7421728.4918389004</v>
      </c>
      <c r="O37" s="57">
        <v>7757288.20414891</v>
      </c>
      <c r="P37" s="57">
        <v>8043226.4724962004</v>
      </c>
      <c r="Q37" s="57">
        <v>8282539.1672619702</v>
      </c>
      <c r="R37" s="57">
        <v>8478190.4939250909</v>
      </c>
      <c r="S37" s="57">
        <v>8633112.9930620901</v>
      </c>
      <c r="T37" s="57">
        <v>8750207.54034709</v>
      </c>
      <c r="U37" s="57">
        <v>8832343.3465519492</v>
      </c>
      <c r="V37" s="57">
        <v>8882357.9575461093</v>
      </c>
      <c r="W37" s="57">
        <v>8903057.2542966809</v>
      </c>
      <c r="X37" s="57">
        <v>8897215.4528684206</v>
      </c>
      <c r="Y37" s="57">
        <v>8867575.1044237502</v>
      </c>
      <c r="Z37" s="57">
        <v>8816847.0952227302</v>
      </c>
      <c r="AA37" s="57">
        <v>8747710.6466230694</v>
      </c>
      <c r="AB37" s="57">
        <v>8662813.3150801007</v>
      </c>
      <c r="AC37" s="57">
        <v>8564770.9921468403</v>
      </c>
      <c r="AD37" s="57">
        <v>8456167.9044740107</v>
      </c>
      <c r="AE37" s="57">
        <v>8339556.6138098203</v>
      </c>
      <c r="AF37" s="57">
        <v>8217458.0170002999</v>
      </c>
      <c r="AG37" s="57">
        <v>8092361.3459890299</v>
      </c>
      <c r="AH37" s="57">
        <v>7966724.1678172098</v>
      </c>
      <c r="AI37" s="57">
        <v>7842972.38462386</v>
      </c>
      <c r="AJ37" s="57">
        <v>7723500.2336454596</v>
      </c>
      <c r="AK37" s="57">
        <v>7610670.2872161902</v>
      </c>
      <c r="AL37" s="57">
        <v>7506813.4527679803</v>
      </c>
      <c r="AM37" s="57">
        <v>7414228.9728302602</v>
      </c>
      <c r="AN37" s="57">
        <v>7335184.4250302399</v>
      </c>
      <c r="AO37" s="57">
        <v>7271915.7220926704</v>
      </c>
      <c r="AP37" s="57">
        <v>7226627.1118400302</v>
      </c>
      <c r="AQ37" s="57">
        <v>7201491.17719243</v>
      </c>
      <c r="AR37" s="57">
        <v>7198648.8361675804</v>
      </c>
      <c r="AS37" s="57">
        <v>7220209.3418808999</v>
      </c>
      <c r="AT37" s="57">
        <v>7268250.2825454501</v>
      </c>
    </row>
    <row r="38" spans="1:46">
      <c r="A38">
        <v>244</v>
      </c>
      <c r="B38">
        <v>210100</v>
      </c>
      <c r="C38" t="s">
        <v>453</v>
      </c>
      <c r="D38" t="s">
        <v>809</v>
      </c>
      <c r="E38" s="57">
        <v>179120859.470689</v>
      </c>
      <c r="F38" s="57">
        <v>171719816.478955</v>
      </c>
      <c r="G38" s="57">
        <v>165255995.117605</v>
      </c>
      <c r="H38" s="57">
        <v>159648176.248355</v>
      </c>
      <c r="I38" s="57">
        <v>154818511.20961201</v>
      </c>
      <c r="J38" s="57">
        <v>150692521.816468</v>
      </c>
      <c r="K38" s="57">
        <v>147199100.36070499</v>
      </c>
      <c r="L38" s="57">
        <v>144270509.61079401</v>
      </c>
      <c r="M38" s="57">
        <v>141842382.81189501</v>
      </c>
      <c r="N38" s="57">
        <v>139853723.68585399</v>
      </c>
      <c r="O38" s="57">
        <v>138246906.43120801</v>
      </c>
      <c r="P38" s="57">
        <v>136967675.72318199</v>
      </c>
      <c r="Q38" s="57">
        <v>135965146.713687</v>
      </c>
      <c r="R38" s="57">
        <v>135191805.03132701</v>
      </c>
      <c r="S38" s="57">
        <v>134603506.78139001</v>
      </c>
      <c r="T38" s="57">
        <v>134159478.545855</v>
      </c>
      <c r="U38" s="57">
        <v>133822317.383389</v>
      </c>
      <c r="V38" s="57">
        <v>133557990.829348</v>
      </c>
      <c r="W38" s="57">
        <v>133335836.895776</v>
      </c>
      <c r="X38" s="57">
        <v>133128564.07140499</v>
      </c>
      <c r="Y38" s="57">
        <v>132912251.32165501</v>
      </c>
      <c r="Z38" s="57">
        <v>132666348.088636</v>
      </c>
      <c r="AA38" s="57">
        <v>132373674.29114699</v>
      </c>
      <c r="AB38" s="57">
        <v>132020420.324673</v>
      </c>
      <c r="AC38" s="57">
        <v>131596147.061389</v>
      </c>
      <c r="AD38" s="57">
        <v>131093785.850159</v>
      </c>
      <c r="AE38" s="57">
        <v>130509638.516534</v>
      </c>
      <c r="AF38" s="57">
        <v>129843377.362755</v>
      </c>
      <c r="AG38" s="57">
        <v>129098045.167751</v>
      </c>
      <c r="AH38" s="57">
        <v>128280055.187139</v>
      </c>
      <c r="AI38" s="57">
        <v>127399191.15322299</v>
      </c>
      <c r="AJ38" s="57">
        <v>126468607.27500001</v>
      </c>
      <c r="AK38" s="57">
        <v>125504828.238151</v>
      </c>
      <c r="AL38" s="57">
        <v>124527749.20504799</v>
      </c>
      <c r="AM38" s="57">
        <v>123560635.814751</v>
      </c>
      <c r="AN38" s="57">
        <v>122630124.183007</v>
      </c>
      <c r="AO38" s="57">
        <v>121766220.902253</v>
      </c>
      <c r="AP38" s="57">
        <v>121002303.04161499</v>
      </c>
      <c r="AQ38" s="57">
        <v>120375118.146907</v>
      </c>
      <c r="AR38" s="57">
        <v>119924784.240628</v>
      </c>
      <c r="AS38" s="57">
        <v>119694789.821972</v>
      </c>
      <c r="AT38" s="57">
        <v>119731993.866818</v>
      </c>
    </row>
    <row r="39" spans="1:46">
      <c r="A39">
        <v>53</v>
      </c>
      <c r="B39">
        <v>210200</v>
      </c>
      <c r="C39" t="s">
        <v>453</v>
      </c>
      <c r="D39" t="s">
        <v>808</v>
      </c>
      <c r="E39" s="57">
        <v>165520812.65705699</v>
      </c>
      <c r="F39" s="57">
        <v>157120170.71894699</v>
      </c>
      <c r="G39" s="57">
        <v>149388746.24726999</v>
      </c>
      <c r="H39" s="57">
        <v>142291194.22657201</v>
      </c>
      <c r="I39" s="57">
        <v>135793038.50794101</v>
      </c>
      <c r="J39" s="57">
        <v>129860671.80900399</v>
      </c>
      <c r="K39" s="57">
        <v>124461355.713929</v>
      </c>
      <c r="L39" s="57">
        <v>119563220.67342199</v>
      </c>
      <c r="M39" s="57">
        <v>115135266.004731</v>
      </c>
      <c r="N39" s="57">
        <v>111147359.891642</v>
      </c>
      <c r="O39" s="57">
        <v>107570239.38448399</v>
      </c>
      <c r="P39" s="57">
        <v>104375510.400121</v>
      </c>
      <c r="Q39" s="57">
        <v>101535647.721963</v>
      </c>
      <c r="R39" s="57">
        <v>99023994.999954402</v>
      </c>
      <c r="S39" s="57">
        <v>96814764.750582993</v>
      </c>
      <c r="T39" s="57">
        <v>94883038.356875196</v>
      </c>
      <c r="U39" s="57">
        <v>93204766.068397805</v>
      </c>
      <c r="V39" s="57">
        <v>91756767.001257107</v>
      </c>
      <c r="W39" s="57">
        <v>90516729.138099805</v>
      </c>
      <c r="X39" s="57">
        <v>89463209.328112096</v>
      </c>
      <c r="Y39" s="57">
        <v>88575633.287020594</v>
      </c>
      <c r="Z39" s="57">
        <v>87834295.597091094</v>
      </c>
      <c r="AA39" s="57">
        <v>87220359.707130402</v>
      </c>
      <c r="AB39" s="57">
        <v>86715857.932484195</v>
      </c>
      <c r="AC39" s="57">
        <v>86303691.455038995</v>
      </c>
      <c r="AD39" s="57">
        <v>85967630.3232207</v>
      </c>
      <c r="AE39" s="57">
        <v>85692313.451995105</v>
      </c>
      <c r="AF39" s="57">
        <v>85463248.622868001</v>
      </c>
      <c r="AG39" s="57">
        <v>85266812.483885899</v>
      </c>
      <c r="AH39" s="57">
        <v>85090250.549633905</v>
      </c>
      <c r="AI39" s="57">
        <v>84921677.201238096</v>
      </c>
      <c r="AJ39" s="57">
        <v>84750075.686364099</v>
      </c>
      <c r="AK39" s="57">
        <v>84565298.119217306</v>
      </c>
      <c r="AL39" s="57">
        <v>84358065.480543599</v>
      </c>
      <c r="AM39" s="57">
        <v>84119967.617627606</v>
      </c>
      <c r="AN39" s="57">
        <v>83843463.244296297</v>
      </c>
      <c r="AO39" s="57">
        <v>83521879.940913394</v>
      </c>
      <c r="AP39" s="57">
        <v>83149414.154385</v>
      </c>
      <c r="AQ39" s="57">
        <v>82721131.198156103</v>
      </c>
      <c r="AR39" s="57">
        <v>82232965.252212003</v>
      </c>
      <c r="AS39" s="57">
        <v>81681719.363077804</v>
      </c>
      <c r="AT39" s="57">
        <v>81065065.443818301</v>
      </c>
    </row>
    <row r="40" spans="1:46">
      <c r="A40">
        <v>11</v>
      </c>
      <c r="B40">
        <v>210300</v>
      </c>
      <c r="C40" t="s">
        <v>453</v>
      </c>
      <c r="D40" t="s">
        <v>807</v>
      </c>
      <c r="E40" s="57">
        <v>51904072.001487203</v>
      </c>
      <c r="F40" s="57">
        <v>52909392.789136402</v>
      </c>
      <c r="G40" s="57">
        <v>54083250.697745197</v>
      </c>
      <c r="H40" s="57">
        <v>55385440.369128801</v>
      </c>
      <c r="I40" s="57">
        <v>56778256.617265597</v>
      </c>
      <c r="J40" s="57">
        <v>58226494.428297803</v>
      </c>
      <c r="K40" s="57">
        <v>59697448.9605316</v>
      </c>
      <c r="L40" s="57">
        <v>61160915.544436201</v>
      </c>
      <c r="M40" s="57">
        <v>62589189.682645299</v>
      </c>
      <c r="N40" s="57">
        <v>63957067.049955398</v>
      </c>
      <c r="O40" s="57">
        <v>65241843.493327104</v>
      </c>
      <c r="P40" s="57">
        <v>66423315.031884998</v>
      </c>
      <c r="Q40" s="57">
        <v>67483777.856916502</v>
      </c>
      <c r="R40" s="57">
        <v>68408028.331873402</v>
      </c>
      <c r="S40" s="57">
        <v>69183362.992370993</v>
      </c>
      <c r="T40" s="57">
        <v>69799578.546187803</v>
      </c>
      <c r="U40" s="57">
        <v>70248971.873266697</v>
      </c>
      <c r="V40" s="57">
        <v>70526340.025713697</v>
      </c>
      <c r="W40" s="57">
        <v>70628980.227798596</v>
      </c>
      <c r="X40" s="57">
        <v>70556689.875955105</v>
      </c>
      <c r="Y40" s="57">
        <v>70311766.538780093</v>
      </c>
      <c r="Z40" s="57">
        <v>69899007.957034796</v>
      </c>
      <c r="AA40" s="57">
        <v>69325712.043643206</v>
      </c>
      <c r="AB40" s="57">
        <v>68601676.883693799</v>
      </c>
      <c r="AC40" s="57">
        <v>67739200.734438196</v>
      </c>
      <c r="AD40" s="57">
        <v>66753082.025292203</v>
      </c>
      <c r="AE40" s="57">
        <v>65660619.357834697</v>
      </c>
      <c r="AF40" s="57">
        <v>64481611.505808398</v>
      </c>
      <c r="AG40" s="57">
        <v>63238357.415119603</v>
      </c>
      <c r="AH40" s="57">
        <v>61955656.203838997</v>
      </c>
      <c r="AI40" s="57">
        <v>60660807.162199698</v>
      </c>
      <c r="AJ40" s="57">
        <v>59383609.752599701</v>
      </c>
      <c r="AK40" s="57">
        <v>58156363.6096</v>
      </c>
      <c r="AL40" s="57">
        <v>57013868.539924704</v>
      </c>
      <c r="AM40" s="57">
        <v>55993424.522463404</v>
      </c>
      <c r="AN40" s="57">
        <v>55134831.708267301</v>
      </c>
      <c r="AO40" s="57">
        <v>54480390.420552097</v>
      </c>
      <c r="AP40" s="57">
        <v>54074901.1546975</v>
      </c>
      <c r="AQ40" s="57">
        <v>53965664.578246102</v>
      </c>
      <c r="AR40" s="57">
        <v>54202481.530905202</v>
      </c>
      <c r="AS40" s="57">
        <v>54837653.024545401</v>
      </c>
      <c r="AT40" s="57">
        <v>55925980.243199997</v>
      </c>
    </row>
    <row r="41" spans="1:46">
      <c r="A41">
        <v>74</v>
      </c>
      <c r="B41">
        <v>210400</v>
      </c>
      <c r="C41" t="s">
        <v>453</v>
      </c>
      <c r="D41" t="s">
        <v>806</v>
      </c>
      <c r="E41" s="57">
        <v>48853766.847397</v>
      </c>
      <c r="F41" s="57">
        <v>49013251.242339998</v>
      </c>
      <c r="G41" s="57">
        <v>49135268.2258223</v>
      </c>
      <c r="H41" s="57">
        <v>49221232.446488202</v>
      </c>
      <c r="I41" s="57">
        <v>49272555.837419502</v>
      </c>
      <c r="J41" s="57">
        <v>49290647.616134502</v>
      </c>
      <c r="K41" s="57">
        <v>49276914.284589097</v>
      </c>
      <c r="L41" s="57">
        <v>49232759.629175901</v>
      </c>
      <c r="M41" s="57">
        <v>49159584.720725</v>
      </c>
      <c r="N41" s="57">
        <v>49058787.914503098</v>
      </c>
      <c r="O41" s="57">
        <v>48931764.850214399</v>
      </c>
      <c r="P41" s="57">
        <v>48779908.452</v>
      </c>
      <c r="Q41" s="57">
        <v>48604608.928438</v>
      </c>
      <c r="R41" s="57">
        <v>48407253.772543803</v>
      </c>
      <c r="S41" s="57">
        <v>48189227.7617696</v>
      </c>
      <c r="T41" s="57">
        <v>47951912.9580051</v>
      </c>
      <c r="U41" s="57">
        <v>47696688.707576603</v>
      </c>
      <c r="V41" s="57">
        <v>47424931.641247801</v>
      </c>
      <c r="W41" s="57">
        <v>47138015.6742194</v>
      </c>
      <c r="X41" s="57">
        <v>46837312.006129198</v>
      </c>
      <c r="Y41" s="57">
        <v>46524189.121052101</v>
      </c>
      <c r="Z41" s="57">
        <v>46200012.787500001</v>
      </c>
      <c r="AA41" s="57">
        <v>45866146.058421902</v>
      </c>
      <c r="AB41" s="57">
        <v>45523949.271204099</v>
      </c>
      <c r="AC41" s="57">
        <v>45174780.047669597</v>
      </c>
      <c r="AD41" s="57">
        <v>44819993.294078797</v>
      </c>
      <c r="AE41" s="57">
        <v>44460941.201129101</v>
      </c>
      <c r="AF41" s="57">
        <v>44098973.2439548</v>
      </c>
      <c r="AG41" s="57">
        <v>43735436.182127602</v>
      </c>
      <c r="AH41" s="57">
        <v>43371674.059656098</v>
      </c>
      <c r="AI41" s="57">
        <v>43009028.204985999</v>
      </c>
      <c r="AJ41" s="57">
        <v>42648837.230999999</v>
      </c>
      <c r="AK41" s="57">
        <v>42292437.035018101</v>
      </c>
      <c r="AL41" s="57">
        <v>41941160.798797198</v>
      </c>
      <c r="AM41" s="57">
        <v>41596338.988531403</v>
      </c>
      <c r="AN41" s="57">
        <v>41259299.354851797</v>
      </c>
      <c r="AO41" s="57">
        <v>40931366.932826601</v>
      </c>
      <c r="AP41" s="57">
        <v>40613864.041961104</v>
      </c>
      <c r="AQ41" s="57">
        <v>40308110.286197603</v>
      </c>
      <c r="AR41" s="57">
        <v>40015422.553915799</v>
      </c>
      <c r="AS41" s="57">
        <v>39737115.017931998</v>
      </c>
      <c r="AT41" s="57">
        <v>39474499.135499999</v>
      </c>
    </row>
    <row r="42" spans="1:46">
      <c r="A42">
        <v>29</v>
      </c>
      <c r="B42">
        <v>210500</v>
      </c>
      <c r="C42" t="s">
        <v>453</v>
      </c>
      <c r="D42" t="s">
        <v>805</v>
      </c>
      <c r="E42" s="57">
        <v>27093799.192480799</v>
      </c>
      <c r="F42" s="57">
        <v>28237594.2287254</v>
      </c>
      <c r="G42" s="57">
        <v>29237251.582845401</v>
      </c>
      <c r="H42" s="57">
        <v>30112021.943693001</v>
      </c>
      <c r="I42" s="57">
        <v>30879916.099775001</v>
      </c>
      <c r="J42" s="57">
        <v>31557704.9392533</v>
      </c>
      <c r="K42" s="57">
        <v>32160919.449944399</v>
      </c>
      <c r="L42" s="57">
        <v>32703850.719319601</v>
      </c>
      <c r="M42" s="57">
        <v>33199549.934505101</v>
      </c>
      <c r="N42" s="57">
        <v>33659828.382281899</v>
      </c>
      <c r="O42" s="57">
        <v>34095257.449085899</v>
      </c>
      <c r="P42" s="57">
        <v>34515168.621007599</v>
      </c>
      <c r="Q42" s="57">
        <v>34927653.483792603</v>
      </c>
      <c r="R42" s="57">
        <v>35339563.722841099</v>
      </c>
      <c r="S42" s="57">
        <v>35756511.123208098</v>
      </c>
      <c r="T42" s="57">
        <v>36182867.569603503</v>
      </c>
      <c r="U42" s="57">
        <v>36621765.046392001</v>
      </c>
      <c r="V42" s="57">
        <v>37075095.637593202</v>
      </c>
      <c r="W42" s="57">
        <v>37543511.526881397</v>
      </c>
      <c r="X42" s="57">
        <v>38026424.997585803</v>
      </c>
      <c r="Y42" s="57">
        <v>38522008.432690099</v>
      </c>
      <c r="Z42" s="57">
        <v>39027194.314833499</v>
      </c>
      <c r="AA42" s="57">
        <v>39537675.226309501</v>
      </c>
      <c r="AB42" s="57">
        <v>40047903.849066198</v>
      </c>
      <c r="AC42" s="57">
        <v>40551092.964707203</v>
      </c>
      <c r="AD42" s="57">
        <v>41039215.454489999</v>
      </c>
      <c r="AE42" s="57">
        <v>41503004.299328201</v>
      </c>
      <c r="AF42" s="57">
        <v>41931952.579788998</v>
      </c>
      <c r="AG42" s="57">
        <v>42314313.476094998</v>
      </c>
      <c r="AH42" s="57">
        <v>42637100.2681235</v>
      </c>
      <c r="AI42" s="57">
        <v>42886086.335406497</v>
      </c>
      <c r="AJ42" s="57">
        <v>43045805.157131299</v>
      </c>
      <c r="AK42" s="57">
        <v>43099550.312139198</v>
      </c>
      <c r="AL42" s="57">
        <v>43029375.478927001</v>
      </c>
      <c r="AM42" s="57">
        <v>42816094.435646102</v>
      </c>
      <c r="AN42" s="57">
        <v>42439281.0601025</v>
      </c>
      <c r="AO42" s="57">
        <v>41877269.329757497</v>
      </c>
      <c r="AP42" s="57">
        <v>41107153.321726598</v>
      </c>
      <c r="AQ42" s="57">
        <v>40104787.212780997</v>
      </c>
      <c r="AR42" s="57">
        <v>38844785.279345199</v>
      </c>
      <c r="AS42" s="57">
        <v>37300521.897500597</v>
      </c>
      <c r="AT42" s="57">
        <v>35444131.542981297</v>
      </c>
    </row>
    <row r="43" spans="1:46">
      <c r="A43">
        <v>57</v>
      </c>
      <c r="B43">
        <v>210600</v>
      </c>
      <c r="C43" t="s">
        <v>453</v>
      </c>
      <c r="D43" t="s">
        <v>804</v>
      </c>
      <c r="E43" s="57">
        <v>33121263.704642899</v>
      </c>
      <c r="F43" s="57">
        <v>34643771.549730003</v>
      </c>
      <c r="G43" s="57">
        <v>35998659.953018501</v>
      </c>
      <c r="H43" s="57">
        <v>37206568.569305398</v>
      </c>
      <c r="I43" s="57">
        <v>38286857.042283498</v>
      </c>
      <c r="J43" s="57">
        <v>39257605.004540898</v>
      </c>
      <c r="K43" s="57">
        <v>40135612.077561401</v>
      </c>
      <c r="L43" s="57">
        <v>40936397.871724501</v>
      </c>
      <c r="M43" s="57">
        <v>41674201.986304998</v>
      </c>
      <c r="N43" s="57">
        <v>42361984.009473503</v>
      </c>
      <c r="O43" s="57">
        <v>43011423.518296003</v>
      </c>
      <c r="P43" s="57">
        <v>43632920.078734398</v>
      </c>
      <c r="Q43" s="57">
        <v>44235593.245645702</v>
      </c>
      <c r="R43" s="57">
        <v>44827282.562783003</v>
      </c>
      <c r="S43" s="57">
        <v>45414547.562794499</v>
      </c>
      <c r="T43" s="57">
        <v>46002667.7672242</v>
      </c>
      <c r="U43" s="57">
        <v>46595642.686511703</v>
      </c>
      <c r="V43" s="57">
        <v>47196191.819992296</v>
      </c>
      <c r="W43" s="57">
        <v>47805754.655896299</v>
      </c>
      <c r="X43" s="57">
        <v>48424490.6713503</v>
      </c>
      <c r="Y43" s="57">
        <v>49051279.332376197</v>
      </c>
      <c r="Z43" s="57">
        <v>49683720.093891203</v>
      </c>
      <c r="AA43" s="57">
        <v>50318132.399708599</v>
      </c>
      <c r="AB43" s="57">
        <v>50949555.6825369</v>
      </c>
      <c r="AC43" s="57">
        <v>51571749.363979802</v>
      </c>
      <c r="AD43" s="57">
        <v>52177192.8545378</v>
      </c>
      <c r="AE43" s="57">
        <v>52757085.553605698</v>
      </c>
      <c r="AF43" s="57">
        <v>53301346.849474497</v>
      </c>
      <c r="AG43" s="57">
        <v>53798616.119330697</v>
      </c>
      <c r="AH43" s="57">
        <v>54236252.7292566</v>
      </c>
      <c r="AI43" s="57">
        <v>54600336.034229398</v>
      </c>
      <c r="AJ43" s="57">
        <v>54875665.378122598</v>
      </c>
      <c r="AK43" s="57">
        <v>55045760.0937047</v>
      </c>
      <c r="AL43" s="57">
        <v>55092859.502640203</v>
      </c>
      <c r="AM43" s="57">
        <v>54997922.9154891</v>
      </c>
      <c r="AN43" s="57">
        <v>54740629.631706797</v>
      </c>
      <c r="AO43" s="57">
        <v>54299378.939644597</v>
      </c>
      <c r="AP43" s="57">
        <v>53651290.116548799</v>
      </c>
      <c r="AQ43" s="57">
        <v>52772202.428561598</v>
      </c>
      <c r="AR43" s="57">
        <v>51636675.130721197</v>
      </c>
      <c r="AS43" s="57">
        <v>50217987.466960803</v>
      </c>
      <c r="AT43" s="57">
        <v>48488138.670109101</v>
      </c>
    </row>
    <row r="44" spans="1:46">
      <c r="A44">
        <v>139</v>
      </c>
      <c r="B44">
        <v>210700</v>
      </c>
      <c r="C44" t="s">
        <v>453</v>
      </c>
      <c r="D44" t="s">
        <v>803</v>
      </c>
      <c r="E44" s="57">
        <v>85400649.768270403</v>
      </c>
      <c r="F44" s="57">
        <v>88377967.117930904</v>
      </c>
      <c r="G44" s="57">
        <v>90827754.892268807</v>
      </c>
      <c r="H44" s="57">
        <v>92798254.048483193</v>
      </c>
      <c r="I44" s="57">
        <v>94335641.138542503</v>
      </c>
      <c r="J44" s="57">
        <v>95484028.309185296</v>
      </c>
      <c r="K44" s="57">
        <v>96285463.301919103</v>
      </c>
      <c r="L44" s="57">
        <v>96779929.453021795</v>
      </c>
      <c r="M44" s="57">
        <v>97005345.693540707</v>
      </c>
      <c r="N44" s="57">
        <v>96997566.549292907</v>
      </c>
      <c r="O44" s="57">
        <v>96790382.140864998</v>
      </c>
      <c r="P44" s="57">
        <v>96415518.1836133</v>
      </c>
      <c r="Q44" s="57">
        <v>95902635.987663999</v>
      </c>
      <c r="R44" s="57">
        <v>95279332.457912594</v>
      </c>
      <c r="S44" s="57">
        <v>94571140.094024897</v>
      </c>
      <c r="T44" s="57">
        <v>93801526.990435407</v>
      </c>
      <c r="U44" s="57">
        <v>92991896.836349502</v>
      </c>
      <c r="V44" s="57">
        <v>92161588.915741399</v>
      </c>
      <c r="W44" s="57">
        <v>91327878.107355207</v>
      </c>
      <c r="X44" s="57">
        <v>90505974.884704605</v>
      </c>
      <c r="Y44" s="57">
        <v>89709025.316073403</v>
      </c>
      <c r="Z44" s="57">
        <v>88948111.064514294</v>
      </c>
      <c r="AA44" s="57">
        <v>88232249.387851</v>
      </c>
      <c r="AB44" s="57">
        <v>87568393.138675004</v>
      </c>
      <c r="AC44" s="57">
        <v>86961430.764349297</v>
      </c>
      <c r="AD44" s="57">
        <v>86414186.307005003</v>
      </c>
      <c r="AE44" s="57">
        <v>85927419.403544903</v>
      </c>
      <c r="AF44" s="57">
        <v>85499825.285639197</v>
      </c>
      <c r="AG44" s="57">
        <v>85128034.779729202</v>
      </c>
      <c r="AH44" s="57">
        <v>84806614.307025596</v>
      </c>
      <c r="AI44" s="57">
        <v>84528065.883508101</v>
      </c>
      <c r="AJ44" s="57">
        <v>84282827.119928002</v>
      </c>
      <c r="AK44" s="57">
        <v>84059271.221803799</v>
      </c>
      <c r="AL44" s="57">
        <v>83843706.989425093</v>
      </c>
      <c r="AM44" s="57">
        <v>83620378.817850903</v>
      </c>
      <c r="AN44" s="57">
        <v>83371466.696910307</v>
      </c>
      <c r="AO44" s="57">
        <v>83077086.211200804</v>
      </c>
      <c r="AP44" s="57">
        <v>82715288.540092096</v>
      </c>
      <c r="AQ44" s="57">
        <v>82262060.457720593</v>
      </c>
      <c r="AR44" s="57">
        <v>81691324.332993895</v>
      </c>
      <c r="AS44" s="57">
        <v>80974938.1295892</v>
      </c>
      <c r="AT44" s="57">
        <v>80082695.405953497</v>
      </c>
    </row>
    <row r="45" spans="1:46">
      <c r="A45">
        <v>333</v>
      </c>
      <c r="B45">
        <v>210800</v>
      </c>
      <c r="C45" t="s">
        <v>453</v>
      </c>
      <c r="D45" t="s">
        <v>802</v>
      </c>
      <c r="E45" s="57">
        <v>34233855.6918988</v>
      </c>
      <c r="F45" s="57">
        <v>35505424.215521596</v>
      </c>
      <c r="G45" s="57">
        <v>36707407.173057303</v>
      </c>
      <c r="H45" s="57">
        <v>37845133.754576698</v>
      </c>
      <c r="I45" s="57">
        <v>38923737.773081198</v>
      </c>
      <c r="J45" s="57">
        <v>39948157.664503098</v>
      </c>
      <c r="K45" s="57">
        <v>40923136.487705402</v>
      </c>
      <c r="L45" s="57">
        <v>41853221.924482003</v>
      </c>
      <c r="M45" s="57">
        <v>42742766.279557496</v>
      </c>
      <c r="N45" s="57">
        <v>43595926.480587304</v>
      </c>
      <c r="O45" s="57">
        <v>44416664.078157701</v>
      </c>
      <c r="P45" s="57">
        <v>45208745.245785497</v>
      </c>
      <c r="Q45" s="57">
        <v>45975740.779918604</v>
      </c>
      <c r="R45" s="57">
        <v>46721026.099935502</v>
      </c>
      <c r="S45" s="57">
        <v>47447781.248145401</v>
      </c>
      <c r="T45" s="57">
        <v>48158990.889788598</v>
      </c>
      <c r="U45" s="57">
        <v>48857444.313036002</v>
      </c>
      <c r="V45" s="57">
        <v>49545735.428989097</v>
      </c>
      <c r="W45" s="57">
        <v>50226262.771680497</v>
      </c>
      <c r="X45" s="57">
        <v>50901229.498073399</v>
      </c>
      <c r="Y45" s="57">
        <v>51572643.388061903</v>
      </c>
      <c r="Z45" s="57">
        <v>52242316.844470702</v>
      </c>
      <c r="AA45" s="57">
        <v>52911866.893055603</v>
      </c>
      <c r="AB45" s="57">
        <v>53582715.182502799</v>
      </c>
      <c r="AC45" s="57">
        <v>54256087.984429598</v>
      </c>
      <c r="AD45" s="57">
        <v>54933016.193383798</v>
      </c>
      <c r="AE45" s="57">
        <v>55614335.326844297</v>
      </c>
      <c r="AF45" s="57">
        <v>56300685.525220498</v>
      </c>
      <c r="AG45" s="57">
        <v>56992511.5518528</v>
      </c>
      <c r="AH45" s="57">
        <v>57690062.793012202</v>
      </c>
      <c r="AI45" s="57">
        <v>58393393.2579007</v>
      </c>
      <c r="AJ45" s="57">
        <v>59102361.578650899</v>
      </c>
      <c r="AK45" s="57">
        <v>59816631.010326199</v>
      </c>
      <c r="AL45" s="57">
        <v>60535669.430920899</v>
      </c>
      <c r="AM45" s="57">
        <v>61258749.341360003</v>
      </c>
      <c r="AN45" s="57">
        <v>61984947.865499303</v>
      </c>
      <c r="AO45" s="57">
        <v>62713146.750125401</v>
      </c>
      <c r="AP45" s="57">
        <v>63442032.364955597</v>
      </c>
      <c r="AQ45" s="57">
        <v>64170095.702638097</v>
      </c>
      <c r="AR45" s="57">
        <v>64895632.378751799</v>
      </c>
      <c r="AS45" s="57">
        <v>65616742.6318065</v>
      </c>
      <c r="AT45" s="57">
        <v>66331331.323242597</v>
      </c>
    </row>
    <row r="46" spans="1:46">
      <c r="A46">
        <v>76</v>
      </c>
      <c r="B46">
        <v>210900</v>
      </c>
      <c r="C46" t="s">
        <v>453</v>
      </c>
      <c r="D46" t="s">
        <v>801</v>
      </c>
      <c r="E46" s="57">
        <v>25106191.7434127</v>
      </c>
      <c r="F46" s="57">
        <v>25963785.869399101</v>
      </c>
      <c r="G46" s="57">
        <v>26787745.8420511</v>
      </c>
      <c r="H46" s="57">
        <v>27579343.1408014</v>
      </c>
      <c r="I46" s="57">
        <v>28339853.019745</v>
      </c>
      <c r="J46" s="57">
        <v>29070554.507639501</v>
      </c>
      <c r="K46" s="57">
        <v>29772730.407905299</v>
      </c>
      <c r="L46" s="57">
        <v>30447667.298625</v>
      </c>
      <c r="M46" s="57">
        <v>31096655.532544199</v>
      </c>
      <c r="N46" s="57">
        <v>31720989.237070601</v>
      </c>
      <c r="O46" s="57">
        <v>32321966.3142749</v>
      </c>
      <c r="P46" s="57">
        <v>32900888.4408901</v>
      </c>
      <c r="Q46" s="57">
        <v>33459061.068312</v>
      </c>
      <c r="R46" s="57">
        <v>33997793.4225986</v>
      </c>
      <c r="S46" s="57">
        <v>34518398.5044709</v>
      </c>
      <c r="T46" s="57">
        <v>35022193.089312203</v>
      </c>
      <c r="U46" s="57">
        <v>35510497.727168404</v>
      </c>
      <c r="V46" s="57">
        <v>35984636.742748201</v>
      </c>
      <c r="W46" s="57">
        <v>36445938.235422499</v>
      </c>
      <c r="X46" s="57">
        <v>36895734.079225004</v>
      </c>
      <c r="Y46" s="57">
        <v>37335359.922852002</v>
      </c>
      <c r="Z46" s="57">
        <v>37766155.1896623</v>
      </c>
      <c r="AA46" s="57">
        <v>38189463.077677198</v>
      </c>
      <c r="AB46" s="57">
        <v>38606630.559580699</v>
      </c>
      <c r="AC46" s="57">
        <v>39019008.382719301</v>
      </c>
      <c r="AD46" s="57">
        <v>39427951.069102198</v>
      </c>
      <c r="AE46" s="57">
        <v>39834816.9154009</v>
      </c>
      <c r="AF46" s="57">
        <v>40240967.992949702</v>
      </c>
      <c r="AG46" s="57">
        <v>40647770.147745498</v>
      </c>
      <c r="AH46" s="57">
        <v>41056593.000447497</v>
      </c>
      <c r="AI46" s="57">
        <v>41468809.946377799</v>
      </c>
      <c r="AJ46" s="57">
        <v>41885798.155520797</v>
      </c>
      <c r="AK46" s="57">
        <v>42308938.572523698</v>
      </c>
      <c r="AL46" s="57">
        <v>42739615.916696101</v>
      </c>
      <c r="AM46" s="57">
        <v>43179218.682010204</v>
      </c>
      <c r="AN46" s="57">
        <v>43629139.137101002</v>
      </c>
      <c r="AO46" s="57">
        <v>44090773.325265698</v>
      </c>
      <c r="AP46" s="57">
        <v>44565521.064464197</v>
      </c>
      <c r="AQ46" s="57">
        <v>45054785.947319202</v>
      </c>
      <c r="AR46" s="57">
        <v>45559975.341115698</v>
      </c>
      <c r="AS46" s="57">
        <v>46082500.387801297</v>
      </c>
      <c r="AT46" s="57">
        <v>46623776.003986403</v>
      </c>
    </row>
    <row r="47" spans="1:46">
      <c r="A47">
        <v>164</v>
      </c>
      <c r="B47">
        <v>211000</v>
      </c>
      <c r="C47" t="s">
        <v>453</v>
      </c>
      <c r="D47" t="s">
        <v>800</v>
      </c>
      <c r="E47" s="57">
        <v>21174389.693660699</v>
      </c>
      <c r="F47" s="57">
        <v>21929441.901435401</v>
      </c>
      <c r="G47" s="57">
        <v>22647388.737355798</v>
      </c>
      <c r="H47" s="57">
        <v>23330547.069703199</v>
      </c>
      <c r="I47" s="57">
        <v>23981169.158976201</v>
      </c>
      <c r="J47" s="57">
        <v>24601442.657891501</v>
      </c>
      <c r="K47" s="57">
        <v>25193490.611383501</v>
      </c>
      <c r="L47" s="57">
        <v>25759371.456604499</v>
      </c>
      <c r="M47" s="57">
        <v>26301079.0229243</v>
      </c>
      <c r="N47" s="57">
        <v>26820542.531930801</v>
      </c>
      <c r="O47" s="57">
        <v>27319626.597429398</v>
      </c>
      <c r="P47" s="57">
        <v>27800131.2254434</v>
      </c>
      <c r="Q47" s="57">
        <v>28263791.814213999</v>
      </c>
      <c r="R47" s="57">
        <v>28712279.154199898</v>
      </c>
      <c r="S47" s="57">
        <v>29147199.428077899</v>
      </c>
      <c r="T47" s="57">
        <v>29570094.210742202</v>
      </c>
      <c r="U47" s="57">
        <v>29982440.469305199</v>
      </c>
      <c r="V47" s="57">
        <v>30385650.563096698</v>
      </c>
      <c r="W47" s="57">
        <v>30781072.243664499</v>
      </c>
      <c r="X47" s="57">
        <v>31169988.6547741</v>
      </c>
      <c r="Y47" s="57">
        <v>31553618.332408901</v>
      </c>
      <c r="Z47" s="57">
        <v>31933115.204769898</v>
      </c>
      <c r="AA47" s="57">
        <v>32309568.592275899</v>
      </c>
      <c r="AB47" s="57">
        <v>32684003.207563698</v>
      </c>
      <c r="AC47" s="57">
        <v>33057379.1554875</v>
      </c>
      <c r="AD47" s="57">
        <v>33430591.933119599</v>
      </c>
      <c r="AE47" s="57">
        <v>33804472.429750003</v>
      </c>
      <c r="AF47" s="57">
        <v>34179786.926886298</v>
      </c>
      <c r="AG47" s="57">
        <v>34557237.098254196</v>
      </c>
      <c r="AH47" s="57">
        <v>34937460.009796903</v>
      </c>
      <c r="AI47" s="57">
        <v>35321028.119675502</v>
      </c>
      <c r="AJ47" s="57">
        <v>35708449.278268903</v>
      </c>
      <c r="AK47" s="57">
        <v>36100166.728173599</v>
      </c>
      <c r="AL47" s="57">
        <v>36496559.104204103</v>
      </c>
      <c r="AM47" s="57">
        <v>36897940.433392599</v>
      </c>
      <c r="AN47" s="57">
        <v>37304560.134989001</v>
      </c>
      <c r="AO47" s="57">
        <v>37716603.020461097</v>
      </c>
      <c r="AP47" s="57">
        <v>38134189.2934945</v>
      </c>
      <c r="AQ47" s="57">
        <v>38557374.549992397</v>
      </c>
      <c r="AR47" s="57">
        <v>38986149.778075799</v>
      </c>
      <c r="AS47" s="57">
        <v>39420441.358083703</v>
      </c>
      <c r="AT47" s="57">
        <v>39860111.062572598</v>
      </c>
    </row>
    <row r="48" spans="1:46">
      <c r="A48">
        <v>203</v>
      </c>
      <c r="B48">
        <v>211100</v>
      </c>
      <c r="C48" t="s">
        <v>453</v>
      </c>
      <c r="D48" t="s">
        <v>799</v>
      </c>
      <c r="E48" s="57">
        <v>29157851.150181498</v>
      </c>
      <c r="F48" s="57">
        <v>28508086.265728001</v>
      </c>
      <c r="G48" s="57">
        <v>28011144.523048099</v>
      </c>
      <c r="H48" s="57">
        <v>27653392.104621701</v>
      </c>
      <c r="I48" s="57">
        <v>27421776.922589999</v>
      </c>
      <c r="J48" s="57">
        <v>27303828.618755199</v>
      </c>
      <c r="K48" s="57">
        <v>27287658.564580798</v>
      </c>
      <c r="L48" s="57">
        <v>27361959.861191299</v>
      </c>
      <c r="M48" s="57">
        <v>27516007.339372501</v>
      </c>
      <c r="N48" s="57">
        <v>27739657.559571099</v>
      </c>
      <c r="O48" s="57">
        <v>28023348.811895199</v>
      </c>
      <c r="P48" s="57">
        <v>28358101.116114002</v>
      </c>
      <c r="Q48" s="57">
        <v>28735516.2216576</v>
      </c>
      <c r="R48" s="57">
        <v>29147777.607617501</v>
      </c>
      <c r="S48" s="57">
        <v>29587650.482746299</v>
      </c>
      <c r="T48" s="57">
        <v>30048481.785457499</v>
      </c>
      <c r="U48" s="57">
        <v>30524200.183826201</v>
      </c>
      <c r="V48" s="57">
        <v>31009316.0755882</v>
      </c>
      <c r="W48" s="57">
        <v>31498921.588140599</v>
      </c>
      <c r="X48" s="57">
        <v>31988690.5785417</v>
      </c>
      <c r="Y48" s="57">
        <v>32474878.633510899</v>
      </c>
      <c r="Z48" s="57">
        <v>32954323.069428802</v>
      </c>
      <c r="AA48" s="57">
        <v>33424442.9323369</v>
      </c>
      <c r="AB48" s="57">
        <v>33883238.997938201</v>
      </c>
      <c r="AC48" s="57">
        <v>34329293.771596499</v>
      </c>
      <c r="AD48" s="57">
        <v>34761771.4883371</v>
      </c>
      <c r="AE48" s="57">
        <v>35180418.112846002</v>
      </c>
      <c r="AF48" s="57">
        <v>35585561.339470699</v>
      </c>
      <c r="AG48" s="57">
        <v>35978110.5922198</v>
      </c>
      <c r="AH48" s="57">
        <v>36359557.024762802</v>
      </c>
      <c r="AI48" s="57">
        <v>36731973.520430498</v>
      </c>
      <c r="AJ48" s="57">
        <v>37098014.692215003</v>
      </c>
      <c r="AK48" s="57">
        <v>37460916.882769302</v>
      </c>
      <c r="AL48" s="57">
        <v>37824498.164407499</v>
      </c>
      <c r="AM48" s="57">
        <v>38193158.339105196</v>
      </c>
      <c r="AN48" s="57">
        <v>38571878.938498899</v>
      </c>
      <c r="AO48" s="57">
        <v>38966223.223885797</v>
      </c>
      <c r="AP48" s="57">
        <v>39382336.186225303</v>
      </c>
      <c r="AQ48" s="57">
        <v>39826944.546136796</v>
      </c>
      <c r="AR48" s="57">
        <v>40307356.753901802</v>
      </c>
      <c r="AS48" s="57">
        <v>40831462.989462197</v>
      </c>
      <c r="AT48" s="57">
        <v>41407735.162421502</v>
      </c>
    </row>
    <row r="49" spans="1:46">
      <c r="A49">
        <v>269</v>
      </c>
      <c r="B49">
        <v>211200</v>
      </c>
      <c r="C49" t="s">
        <v>453</v>
      </c>
      <c r="D49" t="s">
        <v>798</v>
      </c>
      <c r="E49" s="57">
        <v>46683969.209944502</v>
      </c>
      <c r="F49" s="57">
        <v>48047478.896446399</v>
      </c>
      <c r="G49" s="57">
        <v>49694563.8373795</v>
      </c>
      <c r="H49" s="57">
        <v>51568604.558390297</v>
      </c>
      <c r="I49" s="57">
        <v>53616285.602035798</v>
      </c>
      <c r="J49" s="57">
        <v>55787595.527783498</v>
      </c>
      <c r="K49" s="57">
        <v>58035826.912011497</v>
      </c>
      <c r="L49" s="57">
        <v>60317576.348008499</v>
      </c>
      <c r="M49" s="57">
        <v>62592744.445973597</v>
      </c>
      <c r="N49" s="57">
        <v>64824535.8330165</v>
      </c>
      <c r="O49" s="57">
        <v>66979459.153157301</v>
      </c>
      <c r="P49" s="57">
        <v>69027327.067326903</v>
      </c>
      <c r="Q49" s="57">
        <v>70941256.253366396</v>
      </c>
      <c r="R49" s="57">
        <v>72697667.406028003</v>
      </c>
      <c r="S49" s="57">
        <v>74276285.236973494</v>
      </c>
      <c r="T49" s="57">
        <v>75660138.474776104</v>
      </c>
      <c r="U49" s="57">
        <v>76835559.864919305</v>
      </c>
      <c r="V49" s="57">
        <v>77792186.169796407</v>
      </c>
      <c r="W49" s="57">
        <v>78522958.168712795</v>
      </c>
      <c r="X49" s="57">
        <v>79024120.657882795</v>
      </c>
      <c r="Y49" s="57">
        <v>79295222.450431898</v>
      </c>
      <c r="Z49" s="57">
        <v>79339116.376396596</v>
      </c>
      <c r="AA49" s="57">
        <v>79161959.282723203</v>
      </c>
      <c r="AB49" s="57">
        <v>78773212.033269003</v>
      </c>
      <c r="AC49" s="57">
        <v>78185639.508801401</v>
      </c>
      <c r="AD49" s="57">
        <v>77415310.606998906</v>
      </c>
      <c r="AE49" s="57">
        <v>76481598.242449805</v>
      </c>
      <c r="AF49" s="57">
        <v>75407179.346653596</v>
      </c>
      <c r="AG49" s="57">
        <v>74218034.868020296</v>
      </c>
      <c r="AH49" s="57">
        <v>72943449.771869406</v>
      </c>
      <c r="AI49" s="57">
        <v>71616013.040432304</v>
      </c>
      <c r="AJ49" s="57">
        <v>70271617.672850803</v>
      </c>
      <c r="AK49" s="57">
        <v>68949460.685176104</v>
      </c>
      <c r="AL49" s="57">
        <v>67692043.110370502</v>
      </c>
      <c r="AM49" s="57">
        <v>66545169.998307802</v>
      </c>
      <c r="AN49" s="57">
        <v>65557950.415771</v>
      </c>
      <c r="AO49" s="57">
        <v>64782797.446454301</v>
      </c>
      <c r="AP49" s="57">
        <v>64275428.190961599</v>
      </c>
      <c r="AQ49" s="57">
        <v>64094863.766808502</v>
      </c>
      <c r="AR49" s="57">
        <v>64303429.308419898</v>
      </c>
      <c r="AS49" s="57">
        <v>64966753.967133299</v>
      </c>
      <c r="AT49" s="57">
        <v>66153770.911194302</v>
      </c>
    </row>
    <row r="50" spans="1:46">
      <c r="A50">
        <v>40</v>
      </c>
      <c r="B50">
        <v>211300</v>
      </c>
      <c r="C50" t="s">
        <v>453</v>
      </c>
      <c r="D50" t="s">
        <v>797</v>
      </c>
      <c r="E50" s="57">
        <v>43290641.740854301</v>
      </c>
      <c r="F50" s="57">
        <v>45201563.306033097</v>
      </c>
      <c r="G50" s="57">
        <v>46945469.963374101</v>
      </c>
      <c r="H50" s="57">
        <v>48544575.247680902</v>
      </c>
      <c r="I50" s="57">
        <v>50019620.369796999</v>
      </c>
      <c r="J50" s="57">
        <v>51389874.216606297</v>
      </c>
      <c r="K50" s="57">
        <v>52673133.351032503</v>
      </c>
      <c r="L50" s="57">
        <v>53885722.012039602</v>
      </c>
      <c r="M50" s="57">
        <v>55042492.1146314</v>
      </c>
      <c r="N50" s="57">
        <v>56156823.249852002</v>
      </c>
      <c r="O50" s="57">
        <v>57240622.684785597</v>
      </c>
      <c r="P50" s="57">
        <v>58304325.362556197</v>
      </c>
      <c r="Q50" s="57">
        <v>59356893.902328201</v>
      </c>
      <c r="R50" s="57">
        <v>60405818.599305898</v>
      </c>
      <c r="S50" s="57">
        <v>61457117.424733803</v>
      </c>
      <c r="T50" s="57">
        <v>62515336.025896199</v>
      </c>
      <c r="U50" s="57">
        <v>63583547.726117902</v>
      </c>
      <c r="V50" s="57">
        <v>64663353.524763398</v>
      </c>
      <c r="W50" s="57">
        <v>65754882.097237401</v>
      </c>
      <c r="X50" s="57">
        <v>66856789.794984899</v>
      </c>
      <c r="Y50" s="57">
        <v>67966260.645490497</v>
      </c>
      <c r="Z50" s="57">
        <v>69079006.352279499</v>
      </c>
      <c r="AA50" s="57">
        <v>70189266.2949166</v>
      </c>
      <c r="AB50" s="57">
        <v>71289807.529007301</v>
      </c>
      <c r="AC50" s="57">
        <v>72371924.786196396</v>
      </c>
      <c r="AD50" s="57">
        <v>73425440.474169195</v>
      </c>
      <c r="AE50" s="57">
        <v>74438704.676651493</v>
      </c>
      <c r="AF50" s="57">
        <v>75398595.1534082</v>
      </c>
      <c r="AG50" s="57">
        <v>76290517.340244904</v>
      </c>
      <c r="AH50" s="57">
        <v>77098404.349007294</v>
      </c>
      <c r="AI50" s="57">
        <v>77804716.967581093</v>
      </c>
      <c r="AJ50" s="57">
        <v>78390443.659891993</v>
      </c>
      <c r="AK50" s="57">
        <v>78835100.565905899</v>
      </c>
      <c r="AL50" s="57">
        <v>79116731.501628205</v>
      </c>
      <c r="AM50" s="57">
        <v>79211907.959105298</v>
      </c>
      <c r="AN50" s="57">
        <v>79095729.106423393</v>
      </c>
      <c r="AO50" s="57">
        <v>78741821.787708506</v>
      </c>
      <c r="AP50" s="57">
        <v>78122340.5231262</v>
      </c>
      <c r="AQ50" s="57">
        <v>77207967.508883193</v>
      </c>
      <c r="AR50" s="57">
        <v>75967912.617226303</v>
      </c>
      <c r="AS50" s="57">
        <v>74369913.396441296</v>
      </c>
      <c r="AT50" s="57">
        <v>72380235.070854694</v>
      </c>
    </row>
    <row r="51" spans="1:46">
      <c r="A51">
        <v>114</v>
      </c>
      <c r="B51">
        <v>211400</v>
      </c>
      <c r="C51" t="s">
        <v>453</v>
      </c>
      <c r="D51" t="s">
        <v>796</v>
      </c>
      <c r="E51" s="57">
        <v>41292292.636890396</v>
      </c>
      <c r="F51" s="57">
        <v>43352026.200257704</v>
      </c>
      <c r="G51" s="57">
        <v>45181127.107280999</v>
      </c>
      <c r="H51" s="57">
        <v>46811482.773303799</v>
      </c>
      <c r="I51" s="57">
        <v>48272882.620983601</v>
      </c>
      <c r="J51" s="57">
        <v>49593018.080292001</v>
      </c>
      <c r="K51" s="57">
        <v>50797482.588514298</v>
      </c>
      <c r="L51" s="57">
        <v>51909771.590249904</v>
      </c>
      <c r="M51" s="57">
        <v>52951282.537412003</v>
      </c>
      <c r="N51" s="57">
        <v>53941314.8892278</v>
      </c>
      <c r="O51" s="57">
        <v>54897070.1122384</v>
      </c>
      <c r="P51" s="57">
        <v>55833651.680298902</v>
      </c>
      <c r="Q51" s="57">
        <v>56764065.0745783</v>
      </c>
      <c r="R51" s="57">
        <v>57699217.783559203</v>
      </c>
      <c r="S51" s="57">
        <v>58647919.303038701</v>
      </c>
      <c r="T51" s="57">
        <v>59616881.136127599</v>
      </c>
      <c r="U51" s="57">
        <v>60610716.7932503</v>
      </c>
      <c r="V51" s="57">
        <v>61631941.792145699</v>
      </c>
      <c r="W51" s="57">
        <v>62680973.657866001</v>
      </c>
      <c r="X51" s="57">
        <v>63756131.922777899</v>
      </c>
      <c r="Y51" s="57">
        <v>64853638.126561597</v>
      </c>
      <c r="Z51" s="57">
        <v>65967615.816211499</v>
      </c>
      <c r="AA51" s="57">
        <v>67090090.546036102</v>
      </c>
      <c r="AB51" s="57">
        <v>68210989.877656907</v>
      </c>
      <c r="AC51" s="57">
        <v>69318143.380010605</v>
      </c>
      <c r="AD51" s="57">
        <v>70397282.629346907</v>
      </c>
      <c r="AE51" s="57">
        <v>71432041.209230095</v>
      </c>
      <c r="AF51" s="57">
        <v>72403954.710537493</v>
      </c>
      <c r="AG51" s="57">
        <v>73292460.731461197</v>
      </c>
      <c r="AH51" s="57">
        <v>74074898.877507195</v>
      </c>
      <c r="AI51" s="57">
        <v>74726510.761494607</v>
      </c>
      <c r="AJ51" s="57">
        <v>75220440.003557205</v>
      </c>
      <c r="AK51" s="57">
        <v>75527732.2311427</v>
      </c>
      <c r="AL51" s="57">
        <v>75617335.0790122</v>
      </c>
      <c r="AM51" s="57">
        <v>75456098.189241603</v>
      </c>
      <c r="AN51" s="57">
        <v>75008773.2112194</v>
      </c>
      <c r="AO51" s="57">
        <v>74238013.801649496</v>
      </c>
      <c r="AP51" s="57">
        <v>73104375.624548495</v>
      </c>
      <c r="AQ51" s="57">
        <v>71566316.351247996</v>
      </c>
      <c r="AR51" s="57">
        <v>69580195.660392597</v>
      </c>
      <c r="AS51" s="57">
        <v>67100275.237941504</v>
      </c>
      <c r="AT51" s="57">
        <v>64078718.777166903</v>
      </c>
    </row>
    <row r="52" spans="1:46">
      <c r="A52">
        <v>348</v>
      </c>
      <c r="B52">
        <v>220100</v>
      </c>
      <c r="C52" t="s">
        <v>456</v>
      </c>
      <c r="D52" t="s">
        <v>795</v>
      </c>
      <c r="E52" s="57">
        <v>217572883.62051901</v>
      </c>
      <c r="F52" s="57">
        <v>231256883.61124599</v>
      </c>
      <c r="G52" s="57">
        <v>243016581.49102801</v>
      </c>
      <c r="H52" s="57">
        <v>253121397.94834101</v>
      </c>
      <c r="I52" s="57">
        <v>261823324.22328901</v>
      </c>
      <c r="J52" s="57">
        <v>269356922.10759997</v>
      </c>
      <c r="K52" s="57">
        <v>275939323.94463098</v>
      </c>
      <c r="L52" s="57">
        <v>281770232.62936401</v>
      </c>
      <c r="M52" s="57">
        <v>287031921.60840702</v>
      </c>
      <c r="N52" s="57">
        <v>291889234.87999701</v>
      </c>
      <c r="O52" s="57">
        <v>296489586.99399602</v>
      </c>
      <c r="P52" s="57">
        <v>300962963.05189401</v>
      </c>
      <c r="Q52" s="57">
        <v>305421918.70680499</v>
      </c>
      <c r="R52" s="57">
        <v>309961580.16347098</v>
      </c>
      <c r="S52" s="57">
        <v>314659644.178262</v>
      </c>
      <c r="T52" s="57">
        <v>319576378.05917299</v>
      </c>
      <c r="U52" s="57">
        <v>324754619.66582298</v>
      </c>
      <c r="V52" s="57">
        <v>330219777.40946603</v>
      </c>
      <c r="W52" s="57">
        <v>335979830.25297201</v>
      </c>
      <c r="X52" s="57">
        <v>342025327.71084499</v>
      </c>
      <c r="Y52" s="57">
        <v>348329389.84921199</v>
      </c>
      <c r="Z52" s="57">
        <v>354847707.28582799</v>
      </c>
      <c r="AA52" s="57">
        <v>361518541.19007599</v>
      </c>
      <c r="AB52" s="57">
        <v>368262723.28296298</v>
      </c>
      <c r="AC52" s="57">
        <v>374983655.83712399</v>
      </c>
      <c r="AD52" s="57">
        <v>381567311.67681801</v>
      </c>
      <c r="AE52" s="57">
        <v>387882234.17793602</v>
      </c>
      <c r="AF52" s="57">
        <v>393779537.26799202</v>
      </c>
      <c r="AG52" s="57">
        <v>399092905.42612302</v>
      </c>
      <c r="AH52" s="57">
        <v>403638593.68309897</v>
      </c>
      <c r="AI52" s="57">
        <v>407215427.621315</v>
      </c>
      <c r="AJ52" s="57">
        <v>409604803.37479401</v>
      </c>
      <c r="AK52" s="57">
        <v>410570687.629179</v>
      </c>
      <c r="AL52" s="57">
        <v>409859617.62174499</v>
      </c>
      <c r="AM52" s="57">
        <v>407200701.14139199</v>
      </c>
      <c r="AN52" s="57">
        <v>402305616.52864701</v>
      </c>
      <c r="AO52" s="57">
        <v>394868612.67566597</v>
      </c>
      <c r="AP52" s="57">
        <v>384566509.02623302</v>
      </c>
      <c r="AQ52" s="57">
        <v>371058695.57573998</v>
      </c>
      <c r="AR52" s="57">
        <v>353987132.87123501</v>
      </c>
      <c r="AS52" s="57">
        <v>332976352.011374</v>
      </c>
      <c r="AT52" s="57">
        <v>307633454.64644301</v>
      </c>
    </row>
    <row r="53" spans="1:46">
      <c r="A53">
        <v>127</v>
      </c>
      <c r="B53">
        <v>220200</v>
      </c>
      <c r="C53" t="s">
        <v>456</v>
      </c>
      <c r="D53" t="s">
        <v>794</v>
      </c>
      <c r="E53" s="57">
        <v>31554190.960900299</v>
      </c>
      <c r="F53" s="57">
        <v>32709289.1435927</v>
      </c>
      <c r="G53" s="57">
        <v>33808512.5876</v>
      </c>
      <c r="H53" s="57">
        <v>34855468.880189203</v>
      </c>
      <c r="I53" s="57">
        <v>35853654.838391103</v>
      </c>
      <c r="J53" s="57">
        <v>36806456.509000704</v>
      </c>
      <c r="K53" s="57">
        <v>37717149.168576904</v>
      </c>
      <c r="L53" s="57">
        <v>38588897.323442899</v>
      </c>
      <c r="M53" s="57">
        <v>39424754.709685601</v>
      </c>
      <c r="N53" s="57">
        <v>40227664.293156102</v>
      </c>
      <c r="O53" s="57">
        <v>41000458.269469403</v>
      </c>
      <c r="P53" s="57">
        <v>41745858.064004697</v>
      </c>
      <c r="Q53" s="57">
        <v>42466474.331905097</v>
      </c>
      <c r="R53" s="57">
        <v>43164806.958077803</v>
      </c>
      <c r="S53" s="57">
        <v>43843245.057193801</v>
      </c>
      <c r="T53" s="57">
        <v>44504066.973688498</v>
      </c>
      <c r="U53" s="57">
        <v>45149440.281760998</v>
      </c>
      <c r="V53" s="57">
        <v>45781421.785374701</v>
      </c>
      <c r="W53" s="57">
        <v>46401957.518256702</v>
      </c>
      <c r="X53" s="57">
        <v>47012882.743898399</v>
      </c>
      <c r="Y53" s="57">
        <v>47615921.955555104</v>
      </c>
      <c r="Z53" s="57">
        <v>48212688.876246199</v>
      </c>
      <c r="AA53" s="57">
        <v>48804686.458755001</v>
      </c>
      <c r="AB53" s="57">
        <v>49393306.885628998</v>
      </c>
      <c r="AC53" s="57">
        <v>49979831.569179498</v>
      </c>
      <c r="AD53" s="57">
        <v>50565431.151482001</v>
      </c>
      <c r="AE53" s="57">
        <v>51151165.504376002</v>
      </c>
      <c r="AF53" s="57">
        <v>51737983.729465097</v>
      </c>
      <c r="AG53" s="57">
        <v>52326724.158116601</v>
      </c>
      <c r="AH53" s="57">
        <v>52918114.3514622</v>
      </c>
      <c r="AI53" s="57">
        <v>53512771.100397401</v>
      </c>
      <c r="AJ53" s="57">
        <v>54111200.425581902</v>
      </c>
      <c r="AK53" s="57">
        <v>54713797.577439196</v>
      </c>
      <c r="AL53" s="57">
        <v>55320847.036157101</v>
      </c>
      <c r="AM53" s="57">
        <v>55932522.5116871</v>
      </c>
      <c r="AN53" s="57">
        <v>56548886.943745002</v>
      </c>
      <c r="AO53" s="57">
        <v>57169892.501810499</v>
      </c>
      <c r="AP53" s="57">
        <v>57795380.585127302</v>
      </c>
      <c r="AQ53" s="57">
        <v>58425081.822703198</v>
      </c>
      <c r="AR53" s="57">
        <v>59058616.0733101</v>
      </c>
      <c r="AS53" s="57">
        <v>59695492.425483704</v>
      </c>
      <c r="AT53" s="57">
        <v>60335109.197523899</v>
      </c>
    </row>
    <row r="54" spans="1:46">
      <c r="A54">
        <v>252</v>
      </c>
      <c r="B54">
        <v>220300</v>
      </c>
      <c r="C54" t="s">
        <v>456</v>
      </c>
      <c r="D54" t="s">
        <v>793</v>
      </c>
      <c r="E54" s="57">
        <v>35841545.455270603</v>
      </c>
      <c r="F54" s="57">
        <v>35015359.284570597</v>
      </c>
      <c r="G54" s="57">
        <v>34384086.605982699</v>
      </c>
      <c r="H54" s="57">
        <v>33930269.965437099</v>
      </c>
      <c r="I54" s="57">
        <v>33637201.3577898</v>
      </c>
      <c r="J54" s="57">
        <v>33488922.2268226</v>
      </c>
      <c r="K54" s="57">
        <v>33470223.465243101</v>
      </c>
      <c r="L54" s="57">
        <v>33566645.414685197</v>
      </c>
      <c r="M54" s="57">
        <v>33764477.865708202</v>
      </c>
      <c r="N54" s="57">
        <v>34050760.057797499</v>
      </c>
      <c r="O54" s="57">
        <v>34413280.679364502</v>
      </c>
      <c r="P54" s="57">
        <v>34840577.867746197</v>
      </c>
      <c r="Q54" s="57">
        <v>35321939.209205702</v>
      </c>
      <c r="R54" s="57">
        <v>35847401.738931999</v>
      </c>
      <c r="S54" s="57">
        <v>36407751.941039696</v>
      </c>
      <c r="T54" s="57">
        <v>36994525.748569801</v>
      </c>
      <c r="U54" s="57">
        <v>37600008.543488599</v>
      </c>
      <c r="V54" s="57">
        <v>38217235.156688698</v>
      </c>
      <c r="W54" s="57">
        <v>38839989.8679884</v>
      </c>
      <c r="X54" s="57">
        <v>39462806.406131998</v>
      </c>
      <c r="Y54" s="57">
        <v>40080967.948789597</v>
      </c>
      <c r="Z54" s="57">
        <v>40690507.122557104</v>
      </c>
      <c r="AA54" s="57">
        <v>41288206.002956599</v>
      </c>
      <c r="AB54" s="57">
        <v>41871596.114435501</v>
      </c>
      <c r="AC54" s="57">
        <v>42438958.430367902</v>
      </c>
      <c r="AD54" s="57">
        <v>42989323.373052903</v>
      </c>
      <c r="AE54" s="57">
        <v>43522470.8137163</v>
      </c>
      <c r="AF54" s="57">
        <v>44038930.072509103</v>
      </c>
      <c r="AG54" s="57">
        <v>44539979.918508798</v>
      </c>
      <c r="AH54" s="57">
        <v>45027648.569718398</v>
      </c>
      <c r="AI54" s="57">
        <v>45504713.693066403</v>
      </c>
      <c r="AJ54" s="57">
        <v>45974702.404408403</v>
      </c>
      <c r="AK54" s="57">
        <v>46441891.268524602</v>
      </c>
      <c r="AL54" s="57">
        <v>46911306.299121797</v>
      </c>
      <c r="AM54" s="57">
        <v>47388722.958832398</v>
      </c>
      <c r="AN54" s="57">
        <v>47880666.1592151</v>
      </c>
      <c r="AO54" s="57">
        <v>48394410.260753699</v>
      </c>
      <c r="AP54" s="57">
        <v>48937979.072858498</v>
      </c>
      <c r="AQ54" s="57">
        <v>49520145.853865899</v>
      </c>
      <c r="AR54" s="57">
        <v>50150433.311037302</v>
      </c>
      <c r="AS54" s="57">
        <v>50839113.600560904</v>
      </c>
      <c r="AT54" s="57">
        <v>51597208.327550001</v>
      </c>
    </row>
    <row r="55" spans="1:46">
      <c r="A55">
        <v>165</v>
      </c>
      <c r="B55">
        <v>220400</v>
      </c>
      <c r="C55" t="s">
        <v>456</v>
      </c>
      <c r="D55" t="s">
        <v>792</v>
      </c>
      <c r="E55" s="57">
        <v>61799540.5696069</v>
      </c>
      <c r="F55" s="57">
        <v>59008819.175099999</v>
      </c>
      <c r="G55" s="57">
        <v>56590731.534782603</v>
      </c>
      <c r="H55" s="57">
        <v>54511616.196457699</v>
      </c>
      <c r="I55" s="57">
        <v>52739250.056002699</v>
      </c>
      <c r="J55" s="57">
        <v>51242848.357369401</v>
      </c>
      <c r="K55" s="57">
        <v>49993064.692584097</v>
      </c>
      <c r="L55" s="57">
        <v>48961991.0017474</v>
      </c>
      <c r="M55" s="57">
        <v>48123157.5730341</v>
      </c>
      <c r="N55" s="57">
        <v>47451533.0426936</v>
      </c>
      <c r="O55" s="57">
        <v>46923524.395049602</v>
      </c>
      <c r="P55" s="57">
        <v>46516976.962499999</v>
      </c>
      <c r="Q55" s="57">
        <v>46211174.425517499</v>
      </c>
      <c r="R55" s="57">
        <v>45986838.812648602</v>
      </c>
      <c r="S55" s="57">
        <v>45826130.500514701</v>
      </c>
      <c r="T55" s="57">
        <v>45712648.213811398</v>
      </c>
      <c r="U55" s="57">
        <v>45631429.025308497</v>
      </c>
      <c r="V55" s="57">
        <v>45568948.355850399</v>
      </c>
      <c r="W55" s="57">
        <v>45513119.974355802</v>
      </c>
      <c r="X55" s="57">
        <v>45453295.997817501</v>
      </c>
      <c r="Y55" s="57">
        <v>45380266.891303398</v>
      </c>
      <c r="Z55" s="57">
        <v>45286261.467954703</v>
      </c>
      <c r="AA55" s="57">
        <v>45164946.888987899</v>
      </c>
      <c r="AB55" s="57">
        <v>45011428.663693503</v>
      </c>
      <c r="AC55" s="57">
        <v>44822250.649436399</v>
      </c>
      <c r="AD55" s="57">
        <v>44595395.051656097</v>
      </c>
      <c r="AE55" s="57">
        <v>44330282.423865996</v>
      </c>
      <c r="AF55" s="57">
        <v>44027771.667654499</v>
      </c>
      <c r="AG55" s="57">
        <v>43690160.032683298</v>
      </c>
      <c r="AH55" s="57">
        <v>43321183.116689697</v>
      </c>
      <c r="AI55" s="57">
        <v>42926014.865485199</v>
      </c>
      <c r="AJ55" s="57">
        <v>42511267.572954603</v>
      </c>
      <c r="AK55" s="57">
        <v>42084991.881058298</v>
      </c>
      <c r="AL55" s="57">
        <v>41656676.779830404</v>
      </c>
      <c r="AM55" s="57">
        <v>41237249.607379802</v>
      </c>
      <c r="AN55" s="57">
        <v>40839076.049888901</v>
      </c>
      <c r="AO55" s="57">
        <v>40475960.141615503</v>
      </c>
      <c r="AP55" s="57">
        <v>40163144.264891699</v>
      </c>
      <c r="AQ55" s="57">
        <v>39917309.150123604</v>
      </c>
      <c r="AR55" s="57">
        <v>39756573.875790797</v>
      </c>
      <c r="AS55" s="57">
        <v>39700495.868448898</v>
      </c>
      <c r="AT55" s="57">
        <v>39770070.902727298</v>
      </c>
    </row>
    <row r="56" spans="1:46">
      <c r="A56">
        <v>271</v>
      </c>
      <c r="B56">
        <v>220500</v>
      </c>
      <c r="C56" t="s">
        <v>456</v>
      </c>
      <c r="D56" t="s">
        <v>791</v>
      </c>
      <c r="E56" s="57">
        <v>20338630.908137798</v>
      </c>
      <c r="F56" s="57">
        <v>21164391.0493063</v>
      </c>
      <c r="G56" s="57">
        <v>21929910.509756099</v>
      </c>
      <c r="H56" s="57">
        <v>22641392.1642568</v>
      </c>
      <c r="I56" s="57">
        <v>23304692.0585672</v>
      </c>
      <c r="J56" s="57">
        <v>23925319.409435902</v>
      </c>
      <c r="K56" s="57">
        <v>24508436.604600899</v>
      </c>
      <c r="L56" s="57">
        <v>25058859.202789798</v>
      </c>
      <c r="M56" s="57">
        <v>25581055.933719601</v>
      </c>
      <c r="N56" s="57">
        <v>26079148.698097002</v>
      </c>
      <c r="O56" s="57">
        <v>26556912.567618001</v>
      </c>
      <c r="P56" s="57">
        <v>27017775.784968302</v>
      </c>
      <c r="Q56" s="57">
        <v>27464819.763823099</v>
      </c>
      <c r="R56" s="57">
        <v>27900779.088847</v>
      </c>
      <c r="S56" s="57">
        <v>28328041.515694201</v>
      </c>
      <c r="T56" s="57">
        <v>28748647.971008401</v>
      </c>
      <c r="U56" s="57">
        <v>29164292.552423</v>
      </c>
      <c r="V56" s="57">
        <v>29576322.528560601</v>
      </c>
      <c r="W56" s="57">
        <v>29985738.339033499</v>
      </c>
      <c r="X56" s="57">
        <v>30393193.594443601</v>
      </c>
      <c r="Y56" s="57">
        <v>30798995.076382101</v>
      </c>
      <c r="Z56" s="57">
        <v>31203102.737429999</v>
      </c>
      <c r="AA56" s="57">
        <v>31605129.701157499</v>
      </c>
      <c r="AB56" s="57">
        <v>32004342.262124602</v>
      </c>
      <c r="AC56" s="57">
        <v>32399659.885880802</v>
      </c>
      <c r="AD56" s="57">
        <v>32789655.208964799</v>
      </c>
      <c r="AE56" s="57">
        <v>33172554.038905099</v>
      </c>
      <c r="AF56" s="57">
        <v>33546235.354219802</v>
      </c>
      <c r="AG56" s="57">
        <v>33908231.304416403</v>
      </c>
      <c r="AH56" s="57">
        <v>34255727.209991798</v>
      </c>
      <c r="AI56" s="57">
        <v>34585561.562432699</v>
      </c>
      <c r="AJ56" s="57">
        <v>34894226.024214901</v>
      </c>
      <c r="AK56" s="57">
        <v>35177865.4288041</v>
      </c>
      <c r="AL56" s="57">
        <v>35432277.7806556</v>
      </c>
      <c r="AM56" s="57">
        <v>35652914.255213797</v>
      </c>
      <c r="AN56" s="57">
        <v>35834879.198912799</v>
      </c>
      <c r="AO56" s="57">
        <v>35972930.129176497</v>
      </c>
      <c r="AP56" s="57">
        <v>36061477.734417804</v>
      </c>
      <c r="AQ56" s="57">
        <v>36094585.874039702</v>
      </c>
      <c r="AR56" s="57">
        <v>36065971.578434199</v>
      </c>
      <c r="AS56" s="57">
        <v>35969005.048983201</v>
      </c>
      <c r="AT56" s="57">
        <v>35796709.658057801</v>
      </c>
    </row>
    <row r="57" spans="1:46">
      <c r="A57">
        <v>17</v>
      </c>
      <c r="B57">
        <v>220600</v>
      </c>
      <c r="C57" t="s">
        <v>456</v>
      </c>
      <c r="D57" t="s">
        <v>790</v>
      </c>
      <c r="E57" s="57">
        <v>17037988.930711102</v>
      </c>
      <c r="F57" s="57">
        <v>18157107.6946759</v>
      </c>
      <c r="G57" s="57">
        <v>19190682.5093031</v>
      </c>
      <c r="H57" s="57">
        <v>20145552.311164901</v>
      </c>
      <c r="I57" s="57">
        <v>21028155.320987299</v>
      </c>
      <c r="J57" s="57">
        <v>21844529.043650001</v>
      </c>
      <c r="K57" s="57">
        <v>22600310.268186901</v>
      </c>
      <c r="L57" s="57">
        <v>23300735.067785501</v>
      </c>
      <c r="M57" s="57">
        <v>23950638.799787499</v>
      </c>
      <c r="N57" s="57">
        <v>24554456.105688199</v>
      </c>
      <c r="O57" s="57">
        <v>25116220.911136799</v>
      </c>
      <c r="P57" s="57">
        <v>25639566.425936799</v>
      </c>
      <c r="Q57" s="57">
        <v>26127725.144044999</v>
      </c>
      <c r="R57" s="57">
        <v>26583528.843572501</v>
      </c>
      <c r="S57" s="57">
        <v>27009408.586784199</v>
      </c>
      <c r="T57" s="57">
        <v>27407394.720098801</v>
      </c>
      <c r="U57" s="57">
        <v>27779116.874088801</v>
      </c>
      <c r="V57" s="57">
        <v>28125803.963481002</v>
      </c>
      <c r="W57" s="57">
        <v>28448284.187155701</v>
      </c>
      <c r="X57" s="57">
        <v>28746985.028147101</v>
      </c>
      <c r="Y57" s="57">
        <v>29021933.253643598</v>
      </c>
      <c r="Z57" s="57">
        <v>29272754.914987199</v>
      </c>
      <c r="AA57" s="57">
        <v>29498675.3476739</v>
      </c>
      <c r="AB57" s="57">
        <v>29698519.1713535</v>
      </c>
      <c r="AC57" s="57">
        <v>29870710.289829802</v>
      </c>
      <c r="AD57" s="57">
        <v>30013271.8910603</v>
      </c>
      <c r="AE57" s="57">
        <v>30123826.447156899</v>
      </c>
      <c r="AF57" s="57">
        <v>30199595.714384802</v>
      </c>
      <c r="AG57" s="57">
        <v>30237400.7331632</v>
      </c>
      <c r="AH57" s="57">
        <v>30233661.8280655</v>
      </c>
      <c r="AI57" s="57">
        <v>30184398.607818801</v>
      </c>
      <c r="AJ57" s="57">
        <v>30085229.965303998</v>
      </c>
      <c r="AK57" s="57">
        <v>29931374.077555899</v>
      </c>
      <c r="AL57" s="57">
        <v>29717648.405763399</v>
      </c>
      <c r="AM57" s="57">
        <v>29438469.695269</v>
      </c>
      <c r="AN57" s="57">
        <v>29087853.975569502</v>
      </c>
      <c r="AO57" s="57">
        <v>28659416.560315099</v>
      </c>
      <c r="AP57" s="57">
        <v>28146372.0473103</v>
      </c>
      <c r="AQ57" s="57">
        <v>27541534.318513099</v>
      </c>
      <c r="AR57" s="57">
        <v>26837316.540035699</v>
      </c>
      <c r="AS57" s="57">
        <v>26025731.162144199</v>
      </c>
      <c r="AT57" s="57">
        <v>25098389.919258401</v>
      </c>
    </row>
    <row r="58" spans="1:46">
      <c r="A58">
        <v>253</v>
      </c>
      <c r="B58">
        <v>220700</v>
      </c>
      <c r="C58" t="s">
        <v>456</v>
      </c>
      <c r="D58" t="s">
        <v>789</v>
      </c>
      <c r="E58" s="57">
        <v>125963789.27350301</v>
      </c>
      <c r="F58" s="57">
        <v>125505487.784477</v>
      </c>
      <c r="G58" s="57">
        <v>125179057.81418701</v>
      </c>
      <c r="H58" s="57">
        <v>124968057.18509801</v>
      </c>
      <c r="I58" s="57">
        <v>124856819.831607</v>
      </c>
      <c r="J58" s="57">
        <v>124830455.80005001</v>
      </c>
      <c r="K58" s="57">
        <v>124874851.248695</v>
      </c>
      <c r="L58" s="57">
        <v>124976668.44774599</v>
      </c>
      <c r="M58" s="57">
        <v>125123345.779342</v>
      </c>
      <c r="N58" s="57">
        <v>125303097.73755801</v>
      </c>
      <c r="O58" s="57">
        <v>125504914.92840201</v>
      </c>
      <c r="P58" s="57">
        <v>125718564.069818</v>
      </c>
      <c r="Q58" s="57">
        <v>125934587.991687</v>
      </c>
      <c r="R58" s="57">
        <v>126144305.635821</v>
      </c>
      <c r="S58" s="57">
        <v>126339812.05597199</v>
      </c>
      <c r="T58" s="57">
        <v>126513978.417822</v>
      </c>
      <c r="U58" s="57">
        <v>126660451.998992</v>
      </c>
      <c r="V58" s="57">
        <v>126773656.189035</v>
      </c>
      <c r="W58" s="57">
        <v>126848790.48944201</v>
      </c>
      <c r="X58" s="57">
        <v>126881830.51363701</v>
      </c>
      <c r="Y58" s="57">
        <v>126869527.98697899</v>
      </c>
      <c r="Z58" s="57">
        <v>126809410.746764</v>
      </c>
      <c r="AA58" s="57">
        <v>126699782.74222</v>
      </c>
      <c r="AB58" s="57">
        <v>126539724.034513</v>
      </c>
      <c r="AC58" s="57">
        <v>126329090.79674301</v>
      </c>
      <c r="AD58" s="57">
        <v>126068515.313943</v>
      </c>
      <c r="AE58" s="57">
        <v>125759405.98308501</v>
      </c>
      <c r="AF58" s="57">
        <v>125403947.31307299</v>
      </c>
      <c r="AG58" s="57">
        <v>125005099.92474701</v>
      </c>
      <c r="AH58" s="57">
        <v>124566600.550881</v>
      </c>
      <c r="AI58" s="57">
        <v>124092962.03618699</v>
      </c>
      <c r="AJ58" s="57">
        <v>123589473.337309</v>
      </c>
      <c r="AK58" s="57">
        <v>123062199.522827</v>
      </c>
      <c r="AL58" s="57">
        <v>122517981.773257</v>
      </c>
      <c r="AM58" s="57">
        <v>121964437.38104799</v>
      </c>
      <c r="AN58" s="57">
        <v>121409959.750586</v>
      </c>
      <c r="AO58" s="57">
        <v>120863718.398192</v>
      </c>
      <c r="AP58" s="57">
        <v>120335658.95212001</v>
      </c>
      <c r="AQ58" s="57">
        <v>119836503.15256099</v>
      </c>
      <c r="AR58" s="57">
        <v>119377748.85164</v>
      </c>
      <c r="AS58" s="57">
        <v>118971670.013418</v>
      </c>
      <c r="AT58" s="57">
        <v>118631316.713891</v>
      </c>
    </row>
    <row r="59" spans="1:46">
      <c r="A59">
        <v>15</v>
      </c>
      <c r="B59">
        <v>220800</v>
      </c>
      <c r="C59" t="s">
        <v>456</v>
      </c>
      <c r="D59" t="s">
        <v>788</v>
      </c>
      <c r="E59" s="57">
        <v>32334648.481569301</v>
      </c>
      <c r="F59" s="57">
        <v>29294460.944967099</v>
      </c>
      <c r="G59" s="57">
        <v>26692720.085220199</v>
      </c>
      <c r="H59" s="57">
        <v>24492067.320745599</v>
      </c>
      <c r="I59" s="57">
        <v>22656683.377336401</v>
      </c>
      <c r="J59" s="57">
        <v>21152288.2881619</v>
      </c>
      <c r="K59" s="57">
        <v>19946141.393768098</v>
      </c>
      <c r="L59" s="57">
        <v>19007041.342076901</v>
      </c>
      <c r="M59" s="57">
        <v>18305326.088386901</v>
      </c>
      <c r="N59" s="57">
        <v>17812872.895372599</v>
      </c>
      <c r="O59" s="57">
        <v>17503098.333085001</v>
      </c>
      <c r="P59" s="57">
        <v>17350958.278951298</v>
      </c>
      <c r="Q59" s="57">
        <v>17332947.917775098</v>
      </c>
      <c r="R59" s="57">
        <v>17427101.7417363</v>
      </c>
      <c r="S59" s="57">
        <v>17612993.550390899</v>
      </c>
      <c r="T59" s="57">
        <v>17871736.450671501</v>
      </c>
      <c r="U59" s="57">
        <v>18185982.856887098</v>
      </c>
      <c r="V59" s="57">
        <v>18539924.490722299</v>
      </c>
      <c r="W59" s="57">
        <v>18919292.381238502</v>
      </c>
      <c r="X59" s="57">
        <v>19311356.8648737</v>
      </c>
      <c r="Y59" s="57">
        <v>19704927.585441701</v>
      </c>
      <c r="Z59" s="57">
        <v>20090353.4941324</v>
      </c>
      <c r="AA59" s="57">
        <v>20459522.849513002</v>
      </c>
      <c r="AB59" s="57">
        <v>20805863.217525799</v>
      </c>
      <c r="AC59" s="57">
        <v>21124341.4714901</v>
      </c>
      <c r="AD59" s="57">
        <v>21411463.792101301</v>
      </c>
      <c r="AE59" s="57">
        <v>21665275.667431399</v>
      </c>
      <c r="AF59" s="57">
        <v>21885361.892928399</v>
      </c>
      <c r="AG59" s="57">
        <v>22072846.571416099</v>
      </c>
      <c r="AH59" s="57">
        <v>22230393.1130956</v>
      </c>
      <c r="AI59" s="57">
        <v>22362204.235543899</v>
      </c>
      <c r="AJ59" s="57">
        <v>22474021.963714201</v>
      </c>
      <c r="AK59" s="57">
        <v>22573127.629935998</v>
      </c>
      <c r="AL59" s="57">
        <v>22668341.8739147</v>
      </c>
      <c r="AM59" s="57">
        <v>22770024.642733101</v>
      </c>
      <c r="AN59" s="57">
        <v>22890075.1908493</v>
      </c>
      <c r="AO59" s="57">
        <v>23041932.080098201</v>
      </c>
      <c r="AP59" s="57">
        <v>23240573.179690599</v>
      </c>
      <c r="AQ59" s="57">
        <v>23502515.666214</v>
      </c>
      <c r="AR59" s="57">
        <v>23845816.023632102</v>
      </c>
      <c r="AS59" s="57">
        <v>24290070.043284699</v>
      </c>
      <c r="AT59" s="57">
        <v>24856412.8238874</v>
      </c>
    </row>
    <row r="60" spans="1:46">
      <c r="A60">
        <v>320</v>
      </c>
      <c r="B60">
        <v>222400</v>
      </c>
      <c r="C60" t="s">
        <v>456</v>
      </c>
      <c r="D60" t="s">
        <v>787</v>
      </c>
      <c r="E60" s="57">
        <v>41481173.649670698</v>
      </c>
      <c r="F60" s="57">
        <v>44846105.739795499</v>
      </c>
      <c r="G60" s="57">
        <v>48072327.7698588</v>
      </c>
      <c r="H60" s="57">
        <v>51145075.1634387</v>
      </c>
      <c r="I60" s="57">
        <v>54051049.638039999</v>
      </c>
      <c r="J60" s="57">
        <v>56778419.205094099</v>
      </c>
      <c r="K60" s="57">
        <v>59316818.1699595</v>
      </c>
      <c r="L60" s="57">
        <v>61657347.131921001</v>
      </c>
      <c r="M60" s="57">
        <v>63792572.984190397</v>
      </c>
      <c r="N60" s="57">
        <v>65716528.913906403</v>
      </c>
      <c r="O60" s="57">
        <v>67424714.402134106</v>
      </c>
      <c r="P60" s="57">
        <v>68914095.223865598</v>
      </c>
      <c r="Q60" s="57">
        <v>70183103.448019698</v>
      </c>
      <c r="R60" s="57">
        <v>71231637.4374419</v>
      </c>
      <c r="S60" s="57">
        <v>72061061.848904401</v>
      </c>
      <c r="T60" s="57">
        <v>72674207.633106202</v>
      </c>
      <c r="U60" s="57">
        <v>73075372.034673303</v>
      </c>
      <c r="V60" s="57">
        <v>73270318.5921579</v>
      </c>
      <c r="W60" s="57">
        <v>73266277.138039604</v>
      </c>
      <c r="X60" s="57">
        <v>73071943.7987241</v>
      </c>
      <c r="Y60" s="57">
        <v>72697480.994544402</v>
      </c>
      <c r="Z60" s="57">
        <v>72154517.439760104</v>
      </c>
      <c r="AA60" s="57">
        <v>71456148.142557099</v>
      </c>
      <c r="AB60" s="57">
        <v>70616934.405048594</v>
      </c>
      <c r="AC60" s="57">
        <v>69652903.823274598</v>
      </c>
      <c r="AD60" s="57">
        <v>68581550.287201002</v>
      </c>
      <c r="AE60" s="57">
        <v>67421833.980721697</v>
      </c>
      <c r="AF60" s="57">
        <v>66194181.381656498</v>
      </c>
      <c r="AG60" s="57">
        <v>64920485.261752099</v>
      </c>
      <c r="AH60" s="57">
        <v>63624104.686682098</v>
      </c>
      <c r="AI60" s="57">
        <v>62329865.016046599</v>
      </c>
      <c r="AJ60" s="57">
        <v>61064057.903372698</v>
      </c>
      <c r="AK60" s="57">
        <v>59854441.296114303</v>
      </c>
      <c r="AL60" s="57">
        <v>58730239.435651697</v>
      </c>
      <c r="AM60" s="57">
        <v>57722142.857292198</v>
      </c>
      <c r="AN60" s="57">
        <v>56862308.390269898</v>
      </c>
      <c r="AO60" s="57">
        <v>56184359.157745503</v>
      </c>
      <c r="AP60" s="57">
        <v>55723384.576806404</v>
      </c>
      <c r="AQ60" s="57">
        <v>55515940.358467303</v>
      </c>
      <c r="AR60" s="57">
        <v>55600048.507668503</v>
      </c>
      <c r="AS60" s="57">
        <v>56015197.323278099</v>
      </c>
      <c r="AT60" s="57">
        <v>56802341.398090899</v>
      </c>
    </row>
    <row r="61" spans="1:46">
      <c r="A61">
        <v>89</v>
      </c>
      <c r="B61">
        <v>230100</v>
      </c>
      <c r="C61" t="s">
        <v>459</v>
      </c>
      <c r="D61" t="s">
        <v>786</v>
      </c>
      <c r="E61" s="57">
        <v>333369332.12166297</v>
      </c>
      <c r="F61" s="57">
        <v>387846978.38551402</v>
      </c>
      <c r="G61" s="57">
        <v>431554715.68033701</v>
      </c>
      <c r="H61" s="57">
        <v>465534731.650047</v>
      </c>
      <c r="I61" s="57">
        <v>490783939.84297699</v>
      </c>
      <c r="J61" s="57">
        <v>508253979.71185398</v>
      </c>
      <c r="K61" s="57">
        <v>518851216.61381298</v>
      </c>
      <c r="L61" s="57">
        <v>523436741.81039</v>
      </c>
      <c r="M61" s="57">
        <v>522826372.46752602</v>
      </c>
      <c r="N61" s="57">
        <v>517790651.655568</v>
      </c>
      <c r="O61" s="57">
        <v>509054848.34925598</v>
      </c>
      <c r="P61" s="57">
        <v>497298957.42775202</v>
      </c>
      <c r="Q61" s="57">
        <v>483157699.67460197</v>
      </c>
      <c r="R61" s="57">
        <v>467220521.77776802</v>
      </c>
      <c r="S61" s="57">
        <v>450031596.32961398</v>
      </c>
      <c r="T61" s="57">
        <v>432089821.82690102</v>
      </c>
      <c r="U61" s="57">
        <v>413848822.670798</v>
      </c>
      <c r="V61" s="57">
        <v>395716949.166879</v>
      </c>
      <c r="W61" s="57">
        <v>378057277.52512503</v>
      </c>
      <c r="X61" s="57">
        <v>361187609.85991001</v>
      </c>
      <c r="Y61" s="57">
        <v>345380474.19001299</v>
      </c>
      <c r="Z61" s="57">
        <v>330863124.43862998</v>
      </c>
      <c r="AA61" s="57">
        <v>317817540.43334299</v>
      </c>
      <c r="AB61" s="57">
        <v>306380427.90615898</v>
      </c>
      <c r="AC61" s="57">
        <v>296643218.493451</v>
      </c>
      <c r="AD61" s="57">
        <v>288652069.73603898</v>
      </c>
      <c r="AE61" s="57">
        <v>282407865.07913297</v>
      </c>
      <c r="AF61" s="57">
        <v>277866213.87231499</v>
      </c>
      <c r="AG61" s="57">
        <v>274937451.369618</v>
      </c>
      <c r="AH61" s="57">
        <v>273486638.729451</v>
      </c>
      <c r="AI61" s="57">
        <v>273333563.01462698</v>
      </c>
      <c r="AJ61" s="57">
        <v>274252737.19238001</v>
      </c>
      <c r="AK61" s="57">
        <v>275973400.13431299</v>
      </c>
      <c r="AL61" s="57">
        <v>278179516.61648703</v>
      </c>
      <c r="AM61" s="57">
        <v>280509777.31931001</v>
      </c>
      <c r="AN61" s="57">
        <v>282557598.82762998</v>
      </c>
      <c r="AO61" s="57">
        <v>283871123.63067299</v>
      </c>
      <c r="AP61" s="57">
        <v>283953220.12210202</v>
      </c>
      <c r="AQ61" s="57">
        <v>282261482.599931</v>
      </c>
      <c r="AR61" s="57">
        <v>278208231.266644</v>
      </c>
      <c r="AS61" s="57">
        <v>271160512.22908098</v>
      </c>
      <c r="AT61" s="57">
        <v>260440097.49850899</v>
      </c>
    </row>
    <row r="62" spans="1:46">
      <c r="A62">
        <v>211</v>
      </c>
      <c r="B62">
        <v>230200</v>
      </c>
      <c r="C62" t="s">
        <v>459</v>
      </c>
      <c r="D62" t="s">
        <v>785</v>
      </c>
      <c r="E62" s="57">
        <v>132201035.07795</v>
      </c>
      <c r="F62" s="57">
        <v>132271488.377648</v>
      </c>
      <c r="G62" s="57">
        <v>132365496.771257</v>
      </c>
      <c r="H62" s="57">
        <v>132475924.383001</v>
      </c>
      <c r="I62" s="57">
        <v>132596042.891992</v>
      </c>
      <c r="J62" s="57">
        <v>132719531.532226</v>
      </c>
      <c r="K62" s="57">
        <v>132840477.092583</v>
      </c>
      <c r="L62" s="57">
        <v>132953373.916831</v>
      </c>
      <c r="M62" s="57">
        <v>133053123.90362</v>
      </c>
      <c r="N62" s="57">
        <v>133135036.506488</v>
      </c>
      <c r="O62" s="57">
        <v>133194828.73385701</v>
      </c>
      <c r="P62" s="57">
        <v>133228625.14903399</v>
      </c>
      <c r="Q62" s="57">
        <v>133232957.87021101</v>
      </c>
      <c r="R62" s="57">
        <v>133204766.570466</v>
      </c>
      <c r="S62" s="57">
        <v>133141398.477762</v>
      </c>
      <c r="T62" s="57">
        <v>133040608.37494799</v>
      </c>
      <c r="U62" s="57">
        <v>132900558.599756</v>
      </c>
      <c r="V62" s="57">
        <v>132719819.04480501</v>
      </c>
      <c r="W62" s="57">
        <v>132497367.1576</v>
      </c>
      <c r="X62" s="57">
        <v>132232587.94052801</v>
      </c>
      <c r="Y62" s="57">
        <v>131925273.950864</v>
      </c>
      <c r="Z62" s="57">
        <v>131575625.300768</v>
      </c>
      <c r="AA62" s="57">
        <v>131184249.657285</v>
      </c>
      <c r="AB62" s="57">
        <v>130752162.24234299</v>
      </c>
      <c r="AC62" s="57">
        <v>130280785.83275899</v>
      </c>
      <c r="AD62" s="57">
        <v>129771950.760232</v>
      </c>
      <c r="AE62" s="57">
        <v>129227894.911349</v>
      </c>
      <c r="AF62" s="57">
        <v>128651263.727579</v>
      </c>
      <c r="AG62" s="57">
        <v>128045110.20527899</v>
      </c>
      <c r="AH62" s="57">
        <v>127412894.89569101</v>
      </c>
      <c r="AI62" s="57">
        <v>126758485.904939</v>
      </c>
      <c r="AJ62" s="57">
        <v>126086158.89403699</v>
      </c>
      <c r="AK62" s="57">
        <v>125400597.078881</v>
      </c>
      <c r="AL62" s="57">
        <v>124706891.230253</v>
      </c>
      <c r="AM62" s="57">
        <v>124010539.67382</v>
      </c>
      <c r="AN62" s="57">
        <v>123317448.290134</v>
      </c>
      <c r="AO62" s="57">
        <v>122633930.514635</v>
      </c>
      <c r="AP62" s="57">
        <v>121966707.337643</v>
      </c>
      <c r="AQ62" s="57">
        <v>121322907.304368</v>
      </c>
      <c r="AR62" s="57">
        <v>120710066.51490299</v>
      </c>
      <c r="AS62" s="57">
        <v>120136128.624227</v>
      </c>
      <c r="AT62" s="57">
        <v>119609444.84220301</v>
      </c>
    </row>
    <row r="63" spans="1:46">
      <c r="A63">
        <v>125</v>
      </c>
      <c r="B63">
        <v>230300</v>
      </c>
      <c r="C63" t="s">
        <v>459</v>
      </c>
      <c r="D63" t="s">
        <v>784</v>
      </c>
      <c r="E63" s="57">
        <v>31335465.947014499</v>
      </c>
      <c r="F63" s="57">
        <v>31541071.832587</v>
      </c>
      <c r="G63" s="57">
        <v>32056145.0169397</v>
      </c>
      <c r="H63" s="57">
        <v>32828582.796677899</v>
      </c>
      <c r="I63" s="57">
        <v>33809237.418462701</v>
      </c>
      <c r="J63" s="57">
        <v>34951916.0790115</v>
      </c>
      <c r="K63" s="57">
        <v>36213380.925097696</v>
      </c>
      <c r="L63" s="57">
        <v>37553349.053550601</v>
      </c>
      <c r="M63" s="57">
        <v>38934492.511255696</v>
      </c>
      <c r="N63" s="57">
        <v>40322438.2951544</v>
      </c>
      <c r="O63" s="57">
        <v>41685768.352244496</v>
      </c>
      <c r="P63" s="57">
        <v>42996019.579579704</v>
      </c>
      <c r="Q63" s="57">
        <v>44227683.824269399</v>
      </c>
      <c r="R63" s="57">
        <v>45358207.883479603</v>
      </c>
      <c r="S63" s="57">
        <v>46367993.504431903</v>
      </c>
      <c r="T63" s="57">
        <v>47240397.384404697</v>
      </c>
      <c r="U63" s="57">
        <v>47961731.170731299</v>
      </c>
      <c r="V63" s="57">
        <v>48521261.460802302</v>
      </c>
      <c r="W63" s="57">
        <v>48911209.802063301</v>
      </c>
      <c r="X63" s="57">
        <v>49126752.6920169</v>
      </c>
      <c r="Y63" s="57">
        <v>49166021.578220598</v>
      </c>
      <c r="Z63" s="57">
        <v>49030102.858289503</v>
      </c>
      <c r="AA63" s="57">
        <v>48723037.879893199</v>
      </c>
      <c r="AB63" s="57">
        <v>48251822.940758698</v>
      </c>
      <c r="AC63" s="57">
        <v>47626409.288667597</v>
      </c>
      <c r="AD63" s="57">
        <v>46859703.121459402</v>
      </c>
      <c r="AE63" s="57">
        <v>45967565.587028198</v>
      </c>
      <c r="AF63" s="57">
        <v>44968812.783324502</v>
      </c>
      <c r="AG63" s="57">
        <v>43885215.7583545</v>
      </c>
      <c r="AH63" s="57">
        <v>42741500.510182403</v>
      </c>
      <c r="AI63" s="57">
        <v>41565347.986925602</v>
      </c>
      <c r="AJ63" s="57">
        <v>40387394.086759597</v>
      </c>
      <c r="AK63" s="57">
        <v>39241229.657915302</v>
      </c>
      <c r="AL63" s="57">
        <v>38163400.498679802</v>
      </c>
      <c r="AM63" s="57">
        <v>37193407.357395597</v>
      </c>
      <c r="AN63" s="57">
        <v>36373705.932461902</v>
      </c>
      <c r="AO63" s="57">
        <v>35749706.872334599</v>
      </c>
      <c r="AP63" s="57">
        <v>35369775.775523797</v>
      </c>
      <c r="AQ63" s="57">
        <v>35285233.190597899</v>
      </c>
      <c r="AR63" s="57">
        <v>35550354.6161796</v>
      </c>
      <c r="AS63" s="57">
        <v>36222370.5009486</v>
      </c>
      <c r="AT63" s="57">
        <v>37361466.243640803</v>
      </c>
    </row>
    <row r="64" spans="1:46">
      <c r="A64">
        <v>106</v>
      </c>
      <c r="B64">
        <v>230400</v>
      </c>
      <c r="C64" t="s">
        <v>459</v>
      </c>
      <c r="D64" t="s">
        <v>783</v>
      </c>
      <c r="E64" s="57">
        <v>17401608.6339508</v>
      </c>
      <c r="F64" s="57">
        <v>17592872.342334501</v>
      </c>
      <c r="G64" s="57">
        <v>17803660.550486598</v>
      </c>
      <c r="H64" s="57">
        <v>18031500.290469199</v>
      </c>
      <c r="I64" s="57">
        <v>18274042.183326799</v>
      </c>
      <c r="J64" s="57">
        <v>18529060.439087</v>
      </c>
      <c r="K64" s="57">
        <v>18794452.856759701</v>
      </c>
      <c r="L64" s="57">
        <v>19068240.824338</v>
      </c>
      <c r="M64" s="57">
        <v>19348569.318797398</v>
      </c>
      <c r="N64" s="57">
        <v>19633706.906096298</v>
      </c>
      <c r="O64" s="57">
        <v>19922045.741175801</v>
      </c>
      <c r="P64" s="57">
        <v>20212101.5679598</v>
      </c>
      <c r="Q64" s="57">
        <v>20502513.719354801</v>
      </c>
      <c r="R64" s="57">
        <v>20792045.1172501</v>
      </c>
      <c r="S64" s="57">
        <v>21079582.272517901</v>
      </c>
      <c r="T64" s="57">
        <v>21364135.285013001</v>
      </c>
      <c r="U64" s="57">
        <v>21644837.8435729</v>
      </c>
      <c r="V64" s="57">
        <v>21920947.2260179</v>
      </c>
      <c r="W64" s="57">
        <v>22191844.2991511</v>
      </c>
      <c r="X64" s="57">
        <v>22457033.5187581</v>
      </c>
      <c r="Y64" s="57">
        <v>22716142.9296076</v>
      </c>
      <c r="Z64" s="57">
        <v>22968924.165450901</v>
      </c>
      <c r="AA64" s="57">
        <v>23215252.449021801</v>
      </c>
      <c r="AB64" s="57">
        <v>23455126.592037201</v>
      </c>
      <c r="AC64" s="57">
        <v>23688668.995196499</v>
      </c>
      <c r="AD64" s="57">
        <v>23916125.648182001</v>
      </c>
      <c r="AE64" s="57">
        <v>24137866.129658699</v>
      </c>
      <c r="AF64" s="57">
        <v>24354383.607274201</v>
      </c>
      <c r="AG64" s="57">
        <v>24566294.837658901</v>
      </c>
      <c r="AH64" s="57">
        <v>24774340.1664262</v>
      </c>
      <c r="AI64" s="57">
        <v>24979383.528171901</v>
      </c>
      <c r="AJ64" s="57">
        <v>25182412.446474701</v>
      </c>
      <c r="AK64" s="57">
        <v>25384538.033895999</v>
      </c>
      <c r="AL64" s="57">
        <v>25586994.991980001</v>
      </c>
      <c r="AM64" s="57">
        <v>25791141.611253601</v>
      </c>
      <c r="AN64" s="57">
        <v>25998459.771226399</v>
      </c>
      <c r="AO64" s="57">
        <v>26210554.940390799</v>
      </c>
      <c r="AP64" s="57">
        <v>26429156.1762219</v>
      </c>
      <c r="AQ64" s="57">
        <v>26656116.125177599</v>
      </c>
      <c r="AR64" s="57">
        <v>26893411.022698499</v>
      </c>
      <c r="AS64" s="57">
        <v>27143140.693207901</v>
      </c>
      <c r="AT64" s="57">
        <v>27407528.550111901</v>
      </c>
    </row>
    <row r="65" spans="1:46">
      <c r="A65">
        <v>250</v>
      </c>
      <c r="B65">
        <v>230500</v>
      </c>
      <c r="C65" t="s">
        <v>459</v>
      </c>
      <c r="D65" t="s">
        <v>782</v>
      </c>
      <c r="E65" s="57">
        <v>22303422.912664201</v>
      </c>
      <c r="F65" s="57">
        <v>25104527.202039</v>
      </c>
      <c r="G65" s="57">
        <v>27546094.922545101</v>
      </c>
      <c r="H65" s="57">
        <v>29656530.770585101</v>
      </c>
      <c r="I65" s="57">
        <v>31463124.058561299</v>
      </c>
      <c r="J65" s="57">
        <v>32992048.714875702</v>
      </c>
      <c r="K65" s="57">
        <v>34268363.283930197</v>
      </c>
      <c r="L65" s="57">
        <v>35316010.926125899</v>
      </c>
      <c r="M65" s="57">
        <v>36157819.417864397</v>
      </c>
      <c r="N65" s="57">
        <v>36815501.151546299</v>
      </c>
      <c r="O65" s="57">
        <v>37309653.135572299</v>
      </c>
      <c r="P65" s="57">
        <v>37659756.994342603</v>
      </c>
      <c r="Q65" s="57">
        <v>37884178.968257301</v>
      </c>
      <c r="R65" s="57">
        <v>38000169.913716301</v>
      </c>
      <c r="S65" s="57">
        <v>38023865.303118899</v>
      </c>
      <c r="T65" s="57">
        <v>37970285.224863999</v>
      </c>
      <c r="U65" s="57">
        <v>37853334.383350998</v>
      </c>
      <c r="V65" s="57">
        <v>37685802.098978102</v>
      </c>
      <c r="W65" s="57">
        <v>37479362.308143899</v>
      </c>
      <c r="X65" s="57">
        <v>37244573.563245997</v>
      </c>
      <c r="Y65" s="57">
        <v>36990879.032682598</v>
      </c>
      <c r="Z65" s="57">
        <v>36726606.500850901</v>
      </c>
      <c r="AA65" s="57">
        <v>36458968.368147999</v>
      </c>
      <c r="AB65" s="57">
        <v>36194061.650971003</v>
      </c>
      <c r="AC65" s="57">
        <v>35936867.981716603</v>
      </c>
      <c r="AD65" s="57">
        <v>35691253.608780503</v>
      </c>
      <c r="AE65" s="57">
        <v>35459969.396559097</v>
      </c>
      <c r="AF65" s="57">
        <v>35244650.8254482</v>
      </c>
      <c r="AG65" s="57">
        <v>35045817.991843201</v>
      </c>
      <c r="AH65" s="57">
        <v>34862875.608139001</v>
      </c>
      <c r="AI65" s="57">
        <v>34694113.0027311</v>
      </c>
      <c r="AJ65" s="57">
        <v>34536704.120013297</v>
      </c>
      <c r="AK65" s="57">
        <v>34386707.520380199</v>
      </c>
      <c r="AL65" s="57">
        <v>34239066.380226098</v>
      </c>
      <c r="AM65" s="57">
        <v>34087608.491944499</v>
      </c>
      <c r="AN65" s="57">
        <v>33925046.263929099</v>
      </c>
      <c r="AO65" s="57">
        <v>33742976.720572397</v>
      </c>
      <c r="AP65" s="57">
        <v>33531881.5022677</v>
      </c>
      <c r="AQ65" s="57">
        <v>33281126.865407601</v>
      </c>
      <c r="AR65" s="57">
        <v>32978963.6823841</v>
      </c>
      <c r="AS65" s="57">
        <v>32612527.441589799</v>
      </c>
      <c r="AT65" s="57">
        <v>32167838.2474158</v>
      </c>
    </row>
    <row r="66" spans="1:46">
      <c r="A66">
        <v>54</v>
      </c>
      <c r="B66">
        <v>230600</v>
      </c>
      <c r="C66" t="s">
        <v>459</v>
      </c>
      <c r="D66" t="s">
        <v>781</v>
      </c>
      <c r="E66" s="57">
        <v>46290259.7630971</v>
      </c>
      <c r="F66" s="57">
        <v>48130230.320715502</v>
      </c>
      <c r="G66" s="57">
        <v>49894933.425776102</v>
      </c>
      <c r="H66" s="57">
        <v>51589722.341862701</v>
      </c>
      <c r="I66" s="57">
        <v>53219761.532719903</v>
      </c>
      <c r="J66" s="57">
        <v>54790026.662252903</v>
      </c>
      <c r="K66" s="57">
        <v>56305304.594527997</v>
      </c>
      <c r="L66" s="57">
        <v>57770193.393772103</v>
      </c>
      <c r="M66" s="57">
        <v>59189102.324372903</v>
      </c>
      <c r="N66" s="57">
        <v>60566251.850879103</v>
      </c>
      <c r="O66" s="57">
        <v>61905673.637999803</v>
      </c>
      <c r="P66" s="57">
        <v>63211210.5506052</v>
      </c>
      <c r="Q66" s="57">
        <v>64486516.653726302</v>
      </c>
      <c r="R66" s="57">
        <v>65735057.212554701</v>
      </c>
      <c r="S66" s="57">
        <v>66960108.692442901</v>
      </c>
      <c r="T66" s="57">
        <v>68164758.758904293</v>
      </c>
      <c r="U66" s="57">
        <v>69351906.277612805</v>
      </c>
      <c r="V66" s="57">
        <v>70524261.314403296</v>
      </c>
      <c r="W66" s="57">
        <v>71684345.135271505</v>
      </c>
      <c r="X66" s="57">
        <v>72834490.2063739</v>
      </c>
      <c r="Y66" s="57">
        <v>73976840.194027707</v>
      </c>
      <c r="Z66" s="57">
        <v>75113349.964710906</v>
      </c>
      <c r="AA66" s="57">
        <v>76245785.585062295</v>
      </c>
      <c r="AB66" s="57">
        <v>77375724.321881607</v>
      </c>
      <c r="AC66" s="57">
        <v>78504554.642129093</v>
      </c>
      <c r="AD66" s="57">
        <v>79633476.212926105</v>
      </c>
      <c r="AE66" s="57">
        <v>80763499.901554704</v>
      </c>
      <c r="AF66" s="57">
        <v>81895447.775457397</v>
      </c>
      <c r="AG66" s="57">
        <v>83029953.102237895</v>
      </c>
      <c r="AH66" s="57">
        <v>84167460.349660605</v>
      </c>
      <c r="AI66" s="57">
        <v>85308225.185650706</v>
      </c>
      <c r="AJ66" s="57">
        <v>86452314.478294104</v>
      </c>
      <c r="AK66" s="57">
        <v>87599606.295837507</v>
      </c>
      <c r="AL66" s="57">
        <v>88749789.906688407</v>
      </c>
      <c r="AM66" s="57">
        <v>89902365.779415295</v>
      </c>
      <c r="AN66" s="57">
        <v>91056645.582747102</v>
      </c>
      <c r="AO66" s="57">
        <v>92211752.185573906</v>
      </c>
      <c r="AP66" s="57">
        <v>93366619.656946197</v>
      </c>
      <c r="AQ66" s="57">
        <v>94519993.266075701</v>
      </c>
      <c r="AR66" s="57">
        <v>95670429.482334599</v>
      </c>
      <c r="AS66" s="57">
        <v>96816295.975255907</v>
      </c>
      <c r="AT66" s="57">
        <v>97955771.614533603</v>
      </c>
    </row>
    <row r="67" spans="1:46">
      <c r="A67">
        <v>325</v>
      </c>
      <c r="B67">
        <v>230700</v>
      </c>
      <c r="C67" t="s">
        <v>459</v>
      </c>
      <c r="D67" t="s">
        <v>780</v>
      </c>
      <c r="E67" s="57">
        <v>13382628.5532573</v>
      </c>
      <c r="F67" s="57">
        <v>15818217.3638338</v>
      </c>
      <c r="G67" s="57">
        <v>17929674.635416701</v>
      </c>
      <c r="H67" s="57">
        <v>19742967.092863601</v>
      </c>
      <c r="I67" s="57">
        <v>21283039.1147088</v>
      </c>
      <c r="J67" s="57">
        <v>22573812.733162802</v>
      </c>
      <c r="K67" s="57">
        <v>23638187.634112298</v>
      </c>
      <c r="L67" s="57">
        <v>24498041.1571205</v>
      </c>
      <c r="M67" s="57">
        <v>25174228.295426801</v>
      </c>
      <c r="N67" s="57">
        <v>25686581.695946801</v>
      </c>
      <c r="O67" s="57">
        <v>26053911.659272801</v>
      </c>
      <c r="P67" s="57">
        <v>26294006.139672801</v>
      </c>
      <c r="Q67" s="57">
        <v>26423630.7450918</v>
      </c>
      <c r="R67" s="57">
        <v>26458528.737150598</v>
      </c>
      <c r="S67" s="57">
        <v>26413421.0311464</v>
      </c>
      <c r="T67" s="57">
        <v>26302006.196052998</v>
      </c>
      <c r="U67" s="57">
        <v>26136960.454520099</v>
      </c>
      <c r="V67" s="57">
        <v>25929937.682874098</v>
      </c>
      <c r="W67" s="57">
        <v>25691569.4111173</v>
      </c>
      <c r="X67" s="57">
        <v>25431464.822928801</v>
      </c>
      <c r="Y67" s="57">
        <v>25158210.755663399</v>
      </c>
      <c r="Z67" s="57">
        <v>24879371.700353</v>
      </c>
      <c r="AA67" s="57">
        <v>24601489.801704999</v>
      </c>
      <c r="AB67" s="57">
        <v>24330084.8581037</v>
      </c>
      <c r="AC67" s="57">
        <v>24069654.3216093</v>
      </c>
      <c r="AD67" s="57">
        <v>23823673.297958601</v>
      </c>
      <c r="AE67" s="57">
        <v>23594594.546564698</v>
      </c>
      <c r="AF67" s="57">
        <v>23383848.480516799</v>
      </c>
      <c r="AG67" s="57">
        <v>23191843.1665808</v>
      </c>
      <c r="AH67" s="57">
        <v>23017964.3251982</v>
      </c>
      <c r="AI67" s="57">
        <v>22860575.3304873</v>
      </c>
      <c r="AJ67" s="57">
        <v>22717017.2102434</v>
      </c>
      <c r="AK67" s="57">
        <v>22583608.645936299</v>
      </c>
      <c r="AL67" s="57">
        <v>22455645.972713999</v>
      </c>
      <c r="AM67" s="57">
        <v>22327403.179399598</v>
      </c>
      <c r="AN67" s="57">
        <v>22192131.908493102</v>
      </c>
      <c r="AO67" s="57">
        <v>22042061.456170499</v>
      </c>
      <c r="AP67" s="57">
        <v>21868398.772284299</v>
      </c>
      <c r="AQ67" s="57">
        <v>21661328.460363101</v>
      </c>
      <c r="AR67" s="57">
        <v>21410012.777612198</v>
      </c>
      <c r="AS67" s="57">
        <v>21102591.634912901</v>
      </c>
      <c r="AT67" s="57">
        <v>20726182.596822999</v>
      </c>
    </row>
    <row r="68" spans="1:46">
      <c r="A68">
        <v>131</v>
      </c>
      <c r="B68">
        <v>230800</v>
      </c>
      <c r="C68" t="s">
        <v>459</v>
      </c>
      <c r="D68" t="s">
        <v>779</v>
      </c>
      <c r="E68" s="57">
        <v>44210550.294889599</v>
      </c>
      <c r="F68" s="57">
        <v>41471300.543571703</v>
      </c>
      <c r="G68" s="57">
        <v>39167116.709224798</v>
      </c>
      <c r="H68" s="57">
        <v>37260705.425663203</v>
      </c>
      <c r="I68" s="57">
        <v>35716316.499311</v>
      </c>
      <c r="J68" s="57">
        <v>34499742.909201398</v>
      </c>
      <c r="K68" s="57">
        <v>33578320.8069776</v>
      </c>
      <c r="L68" s="57">
        <v>32920929.5168918</v>
      </c>
      <c r="M68" s="57">
        <v>32497991.535805799</v>
      </c>
      <c r="N68" s="57">
        <v>32281472.533191301</v>
      </c>
      <c r="O68" s="57">
        <v>32244881.351128601</v>
      </c>
      <c r="P68" s="57">
        <v>32363270.004308499</v>
      </c>
      <c r="Q68" s="57">
        <v>32613233.6800308</v>
      </c>
      <c r="R68" s="57">
        <v>32972910.738204401</v>
      </c>
      <c r="S68" s="57">
        <v>33421982.7113485</v>
      </c>
      <c r="T68" s="57">
        <v>33941674.304591097</v>
      </c>
      <c r="U68" s="57">
        <v>34514753.395669803</v>
      </c>
      <c r="V68" s="57">
        <v>35125531.0349323</v>
      </c>
      <c r="W68" s="57">
        <v>35759861.445334896</v>
      </c>
      <c r="X68" s="57">
        <v>36405142.022444002</v>
      </c>
      <c r="Y68" s="57">
        <v>37050313.334435299</v>
      </c>
      <c r="Z68" s="57">
        <v>37685859.122093797</v>
      </c>
      <c r="AA68" s="57">
        <v>38303806.2988142</v>
      </c>
      <c r="AB68" s="57">
        <v>38897724.9506009</v>
      </c>
      <c r="AC68" s="57">
        <v>39462728.336066999</v>
      </c>
      <c r="AD68" s="57">
        <v>39995472.886436</v>
      </c>
      <c r="AE68" s="57">
        <v>40494158.205540203</v>
      </c>
      <c r="AF68" s="57">
        <v>40958527.069821998</v>
      </c>
      <c r="AG68" s="57">
        <v>41389865.428332798</v>
      </c>
      <c r="AH68" s="57">
        <v>41791002.4027334</v>
      </c>
      <c r="AI68" s="57">
        <v>42166310.287294902</v>
      </c>
      <c r="AJ68" s="57">
        <v>42521704.548896298</v>
      </c>
      <c r="AK68" s="57">
        <v>42864643.8270282</v>
      </c>
      <c r="AL68" s="57">
        <v>43204129.933788702</v>
      </c>
      <c r="AM68" s="57">
        <v>43550707.853886999</v>
      </c>
      <c r="AN68" s="57">
        <v>43916465.74464</v>
      </c>
      <c r="AO68" s="57">
        <v>44315034.935976401</v>
      </c>
      <c r="AP68" s="57">
        <v>44761589.930432402</v>
      </c>
      <c r="AQ68" s="57">
        <v>45272848.4031545</v>
      </c>
      <c r="AR68" s="57">
        <v>45867071.201897703</v>
      </c>
      <c r="AS68" s="57">
        <v>46564062.347028904</v>
      </c>
      <c r="AT68" s="57">
        <v>47385169.031522401</v>
      </c>
    </row>
    <row r="69" spans="1:46">
      <c r="A69">
        <v>210</v>
      </c>
      <c r="B69">
        <v>230900</v>
      </c>
      <c r="C69" t="s">
        <v>459</v>
      </c>
      <c r="D69" t="s">
        <v>778</v>
      </c>
      <c r="E69" s="57">
        <v>7121111.4632861502</v>
      </c>
      <c r="F69" s="57">
        <v>7685194.4057018198</v>
      </c>
      <c r="G69" s="57">
        <v>8237152.62406349</v>
      </c>
      <c r="H69" s="57">
        <v>8773053.7755710203</v>
      </c>
      <c r="I69" s="57">
        <v>9289284.4708682094</v>
      </c>
      <c r="J69" s="57">
        <v>9782550.2740427293</v>
      </c>
      <c r="K69" s="57">
        <v>10249875.7026262</v>
      </c>
      <c r="L69" s="57">
        <v>10688604.227594201</v>
      </c>
      <c r="M69" s="57">
        <v>11096398.273366001</v>
      </c>
      <c r="N69" s="57">
        <v>11471239.217805101</v>
      </c>
      <c r="O69" s="57">
        <v>11811427.3922187</v>
      </c>
      <c r="P69" s="57">
        <v>12115582.081358001</v>
      </c>
      <c r="Q69" s="57">
        <v>12382641.523418101</v>
      </c>
      <c r="R69" s="57">
        <v>12611862.910037899</v>
      </c>
      <c r="S69" s="57">
        <v>12802822.3863004</v>
      </c>
      <c r="T69" s="57">
        <v>12955415.0507324</v>
      </c>
      <c r="U69" s="57">
        <v>13069854.955304701</v>
      </c>
      <c r="V69" s="57">
        <v>13146675.105432</v>
      </c>
      <c r="W69" s="57">
        <v>13186727.4599726</v>
      </c>
      <c r="X69" s="57">
        <v>13191182.931229301</v>
      </c>
      <c r="Y69" s="57">
        <v>13161531.3849483</v>
      </c>
      <c r="Z69" s="57">
        <v>13099581.640319999</v>
      </c>
      <c r="AA69" s="57">
        <v>13007461.469978601</v>
      </c>
      <c r="AB69" s="57">
        <v>12887617.600002199</v>
      </c>
      <c r="AC69" s="57">
        <v>12742815.7099129</v>
      </c>
      <c r="AD69" s="57">
        <v>12576140.4326766</v>
      </c>
      <c r="AE69" s="57">
        <v>12390995.3547033</v>
      </c>
      <c r="AF69" s="57">
        <v>12191103.015846601</v>
      </c>
      <c r="AG69" s="57">
        <v>11980504.909404401</v>
      </c>
      <c r="AH69" s="57">
        <v>11763561.482118201</v>
      </c>
      <c r="AI69" s="57">
        <v>11544952.1341736</v>
      </c>
      <c r="AJ69" s="57">
        <v>11329675.2192</v>
      </c>
      <c r="AK69" s="57">
        <v>11123048.0442707</v>
      </c>
      <c r="AL69" s="57">
        <v>10930706.869903199</v>
      </c>
      <c r="AM69" s="57">
        <v>10758606.9100584</v>
      </c>
      <c r="AN69" s="57">
        <v>10613022.3321415</v>
      </c>
      <c r="AO69" s="57">
        <v>10500546.257001599</v>
      </c>
      <c r="AP69" s="57">
        <v>10428090.758931501</v>
      </c>
      <c r="AQ69" s="57">
        <v>10402886.8656682</v>
      </c>
      <c r="AR69" s="57">
        <v>10432484.558392299</v>
      </c>
      <c r="AS69" s="57">
        <v>10524752.771728501</v>
      </c>
      <c r="AT69" s="57">
        <v>10687879.3937454</v>
      </c>
    </row>
    <row r="70" spans="1:46">
      <c r="A70">
        <v>189</v>
      </c>
      <c r="B70">
        <v>231000</v>
      </c>
      <c r="C70" t="s">
        <v>459</v>
      </c>
      <c r="D70" t="s">
        <v>777</v>
      </c>
      <c r="E70" s="57">
        <v>31258141.731085699</v>
      </c>
      <c r="F70" s="57">
        <v>31346048.627365898</v>
      </c>
      <c r="G70" s="57">
        <v>31422131.643782701</v>
      </c>
      <c r="H70" s="57">
        <v>31486419.221338399</v>
      </c>
      <c r="I70" s="57">
        <v>31538959.080487899</v>
      </c>
      <c r="J70" s="57">
        <v>31579818.221139301</v>
      </c>
      <c r="K70" s="57">
        <v>31609082.922653299</v>
      </c>
      <c r="L70" s="57">
        <v>31626858.743843898</v>
      </c>
      <c r="M70" s="57">
        <v>31633270.522977799</v>
      </c>
      <c r="N70" s="57">
        <v>31628462.3777746</v>
      </c>
      <c r="O70" s="57">
        <v>31612597.7054068</v>
      </c>
      <c r="P70" s="57">
        <v>31585859.182500001</v>
      </c>
      <c r="Q70" s="57">
        <v>31548448.765132599</v>
      </c>
      <c r="R70" s="57">
        <v>31500587.6888358</v>
      </c>
      <c r="S70" s="57">
        <v>31442516.468593899</v>
      </c>
      <c r="T70" s="57">
        <v>31374494.898844101</v>
      </c>
      <c r="U70" s="57">
        <v>31296802.053476501</v>
      </c>
      <c r="V70" s="57">
        <v>31209736.285834</v>
      </c>
      <c r="W70" s="57">
        <v>31113615.228712499</v>
      </c>
      <c r="X70" s="57">
        <v>31008775.794360898</v>
      </c>
      <c r="Y70" s="57">
        <v>30895574.1744809</v>
      </c>
      <c r="Z70" s="57">
        <v>30774385.840227298</v>
      </c>
      <c r="AA70" s="57">
        <v>30645605.542207502</v>
      </c>
      <c r="AB70" s="57">
        <v>30509647.3104821</v>
      </c>
      <c r="AC70" s="57">
        <v>30366944.454564501</v>
      </c>
      <c r="AD70" s="57">
        <v>30217949.563421</v>
      </c>
      <c r="AE70" s="57">
        <v>30063134.505470902</v>
      </c>
      <c r="AF70" s="57">
        <v>29902990.428586401</v>
      </c>
      <c r="AG70" s="57">
        <v>29738027.760092601</v>
      </c>
      <c r="AH70" s="57">
        <v>29568776.206767499</v>
      </c>
      <c r="AI70" s="57">
        <v>29395784.754841998</v>
      </c>
      <c r="AJ70" s="57">
        <v>29219621.670000002</v>
      </c>
      <c r="AK70" s="57">
        <v>29040874.4973782</v>
      </c>
      <c r="AL70" s="57">
        <v>28860150.061566401</v>
      </c>
      <c r="AM70" s="57">
        <v>28678074.466607001</v>
      </c>
      <c r="AN70" s="57">
        <v>28495293.095995799</v>
      </c>
      <c r="AO70" s="57">
        <v>28312470.612681001</v>
      </c>
      <c r="AP70" s="57">
        <v>28130290.9590641</v>
      </c>
      <c r="AQ70" s="57">
        <v>27949457.356999401</v>
      </c>
      <c r="AR70" s="57">
        <v>27770692.307794001</v>
      </c>
      <c r="AS70" s="57">
        <v>27594737.592208002</v>
      </c>
      <c r="AT70" s="57">
        <v>27422354.2704545</v>
      </c>
    </row>
    <row r="71" spans="1:46">
      <c r="A71">
        <v>107</v>
      </c>
      <c r="B71">
        <v>231100</v>
      </c>
      <c r="C71" t="s">
        <v>459</v>
      </c>
      <c r="D71" t="s">
        <v>776</v>
      </c>
      <c r="E71" s="57">
        <v>23029694.476369198</v>
      </c>
      <c r="F71" s="57">
        <v>21795161.693649098</v>
      </c>
      <c r="G71" s="57">
        <v>20766133.517784901</v>
      </c>
      <c r="H71" s="57">
        <v>19924773.201465599</v>
      </c>
      <c r="I71" s="57">
        <v>19253987.636889301</v>
      </c>
      <c r="J71" s="57">
        <v>18737427.355763599</v>
      </c>
      <c r="K71" s="57">
        <v>18359486.529305302</v>
      </c>
      <c r="L71" s="57">
        <v>18105302.9682406</v>
      </c>
      <c r="M71" s="57">
        <v>17960758.122805201</v>
      </c>
      <c r="N71" s="57">
        <v>17912477.082743902</v>
      </c>
      <c r="O71" s="57">
        <v>17947828.577311199</v>
      </c>
      <c r="P71" s="57">
        <v>18054924.975270499</v>
      </c>
      <c r="Q71" s="57">
        <v>18222622.284894999</v>
      </c>
      <c r="R71" s="57">
        <v>18440520.153967001</v>
      </c>
      <c r="S71" s="57">
        <v>18698961.8697781</v>
      </c>
      <c r="T71" s="57">
        <v>18989034.3591296</v>
      </c>
      <c r="U71" s="57">
        <v>19302568.188331701</v>
      </c>
      <c r="V71" s="57">
        <v>19632137.5632043</v>
      </c>
      <c r="W71" s="57">
        <v>19971060.329076499</v>
      </c>
      <c r="X71" s="57">
        <v>20313397.970786799</v>
      </c>
      <c r="Y71" s="57">
        <v>20653955.612682998</v>
      </c>
      <c r="Z71" s="57">
        <v>20988282.018622302</v>
      </c>
      <c r="AA71" s="57">
        <v>21312669.591971401</v>
      </c>
      <c r="AB71" s="57">
        <v>21624154.3756059</v>
      </c>
      <c r="AC71" s="57">
        <v>21920516.051911399</v>
      </c>
      <c r="AD71" s="57">
        <v>22200277.942782301</v>
      </c>
      <c r="AE71" s="57">
        <v>22462707.0096226</v>
      </c>
      <c r="AF71" s="57">
        <v>22707813.8533457</v>
      </c>
      <c r="AG71" s="57">
        <v>22936352.7143742</v>
      </c>
      <c r="AH71" s="57">
        <v>23149821.472640101</v>
      </c>
      <c r="AI71" s="57">
        <v>23350461.647585001</v>
      </c>
      <c r="AJ71" s="57">
        <v>23541258.398159299</v>
      </c>
      <c r="AK71" s="57">
        <v>23725940.522823501</v>
      </c>
      <c r="AL71" s="57">
        <v>23908980.4595467</v>
      </c>
      <c r="AM71" s="57">
        <v>24095594.285807699</v>
      </c>
      <c r="AN71" s="57">
        <v>24291741.718595099</v>
      </c>
      <c r="AO71" s="57">
        <v>24504126.1144058</v>
      </c>
      <c r="AP71" s="57">
        <v>24740194.469247099</v>
      </c>
      <c r="AQ71" s="57">
        <v>25008137.418635201</v>
      </c>
      <c r="AR71" s="57">
        <v>25316889.2375958</v>
      </c>
      <c r="AS71" s="57">
        <v>25676127.840663102</v>
      </c>
      <c r="AT71" s="57">
        <v>26096274.7818822</v>
      </c>
    </row>
    <row r="72" spans="1:46">
      <c r="A72">
        <v>257</v>
      </c>
      <c r="B72">
        <v>231200</v>
      </c>
      <c r="C72" t="s">
        <v>459</v>
      </c>
      <c r="D72" t="s">
        <v>775</v>
      </c>
      <c r="E72" s="57">
        <v>25608379.0444608</v>
      </c>
      <c r="F72" s="57">
        <v>26606925.9227673</v>
      </c>
      <c r="G72" s="57">
        <v>27563895.656826001</v>
      </c>
      <c r="H72" s="57">
        <v>28482104.445357598</v>
      </c>
      <c r="I72" s="57">
        <v>29364277.961389601</v>
      </c>
      <c r="J72" s="57">
        <v>30213051.3522567</v>
      </c>
      <c r="K72" s="57">
        <v>31030969.239600301</v>
      </c>
      <c r="L72" s="57">
        <v>31820485.719369002</v>
      </c>
      <c r="M72" s="57">
        <v>32583964.361818299</v>
      </c>
      <c r="N72" s="57">
        <v>33323678.211510502</v>
      </c>
      <c r="O72" s="57">
        <v>34041809.787315004</v>
      </c>
      <c r="P72" s="57">
        <v>34740451.082408197</v>
      </c>
      <c r="Q72" s="57">
        <v>35421603.564273402</v>
      </c>
      <c r="R72" s="57">
        <v>36087178.174700901</v>
      </c>
      <c r="S72" s="57">
        <v>36738995.329787999</v>
      </c>
      <c r="T72" s="57">
        <v>37378784.9199389</v>
      </c>
      <c r="U72" s="57">
        <v>38008186.3098647</v>
      </c>
      <c r="V72" s="57">
        <v>38628748.338583604</v>
      </c>
      <c r="W72" s="57">
        <v>39241929.319420598</v>
      </c>
      <c r="X72" s="57">
        <v>39849097.040008001</v>
      </c>
      <c r="Y72" s="57">
        <v>40451528.762284704</v>
      </c>
      <c r="Z72" s="57">
        <v>41050411.222496703</v>
      </c>
      <c r="AA72" s="57">
        <v>41646840.631196998</v>
      </c>
      <c r="AB72" s="57">
        <v>42241822.673245497</v>
      </c>
      <c r="AC72" s="57">
        <v>42836272.507809199</v>
      </c>
      <c r="AD72" s="57">
        <v>43431014.768361799</v>
      </c>
      <c r="AE72" s="57">
        <v>44026783.562684201</v>
      </c>
      <c r="AF72" s="57">
        <v>44624222.472864203</v>
      </c>
      <c r="AG72" s="57">
        <v>45223884.5552966</v>
      </c>
      <c r="AH72" s="57">
        <v>45826232.340683103</v>
      </c>
      <c r="AI72" s="57">
        <v>46431637.834032401</v>
      </c>
      <c r="AJ72" s="57">
        <v>47040382.514660098</v>
      </c>
      <c r="AK72" s="57">
        <v>47652657.336188801</v>
      </c>
      <c r="AL72" s="57">
        <v>48268562.726548098</v>
      </c>
      <c r="AM72" s="57">
        <v>48888108.587974697</v>
      </c>
      <c r="AN72" s="57">
        <v>49511214.297011897</v>
      </c>
      <c r="AO72" s="57">
        <v>50137708.704510197</v>
      </c>
      <c r="AP72" s="57">
        <v>50767330.135627203</v>
      </c>
      <c r="AQ72" s="57">
        <v>51399726.389827102</v>
      </c>
      <c r="AR72" s="57">
        <v>52034454.740881503</v>
      </c>
      <c r="AS72" s="57">
        <v>52670981.936868504</v>
      </c>
      <c r="AT72" s="57">
        <v>53308684.200173602</v>
      </c>
    </row>
    <row r="73" spans="1:46">
      <c r="A73">
        <v>56</v>
      </c>
      <c r="B73">
        <v>232700</v>
      </c>
      <c r="C73" t="s">
        <v>459</v>
      </c>
      <c r="D73" t="s">
        <v>774</v>
      </c>
      <c r="E73" s="57">
        <v>1994670.67879198</v>
      </c>
      <c r="F73" s="57">
        <v>2593831.4487818098</v>
      </c>
      <c r="G73" s="57">
        <v>3142889.6045747902</v>
      </c>
      <c r="H73" s="57">
        <v>3643607.5480356701</v>
      </c>
      <c r="I73" s="57">
        <v>4097755.1931616399</v>
      </c>
      <c r="J73" s="57">
        <v>4507109.9660822498</v>
      </c>
      <c r="K73" s="57">
        <v>4873456.8050594795</v>
      </c>
      <c r="L73" s="57">
        <v>5198588.1604876705</v>
      </c>
      <c r="M73" s="57">
        <v>5484303.9948935704</v>
      </c>
      <c r="N73" s="57">
        <v>5732411.78293633</v>
      </c>
      <c r="O73" s="57">
        <v>5944726.5114075104</v>
      </c>
      <c r="P73" s="57">
        <v>6123070.6792310104</v>
      </c>
      <c r="Q73" s="57">
        <v>6269274.2974631796</v>
      </c>
      <c r="R73" s="57">
        <v>6385174.8892927403</v>
      </c>
      <c r="S73" s="57">
        <v>6472617.4900408201</v>
      </c>
      <c r="T73" s="57">
        <v>6533454.6471609203</v>
      </c>
      <c r="U73" s="57">
        <v>6569546.4202389596</v>
      </c>
      <c r="V73" s="57">
        <v>6582760.3809932498</v>
      </c>
      <c r="W73" s="57">
        <v>6574971.61327447</v>
      </c>
      <c r="X73" s="57">
        <v>6548062.7130657397</v>
      </c>
      <c r="Y73" s="57">
        <v>6503923.7884825198</v>
      </c>
      <c r="Z73" s="57">
        <v>6444452.45977272</v>
      </c>
      <c r="AA73" s="57">
        <v>6371553.85931662</v>
      </c>
      <c r="AB73" s="57">
        <v>6287140.6316268602</v>
      </c>
      <c r="AC73" s="57">
        <v>6193132.9333485402</v>
      </c>
      <c r="AD73" s="57">
        <v>6091458.43325911</v>
      </c>
      <c r="AE73" s="57">
        <v>5984052.3122684499</v>
      </c>
      <c r="AF73" s="57">
        <v>5872857.2634187797</v>
      </c>
      <c r="AG73" s="57">
        <v>5759823.4918847801</v>
      </c>
      <c r="AH73" s="57">
        <v>5646908.7149734497</v>
      </c>
      <c r="AI73" s="57">
        <v>5536078.1621242799</v>
      </c>
      <c r="AJ73" s="57">
        <v>5429304.5749090901</v>
      </c>
      <c r="AK73" s="57">
        <v>5328568.2070320798</v>
      </c>
      <c r="AL73" s="57">
        <v>5235856.8243298996</v>
      </c>
      <c r="AM73" s="57">
        <v>5153165.7047715196</v>
      </c>
      <c r="AN73" s="57">
        <v>5082497.6384584298</v>
      </c>
      <c r="AO73" s="57">
        <v>5025862.92762437</v>
      </c>
      <c r="AP73" s="57">
        <v>4985279.3866355997</v>
      </c>
      <c r="AQ73" s="57">
        <v>4962772.3419906804</v>
      </c>
      <c r="AR73" s="57">
        <v>4960374.6323205996</v>
      </c>
      <c r="AS73" s="57">
        <v>4980126.6083887499</v>
      </c>
      <c r="AT73" s="57">
        <v>5024076.1330909096</v>
      </c>
    </row>
    <row r="74" spans="1:46">
      <c r="A74">
        <v>237</v>
      </c>
      <c r="B74">
        <v>310000</v>
      </c>
      <c r="C74" t="s">
        <v>445</v>
      </c>
      <c r="D74" t="s">
        <v>445</v>
      </c>
      <c r="E74" s="57">
        <v>389904091.98820698</v>
      </c>
      <c r="F74" s="57">
        <v>461273346.78740698</v>
      </c>
      <c r="G74" s="57">
        <v>521269863.41096598</v>
      </c>
      <c r="H74" s="57">
        <v>570834330.41600299</v>
      </c>
      <c r="I74" s="57">
        <v>610871582.80311894</v>
      </c>
      <c r="J74" s="57">
        <v>642250602.01638699</v>
      </c>
      <c r="K74" s="57">
        <v>665804515.94336295</v>
      </c>
      <c r="L74" s="57">
        <v>682330598.91508806</v>
      </c>
      <c r="M74" s="57">
        <v>692590271.70606303</v>
      </c>
      <c r="N74" s="57">
        <v>697309101.53429103</v>
      </c>
      <c r="O74" s="57">
        <v>697176802.06123805</v>
      </c>
      <c r="P74" s="57">
        <v>692847233.39185405</v>
      </c>
      <c r="Q74" s="57">
        <v>684938402.07456899</v>
      </c>
      <c r="R74" s="57">
        <v>674032461.10129094</v>
      </c>
      <c r="S74" s="57">
        <v>660675709.90740299</v>
      </c>
      <c r="T74" s="57">
        <v>645378594.37177396</v>
      </c>
      <c r="U74" s="57">
        <v>628615706.81674695</v>
      </c>
      <c r="V74" s="57">
        <v>610825786.00814295</v>
      </c>
      <c r="W74" s="57">
        <v>592411717.15526497</v>
      </c>
      <c r="X74" s="57">
        <v>573740531.91089499</v>
      </c>
      <c r="Y74" s="57">
        <v>555143408.37129104</v>
      </c>
      <c r="Z74" s="57">
        <v>536915671.07619596</v>
      </c>
      <c r="AA74" s="57">
        <v>519316791.00882202</v>
      </c>
      <c r="AB74" s="57">
        <v>502570385.595864</v>
      </c>
      <c r="AC74" s="57">
        <v>486864218.70750099</v>
      </c>
      <c r="AD74" s="57">
        <v>472350200.65738797</v>
      </c>
      <c r="AE74" s="57">
        <v>459144388.202649</v>
      </c>
      <c r="AF74" s="57">
        <v>447326984.543908</v>
      </c>
      <c r="AG74" s="57">
        <v>436942339.32525301</v>
      </c>
      <c r="AH74" s="57">
        <v>427998948.63424402</v>
      </c>
      <c r="AI74" s="57">
        <v>420469455.00193501</v>
      </c>
      <c r="AJ74" s="57">
        <v>414290647.40284401</v>
      </c>
      <c r="AK74" s="57">
        <v>409363461.25500602</v>
      </c>
      <c r="AL74" s="57">
        <v>405552978.41987699</v>
      </c>
      <c r="AM74" s="57">
        <v>402688427.20242399</v>
      </c>
      <c r="AN74" s="57">
        <v>400563182.351098</v>
      </c>
      <c r="AO74" s="57">
        <v>398934765.05782002</v>
      </c>
      <c r="AP74" s="57">
        <v>397524842.957986</v>
      </c>
      <c r="AQ74" s="57">
        <v>396019230.13047498</v>
      </c>
      <c r="AR74" s="57">
        <v>394067887.097646</v>
      </c>
      <c r="AS74" s="57">
        <v>391284920.82533699</v>
      </c>
      <c r="AT74" s="57">
        <v>387248584.72286701</v>
      </c>
    </row>
    <row r="75" spans="1:46">
      <c r="A75">
        <v>193</v>
      </c>
      <c r="B75">
        <v>320100</v>
      </c>
      <c r="C75" t="s">
        <v>455</v>
      </c>
      <c r="D75" t="s">
        <v>773</v>
      </c>
      <c r="E75" s="57">
        <v>220318764.000157</v>
      </c>
      <c r="F75" s="57">
        <v>245273171.0325</v>
      </c>
      <c r="G75" s="57">
        <v>267512771.56956899</v>
      </c>
      <c r="H75" s="57">
        <v>287304160.635701</v>
      </c>
      <c r="I75" s="57">
        <v>304901088.04047298</v>
      </c>
      <c r="J75" s="57">
        <v>320544458.37870097</v>
      </c>
      <c r="K75" s="57">
        <v>334462331.03044099</v>
      </c>
      <c r="L75" s="57">
        <v>346869920.16099</v>
      </c>
      <c r="M75" s="57">
        <v>357969594.72088099</v>
      </c>
      <c r="N75" s="57">
        <v>367950878.44589001</v>
      </c>
      <c r="O75" s="57">
        <v>376990449.85703099</v>
      </c>
      <c r="P75" s="57">
        <v>385252142.26055801</v>
      </c>
      <c r="Q75" s="57">
        <v>392886943.74796498</v>
      </c>
      <c r="R75" s="57">
        <v>400032997.19598401</v>
      </c>
      <c r="S75" s="57">
        <v>406815600.26658797</v>
      </c>
      <c r="T75" s="57">
        <v>413347205.40698898</v>
      </c>
      <c r="U75" s="57">
        <v>419727419.84964103</v>
      </c>
      <c r="V75" s="57">
        <v>426043005.61223298</v>
      </c>
      <c r="W75" s="57">
        <v>432367879.49769503</v>
      </c>
      <c r="X75" s="57">
        <v>438763113.09420198</v>
      </c>
      <c r="Y75" s="57">
        <v>445276932.77515799</v>
      </c>
      <c r="Z75" s="57">
        <v>451944719.69921702</v>
      </c>
      <c r="AA75" s="57">
        <v>458789009.81027001</v>
      </c>
      <c r="AB75" s="57">
        <v>465819493.83744001</v>
      </c>
      <c r="AC75" s="57">
        <v>473033017.29509902</v>
      </c>
      <c r="AD75" s="57">
        <v>480413580.48285502</v>
      </c>
      <c r="AE75" s="57">
        <v>487932338.48555398</v>
      </c>
      <c r="AF75" s="57">
        <v>495547601.17328697</v>
      </c>
      <c r="AG75" s="57">
        <v>503204833.20137697</v>
      </c>
      <c r="AH75" s="57">
        <v>510836654.01039201</v>
      </c>
      <c r="AI75" s="57">
        <v>518362837.82613701</v>
      </c>
      <c r="AJ75" s="57">
        <v>525690313.65965801</v>
      </c>
      <c r="AK75" s="57">
        <v>532713165.30724102</v>
      </c>
      <c r="AL75" s="57">
        <v>539312631.35040796</v>
      </c>
      <c r="AM75" s="57">
        <v>545357105.15592599</v>
      </c>
      <c r="AN75" s="57">
        <v>550702134.87579501</v>
      </c>
      <c r="AO75" s="57">
        <v>555190423.447263</v>
      </c>
      <c r="AP75" s="57">
        <v>558651828.59281099</v>
      </c>
      <c r="AQ75" s="57">
        <v>560903362.82016504</v>
      </c>
      <c r="AR75" s="57">
        <v>561749193.42228103</v>
      </c>
      <c r="AS75" s="57">
        <v>560980642.47736502</v>
      </c>
      <c r="AT75" s="57">
        <v>558376186.84885299</v>
      </c>
    </row>
    <row r="76" spans="1:46">
      <c r="A76">
        <v>289</v>
      </c>
      <c r="B76">
        <v>320200</v>
      </c>
      <c r="C76" t="s">
        <v>455</v>
      </c>
      <c r="D76" t="s">
        <v>772</v>
      </c>
      <c r="E76" s="57">
        <v>360857868.34955603</v>
      </c>
      <c r="F76" s="57">
        <v>332741942.39999998</v>
      </c>
      <c r="G76" s="57">
        <v>308235046.14910799</v>
      </c>
      <c r="H76" s="57">
        <v>287034806.47576398</v>
      </c>
      <c r="I76" s="57">
        <v>268851111.64820701</v>
      </c>
      <c r="J76" s="57">
        <v>253406111.32402599</v>
      </c>
      <c r="K76" s="57">
        <v>240434216.55016199</v>
      </c>
      <c r="L76" s="57">
        <v>229682099.76291499</v>
      </c>
      <c r="M76" s="57">
        <v>220908694.787927</v>
      </c>
      <c r="N76" s="57">
        <v>213885196.84019899</v>
      </c>
      <c r="O76" s="57">
        <v>208395062.524086</v>
      </c>
      <c r="P76" s="57">
        <v>204234009.83329201</v>
      </c>
      <c r="Q76" s="57">
        <v>201210018.15087301</v>
      </c>
      <c r="R76" s="57">
        <v>199143328.24924001</v>
      </c>
      <c r="S76" s="57">
        <v>197866442.29015601</v>
      </c>
      <c r="T76" s="57">
        <v>197224123.824736</v>
      </c>
      <c r="U76" s="57">
        <v>197073397.79344699</v>
      </c>
      <c r="V76" s="57">
        <v>197283550.52610901</v>
      </c>
      <c r="W76" s="57">
        <v>197736129.74189201</v>
      </c>
      <c r="X76" s="57">
        <v>198324944.54932499</v>
      </c>
      <c r="Y76" s="57">
        <v>198956065.44628599</v>
      </c>
      <c r="Z76" s="57">
        <v>199547824.32000101</v>
      </c>
      <c r="AA76" s="57">
        <v>200030814.447054</v>
      </c>
      <c r="AB76" s="57">
        <v>200347890.49338099</v>
      </c>
      <c r="AC76" s="57">
        <v>200454168.51426801</v>
      </c>
      <c r="AD76" s="57">
        <v>200317025.95435899</v>
      </c>
      <c r="AE76" s="57">
        <v>199916101.64763999</v>
      </c>
      <c r="AF76" s="57">
        <v>199243295.817462</v>
      </c>
      <c r="AG76" s="57">
        <v>198302770.076516</v>
      </c>
      <c r="AH76" s="57">
        <v>197110947.42686</v>
      </c>
      <c r="AI76" s="57">
        <v>195696512.25988999</v>
      </c>
      <c r="AJ76" s="57">
        <v>194100410.356363</v>
      </c>
      <c r="AK76" s="57">
        <v>192375848.88638899</v>
      </c>
      <c r="AL76" s="57">
        <v>190588296.409428</v>
      </c>
      <c r="AM76" s="57">
        <v>188815482.87428701</v>
      </c>
      <c r="AN76" s="57">
        <v>187147399.61913499</v>
      </c>
      <c r="AO76" s="57">
        <v>185686299.37149</v>
      </c>
      <c r="AP76" s="57">
        <v>184546696.24822</v>
      </c>
      <c r="AQ76" s="57">
        <v>183855365.755548</v>
      </c>
      <c r="AR76" s="57">
        <v>183751344.789051</v>
      </c>
      <c r="AS76" s="57">
        <v>184385931.633652</v>
      </c>
      <c r="AT76" s="57">
        <v>185922685.96363601</v>
      </c>
    </row>
    <row r="77" spans="1:46">
      <c r="A77">
        <v>314</v>
      </c>
      <c r="B77">
        <v>320300</v>
      </c>
      <c r="C77" t="s">
        <v>455</v>
      </c>
      <c r="D77" t="s">
        <v>771</v>
      </c>
      <c r="E77" s="57">
        <v>189109957.425129</v>
      </c>
      <c r="F77" s="57">
        <v>195240727.84708199</v>
      </c>
      <c r="G77" s="57">
        <v>201389885.49041399</v>
      </c>
      <c r="H77" s="57">
        <v>207548004.07122099</v>
      </c>
      <c r="I77" s="57">
        <v>213706433.13616601</v>
      </c>
      <c r="J77" s="57">
        <v>219857298.062475</v>
      </c>
      <c r="K77" s="57">
        <v>225993500.05794099</v>
      </c>
      <c r="L77" s="57">
        <v>232108716.16092101</v>
      </c>
      <c r="M77" s="57">
        <v>238197399.24033499</v>
      </c>
      <c r="N77" s="57">
        <v>244254777.995671</v>
      </c>
      <c r="O77" s="57">
        <v>250276856.95697999</v>
      </c>
      <c r="P77" s="57">
        <v>256260416.48487699</v>
      </c>
      <c r="Q77" s="57">
        <v>262203012.77054501</v>
      </c>
      <c r="R77" s="57">
        <v>268102977.83572799</v>
      </c>
      <c r="S77" s="57">
        <v>273959419.53273702</v>
      </c>
      <c r="T77" s="57">
        <v>279772221.54444802</v>
      </c>
      <c r="U77" s="57">
        <v>285542043.38430101</v>
      </c>
      <c r="V77" s="57">
        <v>291270320.39630097</v>
      </c>
      <c r="W77" s="57">
        <v>296959263.755018</v>
      </c>
      <c r="X77" s="57">
        <v>302611860.46558797</v>
      </c>
      <c r="Y77" s="57">
        <v>308231873.36370897</v>
      </c>
      <c r="Z77" s="57">
        <v>313823841.115646</v>
      </c>
      <c r="AA77" s="57">
        <v>319393078.218229</v>
      </c>
      <c r="AB77" s="57">
        <v>324945674.998851</v>
      </c>
      <c r="AC77" s="57">
        <v>330488497.61547297</v>
      </c>
      <c r="AD77" s="57">
        <v>336029188.05661601</v>
      </c>
      <c r="AE77" s="57">
        <v>341576164.14137203</v>
      </c>
      <c r="AF77" s="57">
        <v>347138619.51939201</v>
      </c>
      <c r="AG77" s="57">
        <v>352726523.67089498</v>
      </c>
      <c r="AH77" s="57">
        <v>358350621.90666503</v>
      </c>
      <c r="AI77" s="57">
        <v>364022435.36804903</v>
      </c>
      <c r="AJ77" s="57">
        <v>369754261.02696103</v>
      </c>
      <c r="AK77" s="57">
        <v>375559171.68587703</v>
      </c>
      <c r="AL77" s="57">
        <v>381451015.97784197</v>
      </c>
      <c r="AM77" s="57">
        <v>387444418.36646098</v>
      </c>
      <c r="AN77" s="57">
        <v>393554779.145908</v>
      </c>
      <c r="AO77" s="57">
        <v>399798274.44092</v>
      </c>
      <c r="AP77" s="57">
        <v>406191856.206797</v>
      </c>
      <c r="AQ77" s="57">
        <v>412753252.22940803</v>
      </c>
      <c r="AR77" s="57">
        <v>419500966.125184</v>
      </c>
      <c r="AS77" s="57">
        <v>426454277.34112102</v>
      </c>
      <c r="AT77" s="57">
        <v>433633241.15477997</v>
      </c>
    </row>
    <row r="78" spans="1:46">
      <c r="A78">
        <v>39</v>
      </c>
      <c r="B78">
        <v>320400</v>
      </c>
      <c r="C78" t="s">
        <v>455</v>
      </c>
      <c r="D78" t="s">
        <v>770</v>
      </c>
      <c r="E78" s="57">
        <v>155284563.847426</v>
      </c>
      <c r="F78" s="57">
        <v>158094297.46823901</v>
      </c>
      <c r="G78" s="57">
        <v>161443185.99611601</v>
      </c>
      <c r="H78" s="57">
        <v>165250822.45927599</v>
      </c>
      <c r="I78" s="57">
        <v>169439610.83981901</v>
      </c>
      <c r="J78" s="57">
        <v>173934766.07372299</v>
      </c>
      <c r="K78" s="57">
        <v>178664314.05084801</v>
      </c>
      <c r="L78" s="57">
        <v>183559091.61493599</v>
      </c>
      <c r="M78" s="57">
        <v>188552746.56360799</v>
      </c>
      <c r="N78" s="57">
        <v>193581737.64836499</v>
      </c>
      <c r="O78" s="57">
        <v>198585334.57459199</v>
      </c>
      <c r="P78" s="57">
        <v>203505618.001551</v>
      </c>
      <c r="Q78" s="57">
        <v>208287479.54238701</v>
      </c>
      <c r="R78" s="57">
        <v>212878621.76412499</v>
      </c>
      <c r="S78" s="57">
        <v>217229558.18766901</v>
      </c>
      <c r="T78" s="57">
        <v>221293613.287808</v>
      </c>
      <c r="U78" s="57">
        <v>225026922.49320599</v>
      </c>
      <c r="V78" s="57">
        <v>228388432.18641299</v>
      </c>
      <c r="W78" s="57">
        <v>231339899.70385599</v>
      </c>
      <c r="X78" s="57">
        <v>233845893.33584401</v>
      </c>
      <c r="Y78" s="57">
        <v>235873792.32656699</v>
      </c>
      <c r="Z78" s="57">
        <v>237393786.87409499</v>
      </c>
      <c r="AA78" s="57">
        <v>238378878.13038</v>
      </c>
      <c r="AB78" s="57">
        <v>238804878.20125201</v>
      </c>
      <c r="AC78" s="57">
        <v>238650410.146424</v>
      </c>
      <c r="AD78" s="57">
        <v>237896907.97949001</v>
      </c>
      <c r="AE78" s="57">
        <v>236528616.667923</v>
      </c>
      <c r="AF78" s="57">
        <v>234532592.133077</v>
      </c>
      <c r="AG78" s="57">
        <v>231898701.25018799</v>
      </c>
      <c r="AH78" s="57">
        <v>228619621.848371</v>
      </c>
      <c r="AI78" s="57">
        <v>224690842.71062201</v>
      </c>
      <c r="AJ78" s="57">
        <v>220110663.57381999</v>
      </c>
      <c r="AK78" s="57">
        <v>214880195.12871999</v>
      </c>
      <c r="AL78" s="57">
        <v>209003359.019963</v>
      </c>
      <c r="AM78" s="57">
        <v>202486887.84606701</v>
      </c>
      <c r="AN78" s="57">
        <v>195340325.15943199</v>
      </c>
      <c r="AO78" s="57">
        <v>187576025.46633801</v>
      </c>
      <c r="AP78" s="57">
        <v>179209154.22694701</v>
      </c>
      <c r="AQ78" s="57">
        <v>170257687.85530001</v>
      </c>
      <c r="AR78" s="57">
        <v>160742413.71932101</v>
      </c>
      <c r="AS78" s="57">
        <v>150686930.14081001</v>
      </c>
      <c r="AT78" s="57">
        <v>140117646.395455</v>
      </c>
    </row>
    <row r="79" spans="1:46">
      <c r="A79">
        <v>254</v>
      </c>
      <c r="B79">
        <v>320500</v>
      </c>
      <c r="C79" t="s">
        <v>455</v>
      </c>
      <c r="D79" t="s">
        <v>769</v>
      </c>
      <c r="E79" s="57">
        <v>194008458.370956</v>
      </c>
      <c r="F79" s="57">
        <v>203208165.166058</v>
      </c>
      <c r="G79" s="57">
        <v>211758067.78389001</v>
      </c>
      <c r="H79" s="57">
        <v>219723344.55965701</v>
      </c>
      <c r="I79" s="57">
        <v>227166239.40314499</v>
      </c>
      <c r="J79" s="57">
        <v>234146061.798724</v>
      </c>
      <c r="K79" s="57">
        <v>240719186.80534801</v>
      </c>
      <c r="L79" s="57">
        <v>246939055.05655199</v>
      </c>
      <c r="M79" s="57">
        <v>252856172.76045701</v>
      </c>
      <c r="N79" s="57">
        <v>258518111.699763</v>
      </c>
      <c r="O79" s="57">
        <v>263969509.23175499</v>
      </c>
      <c r="P79" s="57">
        <v>269252068.28830302</v>
      </c>
      <c r="Q79" s="57">
        <v>274404557.37585598</v>
      </c>
      <c r="R79" s="57">
        <v>279462810.57544899</v>
      </c>
      <c r="S79" s="57">
        <v>284459727.54269803</v>
      </c>
      <c r="T79" s="57">
        <v>289425273.50780302</v>
      </c>
      <c r="U79" s="57">
        <v>294386479.27554703</v>
      </c>
      <c r="V79" s="57">
        <v>299367441.22529501</v>
      </c>
      <c r="W79" s="57">
        <v>304389321.31099498</v>
      </c>
      <c r="X79" s="57">
        <v>309470347.06118101</v>
      </c>
      <c r="Y79" s="57">
        <v>314625811.57896602</v>
      </c>
      <c r="Z79" s="57">
        <v>319868073.54204702</v>
      </c>
      <c r="AA79" s="57">
        <v>325206557.20270503</v>
      </c>
      <c r="AB79" s="57">
        <v>330647752.38780397</v>
      </c>
      <c r="AC79" s="57">
        <v>336195214.49878901</v>
      </c>
      <c r="AD79" s="57">
        <v>341849564.51169002</v>
      </c>
      <c r="AE79" s="57">
        <v>347608488.97711998</v>
      </c>
      <c r="AF79" s="57">
        <v>353466740.02027398</v>
      </c>
      <c r="AG79" s="57">
        <v>359416135.34092897</v>
      </c>
      <c r="AH79" s="57">
        <v>365445558.21344697</v>
      </c>
      <c r="AI79" s="57">
        <v>371540957.486772</v>
      </c>
      <c r="AJ79" s="57">
        <v>377685347.58443099</v>
      </c>
      <c r="AK79" s="57">
        <v>383858808.50453502</v>
      </c>
      <c r="AL79" s="57">
        <v>390038485.81977499</v>
      </c>
      <c r="AM79" s="57">
        <v>396198590.67742801</v>
      </c>
      <c r="AN79" s="57">
        <v>402310399.79935402</v>
      </c>
      <c r="AO79" s="57">
        <v>408342255.48199201</v>
      </c>
      <c r="AP79" s="57">
        <v>414259565.59636903</v>
      </c>
      <c r="AQ79" s="57">
        <v>420024803.58809298</v>
      </c>
      <c r="AR79" s="57">
        <v>425597508.47735298</v>
      </c>
      <c r="AS79" s="57">
        <v>430934284.85892397</v>
      </c>
      <c r="AT79" s="57">
        <v>435988802.90216303</v>
      </c>
    </row>
    <row r="80" spans="1:46">
      <c r="A80">
        <v>196</v>
      </c>
      <c r="B80">
        <v>320600</v>
      </c>
      <c r="C80" t="s">
        <v>455</v>
      </c>
      <c r="D80" t="s">
        <v>768</v>
      </c>
      <c r="E80" s="57">
        <v>121836963.77375001</v>
      </c>
      <c r="F80" s="57">
        <v>125372022.768852</v>
      </c>
      <c r="G80" s="57">
        <v>128719754.664426</v>
      </c>
      <c r="H80" s="57">
        <v>131889355.363619</v>
      </c>
      <c r="I80" s="57">
        <v>134889933.39659199</v>
      </c>
      <c r="J80" s="57">
        <v>137730509.920515</v>
      </c>
      <c r="K80" s="57">
        <v>140420018.71957001</v>
      </c>
      <c r="L80" s="57">
        <v>142967306.20495099</v>
      </c>
      <c r="M80" s="57">
        <v>145381131.41486299</v>
      </c>
      <c r="N80" s="57">
        <v>147670166.014523</v>
      </c>
      <c r="O80" s="57">
        <v>149842994.29616001</v>
      </c>
      <c r="P80" s="57">
        <v>151908113.17901099</v>
      </c>
      <c r="Q80" s="57">
        <v>153873932.20932999</v>
      </c>
      <c r="R80" s="57">
        <v>155748773.560379</v>
      </c>
      <c r="S80" s="57">
        <v>157540872.03242999</v>
      </c>
      <c r="T80" s="57">
        <v>159258375.05277199</v>
      </c>
      <c r="U80" s="57">
        <v>160909342.675699</v>
      </c>
      <c r="V80" s="57">
        <v>162501747.58252099</v>
      </c>
      <c r="W80" s="57">
        <v>164043475.08155799</v>
      </c>
      <c r="X80" s="57">
        <v>165542323.10814101</v>
      </c>
      <c r="Y80" s="57">
        <v>167006002.22461399</v>
      </c>
      <c r="Z80" s="57">
        <v>168442135.62033099</v>
      </c>
      <c r="AA80" s="57">
        <v>169858259.11165699</v>
      </c>
      <c r="AB80" s="57">
        <v>171261821.14197099</v>
      </c>
      <c r="AC80" s="57">
        <v>172660182.78165999</v>
      </c>
      <c r="AD80" s="57">
        <v>174060617.728127</v>
      </c>
      <c r="AE80" s="57">
        <v>175470312.30578101</v>
      </c>
      <c r="AF80" s="57">
        <v>176896365.466048</v>
      </c>
      <c r="AG80" s="57">
        <v>178345788.787361</v>
      </c>
      <c r="AH80" s="57">
        <v>179825506.47516701</v>
      </c>
      <c r="AI80" s="57">
        <v>181342355.36192399</v>
      </c>
      <c r="AJ80" s="57">
        <v>182903084.90710101</v>
      </c>
      <c r="AK80" s="57">
        <v>184514357.19717899</v>
      </c>
      <c r="AL80" s="57">
        <v>186182746.945649</v>
      </c>
      <c r="AM80" s="57">
        <v>187914741.49301699</v>
      </c>
      <c r="AN80" s="57">
        <v>189716740.80679601</v>
      </c>
      <c r="AO80" s="57">
        <v>191595057.48151499</v>
      </c>
      <c r="AP80" s="57">
        <v>193555916.73870999</v>
      </c>
      <c r="AQ80" s="57">
        <v>195605456.42693099</v>
      </c>
      <c r="AR80" s="57">
        <v>197749727.021741</v>
      </c>
      <c r="AS80" s="57">
        <v>199994691.62571001</v>
      </c>
      <c r="AT80" s="57">
        <v>202346225.96842399</v>
      </c>
    </row>
    <row r="81" spans="1:46">
      <c r="A81">
        <v>162</v>
      </c>
      <c r="B81">
        <v>320700</v>
      </c>
      <c r="C81" t="s">
        <v>455</v>
      </c>
      <c r="D81" t="s">
        <v>767</v>
      </c>
      <c r="E81" s="57">
        <v>91110979.717463106</v>
      </c>
      <c r="F81" s="57">
        <v>95499556.463520005</v>
      </c>
      <c r="G81" s="57">
        <v>99521278.654343694</v>
      </c>
      <c r="H81" s="57">
        <v>103230803.85714</v>
      </c>
      <c r="I81" s="57">
        <v>106679071.52058899</v>
      </c>
      <c r="J81" s="57">
        <v>109913302.974848</v>
      </c>
      <c r="K81" s="57">
        <v>112977001.431548</v>
      </c>
      <c r="L81" s="57">
        <v>115909951.983795</v>
      </c>
      <c r="M81" s="57">
        <v>118748221.606172</v>
      </c>
      <c r="N81" s="57">
        <v>121524159.154736</v>
      </c>
      <c r="O81" s="57">
        <v>124266395.367019</v>
      </c>
      <c r="P81" s="57">
        <v>126999842.862029</v>
      </c>
      <c r="Q81" s="57">
        <v>129745696.140251</v>
      </c>
      <c r="R81" s="57">
        <v>132521431.58364099</v>
      </c>
      <c r="S81" s="57">
        <v>135340807.455634</v>
      </c>
      <c r="T81" s="57">
        <v>138213863.90113899</v>
      </c>
      <c r="U81" s="57">
        <v>141146922.94654</v>
      </c>
      <c r="V81" s="57">
        <v>144142588.499697</v>
      </c>
      <c r="W81" s="57">
        <v>147199746.34994599</v>
      </c>
      <c r="X81" s="57">
        <v>150313564.16809499</v>
      </c>
      <c r="Y81" s="57">
        <v>153475491.506432</v>
      </c>
      <c r="Z81" s="57">
        <v>156673259.798715</v>
      </c>
      <c r="AA81" s="57">
        <v>159890882.360183</v>
      </c>
      <c r="AB81" s="57">
        <v>163108654.387546</v>
      </c>
      <c r="AC81" s="57">
        <v>166303152.958992</v>
      </c>
      <c r="AD81" s="57">
        <v>169447237.034181</v>
      </c>
      <c r="AE81" s="57">
        <v>172510047.45425099</v>
      </c>
      <c r="AF81" s="57">
        <v>175457006.94181499</v>
      </c>
      <c r="AG81" s="57">
        <v>178249820.10096201</v>
      </c>
      <c r="AH81" s="57">
        <v>180846473.41725299</v>
      </c>
      <c r="AI81" s="57">
        <v>183201235.25772899</v>
      </c>
      <c r="AJ81" s="57">
        <v>185264655.870902</v>
      </c>
      <c r="AK81" s="57">
        <v>186983567.38676101</v>
      </c>
      <c r="AL81" s="57">
        <v>188301083.81677201</v>
      </c>
      <c r="AM81" s="57">
        <v>189156601.053873</v>
      </c>
      <c r="AN81" s="57">
        <v>189485796.87248001</v>
      </c>
      <c r="AO81" s="57">
        <v>189220630.92848301</v>
      </c>
      <c r="AP81" s="57">
        <v>188289344.759247</v>
      </c>
      <c r="AQ81" s="57">
        <v>186616461.78361499</v>
      </c>
      <c r="AR81" s="57">
        <v>184122787.30190101</v>
      </c>
      <c r="AS81" s="57">
        <v>180725408.495897</v>
      </c>
      <c r="AT81" s="57">
        <v>176337694.42886999</v>
      </c>
    </row>
    <row r="82" spans="1:46">
      <c r="A82">
        <v>117</v>
      </c>
      <c r="B82">
        <v>320800</v>
      </c>
      <c r="C82" t="s">
        <v>455</v>
      </c>
      <c r="D82" t="s">
        <v>766</v>
      </c>
      <c r="E82" s="57">
        <v>93264937.975148305</v>
      </c>
      <c r="F82" s="57">
        <v>96734787.688878104</v>
      </c>
      <c r="G82" s="57">
        <v>100062076.999733</v>
      </c>
      <c r="H82" s="57">
        <v>103261993.126948</v>
      </c>
      <c r="I82" s="57">
        <v>106348799.59428</v>
      </c>
      <c r="J82" s="57">
        <v>109335836.23001599</v>
      </c>
      <c r="K82" s="57">
        <v>112235519.16696499</v>
      </c>
      <c r="L82" s="57">
        <v>115059340.842462</v>
      </c>
      <c r="M82" s="57">
        <v>117817869.99837001</v>
      </c>
      <c r="N82" s="57">
        <v>120520751.68107501</v>
      </c>
      <c r="O82" s="57">
        <v>123176707.24148799</v>
      </c>
      <c r="P82" s="57">
        <v>125793534.335048</v>
      </c>
      <c r="Q82" s="57">
        <v>128378106.921719</v>
      </c>
      <c r="R82" s="57">
        <v>130936375.26598801</v>
      </c>
      <c r="S82" s="57">
        <v>133473365.93686999</v>
      </c>
      <c r="T82" s="57">
        <v>135993181.80790499</v>
      </c>
      <c r="U82" s="57">
        <v>138499002.05715901</v>
      </c>
      <c r="V82" s="57">
        <v>140993082.16722101</v>
      </c>
      <c r="W82" s="57">
        <v>143476753.92520899</v>
      </c>
      <c r="X82" s="57">
        <v>145950425.422764</v>
      </c>
      <c r="Y82" s="57">
        <v>148413581.056054</v>
      </c>
      <c r="Z82" s="57">
        <v>150864781.52577001</v>
      </c>
      <c r="AA82" s="57">
        <v>153301663.83713299</v>
      </c>
      <c r="AB82" s="57">
        <v>155720941.29988599</v>
      </c>
      <c r="AC82" s="57">
        <v>158118403.52829701</v>
      </c>
      <c r="AD82" s="57">
        <v>160488916.441163</v>
      </c>
      <c r="AE82" s="57">
        <v>162826422.261803</v>
      </c>
      <c r="AF82" s="57">
        <v>165123939.51806301</v>
      </c>
      <c r="AG82" s="57">
        <v>167373563.04231501</v>
      </c>
      <c r="AH82" s="57">
        <v>169566463.97145599</v>
      </c>
      <c r="AI82" s="57">
        <v>171692889.74690801</v>
      </c>
      <c r="AJ82" s="57">
        <v>173742164.11462</v>
      </c>
      <c r="AK82" s="57">
        <v>175702687.12506399</v>
      </c>
      <c r="AL82" s="57">
        <v>177561935.13324001</v>
      </c>
      <c r="AM82" s="57">
        <v>179306460.79867199</v>
      </c>
      <c r="AN82" s="57">
        <v>180921893.08541101</v>
      </c>
      <c r="AO82" s="57">
        <v>182392937.26203099</v>
      </c>
      <c r="AP82" s="57">
        <v>183703374.90163401</v>
      </c>
      <c r="AQ82" s="57">
        <v>184836063.88184601</v>
      </c>
      <c r="AR82" s="57">
        <v>185772938.384821</v>
      </c>
      <c r="AS82" s="57">
        <v>186495008.89723301</v>
      </c>
      <c r="AT82" s="57">
        <v>186982362.210289</v>
      </c>
    </row>
    <row r="83" spans="1:46">
      <c r="A83">
        <v>321</v>
      </c>
      <c r="B83">
        <v>320900</v>
      </c>
      <c r="C83" t="s">
        <v>455</v>
      </c>
      <c r="D83" t="s">
        <v>765</v>
      </c>
      <c r="E83" s="57">
        <v>211300581.94778201</v>
      </c>
      <c r="F83" s="57">
        <v>216101584.72122899</v>
      </c>
      <c r="G83" s="57">
        <v>221066589.27795401</v>
      </c>
      <c r="H83" s="57">
        <v>226174350.50944099</v>
      </c>
      <c r="I83" s="57">
        <v>231402269.22965699</v>
      </c>
      <c r="J83" s="57">
        <v>236726392.17504701</v>
      </c>
      <c r="K83" s="57">
        <v>242121412.004536</v>
      </c>
      <c r="L83" s="57">
        <v>247560667.29953301</v>
      </c>
      <c r="M83" s="57">
        <v>253016142.56392199</v>
      </c>
      <c r="N83" s="57">
        <v>258458468.224071</v>
      </c>
      <c r="O83" s="57">
        <v>263856920.62882701</v>
      </c>
      <c r="P83" s="57">
        <v>269179422.04951602</v>
      </c>
      <c r="Q83" s="57">
        <v>274392540.67994702</v>
      </c>
      <c r="R83" s="57">
        <v>279461490.63640702</v>
      </c>
      <c r="S83" s="57">
        <v>284350131.95766401</v>
      </c>
      <c r="T83" s="57">
        <v>289020970.60496598</v>
      </c>
      <c r="U83" s="57">
        <v>293435158.46204102</v>
      </c>
      <c r="V83" s="57">
        <v>297552493.33509803</v>
      </c>
      <c r="W83" s="57">
        <v>301331418.95282501</v>
      </c>
      <c r="X83" s="57">
        <v>304729024.96639198</v>
      </c>
      <c r="Y83" s="57">
        <v>307701046.94944799</v>
      </c>
      <c r="Z83" s="57">
        <v>310201866.39812201</v>
      </c>
      <c r="AA83" s="57">
        <v>312184510.73102403</v>
      </c>
      <c r="AB83" s="57">
        <v>313600653.289244</v>
      </c>
      <c r="AC83" s="57">
        <v>314400613.33635199</v>
      </c>
      <c r="AD83" s="57">
        <v>314533356.05839801</v>
      </c>
      <c r="AE83" s="57">
        <v>313946492.56391197</v>
      </c>
      <c r="AF83" s="57">
        <v>312586279.88390702</v>
      </c>
      <c r="AG83" s="57">
        <v>310397620.97187197</v>
      </c>
      <c r="AH83" s="57">
        <v>307324064.70377898</v>
      </c>
      <c r="AI83" s="57">
        <v>303307805.878079</v>
      </c>
      <c r="AJ83" s="57">
        <v>298289685.21570402</v>
      </c>
      <c r="AK83" s="57">
        <v>292209189.360066</v>
      </c>
      <c r="AL83" s="57">
        <v>285004450.87705702</v>
      </c>
      <c r="AM83" s="57">
        <v>276612248.25505</v>
      </c>
      <c r="AN83" s="57">
        <v>266968005.904897</v>
      </c>
      <c r="AO83" s="57">
        <v>256005794.15992999</v>
      </c>
      <c r="AP83" s="57">
        <v>243658329.27596301</v>
      </c>
      <c r="AQ83" s="57">
        <v>229856973.43129</v>
      </c>
      <c r="AR83" s="57">
        <v>214531734.72668299</v>
      </c>
      <c r="AS83" s="57">
        <v>197611267.18539599</v>
      </c>
      <c r="AT83" s="57">
        <v>179022870.75316399</v>
      </c>
    </row>
    <row r="84" spans="1:46">
      <c r="A84">
        <v>322</v>
      </c>
      <c r="B84">
        <v>321000</v>
      </c>
      <c r="C84" t="s">
        <v>455</v>
      </c>
      <c r="D84" t="s">
        <v>764</v>
      </c>
      <c r="E84" s="57">
        <v>227862804.16106299</v>
      </c>
      <c r="F84" s="57">
        <v>207737791.192561</v>
      </c>
      <c r="G84" s="57">
        <v>190237867.10386801</v>
      </c>
      <c r="H84" s="57">
        <v>175137616.97850701</v>
      </c>
      <c r="I84" s="57">
        <v>162220984.05144101</v>
      </c>
      <c r="J84" s="57">
        <v>151281269.709079</v>
      </c>
      <c r="K84" s="57">
        <v>142121133.48927</v>
      </c>
      <c r="L84" s="57">
        <v>134552593.08130699</v>
      </c>
      <c r="M84" s="57">
        <v>128397024.32592499</v>
      </c>
      <c r="N84" s="57">
        <v>123485161.21530101</v>
      </c>
      <c r="O84" s="57">
        <v>119657095.893057</v>
      </c>
      <c r="P84" s="57">
        <v>116762278.654255</v>
      </c>
      <c r="Q84" s="57">
        <v>114659517.9454</v>
      </c>
      <c r="R84" s="57">
        <v>113216980.36444201</v>
      </c>
      <c r="S84" s="57">
        <v>112312190.660771</v>
      </c>
      <c r="T84" s="57">
        <v>111832031.735221</v>
      </c>
      <c r="U84" s="57">
        <v>111672744.640067</v>
      </c>
      <c r="V84" s="57">
        <v>111739928.57903001</v>
      </c>
      <c r="W84" s="57">
        <v>111948540.90727</v>
      </c>
      <c r="X84" s="57">
        <v>112222897.131393</v>
      </c>
      <c r="Y84" s="57">
        <v>112496670.90944301</v>
      </c>
      <c r="Z84" s="57">
        <v>112712894.050909</v>
      </c>
      <c r="AA84" s="57">
        <v>112823956.516726</v>
      </c>
      <c r="AB84" s="57">
        <v>112791606.419267</v>
      </c>
      <c r="AC84" s="57">
        <v>112586950.02235</v>
      </c>
      <c r="AD84" s="57">
        <v>112190451.74123301</v>
      </c>
      <c r="AE84" s="57">
        <v>111591934.142621</v>
      </c>
      <c r="AF84" s="57">
        <v>110790577.94465899</v>
      </c>
      <c r="AG84" s="57">
        <v>109794922.016932</v>
      </c>
      <c r="AH84" s="57">
        <v>108622863.380473</v>
      </c>
      <c r="AI84" s="57">
        <v>107301657.207754</v>
      </c>
      <c r="AJ84" s="57">
        <v>105867916.82269099</v>
      </c>
      <c r="AK84" s="57">
        <v>104367613.700642</v>
      </c>
      <c r="AL84" s="57">
        <v>102856077.46841</v>
      </c>
      <c r="AM84" s="57">
        <v>101397995.904237</v>
      </c>
      <c r="AN84" s="57">
        <v>100067414.937805</v>
      </c>
      <c r="AO84" s="57">
        <v>98947738.650250196</v>
      </c>
      <c r="AP84" s="57">
        <v>98131729.274139196</v>
      </c>
      <c r="AQ84" s="57">
        <v>97721507.193487898</v>
      </c>
      <c r="AR84" s="57">
        <v>97828550.943754002</v>
      </c>
      <c r="AS84" s="57">
        <v>98573697.211835593</v>
      </c>
      <c r="AT84" s="57">
        <v>100087140.836072</v>
      </c>
    </row>
    <row r="85" spans="1:46">
      <c r="A85">
        <v>353</v>
      </c>
      <c r="B85">
        <v>321100</v>
      </c>
      <c r="C85" t="s">
        <v>455</v>
      </c>
      <c r="D85" t="s">
        <v>763</v>
      </c>
      <c r="E85" s="57">
        <v>87018606.717976898</v>
      </c>
      <c r="F85" s="57">
        <v>78391057.448481098</v>
      </c>
      <c r="G85" s="57">
        <v>70984413.896534801</v>
      </c>
      <c r="H85" s="57">
        <v>64695163.157670103</v>
      </c>
      <c r="I85" s="57">
        <v>59424056.834003299</v>
      </c>
      <c r="J85" s="57">
        <v>55076111.034234397</v>
      </c>
      <c r="K85" s="57">
        <v>51560606.373648599</v>
      </c>
      <c r="L85" s="57">
        <v>48791087.974114299</v>
      </c>
      <c r="M85" s="57">
        <v>46685365.464084901</v>
      </c>
      <c r="N85" s="57">
        <v>45165512.978597201</v>
      </c>
      <c r="O85" s="57">
        <v>44157869.159272999</v>
      </c>
      <c r="P85" s="57">
        <v>43593037.154317498</v>
      </c>
      <c r="Q85" s="57">
        <v>43405884.618520901</v>
      </c>
      <c r="R85" s="57">
        <v>43535543.713257201</v>
      </c>
      <c r="S85" s="57">
        <v>43925411.106484503</v>
      </c>
      <c r="T85" s="57">
        <v>44523147.972745299</v>
      </c>
      <c r="U85" s="57">
        <v>45280679.993165404</v>
      </c>
      <c r="V85" s="57">
        <v>46154197.355457403</v>
      </c>
      <c r="W85" s="57">
        <v>47104154.753915399</v>
      </c>
      <c r="X85" s="57">
        <v>48095271.389417998</v>
      </c>
      <c r="Y85" s="57">
        <v>49096530.969429903</v>
      </c>
      <c r="Z85" s="57">
        <v>50081181.707997203</v>
      </c>
      <c r="AA85" s="57">
        <v>51026736.325754002</v>
      </c>
      <c r="AB85" s="57">
        <v>51914972.049914204</v>
      </c>
      <c r="AC85" s="57">
        <v>52731930.614278197</v>
      </c>
      <c r="AD85" s="57">
        <v>53467918.259232402</v>
      </c>
      <c r="AE85" s="57">
        <v>54117505.731743202</v>
      </c>
      <c r="AF85" s="57">
        <v>54679528.2853655</v>
      </c>
      <c r="AG85" s="57">
        <v>55157085.680233799</v>
      </c>
      <c r="AH85" s="57">
        <v>55557542.183072001</v>
      </c>
      <c r="AI85" s="57">
        <v>55892526.567183897</v>
      </c>
      <c r="AJ85" s="57">
        <v>56177932.112460002</v>
      </c>
      <c r="AK85" s="57">
        <v>56433916.605373301</v>
      </c>
      <c r="AL85" s="57">
        <v>56684902.338982902</v>
      </c>
      <c r="AM85" s="57">
        <v>56959576.112930201</v>
      </c>
      <c r="AN85" s="57">
        <v>57290889.233442202</v>
      </c>
      <c r="AO85" s="57">
        <v>57716057.513328902</v>
      </c>
      <c r="AP85" s="57">
        <v>58276561.271986403</v>
      </c>
      <c r="AQ85" s="57">
        <v>59018145.335393801</v>
      </c>
      <c r="AR85" s="57">
        <v>59990819.036112703</v>
      </c>
      <c r="AS85" s="57">
        <v>61248856.213291503</v>
      </c>
      <c r="AT85" s="57">
        <v>62850795.212661602</v>
      </c>
    </row>
    <row r="86" spans="1:46">
      <c r="A86">
        <v>264</v>
      </c>
      <c r="B86">
        <v>321200</v>
      </c>
      <c r="C86" t="s">
        <v>455</v>
      </c>
      <c r="D86" t="s">
        <v>762</v>
      </c>
      <c r="E86" s="57">
        <v>266133480.82594699</v>
      </c>
      <c r="F86" s="57">
        <v>249849235.56675899</v>
      </c>
      <c r="G86" s="57">
        <v>234560444.75529301</v>
      </c>
      <c r="H86" s="57">
        <v>220239024.00633499</v>
      </c>
      <c r="I86" s="57">
        <v>206856569.023081</v>
      </c>
      <c r="J86" s="57">
        <v>194384355.59713</v>
      </c>
      <c r="K86" s="57">
        <v>182793339.608491</v>
      </c>
      <c r="L86" s="57">
        <v>172054157.02557999</v>
      </c>
      <c r="M86" s="57">
        <v>162137123.90522</v>
      </c>
      <c r="N86" s="57">
        <v>153012236.39264199</v>
      </c>
      <c r="O86" s="57">
        <v>144649170.72148299</v>
      </c>
      <c r="P86" s="57">
        <v>137017283.21379</v>
      </c>
      <c r="Q86" s="57">
        <v>130085610.28001601</v>
      </c>
      <c r="R86" s="57">
        <v>123822868.41902</v>
      </c>
      <c r="S86" s="57">
        <v>118197454.21807</v>
      </c>
      <c r="T86" s="57">
        <v>113177444.352842</v>
      </c>
      <c r="U86" s="57">
        <v>108730595.587418</v>
      </c>
      <c r="V86" s="57">
        <v>104824344.774288</v>
      </c>
      <c r="W86" s="57">
        <v>101425808.85435</v>
      </c>
      <c r="X86" s="57">
        <v>98501784.856908098</v>
      </c>
      <c r="Y86" s="57">
        <v>96018749.899674803</v>
      </c>
      <c r="Z86" s="57">
        <v>93942861.188769698</v>
      </c>
      <c r="AA86" s="57">
        <v>92239956.018719807</v>
      </c>
      <c r="AB86" s="57">
        <v>90875551.772459894</v>
      </c>
      <c r="AC86" s="57">
        <v>89814845.921331301</v>
      </c>
      <c r="AD86" s="57">
        <v>89022716.025084093</v>
      </c>
      <c r="AE86" s="57">
        <v>88463719.7318746</v>
      </c>
      <c r="AF86" s="57">
        <v>88102094.778266802</v>
      </c>
      <c r="AG86" s="57">
        <v>87901758.989231899</v>
      </c>
      <c r="AH86" s="57">
        <v>87826310.278150007</v>
      </c>
      <c r="AI86" s="57">
        <v>87839026.646806106</v>
      </c>
      <c r="AJ86" s="57">
        <v>87902866.185395107</v>
      </c>
      <c r="AK86" s="57">
        <v>87980467.072517797</v>
      </c>
      <c r="AL86" s="57">
        <v>88034147.575182796</v>
      </c>
      <c r="AM86" s="57">
        <v>88025906.048805803</v>
      </c>
      <c r="AN86" s="57">
        <v>87917420.937210903</v>
      </c>
      <c r="AO86" s="57">
        <v>87670050.772628203</v>
      </c>
      <c r="AP86" s="57">
        <v>87244834.175697699</v>
      </c>
      <c r="AQ86" s="57">
        <v>86602489.855462402</v>
      </c>
      <c r="AR86" s="57">
        <v>85703416.609376803</v>
      </c>
      <c r="AS86" s="57">
        <v>84507693.323301703</v>
      </c>
      <c r="AT86" s="57">
        <v>82975078.971505001</v>
      </c>
    </row>
    <row r="87" spans="1:46">
      <c r="A87">
        <v>255</v>
      </c>
      <c r="B87">
        <v>321300</v>
      </c>
      <c r="C87" t="s">
        <v>455</v>
      </c>
      <c r="D87" t="s">
        <v>761</v>
      </c>
      <c r="E87" s="57">
        <v>46060767.910296597</v>
      </c>
      <c r="F87" s="57">
        <v>52937964.799999803</v>
      </c>
      <c r="G87" s="57">
        <v>58415608.725801602</v>
      </c>
      <c r="H87" s="57">
        <v>62638098.1020023</v>
      </c>
      <c r="I87" s="57">
        <v>65743216.206358403</v>
      </c>
      <c r="J87" s="57">
        <v>67862131.180082396</v>
      </c>
      <c r="K87" s="57">
        <v>69119396.027841002</v>
      </c>
      <c r="L87" s="57">
        <v>69632948.617757201</v>
      </c>
      <c r="M87" s="57">
        <v>69514111.681409702</v>
      </c>
      <c r="N87" s="57">
        <v>68867592.813832194</v>
      </c>
      <c r="O87" s="57">
        <v>67791484.473514006</v>
      </c>
      <c r="P87" s="57">
        <v>66377263.982400097</v>
      </c>
      <c r="Q87" s="57">
        <v>64709793.52589</v>
      </c>
      <c r="R87" s="57">
        <v>62867320.152840301</v>
      </c>
      <c r="S87" s="57">
        <v>60921475.775561698</v>
      </c>
      <c r="T87" s="57">
        <v>58937277.169820897</v>
      </c>
      <c r="U87" s="57">
        <v>56973125.9748412</v>
      </c>
      <c r="V87" s="57">
        <v>55080808.693298198</v>
      </c>
      <c r="W87" s="57">
        <v>53305496.691326499</v>
      </c>
      <c r="X87" s="57">
        <v>51685746.198514603</v>
      </c>
      <c r="Y87" s="57">
        <v>50253498.307905801</v>
      </c>
      <c r="Z87" s="57">
        <v>49034078.975999497</v>
      </c>
      <c r="AA87" s="57">
        <v>48046199.022752397</v>
      </c>
      <c r="AB87" s="57">
        <v>47301954.131573804</v>
      </c>
      <c r="AC87" s="57">
        <v>46806824.8493286</v>
      </c>
      <c r="AD87" s="57">
        <v>46559676.5863415</v>
      </c>
      <c r="AE87" s="57">
        <v>46552759.616386101</v>
      </c>
      <c r="AF87" s="57">
        <v>46771709.0766965</v>
      </c>
      <c r="AG87" s="57">
        <v>47195544.967960499</v>
      </c>
      <c r="AH87" s="57">
        <v>47796672.154320396</v>
      </c>
      <c r="AI87" s="57">
        <v>48540880.363375299</v>
      </c>
      <c r="AJ87" s="57">
        <v>49387344.186182097</v>
      </c>
      <c r="AK87" s="57">
        <v>50288623.077245802</v>
      </c>
      <c r="AL87" s="57">
        <v>51190661.354536697</v>
      </c>
      <c r="AM87" s="57">
        <v>52032788.199472502</v>
      </c>
      <c r="AN87" s="57">
        <v>52747717.656929098</v>
      </c>
      <c r="AO87" s="57">
        <v>53261548.635240197</v>
      </c>
      <c r="AP87" s="57">
        <v>53493764.906190999</v>
      </c>
      <c r="AQ87" s="57">
        <v>53357235.105026402</v>
      </c>
      <c r="AR87" s="57">
        <v>52758212.730442598</v>
      </c>
      <c r="AS87" s="57">
        <v>51596336.144595303</v>
      </c>
      <c r="AT87" s="57">
        <v>49764628.573091097</v>
      </c>
    </row>
    <row r="88" spans="1:46">
      <c r="A88">
        <v>98</v>
      </c>
      <c r="B88">
        <v>330100</v>
      </c>
      <c r="C88" t="s">
        <v>440</v>
      </c>
      <c r="D88" t="s">
        <v>760</v>
      </c>
      <c r="E88" s="57">
        <v>262142991.36570999</v>
      </c>
      <c r="F88" s="57">
        <v>345128591.04017901</v>
      </c>
      <c r="G88" s="57">
        <v>412201421.26207101</v>
      </c>
      <c r="H88" s="57">
        <v>464965950.785182</v>
      </c>
      <c r="I88" s="57">
        <v>504953814.65158701</v>
      </c>
      <c r="J88" s="57">
        <v>533623814.19165701</v>
      </c>
      <c r="K88" s="57">
        <v>552361917.02405596</v>
      </c>
      <c r="L88" s="57">
        <v>562481257.05573595</v>
      </c>
      <c r="M88" s="57">
        <v>565222134.48193598</v>
      </c>
      <c r="N88" s="57">
        <v>561752015.78619504</v>
      </c>
      <c r="O88" s="57">
        <v>553165533.74032104</v>
      </c>
      <c r="P88" s="57">
        <v>540484487.40444696</v>
      </c>
      <c r="Q88" s="57">
        <v>524657842.12697101</v>
      </c>
      <c r="R88" s="57">
        <v>506561729.54457402</v>
      </c>
      <c r="S88" s="57">
        <v>486999447.58225203</v>
      </c>
      <c r="T88" s="57">
        <v>466701460.45328403</v>
      </c>
      <c r="U88" s="57">
        <v>446325398.65923202</v>
      </c>
      <c r="V88" s="57">
        <v>426456058.98994702</v>
      </c>
      <c r="W88" s="57">
        <v>407605404.52358198</v>
      </c>
      <c r="X88" s="57">
        <v>390212564.62657797</v>
      </c>
      <c r="Y88" s="57">
        <v>374643834.95364702</v>
      </c>
      <c r="Z88" s="57">
        <v>361192677.44782197</v>
      </c>
      <c r="AA88" s="57">
        <v>350079720.34040397</v>
      </c>
      <c r="AB88" s="57">
        <v>341452758.15099198</v>
      </c>
      <c r="AC88" s="57">
        <v>335386751.68748403</v>
      </c>
      <c r="AD88" s="57">
        <v>331883828.04604203</v>
      </c>
      <c r="AE88" s="57">
        <v>330873280.61115903</v>
      </c>
      <c r="AF88" s="57">
        <v>332211569.05558699</v>
      </c>
      <c r="AG88" s="57">
        <v>335682319.34036201</v>
      </c>
      <c r="AH88" s="57">
        <v>340996323.71484298</v>
      </c>
      <c r="AI88" s="57">
        <v>347791540.71665102</v>
      </c>
      <c r="AJ88" s="57">
        <v>355633095.17172903</v>
      </c>
      <c r="AK88" s="57">
        <v>364013278.19426602</v>
      </c>
      <c r="AL88" s="57">
        <v>372351547.18677402</v>
      </c>
      <c r="AM88" s="57">
        <v>379994525.84006399</v>
      </c>
      <c r="AN88" s="57">
        <v>386216004.133178</v>
      </c>
      <c r="AO88" s="57">
        <v>390216938.33354098</v>
      </c>
      <c r="AP88" s="57">
        <v>391125450.99677902</v>
      </c>
      <c r="AQ88" s="57">
        <v>387996830.96685702</v>
      </c>
      <c r="AR88" s="57">
        <v>379813533.376037</v>
      </c>
      <c r="AS88" s="57">
        <v>365485179.64484298</v>
      </c>
      <c r="AT88" s="57">
        <v>343848557.482108</v>
      </c>
    </row>
    <row r="89" spans="1:46">
      <c r="A89">
        <v>199</v>
      </c>
      <c r="B89">
        <v>330200</v>
      </c>
      <c r="C89" t="s">
        <v>440</v>
      </c>
      <c r="D89" t="s">
        <v>759</v>
      </c>
      <c r="E89" s="57">
        <v>192456959.09995601</v>
      </c>
      <c r="F89" s="57">
        <v>183900297.393758</v>
      </c>
      <c r="G89" s="57">
        <v>176408564.488677</v>
      </c>
      <c r="H89" s="57">
        <v>169893437.816158</v>
      </c>
      <c r="I89" s="57">
        <v>164270117.991402</v>
      </c>
      <c r="J89" s="57">
        <v>159457328.813364</v>
      </c>
      <c r="K89" s="57">
        <v>155377317.264754</v>
      </c>
      <c r="L89" s="57">
        <v>151955853.51203501</v>
      </c>
      <c r="M89" s="57">
        <v>149122230.90542701</v>
      </c>
      <c r="N89" s="57">
        <v>146809265.97890401</v>
      </c>
      <c r="O89" s="57">
        <v>144953298.45019299</v>
      </c>
      <c r="P89" s="57">
        <v>143494191.220777</v>
      </c>
      <c r="Q89" s="57">
        <v>142375330.37589401</v>
      </c>
      <c r="R89" s="57">
        <v>141543625.184535</v>
      </c>
      <c r="S89" s="57">
        <v>140949508.099446</v>
      </c>
      <c r="T89" s="57">
        <v>140546934.75713101</v>
      </c>
      <c r="U89" s="57">
        <v>140293383.977842</v>
      </c>
      <c r="V89" s="57">
        <v>140149857.76559299</v>
      </c>
      <c r="W89" s="57">
        <v>140080881.30814499</v>
      </c>
      <c r="X89" s="57">
        <v>140054502.97702101</v>
      </c>
      <c r="Y89" s="57">
        <v>140042294.327494</v>
      </c>
      <c r="Z89" s="57">
        <v>140019350.098593</v>
      </c>
      <c r="AA89" s="57">
        <v>139964288.213101</v>
      </c>
      <c r="AB89" s="57">
        <v>139859249.777556</v>
      </c>
      <c r="AC89" s="57">
        <v>139689899.08225101</v>
      </c>
      <c r="AD89" s="57">
        <v>139445423.60123199</v>
      </c>
      <c r="AE89" s="57">
        <v>139118533.992304</v>
      </c>
      <c r="AF89" s="57">
        <v>138705464.09702101</v>
      </c>
      <c r="AG89" s="57">
        <v>138205970.94069299</v>
      </c>
      <c r="AH89" s="57">
        <v>137623334.73238799</v>
      </c>
      <c r="AI89" s="57">
        <v>136964358.864925</v>
      </c>
      <c r="AJ89" s="57">
        <v>136239369.91488099</v>
      </c>
      <c r="AK89" s="57">
        <v>135462217.64258099</v>
      </c>
      <c r="AL89" s="57">
        <v>134650274.99211499</v>
      </c>
      <c r="AM89" s="57">
        <v>133824438.091317</v>
      </c>
      <c r="AN89" s="57">
        <v>133009126.251782</v>
      </c>
      <c r="AO89" s="57">
        <v>132232281.96886</v>
      </c>
      <c r="AP89" s="57">
        <v>131525370.92165001</v>
      </c>
      <c r="AQ89" s="57">
        <v>130923381.97300901</v>
      </c>
      <c r="AR89" s="57">
        <v>130464827.169553</v>
      </c>
      <c r="AS89" s="57">
        <v>130191741.74164499</v>
      </c>
      <c r="AT89" s="57">
        <v>130149684.10340799</v>
      </c>
    </row>
    <row r="90" spans="1:46">
      <c r="A90">
        <v>283</v>
      </c>
      <c r="B90">
        <v>330300</v>
      </c>
      <c r="C90" t="s">
        <v>440</v>
      </c>
      <c r="D90" t="s">
        <v>758</v>
      </c>
      <c r="E90" s="57">
        <v>185603241.12387401</v>
      </c>
      <c r="F90" s="57">
        <v>234136954.529017</v>
      </c>
      <c r="G90" s="57">
        <v>272977833.87874103</v>
      </c>
      <c r="H90" s="57">
        <v>303120516.29991901</v>
      </c>
      <c r="I90" s="57">
        <v>325514066.22965097</v>
      </c>
      <c r="J90" s="57">
        <v>341061975.415263</v>
      </c>
      <c r="K90" s="57">
        <v>350622162.914298</v>
      </c>
      <c r="L90" s="57">
        <v>355006975.09451801</v>
      </c>
      <c r="M90" s="57">
        <v>354983185.63391799</v>
      </c>
      <c r="N90" s="57">
        <v>351271995.520706</v>
      </c>
      <c r="O90" s="57">
        <v>344549033.05331397</v>
      </c>
      <c r="P90" s="57">
        <v>335444353.84039998</v>
      </c>
      <c r="Q90" s="57">
        <v>324542440.80083603</v>
      </c>
      <c r="R90" s="57">
        <v>312382204.16373199</v>
      </c>
      <c r="S90" s="57">
        <v>299456981.46840203</v>
      </c>
      <c r="T90" s="57">
        <v>286214537.564394</v>
      </c>
      <c r="U90" s="57">
        <v>273057064.611471</v>
      </c>
      <c r="V90" s="57">
        <v>260341182.07962</v>
      </c>
      <c r="W90" s="57">
        <v>248377936.74905899</v>
      </c>
      <c r="X90" s="57">
        <v>237432802.71022001</v>
      </c>
      <c r="Y90" s="57">
        <v>227725681.36375001</v>
      </c>
      <c r="Z90" s="57">
        <v>219430901.42053401</v>
      </c>
      <c r="AA90" s="57">
        <v>212677218.90167001</v>
      </c>
      <c r="AB90" s="57">
        <v>207547817.138484</v>
      </c>
      <c r="AC90" s="57">
        <v>204080306.77250999</v>
      </c>
      <c r="AD90" s="57">
        <v>202266725.75551599</v>
      </c>
      <c r="AE90" s="57">
        <v>202053539.349502</v>
      </c>
      <c r="AF90" s="57">
        <v>203341640.12667</v>
      </c>
      <c r="AG90" s="57">
        <v>205986347.969459</v>
      </c>
      <c r="AH90" s="57">
        <v>209797410.07051</v>
      </c>
      <c r="AI90" s="57">
        <v>214539000.93271601</v>
      </c>
      <c r="AJ90" s="57">
        <v>219929722.36917099</v>
      </c>
      <c r="AK90" s="57">
        <v>225642603.503196</v>
      </c>
      <c r="AL90" s="57">
        <v>231305100.76832899</v>
      </c>
      <c r="AM90" s="57">
        <v>236499097.908351</v>
      </c>
      <c r="AN90" s="57">
        <v>240760905.97723699</v>
      </c>
      <c r="AO90" s="57">
        <v>243581263.33920601</v>
      </c>
      <c r="AP90" s="57">
        <v>244405335.66867</v>
      </c>
      <c r="AQ90" s="57">
        <v>242632715.95032501</v>
      </c>
      <c r="AR90" s="57">
        <v>237617424.479011</v>
      </c>
      <c r="AS90" s="57">
        <v>228667908.85984799</v>
      </c>
      <c r="AT90" s="57">
        <v>215047044.00815901</v>
      </c>
    </row>
    <row r="91" spans="1:46">
      <c r="A91">
        <v>132</v>
      </c>
      <c r="B91">
        <v>330400</v>
      </c>
      <c r="C91" t="s">
        <v>440</v>
      </c>
      <c r="D91" t="s">
        <v>757</v>
      </c>
      <c r="E91" s="57">
        <v>39814753.810332797</v>
      </c>
      <c r="F91" s="57">
        <v>42463070.199348003</v>
      </c>
      <c r="G91" s="57">
        <v>44710496.497026101</v>
      </c>
      <c r="H91" s="57">
        <v>46614081.920852199</v>
      </c>
      <c r="I91" s="57">
        <v>48227134.341089502</v>
      </c>
      <c r="J91" s="57">
        <v>49599220.280778803</v>
      </c>
      <c r="K91" s="57">
        <v>50776164.915738203</v>
      </c>
      <c r="L91" s="57">
        <v>51800052.074564204</v>
      </c>
      <c r="M91" s="57">
        <v>52709224.238630399</v>
      </c>
      <c r="N91" s="57">
        <v>53538282.542088397</v>
      </c>
      <c r="O91" s="57">
        <v>54318086.771867402</v>
      </c>
      <c r="P91" s="57">
        <v>55075755.367674597</v>
      </c>
      <c r="Q91" s="57">
        <v>55834665.421994299</v>
      </c>
      <c r="R91" s="57">
        <v>56614452.680088997</v>
      </c>
      <c r="S91" s="57">
        <v>57431011.539998896</v>
      </c>
      <c r="T91" s="57">
        <v>58296495.052541301</v>
      </c>
      <c r="U91" s="57">
        <v>59219314.921312101</v>
      </c>
      <c r="V91" s="57">
        <v>60204141.502684101</v>
      </c>
      <c r="W91" s="57">
        <v>61251903.805808499</v>
      </c>
      <c r="X91" s="57">
        <v>62359789.492613599</v>
      </c>
      <c r="Y91" s="57">
        <v>63521244.877805203</v>
      </c>
      <c r="Z91" s="57">
        <v>64725974.928868398</v>
      </c>
      <c r="AA91" s="57">
        <v>65959943.266064003</v>
      </c>
      <c r="AB91" s="57">
        <v>67205372.162431106</v>
      </c>
      <c r="AC91" s="57">
        <v>68440742.543787405</v>
      </c>
      <c r="AD91" s="57">
        <v>69640793.988727197</v>
      </c>
      <c r="AE91" s="57">
        <v>70776524.728623703</v>
      </c>
      <c r="AF91" s="57">
        <v>71815191.647625804</v>
      </c>
      <c r="AG91" s="57">
        <v>72720310.282662496</v>
      </c>
      <c r="AH91" s="57">
        <v>73451654.823439002</v>
      </c>
      <c r="AI91" s="57">
        <v>73965258.1124378</v>
      </c>
      <c r="AJ91" s="57">
        <v>74213411.6449209</v>
      </c>
      <c r="AK91" s="57">
        <v>74144665.568925694</v>
      </c>
      <c r="AL91" s="57">
        <v>73703828.685270697</v>
      </c>
      <c r="AM91" s="57">
        <v>72831968.447547093</v>
      </c>
      <c r="AN91" s="57">
        <v>71466410.962129697</v>
      </c>
      <c r="AO91" s="57">
        <v>69540740.988164797</v>
      </c>
      <c r="AP91" s="57">
        <v>66984801.937582403</v>
      </c>
      <c r="AQ91" s="57">
        <v>63724695.875085004</v>
      </c>
      <c r="AR91" s="57">
        <v>59682783.518156603</v>
      </c>
      <c r="AS91" s="57">
        <v>54777684.237057596</v>
      </c>
      <c r="AT91" s="57">
        <v>48924276.054825202</v>
      </c>
    </row>
    <row r="92" spans="1:46">
      <c r="A92">
        <v>115</v>
      </c>
      <c r="B92">
        <v>330500</v>
      </c>
      <c r="C92" t="s">
        <v>440</v>
      </c>
      <c r="D92" t="s">
        <v>756</v>
      </c>
      <c r="E92" s="57">
        <v>47892593.393090002</v>
      </c>
      <c r="F92" s="57">
        <v>50903352.924295202</v>
      </c>
      <c r="G92" s="57">
        <v>53459347.945647001</v>
      </c>
      <c r="H92" s="57">
        <v>55625035.550273702</v>
      </c>
      <c r="I92" s="57">
        <v>57460615.876296297</v>
      </c>
      <c r="J92" s="57">
        <v>59022032.106828198</v>
      </c>
      <c r="K92" s="57">
        <v>60360970.469975099</v>
      </c>
      <c r="L92" s="57">
        <v>61524860.238835998</v>
      </c>
      <c r="M92" s="57">
        <v>62556873.731501698</v>
      </c>
      <c r="N92" s="57">
        <v>63495926.311055601</v>
      </c>
      <c r="O92" s="57">
        <v>64376676.385573998</v>
      </c>
      <c r="P92" s="57">
        <v>65229525.4081259</v>
      </c>
      <c r="Q92" s="57">
        <v>66080617.876772001</v>
      </c>
      <c r="R92" s="57">
        <v>66951841.334566399</v>
      </c>
      <c r="S92" s="57">
        <v>67860826.369555503</v>
      </c>
      <c r="T92" s="57">
        <v>68820946.614777997</v>
      </c>
      <c r="U92" s="57">
        <v>69841318.748265207</v>
      </c>
      <c r="V92" s="57">
        <v>70926802.493041202</v>
      </c>
      <c r="W92" s="57">
        <v>72078000.617122695</v>
      </c>
      <c r="X92" s="57">
        <v>73291258.933518305</v>
      </c>
      <c r="Y92" s="57">
        <v>74558666.300230205</v>
      </c>
      <c r="Z92" s="57">
        <v>75868054.620251998</v>
      </c>
      <c r="AA92" s="57">
        <v>77202998.841571003</v>
      </c>
      <c r="AB92" s="57">
        <v>78542816.957165897</v>
      </c>
      <c r="AC92" s="57">
        <v>79862570.005008101</v>
      </c>
      <c r="AD92" s="57">
        <v>81133062.068062693</v>
      </c>
      <c r="AE92" s="57">
        <v>82320840.274286196</v>
      </c>
      <c r="AF92" s="57">
        <v>83388194.796628594</v>
      </c>
      <c r="AG92" s="57">
        <v>84293158.853031099</v>
      </c>
      <c r="AH92" s="57">
        <v>84989508.7064289</v>
      </c>
      <c r="AI92" s="57">
        <v>85426763.664747894</v>
      </c>
      <c r="AJ92" s="57">
        <v>85550186.080908194</v>
      </c>
      <c r="AK92" s="57">
        <v>85300781.352823406</v>
      </c>
      <c r="AL92" s="57">
        <v>84615297.9233955</v>
      </c>
      <c r="AM92" s="57">
        <v>83426227.280523896</v>
      </c>
      <c r="AN92" s="57">
        <v>81661803.957098201</v>
      </c>
      <c r="AO92" s="57">
        <v>79246005.531000003</v>
      </c>
      <c r="AP92" s="57">
        <v>76098552.625103593</v>
      </c>
      <c r="AQ92" s="57">
        <v>72134908.907276496</v>
      </c>
      <c r="AR92" s="57">
        <v>67266281.090381294</v>
      </c>
      <c r="AS92" s="57">
        <v>61399618.932267599</v>
      </c>
      <c r="AT92" s="57">
        <v>54437615.235781796</v>
      </c>
    </row>
    <row r="93" spans="1:46">
      <c r="A93">
        <v>241</v>
      </c>
      <c r="B93">
        <v>330600</v>
      </c>
      <c r="C93" t="s">
        <v>440</v>
      </c>
      <c r="D93" t="s">
        <v>755</v>
      </c>
      <c r="E93" s="57">
        <v>77262335.176081195</v>
      </c>
      <c r="F93" s="57">
        <v>82430663.676919594</v>
      </c>
      <c r="G93" s="57">
        <v>86803729.182938501</v>
      </c>
      <c r="H93" s="57">
        <v>90496327.660055593</v>
      </c>
      <c r="I93" s="57">
        <v>93615619.177632302</v>
      </c>
      <c r="J93" s="57">
        <v>96261127.908471197</v>
      </c>
      <c r="K93" s="57">
        <v>98524742.128818497</v>
      </c>
      <c r="L93" s="57">
        <v>100490714.218362</v>
      </c>
      <c r="M93" s="57">
        <v>102235660.66023099</v>
      </c>
      <c r="N93" s="57">
        <v>103828562.04099999</v>
      </c>
      <c r="O93" s="57">
        <v>105330763.05068301</v>
      </c>
      <c r="P93" s="57">
        <v>106795972.482737</v>
      </c>
      <c r="Q93" s="57">
        <v>108270263.234062</v>
      </c>
      <c r="R93" s="57">
        <v>109792072.30500001</v>
      </c>
      <c r="S93" s="57">
        <v>111392200.799336</v>
      </c>
      <c r="T93" s="57">
        <v>113093813.924297</v>
      </c>
      <c r="U93" s="57">
        <v>114912440.99055199</v>
      </c>
      <c r="V93" s="57">
        <v>116855975.412212</v>
      </c>
      <c r="W93" s="57">
        <v>118924674.70683099</v>
      </c>
      <c r="X93" s="57">
        <v>121111160.495406</v>
      </c>
      <c r="Y93" s="57">
        <v>123400418.50237601</v>
      </c>
      <c r="Z93" s="57">
        <v>125769798.55562</v>
      </c>
      <c r="AA93" s="57">
        <v>128189014.586464</v>
      </c>
      <c r="AB93" s="57">
        <v>130620144.629673</v>
      </c>
      <c r="AC93" s="57">
        <v>133017630.82345399</v>
      </c>
      <c r="AD93" s="57">
        <v>135328279.40945801</v>
      </c>
      <c r="AE93" s="57">
        <v>137491260.732779</v>
      </c>
      <c r="AF93" s="57">
        <v>139438109.241952</v>
      </c>
      <c r="AG93" s="57">
        <v>141092723.48895201</v>
      </c>
      <c r="AH93" s="57">
        <v>142371366.12920299</v>
      </c>
      <c r="AI93" s="57">
        <v>143182663.92156401</v>
      </c>
      <c r="AJ93" s="57">
        <v>143427607.728342</v>
      </c>
      <c r="AK93" s="57">
        <v>142999552.51528299</v>
      </c>
      <c r="AL93" s="57">
        <v>141784217.35157701</v>
      </c>
      <c r="AM93" s="57">
        <v>139659685.40985501</v>
      </c>
      <c r="AN93" s="57">
        <v>136496403.96619201</v>
      </c>
      <c r="AO93" s="57">
        <v>132157184.400103</v>
      </c>
      <c r="AP93" s="57">
        <v>126497202.19454999</v>
      </c>
      <c r="AQ93" s="57">
        <v>119363996.935931</v>
      </c>
      <c r="AR93" s="57">
        <v>110597472.314091</v>
      </c>
      <c r="AS93" s="57">
        <v>100029896.122317</v>
      </c>
      <c r="AT93" s="57">
        <v>87485900.257336393</v>
      </c>
    </row>
    <row r="94" spans="1:46">
      <c r="A94">
        <v>138</v>
      </c>
      <c r="B94">
        <v>330700</v>
      </c>
      <c r="C94" t="s">
        <v>440</v>
      </c>
      <c r="D94" t="s">
        <v>754</v>
      </c>
      <c r="E94" s="57">
        <v>238411402.31019899</v>
      </c>
      <c r="F94" s="57">
        <v>207649993.75409499</v>
      </c>
      <c r="G94" s="57">
        <v>181124374.95317999</v>
      </c>
      <c r="H94" s="57">
        <v>158478095.96031499</v>
      </c>
      <c r="I94" s="57">
        <v>139369286.88840899</v>
      </c>
      <c r="J94" s="57">
        <v>123470657.91042399</v>
      </c>
      <c r="K94" s="57">
        <v>110469499.25937</v>
      </c>
      <c r="L94" s="57">
        <v>100067681.228314</v>
      </c>
      <c r="M94" s="57">
        <v>91981654.170366794</v>
      </c>
      <c r="N94" s="57">
        <v>85942448.498693004</v>
      </c>
      <c r="O94" s="57">
        <v>81695674.686510593</v>
      </c>
      <c r="P94" s="57">
        <v>79001523.267085597</v>
      </c>
      <c r="Q94" s="57">
        <v>77634764.833733097</v>
      </c>
      <c r="R94" s="57">
        <v>77384750.039825395</v>
      </c>
      <c r="S94" s="57">
        <v>78055409.598780602</v>
      </c>
      <c r="T94" s="57">
        <v>79465254.284067199</v>
      </c>
      <c r="U94" s="57">
        <v>81447374.929207802</v>
      </c>
      <c r="V94" s="57">
        <v>83849442.427777305</v>
      </c>
      <c r="W94" s="57">
        <v>86533707.733394593</v>
      </c>
      <c r="X94" s="57">
        <v>89377001.859735504</v>
      </c>
      <c r="Y94" s="57">
        <v>92270735.880526498</v>
      </c>
      <c r="Z94" s="57">
        <v>95120900.929537803</v>
      </c>
      <c r="AA94" s="57">
        <v>97848068.2006035</v>
      </c>
      <c r="AB94" s="57">
        <v>100387388.947597</v>
      </c>
      <c r="AC94" s="57">
        <v>102688594.484448</v>
      </c>
      <c r="AD94" s="57">
        <v>104715996.18513601</v>
      </c>
      <c r="AE94" s="57">
        <v>106448485.48369101</v>
      </c>
      <c r="AF94" s="57">
        <v>107879533.874194</v>
      </c>
      <c r="AG94" s="57">
        <v>109017192.910781</v>
      </c>
      <c r="AH94" s="57">
        <v>109884094.20763101</v>
      </c>
      <c r="AI94" s="57">
        <v>110517449.438977</v>
      </c>
      <c r="AJ94" s="57">
        <v>110969050.33910701</v>
      </c>
      <c r="AK94" s="57">
        <v>111305268.70235699</v>
      </c>
      <c r="AL94" s="57">
        <v>111607056.38311701</v>
      </c>
      <c r="AM94" s="57">
        <v>111969945.295817</v>
      </c>
      <c r="AN94" s="57">
        <v>112504047.414952</v>
      </c>
      <c r="AO94" s="57">
        <v>113334054.775056</v>
      </c>
      <c r="AP94" s="57">
        <v>114599239.470723</v>
      </c>
      <c r="AQ94" s="57">
        <v>116453453.656596</v>
      </c>
      <c r="AR94" s="57">
        <v>119065129.547364</v>
      </c>
      <c r="AS94" s="57">
        <v>122617279.41777501</v>
      </c>
      <c r="AT94" s="57">
        <v>127307495.60262001</v>
      </c>
    </row>
    <row r="95" spans="1:46">
      <c r="A95">
        <v>224</v>
      </c>
      <c r="B95">
        <v>330800</v>
      </c>
      <c r="C95" t="s">
        <v>440</v>
      </c>
      <c r="D95" t="s">
        <v>753</v>
      </c>
      <c r="E95" s="57">
        <v>60181771.2648357</v>
      </c>
      <c r="F95" s="57">
        <v>67775590.418181807</v>
      </c>
      <c r="G95" s="57">
        <v>73732790.139875099</v>
      </c>
      <c r="H95" s="57">
        <v>78222737.052083805</v>
      </c>
      <c r="I95" s="57">
        <v>81407037.420994401</v>
      </c>
      <c r="J95" s="57">
        <v>83439537.156810403</v>
      </c>
      <c r="K95" s="57">
        <v>84466321.813751295</v>
      </c>
      <c r="L95" s="57">
        <v>84625716.5900563</v>
      </c>
      <c r="M95" s="57">
        <v>84048286.327978998</v>
      </c>
      <c r="N95" s="57">
        <v>82856835.513794497</v>
      </c>
      <c r="O95" s="57">
        <v>81166408.277792305</v>
      </c>
      <c r="P95" s="57">
        <v>79084288.394279793</v>
      </c>
      <c r="Q95" s="57">
        <v>76709999.281582206</v>
      </c>
      <c r="R95" s="57">
        <v>74135304.002042696</v>
      </c>
      <c r="S95" s="57">
        <v>71444205.262020499</v>
      </c>
      <c r="T95" s="57">
        <v>68712945.411893502</v>
      </c>
      <c r="U95" s="57">
        <v>66010006.446055502</v>
      </c>
      <c r="V95" s="57">
        <v>63396110.0029203</v>
      </c>
      <c r="W95" s="57">
        <v>60924217.364916898</v>
      </c>
      <c r="X95" s="57">
        <v>58639529.4584914</v>
      </c>
      <c r="Y95" s="57">
        <v>56579486.854110397</v>
      </c>
      <c r="Z95" s="57">
        <v>54773769.7662545</v>
      </c>
      <c r="AA95" s="57">
        <v>53244298.053423502</v>
      </c>
      <c r="AB95" s="57">
        <v>52005231.2181326</v>
      </c>
      <c r="AC95" s="57">
        <v>51062968.4069167</v>
      </c>
      <c r="AD95" s="57">
        <v>50416148.4103285</v>
      </c>
      <c r="AE95" s="57">
        <v>50055649.6629382</v>
      </c>
      <c r="AF95" s="57">
        <v>49964590.243327297</v>
      </c>
      <c r="AG95" s="57">
        <v>50118327.874105103</v>
      </c>
      <c r="AH95" s="57">
        <v>50484459.9218904</v>
      </c>
      <c r="AI95" s="57">
        <v>51022823.397320397</v>
      </c>
      <c r="AJ95" s="57">
        <v>51685494.955054402</v>
      </c>
      <c r="AK95" s="57">
        <v>52416790.8937646</v>
      </c>
      <c r="AL95" s="57">
        <v>53153267.156140402</v>
      </c>
      <c r="AM95" s="57">
        <v>53823719.328891903</v>
      </c>
      <c r="AN95" s="57">
        <v>54349182.6427413</v>
      </c>
      <c r="AO95" s="57">
        <v>54642931.972438902</v>
      </c>
      <c r="AP95" s="57">
        <v>54610481.836740598</v>
      </c>
      <c r="AQ95" s="57">
        <v>54149586.398426197</v>
      </c>
      <c r="AR95" s="57">
        <v>53150239.464287899</v>
      </c>
      <c r="AS95" s="57">
        <v>51494674.485142797</v>
      </c>
      <c r="AT95" s="57">
        <v>49057364.555817701</v>
      </c>
    </row>
    <row r="96" spans="1:46">
      <c r="A96">
        <v>358</v>
      </c>
      <c r="B96">
        <v>330900</v>
      </c>
      <c r="C96" t="s">
        <v>440</v>
      </c>
      <c r="D96" t="s">
        <v>752</v>
      </c>
      <c r="E96" s="57">
        <v>36039661.180496499</v>
      </c>
      <c r="F96" s="57">
        <v>40814233.636363402</v>
      </c>
      <c r="G96" s="57">
        <v>44551971.253605701</v>
      </c>
      <c r="H96" s="57">
        <v>47360587.554667197</v>
      </c>
      <c r="I96" s="57">
        <v>49342839.792791203</v>
      </c>
      <c r="J96" s="57">
        <v>50596528.952018</v>
      </c>
      <c r="K96" s="57">
        <v>51214499.747187398</v>
      </c>
      <c r="L96" s="57">
        <v>51284640.623935997</v>
      </c>
      <c r="M96" s="57">
        <v>50889883.7586997</v>
      </c>
      <c r="N96" s="57">
        <v>50108205.058712102</v>
      </c>
      <c r="O96" s="57">
        <v>49012624.162005</v>
      </c>
      <c r="P96" s="57">
        <v>47671204.437408999</v>
      </c>
      <c r="Q96" s="57">
        <v>46147052.984552197</v>
      </c>
      <c r="R96" s="57">
        <v>44498320.633861102</v>
      </c>
      <c r="S96" s="57">
        <v>42778201.946560398</v>
      </c>
      <c r="T96" s="57">
        <v>41034935.214674503</v>
      </c>
      <c r="U96" s="57">
        <v>39311802.461022399</v>
      </c>
      <c r="V96" s="57">
        <v>37647129.439225502</v>
      </c>
      <c r="W96" s="57">
        <v>36074285.633700401</v>
      </c>
      <c r="X96" s="57">
        <v>34621684.259663597</v>
      </c>
      <c r="Y96" s="57">
        <v>33312782.2631291</v>
      </c>
      <c r="Z96" s="57">
        <v>32166080.3209088</v>
      </c>
      <c r="AA96" s="57">
        <v>31195122.840613902</v>
      </c>
      <c r="AB96" s="57">
        <v>30408497.9606531</v>
      </c>
      <c r="AC96" s="57">
        <v>29809837.550232898</v>
      </c>
      <c r="AD96" s="57">
        <v>29397817.2093588</v>
      </c>
      <c r="AE96" s="57">
        <v>29166156.268835101</v>
      </c>
      <c r="AF96" s="57">
        <v>29103617.790261801</v>
      </c>
      <c r="AG96" s="57">
        <v>29194008.566040602</v>
      </c>
      <c r="AH96" s="57">
        <v>29416179.119367201</v>
      </c>
      <c r="AI96" s="57">
        <v>29744023.704241298</v>
      </c>
      <c r="AJ96" s="57">
        <v>30146480.3054538</v>
      </c>
      <c r="AK96" s="57">
        <v>30587530.638600402</v>
      </c>
      <c r="AL96" s="57">
        <v>31026200.150070298</v>
      </c>
      <c r="AM96" s="57">
        <v>31416558.017053701</v>
      </c>
      <c r="AN96" s="57">
        <v>31707717.1475363</v>
      </c>
      <c r="AO96" s="57">
        <v>31843834.180305999</v>
      </c>
      <c r="AP96" s="57">
        <v>31764109.484946299</v>
      </c>
      <c r="AQ96" s="57">
        <v>31402787.161838099</v>
      </c>
      <c r="AR96" s="57">
        <v>30689155.0421606</v>
      </c>
      <c r="AS96" s="57">
        <v>29547544.687895801</v>
      </c>
      <c r="AT96" s="57">
        <v>27897331.391818099</v>
      </c>
    </row>
    <row r="97" spans="1:46">
      <c r="A97">
        <v>261</v>
      </c>
      <c r="B97">
        <v>331000</v>
      </c>
      <c r="C97" t="s">
        <v>440</v>
      </c>
      <c r="D97" t="s">
        <v>751</v>
      </c>
      <c r="E97" s="57">
        <v>162576343.87578499</v>
      </c>
      <c r="F97" s="57">
        <v>141694993.850559</v>
      </c>
      <c r="G97" s="57">
        <v>123689636.345947</v>
      </c>
      <c r="H97" s="57">
        <v>108317815.666595</v>
      </c>
      <c r="I97" s="57">
        <v>95346998.5390248</v>
      </c>
      <c r="J97" s="57">
        <v>84554574.111630902</v>
      </c>
      <c r="K97" s="57">
        <v>75727853.954678297</v>
      </c>
      <c r="L97" s="57">
        <v>68664072.060305595</v>
      </c>
      <c r="M97" s="57">
        <v>63170384.842522599</v>
      </c>
      <c r="N97" s="57">
        <v>59063871.137212798</v>
      </c>
      <c r="O97" s="57">
        <v>56171532.202130303</v>
      </c>
      <c r="P97" s="57">
        <v>54330291.716903202</v>
      </c>
      <c r="Q97" s="57">
        <v>53386995.783030003</v>
      </c>
      <c r="R97" s="57">
        <v>53198412.923882</v>
      </c>
      <c r="S97" s="57">
        <v>53631234.084704399</v>
      </c>
      <c r="T97" s="57">
        <v>54562072.632615097</v>
      </c>
      <c r="U97" s="57">
        <v>55877464.356598899</v>
      </c>
      <c r="V97" s="57">
        <v>57473867.467518799</v>
      </c>
      <c r="W97" s="57">
        <v>59257662.5981078</v>
      </c>
      <c r="X97" s="57">
        <v>61145152.8029733</v>
      </c>
      <c r="Y97" s="57">
        <v>63062563.558588997</v>
      </c>
      <c r="Z97" s="57">
        <v>64946042.763307601</v>
      </c>
      <c r="AA97" s="57">
        <v>66741660.737351403</v>
      </c>
      <c r="AB97" s="57">
        <v>68405410.222814605</v>
      </c>
      <c r="AC97" s="57">
        <v>69903206.383662194</v>
      </c>
      <c r="AD97" s="57">
        <v>71210886.805736497</v>
      </c>
      <c r="AE97" s="57">
        <v>72314211.496747002</v>
      </c>
      <c r="AF97" s="57">
        <v>73208862.886279106</v>
      </c>
      <c r="AG97" s="57">
        <v>73900445.825785607</v>
      </c>
      <c r="AH97" s="57">
        <v>74404487.588597298</v>
      </c>
      <c r="AI97" s="57">
        <v>74746437.869914994</v>
      </c>
      <c r="AJ97" s="57">
        <v>74961668.786808997</v>
      </c>
      <c r="AK97" s="57">
        <v>75095474.878226295</v>
      </c>
      <c r="AL97" s="57">
        <v>75203073.104985207</v>
      </c>
      <c r="AM97" s="57">
        <v>75349602.849774405</v>
      </c>
      <c r="AN97" s="57">
        <v>75610125.917154297</v>
      </c>
      <c r="AO97" s="57">
        <v>76069626.533560798</v>
      </c>
      <c r="AP97" s="57">
        <v>76823011.347301498</v>
      </c>
      <c r="AQ97" s="57">
        <v>77975109.428554505</v>
      </c>
      <c r="AR97" s="57">
        <v>79640672.269367203</v>
      </c>
      <c r="AS97" s="57">
        <v>81944373.783667594</v>
      </c>
      <c r="AT97" s="57">
        <v>85020810.307249993</v>
      </c>
    </row>
    <row r="98" spans="1:46">
      <c r="A98">
        <v>161</v>
      </c>
      <c r="B98">
        <v>331100</v>
      </c>
      <c r="C98" t="s">
        <v>440</v>
      </c>
      <c r="D98" t="s">
        <v>750</v>
      </c>
      <c r="E98" s="57">
        <v>59667008.963014796</v>
      </c>
      <c r="F98" s="57">
        <v>53492293.518551901</v>
      </c>
      <c r="G98" s="57">
        <v>48209302.766516797</v>
      </c>
      <c r="H98" s="57">
        <v>43741772.050146699</v>
      </c>
      <c r="I98" s="57">
        <v>40016596.639941901</v>
      </c>
      <c r="J98" s="57">
        <v>36963831.733666502</v>
      </c>
      <c r="K98" s="57">
        <v>34516692.4563476</v>
      </c>
      <c r="L98" s="57">
        <v>32611553.8602749</v>
      </c>
      <c r="M98" s="57">
        <v>31187950.925002899</v>
      </c>
      <c r="N98" s="57">
        <v>30188578.5573484</v>
      </c>
      <c r="O98" s="57">
        <v>29559291.591391001</v>
      </c>
      <c r="P98" s="57">
        <v>29249104.788475201</v>
      </c>
      <c r="Q98" s="57">
        <v>29210192.837207001</v>
      </c>
      <c r="R98" s="57">
        <v>29397890.353457101</v>
      </c>
      <c r="S98" s="57">
        <v>29770691.880358599</v>
      </c>
      <c r="T98" s="57">
        <v>30290251.888308201</v>
      </c>
      <c r="U98" s="57">
        <v>30921384.774966098</v>
      </c>
      <c r="V98" s="57">
        <v>31632064.865255501</v>
      </c>
      <c r="W98" s="57">
        <v>32393426.411362801</v>
      </c>
      <c r="X98" s="57">
        <v>33179763.592737999</v>
      </c>
      <c r="Y98" s="57">
        <v>33968530.516094603</v>
      </c>
      <c r="Z98" s="57">
        <v>34740341.215408199</v>
      </c>
      <c r="AA98" s="57">
        <v>35478969.651919499</v>
      </c>
      <c r="AB98" s="57">
        <v>36171349.714130796</v>
      </c>
      <c r="AC98" s="57">
        <v>36807575.217809103</v>
      </c>
      <c r="AD98" s="57">
        <v>37380899.905983098</v>
      </c>
      <c r="AE98" s="57">
        <v>37887737.448946796</v>
      </c>
      <c r="AF98" s="57">
        <v>38327661.444255203</v>
      </c>
      <c r="AG98" s="57">
        <v>38703405.416728601</v>
      </c>
      <c r="AH98" s="57">
        <v>39020862.818450101</v>
      </c>
      <c r="AI98" s="57">
        <v>39289087.028764799</v>
      </c>
      <c r="AJ98" s="57">
        <v>39520291.354283199</v>
      </c>
      <c r="AK98" s="57">
        <v>39729849.028876401</v>
      </c>
      <c r="AL98" s="57">
        <v>39936293.213681303</v>
      </c>
      <c r="AM98" s="57">
        <v>40161316.997098103</v>
      </c>
      <c r="AN98" s="57">
        <v>40429773.394786999</v>
      </c>
      <c r="AO98" s="57">
        <v>40769675.349676304</v>
      </c>
      <c r="AP98" s="57">
        <v>41212195.731952801</v>
      </c>
      <c r="AQ98" s="57">
        <v>41791667.33907</v>
      </c>
      <c r="AR98" s="57">
        <v>42545582.895744398</v>
      </c>
      <c r="AS98" s="57">
        <v>43514595.053954199</v>
      </c>
      <c r="AT98" s="57">
        <v>44742516.392942101</v>
      </c>
    </row>
    <row r="99" spans="1:46">
      <c r="A99">
        <v>99</v>
      </c>
      <c r="B99">
        <v>340100</v>
      </c>
      <c r="C99" t="s">
        <v>469</v>
      </c>
      <c r="D99" t="s">
        <v>749</v>
      </c>
      <c r="E99" s="57">
        <v>285515463.09219301</v>
      </c>
      <c r="F99" s="57">
        <v>336699087.979177</v>
      </c>
      <c r="G99" s="57">
        <v>378983594.82133597</v>
      </c>
      <c r="H99" s="57">
        <v>413162146.534473</v>
      </c>
      <c r="I99" s="57">
        <v>439995697.60999799</v>
      </c>
      <c r="J99" s="57">
        <v>460212994.114923</v>
      </c>
      <c r="K99" s="57">
        <v>474510573.69187099</v>
      </c>
      <c r="L99" s="57">
        <v>483552765.55906498</v>
      </c>
      <c r="M99" s="57">
        <v>487971690.51033902</v>
      </c>
      <c r="N99" s="57">
        <v>488367260.91512501</v>
      </c>
      <c r="O99" s="57">
        <v>485307180.71847099</v>
      </c>
      <c r="P99" s="57">
        <v>479326945.44102401</v>
      </c>
      <c r="Q99" s="57">
        <v>470929842.17903203</v>
      </c>
      <c r="R99" s="57">
        <v>460586949.60436302</v>
      </c>
      <c r="S99" s="57">
        <v>448737137.96447802</v>
      </c>
      <c r="T99" s="57">
        <v>435787069.08244199</v>
      </c>
      <c r="U99" s="57">
        <v>422111196.35693997</v>
      </c>
      <c r="V99" s="57">
        <v>408051764.76225197</v>
      </c>
      <c r="W99" s="57">
        <v>393918810.84825999</v>
      </c>
      <c r="X99" s="57">
        <v>379990162.74046397</v>
      </c>
      <c r="Y99" s="57">
        <v>366511440.13995802</v>
      </c>
      <c r="Z99" s="57">
        <v>353696054.32345098</v>
      </c>
      <c r="AA99" s="57">
        <v>341725208.14324701</v>
      </c>
      <c r="AB99" s="57">
        <v>330747896.02725703</v>
      </c>
      <c r="AC99" s="57">
        <v>320880903.97901398</v>
      </c>
      <c r="AD99" s="57">
        <v>312208809.57764101</v>
      </c>
      <c r="AE99" s="57">
        <v>304783981.97786802</v>
      </c>
      <c r="AF99" s="57">
        <v>298626581.91003501</v>
      </c>
      <c r="AG99" s="57">
        <v>293724561.68007803</v>
      </c>
      <c r="AH99" s="57">
        <v>290033665.16956002</v>
      </c>
      <c r="AI99" s="57">
        <v>287477427.83561802</v>
      </c>
      <c r="AJ99" s="57">
        <v>285947176.711034</v>
      </c>
      <c r="AK99" s="57">
        <v>285302030.40415698</v>
      </c>
      <c r="AL99" s="57">
        <v>285368899.098966</v>
      </c>
      <c r="AM99" s="57">
        <v>285942484.55503601</v>
      </c>
      <c r="AN99" s="57">
        <v>286785280.10754901</v>
      </c>
      <c r="AO99" s="57">
        <v>287627570.66729099</v>
      </c>
      <c r="AP99" s="57">
        <v>288167432.720662</v>
      </c>
      <c r="AQ99" s="57">
        <v>288070734.32965899</v>
      </c>
      <c r="AR99" s="57">
        <v>286971135.13188601</v>
      </c>
      <c r="AS99" s="57">
        <v>284470086.34056598</v>
      </c>
      <c r="AT99" s="57">
        <v>280136830.74449301</v>
      </c>
    </row>
    <row r="100" spans="1:46">
      <c r="A100">
        <v>290</v>
      </c>
      <c r="B100">
        <v>340200</v>
      </c>
      <c r="C100" t="s">
        <v>469</v>
      </c>
      <c r="D100" t="s">
        <v>748</v>
      </c>
      <c r="E100" s="57">
        <v>74730612.164096102</v>
      </c>
      <c r="F100" s="57">
        <v>78594670.227272704</v>
      </c>
      <c r="G100" s="57">
        <v>82258129.995112106</v>
      </c>
      <c r="H100" s="57">
        <v>85690358.485898495</v>
      </c>
      <c r="I100" s="57">
        <v>88863868.6024362</v>
      </c>
      <c r="J100" s="57">
        <v>91754319.132049501</v>
      </c>
      <c r="K100" s="57">
        <v>94340514.746582597</v>
      </c>
      <c r="L100" s="57">
        <v>96604406.002399907</v>
      </c>
      <c r="M100" s="57">
        <v>98531089.340385497</v>
      </c>
      <c r="N100" s="57">
        <v>100108807.085944</v>
      </c>
      <c r="O100" s="57">
        <v>101328947.448998</v>
      </c>
      <c r="P100" s="57">
        <v>102186044.523994</v>
      </c>
      <c r="Q100" s="57">
        <v>102677778.289895</v>
      </c>
      <c r="R100" s="57">
        <v>102804974.610185</v>
      </c>
      <c r="S100" s="57">
        <v>102571605.232869</v>
      </c>
      <c r="T100" s="57">
        <v>101984787.79047</v>
      </c>
      <c r="U100" s="57">
        <v>101054785.800032</v>
      </c>
      <c r="V100" s="57">
        <v>99795008.663120598</v>
      </c>
      <c r="W100" s="57">
        <v>98222011.665818706</v>
      </c>
      <c r="X100" s="57">
        <v>96355495.9787305</v>
      </c>
      <c r="Y100" s="57">
        <v>94218308.656980097</v>
      </c>
      <c r="Z100" s="57">
        <v>91836442.640211597</v>
      </c>
      <c r="AA100" s="57">
        <v>89239036.752589002</v>
      </c>
      <c r="AB100" s="57">
        <v>86458375.702796102</v>
      </c>
      <c r="AC100" s="57">
        <v>83529890.084037006</v>
      </c>
      <c r="AD100" s="57">
        <v>80492156.374035701</v>
      </c>
      <c r="AE100" s="57">
        <v>77386896.935036004</v>
      </c>
      <c r="AF100" s="57">
        <v>74258980.013802201</v>
      </c>
      <c r="AG100" s="57">
        <v>71156419.741617694</v>
      </c>
      <c r="AH100" s="57">
        <v>68130376.134286702</v>
      </c>
      <c r="AI100" s="57">
        <v>65235155.092132799</v>
      </c>
      <c r="AJ100" s="57">
        <v>62528208.400000103</v>
      </c>
      <c r="AK100" s="57">
        <v>60070133.727252498</v>
      </c>
      <c r="AL100" s="57">
        <v>57924674.627773799</v>
      </c>
      <c r="AM100" s="57">
        <v>56158720.539967097</v>
      </c>
      <c r="AN100" s="57">
        <v>54842306.786757603</v>
      </c>
      <c r="AO100" s="57">
        <v>54048614.575587898</v>
      </c>
      <c r="AP100" s="57">
        <v>53853970.998421803</v>
      </c>
      <c r="AQ100" s="57">
        <v>54337849.031744197</v>
      </c>
      <c r="AR100" s="57">
        <v>55582867.536557198</v>
      </c>
      <c r="AS100" s="57">
        <v>57674791.258385897</v>
      </c>
      <c r="AT100" s="57">
        <v>60702530.827272899</v>
      </c>
    </row>
    <row r="101" spans="1:46">
      <c r="A101">
        <v>20</v>
      </c>
      <c r="B101">
        <v>340300</v>
      </c>
      <c r="C101" t="s">
        <v>469</v>
      </c>
      <c r="D101" t="s">
        <v>747</v>
      </c>
      <c r="E101" s="57">
        <v>229279594.472415</v>
      </c>
      <c r="F101" s="57">
        <v>209170192.351432</v>
      </c>
      <c r="G101" s="57">
        <v>191809605.099563</v>
      </c>
      <c r="H101" s="57">
        <v>176959354.60869601</v>
      </c>
      <c r="I101" s="57">
        <v>164390897.235309</v>
      </c>
      <c r="J101" s="57">
        <v>153885623.80046299</v>
      </c>
      <c r="K101" s="57">
        <v>145234859.58981001</v>
      </c>
      <c r="L101" s="57">
        <v>138239864.35358199</v>
      </c>
      <c r="M101" s="57">
        <v>132711832.306603</v>
      </c>
      <c r="N101" s="57">
        <v>128471892.12828299</v>
      </c>
      <c r="O101" s="57">
        <v>125351106.962615</v>
      </c>
      <c r="P101" s="57">
        <v>123190474.418182</v>
      </c>
      <c r="Q101" s="57">
        <v>121840926.568152</v>
      </c>
      <c r="R101" s="57">
        <v>121163329.950279</v>
      </c>
      <c r="S101" s="57">
        <v>121028485.56690501</v>
      </c>
      <c r="T101" s="57">
        <v>121317128.884958</v>
      </c>
      <c r="U101" s="57">
        <v>121919929.835954</v>
      </c>
      <c r="V101" s="57">
        <v>122737492.815988</v>
      </c>
      <c r="W101" s="57">
        <v>123680356.685753</v>
      </c>
      <c r="X101" s="57">
        <v>124668994.770521</v>
      </c>
      <c r="Y101" s="57">
        <v>125633814.86015099</v>
      </c>
      <c r="Z101" s="57">
        <v>126515159.20909099</v>
      </c>
      <c r="AA101" s="57">
        <v>127263304.536374</v>
      </c>
      <c r="AB101" s="57">
        <v>127838462.025621</v>
      </c>
      <c r="AC101" s="57">
        <v>128210777.325037</v>
      </c>
      <c r="AD101" s="57">
        <v>128360330.547414</v>
      </c>
      <c r="AE101" s="57">
        <v>128277136.270134</v>
      </c>
      <c r="AF101" s="57">
        <v>127961143.53516001</v>
      </c>
      <c r="AG101" s="57">
        <v>127422235.84904601</v>
      </c>
      <c r="AH101" s="57">
        <v>126680231.18292999</v>
      </c>
      <c r="AI101" s="57">
        <v>125764881.97253799</v>
      </c>
      <c r="AJ101" s="57">
        <v>124715875.118184</v>
      </c>
      <c r="AK101" s="57">
        <v>123582831.984761</v>
      </c>
      <c r="AL101" s="57">
        <v>122425308.401758</v>
      </c>
      <c r="AM101" s="57">
        <v>121312794.66324501</v>
      </c>
      <c r="AN101" s="57">
        <v>120324715.52788199</v>
      </c>
      <c r="AO101" s="57">
        <v>119550430.21890999</v>
      </c>
      <c r="AP101" s="57">
        <v>119089232.424161</v>
      </c>
      <c r="AQ101" s="57">
        <v>119050350.29605199</v>
      </c>
      <c r="AR101" s="57">
        <v>119552946.45159</v>
      </c>
      <c r="AS101" s="57">
        <v>120726117.972363</v>
      </c>
      <c r="AT101" s="57">
        <v>122708896.40454701</v>
      </c>
    </row>
    <row r="102" spans="1:46">
      <c r="A102">
        <v>119</v>
      </c>
      <c r="B102">
        <v>340400</v>
      </c>
      <c r="C102" t="s">
        <v>469</v>
      </c>
      <c r="D102" t="s">
        <v>746</v>
      </c>
      <c r="E102" s="57">
        <v>69388546.948569804</v>
      </c>
      <c r="F102" s="57">
        <v>65637422.939719804</v>
      </c>
      <c r="G102" s="57">
        <v>62537161.507725097</v>
      </c>
      <c r="H102" s="57">
        <v>60031068.432199098</v>
      </c>
      <c r="I102" s="57">
        <v>58064842.075582899</v>
      </c>
      <c r="J102" s="57">
        <v>56586573.383143798</v>
      </c>
      <c r="K102" s="57">
        <v>55546745.882975802</v>
      </c>
      <c r="L102" s="57">
        <v>54898235.6860006</v>
      </c>
      <c r="M102" s="57">
        <v>54596311.485966101</v>
      </c>
      <c r="N102" s="57">
        <v>54598634.559447303</v>
      </c>
      <c r="O102" s="57">
        <v>54865258.765845798</v>
      </c>
      <c r="P102" s="57">
        <v>55358630.547390804</v>
      </c>
      <c r="Q102" s="57">
        <v>56043588.929137103</v>
      </c>
      <c r="R102" s="57">
        <v>56887365.518967703</v>
      </c>
      <c r="S102" s="57">
        <v>57859584.507591501</v>
      </c>
      <c r="T102" s="57">
        <v>58932262.668544702</v>
      </c>
      <c r="U102" s="57">
        <v>60079809.358190402</v>
      </c>
      <c r="V102" s="57">
        <v>61279026.515717998</v>
      </c>
      <c r="W102" s="57">
        <v>62509108.663144603</v>
      </c>
      <c r="X102" s="57">
        <v>63751642.905314296</v>
      </c>
      <c r="Y102" s="57">
        <v>64990608.929896303</v>
      </c>
      <c r="Z102" s="57">
        <v>66212379.007388704</v>
      </c>
      <c r="AA102" s="57">
        <v>67405717.991115406</v>
      </c>
      <c r="AB102" s="57">
        <v>68561783.317227393</v>
      </c>
      <c r="AC102" s="57">
        <v>69674125.004702494</v>
      </c>
      <c r="AD102" s="57">
        <v>70738685.655345693</v>
      </c>
      <c r="AE102" s="57">
        <v>71753800.453788593</v>
      </c>
      <c r="AF102" s="57">
        <v>72720197.167489305</v>
      </c>
      <c r="AG102" s="57">
        <v>73640996.146733597</v>
      </c>
      <c r="AH102" s="57">
        <v>74521710.324633196</v>
      </c>
      <c r="AI102" s="57">
        <v>75370245.2171271</v>
      </c>
      <c r="AJ102" s="57">
        <v>76196898.922981307</v>
      </c>
      <c r="AK102" s="57">
        <v>77014362.123788893</v>
      </c>
      <c r="AL102" s="57">
        <v>77837718.083969399</v>
      </c>
      <c r="AM102" s="57">
        <v>78684442.6507691</v>
      </c>
      <c r="AN102" s="57">
        <v>79574404.254261807</v>
      </c>
      <c r="AO102" s="57">
        <v>80529863.907346293</v>
      </c>
      <c r="AP102" s="57">
        <v>81575475.205751494</v>
      </c>
      <c r="AQ102" s="57">
        <v>82738284.328030199</v>
      </c>
      <c r="AR102" s="57">
        <v>84047730.035563499</v>
      </c>
      <c r="AS102" s="57">
        <v>85535643.672560006</v>
      </c>
      <c r="AT102" s="57">
        <v>87236249.166052207</v>
      </c>
    </row>
    <row r="103" spans="1:46">
      <c r="A103">
        <v>184</v>
      </c>
      <c r="B103">
        <v>340500</v>
      </c>
      <c r="C103" t="s">
        <v>469</v>
      </c>
      <c r="D103" t="s">
        <v>745</v>
      </c>
      <c r="E103" s="57">
        <v>44377245.695679903</v>
      </c>
      <c r="F103" s="57">
        <v>52514544.691541903</v>
      </c>
      <c r="G103" s="57">
        <v>59000291.540411502</v>
      </c>
      <c r="H103" s="57">
        <v>64003383.562544599</v>
      </c>
      <c r="I103" s="57">
        <v>67685015.917020798</v>
      </c>
      <c r="J103" s="57">
        <v>70198681.601742998</v>
      </c>
      <c r="K103" s="57">
        <v>71690171.453438506</v>
      </c>
      <c r="L103" s="57">
        <v>72297574.147658095</v>
      </c>
      <c r="M103" s="57">
        <v>72151276.198776007</v>
      </c>
      <c r="N103" s="57">
        <v>71373961.959989801</v>
      </c>
      <c r="O103" s="57">
        <v>70080613.623321503</v>
      </c>
      <c r="P103" s="57">
        <v>68378511.219616205</v>
      </c>
      <c r="Q103" s="57">
        <v>66367232.618542701</v>
      </c>
      <c r="R103" s="57">
        <v>64138653.528593503</v>
      </c>
      <c r="S103" s="57">
        <v>61776947.497085102</v>
      </c>
      <c r="T103" s="57">
        <v>59358585.910157003</v>
      </c>
      <c r="U103" s="57">
        <v>56952337.992774203</v>
      </c>
      <c r="V103" s="57">
        <v>54619270.808722302</v>
      </c>
      <c r="W103" s="57">
        <v>52412749.260612197</v>
      </c>
      <c r="X103" s="57">
        <v>50378436.089879297</v>
      </c>
      <c r="Y103" s="57">
        <v>48554291.876781702</v>
      </c>
      <c r="Z103" s="57">
        <v>46970575.040399797</v>
      </c>
      <c r="AA103" s="57">
        <v>45649841.838640898</v>
      </c>
      <c r="AB103" s="57">
        <v>44606946.368233897</v>
      </c>
      <c r="AC103" s="57">
        <v>43849040.564731799</v>
      </c>
      <c r="AD103" s="57">
        <v>43375574.202509597</v>
      </c>
      <c r="AE103" s="57">
        <v>43178294.8947694</v>
      </c>
      <c r="AF103" s="57">
        <v>43241248.093533799</v>
      </c>
      <c r="AG103" s="57">
        <v>43540777.0896504</v>
      </c>
      <c r="AH103" s="57">
        <v>44045523.012790903</v>
      </c>
      <c r="AI103" s="57">
        <v>44716424.831449702</v>
      </c>
      <c r="AJ103" s="57">
        <v>45506719.352945603</v>
      </c>
      <c r="AK103" s="57">
        <v>46361941.223419398</v>
      </c>
      <c r="AL103" s="57">
        <v>47219922.927838601</v>
      </c>
      <c r="AM103" s="57">
        <v>48010794.789992601</v>
      </c>
      <c r="AN103" s="57">
        <v>48656984.972493403</v>
      </c>
      <c r="AO103" s="57">
        <v>49073219.4767792</v>
      </c>
      <c r="AP103" s="57">
        <v>49166522.143108599</v>
      </c>
      <c r="AQ103" s="57">
        <v>48836214.650566302</v>
      </c>
      <c r="AR103" s="57">
        <v>47973916.517061502</v>
      </c>
      <c r="AS103" s="57">
        <v>46463545.099322602</v>
      </c>
      <c r="AT103" s="57">
        <v>44181315.592908099</v>
      </c>
    </row>
    <row r="104" spans="1:46">
      <c r="A104">
        <v>118</v>
      </c>
      <c r="B104">
        <v>340600</v>
      </c>
      <c r="C104" t="s">
        <v>469</v>
      </c>
      <c r="D104" t="s">
        <v>744</v>
      </c>
      <c r="E104" s="57">
        <v>31831857.939383499</v>
      </c>
      <c r="F104" s="57">
        <v>34085021.016024597</v>
      </c>
      <c r="G104" s="57">
        <v>36014236.419545203</v>
      </c>
      <c r="H104" s="57">
        <v>37667803.558486998</v>
      </c>
      <c r="I104" s="57">
        <v>39090763.926276602</v>
      </c>
      <c r="J104" s="57">
        <v>40324901.101225898</v>
      </c>
      <c r="K104" s="57">
        <v>41408740.746531799</v>
      </c>
      <c r="L104" s="57">
        <v>42377550.610276401</v>
      </c>
      <c r="M104" s="57">
        <v>43263340.525426202</v>
      </c>
      <c r="N104" s="57">
        <v>44094862.409833498</v>
      </c>
      <c r="O104" s="57">
        <v>44897610.266235501</v>
      </c>
      <c r="P104" s="57">
        <v>45693820.182254598</v>
      </c>
      <c r="Q104" s="57">
        <v>46502470.330397598</v>
      </c>
      <c r="R104" s="57">
        <v>47339280.968056999</v>
      </c>
      <c r="S104" s="57">
        <v>48216714.437510401</v>
      </c>
      <c r="T104" s="57">
        <v>49143975.165919997</v>
      </c>
      <c r="U104" s="57">
        <v>50127009.665333703</v>
      </c>
      <c r="V104" s="57">
        <v>51168506.532683998</v>
      </c>
      <c r="W104" s="57">
        <v>52267896.449788302</v>
      </c>
      <c r="X104" s="57">
        <v>53421352.183349803</v>
      </c>
      <c r="Y104" s="57">
        <v>54621788.584956303</v>
      </c>
      <c r="Z104" s="57">
        <v>55858862.591080099</v>
      </c>
      <c r="AA104" s="57">
        <v>57118973.223079599</v>
      </c>
      <c r="AB104" s="57">
        <v>58385261.587197997</v>
      </c>
      <c r="AC104" s="57">
        <v>59637610.874562897</v>
      </c>
      <c r="AD104" s="57">
        <v>60852646.361188397</v>
      </c>
      <c r="AE104" s="57">
        <v>62003735.407971598</v>
      </c>
      <c r="AF104" s="57">
        <v>63060987.460696198</v>
      </c>
      <c r="AG104" s="57">
        <v>63991254.050030902</v>
      </c>
      <c r="AH104" s="57">
        <v>64758128.791529201</v>
      </c>
      <c r="AI104" s="57">
        <v>65321947.385629401</v>
      </c>
      <c r="AJ104" s="57">
        <v>65639787.617655002</v>
      </c>
      <c r="AK104" s="57">
        <v>65665469.357814804</v>
      </c>
      <c r="AL104" s="57">
        <v>65349554.561202802</v>
      </c>
      <c r="AM104" s="57">
        <v>64639347.267797001</v>
      </c>
      <c r="AN104" s="57">
        <v>63478893.6024618</v>
      </c>
      <c r="AO104" s="57">
        <v>61808981.774945699</v>
      </c>
      <c r="AP104" s="57">
        <v>59567142.079883799</v>
      </c>
      <c r="AQ104" s="57">
        <v>56687646.896794297</v>
      </c>
      <c r="AR104" s="57">
        <v>53101510.690081097</v>
      </c>
      <c r="AS104" s="57">
        <v>48736490.009034596</v>
      </c>
      <c r="AT104" s="57">
        <v>43517083.487828501</v>
      </c>
    </row>
    <row r="105" spans="1:46">
      <c r="A105">
        <v>274</v>
      </c>
      <c r="B105">
        <v>340700</v>
      </c>
      <c r="C105" t="s">
        <v>469</v>
      </c>
      <c r="D105" t="s">
        <v>743</v>
      </c>
      <c r="E105" s="57">
        <v>24157491.067609798</v>
      </c>
      <c r="F105" s="57">
        <v>25183994.782027502</v>
      </c>
      <c r="G105" s="57">
        <v>26136166.597097699</v>
      </c>
      <c r="H105" s="57">
        <v>27025063.342148099</v>
      </c>
      <c r="I105" s="57">
        <v>27860804.563967999</v>
      </c>
      <c r="J105" s="57">
        <v>28652572.5268078</v>
      </c>
      <c r="K105" s="57">
        <v>29408612.212379199</v>
      </c>
      <c r="L105" s="57">
        <v>30136231.319855299</v>
      </c>
      <c r="M105" s="57">
        <v>30841800.2658704</v>
      </c>
      <c r="N105" s="57">
        <v>31530752.1845202</v>
      </c>
      <c r="O105" s="57">
        <v>32207582.927361701</v>
      </c>
      <c r="P105" s="57">
        <v>32875851.063413098</v>
      </c>
      <c r="Q105" s="57">
        <v>33538177.879154</v>
      </c>
      <c r="R105" s="57">
        <v>34196247.378525198</v>
      </c>
      <c r="S105" s="57">
        <v>34850806.282928899</v>
      </c>
      <c r="T105" s="57">
        <v>35501664.031228602</v>
      </c>
      <c r="U105" s="57">
        <v>36147692.779748999</v>
      </c>
      <c r="V105" s="57">
        <v>36786827.4022763</v>
      </c>
      <c r="W105" s="57">
        <v>37416065.490057699</v>
      </c>
      <c r="X105" s="57">
        <v>38031467.351801999</v>
      </c>
      <c r="Y105" s="57">
        <v>38628156.013679303</v>
      </c>
      <c r="Z105" s="57">
        <v>39200317.219320603</v>
      </c>
      <c r="AA105" s="57">
        <v>39741199.429818802</v>
      </c>
      <c r="AB105" s="57">
        <v>40243113.823727399</v>
      </c>
      <c r="AC105" s="57">
        <v>40697434.297061898</v>
      </c>
      <c r="AD105" s="57">
        <v>41094597.463298701</v>
      </c>
      <c r="AE105" s="57">
        <v>41424102.6533757</v>
      </c>
      <c r="AF105" s="57">
        <v>41674511.9156918</v>
      </c>
      <c r="AG105" s="57">
        <v>41833450.0161075</v>
      </c>
      <c r="AH105" s="57">
        <v>41887604.437944397</v>
      </c>
      <c r="AI105" s="57">
        <v>41822725.381985903</v>
      </c>
      <c r="AJ105" s="57">
        <v>41623625.7664757</v>
      </c>
      <c r="AK105" s="57">
        <v>41274181.227119803</v>
      </c>
      <c r="AL105" s="57">
        <v>40757330.117085002</v>
      </c>
      <c r="AM105" s="57">
        <v>40055073.506999597</v>
      </c>
      <c r="AN105" s="57">
        <v>39148475.184953101</v>
      </c>
      <c r="AO105" s="57">
        <v>38017661.6564961</v>
      </c>
      <c r="AP105" s="57">
        <v>36641822.144640997</v>
      </c>
      <c r="AQ105" s="57">
        <v>34999208.589861304</v>
      </c>
      <c r="AR105" s="57">
        <v>33067135.6500911</v>
      </c>
      <c r="AS105" s="57">
        <v>30821980.700727299</v>
      </c>
      <c r="AT105" s="57">
        <v>28239183.8346266</v>
      </c>
    </row>
    <row r="106" spans="1:46">
      <c r="A106">
        <v>8</v>
      </c>
      <c r="B106">
        <v>340800</v>
      </c>
      <c r="C106" t="s">
        <v>469</v>
      </c>
      <c r="D106" t="s">
        <v>742</v>
      </c>
      <c r="E106" s="57">
        <v>78636068.171440199</v>
      </c>
      <c r="F106" s="57">
        <v>76208408.828677103</v>
      </c>
      <c r="G106" s="57">
        <v>75204254.744153306</v>
      </c>
      <c r="H106" s="57">
        <v>75418171.755688906</v>
      </c>
      <c r="I106" s="57">
        <v>76655830.314631701</v>
      </c>
      <c r="J106" s="57">
        <v>78734005.485855803</v>
      </c>
      <c r="K106" s="57">
        <v>81480576.947763205</v>
      </c>
      <c r="L106" s="57">
        <v>84734528.992282197</v>
      </c>
      <c r="M106" s="57">
        <v>88345950.524870202</v>
      </c>
      <c r="N106" s="57">
        <v>92176035.064508393</v>
      </c>
      <c r="O106" s="57">
        <v>96097080.743709102</v>
      </c>
      <c r="P106" s="57">
        <v>99992490.308508605</v>
      </c>
      <c r="Q106" s="57">
        <v>103756771.11847199</v>
      </c>
      <c r="R106" s="57">
        <v>107295535.14669099</v>
      </c>
      <c r="S106" s="57">
        <v>110525498.979785</v>
      </c>
      <c r="T106" s="57">
        <v>113374483.817901</v>
      </c>
      <c r="U106" s="57">
        <v>115781415.474709</v>
      </c>
      <c r="V106" s="57">
        <v>117696324.377413</v>
      </c>
      <c r="W106" s="57">
        <v>119080345.56673899</v>
      </c>
      <c r="X106" s="57">
        <v>119905718.696943</v>
      </c>
      <c r="Y106" s="57">
        <v>120155788.035805</v>
      </c>
      <c r="Z106" s="57">
        <v>119825002.464636</v>
      </c>
      <c r="AA106" s="57">
        <v>118918915.47827099</v>
      </c>
      <c r="AB106" s="57">
        <v>117454185.185075</v>
      </c>
      <c r="AC106" s="57">
        <v>115458574.30693699</v>
      </c>
      <c r="AD106" s="57">
        <v>112970950.17927399</v>
      </c>
      <c r="AE106" s="57">
        <v>110041284.75103401</v>
      </c>
      <c r="AF106" s="57">
        <v>106730654.58468699</v>
      </c>
      <c r="AG106" s="57">
        <v>103111240.856232</v>
      </c>
      <c r="AH106" s="57">
        <v>99266329.355199605</v>
      </c>
      <c r="AI106" s="57">
        <v>95290310.484635606</v>
      </c>
      <c r="AJ106" s="57">
        <v>91288679.261128202</v>
      </c>
      <c r="AK106" s="57">
        <v>87378035.314781904</v>
      </c>
      <c r="AL106" s="57">
        <v>83686082.889228597</v>
      </c>
      <c r="AM106" s="57">
        <v>80351630.841638297</v>
      </c>
      <c r="AN106" s="57">
        <v>77524592.642693296</v>
      </c>
      <c r="AO106" s="57">
        <v>75365986.376612395</v>
      </c>
      <c r="AP106" s="57">
        <v>74047934.741141096</v>
      </c>
      <c r="AQ106" s="57">
        <v>73753665.047549993</v>
      </c>
      <c r="AR106" s="57">
        <v>74677509.2206361</v>
      </c>
      <c r="AS106" s="57">
        <v>77024903.798721105</v>
      </c>
      <c r="AT106" s="57">
        <v>81012389.933665007</v>
      </c>
    </row>
    <row r="107" spans="1:46">
      <c r="A107">
        <v>122</v>
      </c>
      <c r="B107">
        <v>341000</v>
      </c>
      <c r="C107" t="s">
        <v>469</v>
      </c>
      <c r="D107" t="s">
        <v>741</v>
      </c>
      <c r="E107" s="57">
        <v>27963380.243282702</v>
      </c>
      <c r="F107" s="57">
        <v>26838731.335218199</v>
      </c>
      <c r="G107" s="57">
        <v>25924816.984944999</v>
      </c>
      <c r="H107" s="57">
        <v>25202692.568630099</v>
      </c>
      <c r="I107" s="57">
        <v>24654233.3482714</v>
      </c>
      <c r="J107" s="57">
        <v>24262134.471697502</v>
      </c>
      <c r="K107" s="57">
        <v>24009910.972568199</v>
      </c>
      <c r="L107" s="57">
        <v>23881897.770374</v>
      </c>
      <c r="M107" s="57">
        <v>23863249.6704363</v>
      </c>
      <c r="N107" s="57">
        <v>23939941.363907401</v>
      </c>
      <c r="O107" s="57">
        <v>24098767.427770499</v>
      </c>
      <c r="P107" s="57">
        <v>24327342.324839901</v>
      </c>
      <c r="Q107" s="57">
        <v>24614100.403760299</v>
      </c>
      <c r="R107" s="57">
        <v>24948295.899007998</v>
      </c>
      <c r="S107" s="57">
        <v>25320002.9308897</v>
      </c>
      <c r="T107" s="57">
        <v>25720115.5055429</v>
      </c>
      <c r="U107" s="57">
        <v>26140347.514936399</v>
      </c>
      <c r="V107" s="57">
        <v>26573232.7368696</v>
      </c>
      <c r="W107" s="57">
        <v>27012124.834973101</v>
      </c>
      <c r="X107" s="57">
        <v>27451197.358707901</v>
      </c>
      <c r="Y107" s="57">
        <v>27885443.743366499</v>
      </c>
      <c r="Z107" s="57">
        <v>28310677.310071699</v>
      </c>
      <c r="AA107" s="57">
        <v>28723531.2657777</v>
      </c>
      <c r="AB107" s="57">
        <v>29121458.703269299</v>
      </c>
      <c r="AC107" s="57">
        <v>29502732.6011623</v>
      </c>
      <c r="AD107" s="57">
        <v>29866445.8239034</v>
      </c>
      <c r="AE107" s="57">
        <v>30212511.121769998</v>
      </c>
      <c r="AF107" s="57">
        <v>30541661.130871002</v>
      </c>
      <c r="AG107" s="57">
        <v>30855448.3731452</v>
      </c>
      <c r="AH107" s="57">
        <v>31156245.256363399</v>
      </c>
      <c r="AI107" s="57">
        <v>31447244.074126299</v>
      </c>
      <c r="AJ107" s="57">
        <v>31732457.0058662</v>
      </c>
      <c r="AK107" s="57">
        <v>32016716.116845999</v>
      </c>
      <c r="AL107" s="57">
        <v>32305673.358159602</v>
      </c>
      <c r="AM107" s="57">
        <v>32605800.5667319</v>
      </c>
      <c r="AN107" s="57">
        <v>32924389.4653183</v>
      </c>
      <c r="AO107" s="57">
        <v>33269551.662505399</v>
      </c>
      <c r="AP107" s="57">
        <v>33650218.652710304</v>
      </c>
      <c r="AQ107" s="57">
        <v>34076141.816181898</v>
      </c>
      <c r="AR107" s="57">
        <v>34557892.418999404</v>
      </c>
      <c r="AS107" s="57">
        <v>35106861.613072403</v>
      </c>
      <c r="AT107" s="57">
        <v>35735260.436142698</v>
      </c>
    </row>
    <row r="108" spans="1:46">
      <c r="A108">
        <v>49</v>
      </c>
      <c r="B108">
        <v>341100</v>
      </c>
      <c r="C108" t="s">
        <v>469</v>
      </c>
      <c r="D108" t="s">
        <v>740</v>
      </c>
      <c r="E108" s="57">
        <v>88815965.247415006</v>
      </c>
      <c r="F108" s="57">
        <v>83286429.547694698</v>
      </c>
      <c r="G108" s="57">
        <v>78692781.941690102</v>
      </c>
      <c r="H108" s="57">
        <v>74952457.554148898</v>
      </c>
      <c r="I108" s="57">
        <v>71986421.031378895</v>
      </c>
      <c r="J108" s="57">
        <v>69719166.541247204</v>
      </c>
      <c r="K108" s="57">
        <v>68078717.773180798</v>
      </c>
      <c r="L108" s="57">
        <v>66996627.938166298</v>
      </c>
      <c r="M108" s="57">
        <v>66407979.768749602</v>
      </c>
      <c r="N108" s="57">
        <v>66251385.519037597</v>
      </c>
      <c r="O108" s="57">
        <v>66468986.964695297</v>
      </c>
      <c r="P108" s="57">
        <v>67006455.402948402</v>
      </c>
      <c r="Q108" s="57">
        <v>67812991.652582198</v>
      </c>
      <c r="R108" s="57">
        <v>68841326.053941205</v>
      </c>
      <c r="S108" s="57">
        <v>70047718.468930498</v>
      </c>
      <c r="T108" s="57">
        <v>71391958.281013593</v>
      </c>
      <c r="U108" s="57">
        <v>72837364.3952149</v>
      </c>
      <c r="V108" s="57">
        <v>74350785.238118097</v>
      </c>
      <c r="W108" s="57">
        <v>75902598.757866293</v>
      </c>
      <c r="X108" s="57">
        <v>77466712.424162507</v>
      </c>
      <c r="Y108" s="57">
        <v>79020563.228270203</v>
      </c>
      <c r="Z108" s="57">
        <v>80545117.683010906</v>
      </c>
      <c r="AA108" s="57">
        <v>82024871.822767407</v>
      </c>
      <c r="AB108" s="57">
        <v>83447851.2034816</v>
      </c>
      <c r="AC108" s="57">
        <v>84805610.902654096</v>
      </c>
      <c r="AD108" s="57">
        <v>86093235.519347504</v>
      </c>
      <c r="AE108" s="57">
        <v>87309339.174181804</v>
      </c>
      <c r="AF108" s="57">
        <v>88456065.509338006</v>
      </c>
      <c r="AG108" s="57">
        <v>89539087.688556805</v>
      </c>
      <c r="AH108" s="57">
        <v>90567608.397138193</v>
      </c>
      <c r="AI108" s="57">
        <v>91554359.841941506</v>
      </c>
      <c r="AJ108" s="57">
        <v>92515603.7513863</v>
      </c>
      <c r="AK108" s="57">
        <v>93471131.375451699</v>
      </c>
      <c r="AL108" s="57">
        <v>94444263.4856769</v>
      </c>
      <c r="AM108" s="57">
        <v>95461850.375160307</v>
      </c>
      <c r="AN108" s="57">
        <v>96554271.858560696</v>
      </c>
      <c r="AO108" s="57">
        <v>97755437.272095799</v>
      </c>
      <c r="AP108" s="57">
        <v>99102785.473543301</v>
      </c>
      <c r="AQ108" s="57">
        <v>100637284.84224001</v>
      </c>
      <c r="AR108" s="57">
        <v>102403433.279083</v>
      </c>
      <c r="AS108" s="57">
        <v>104449258.20653</v>
      </c>
      <c r="AT108" s="57">
        <v>106826316.568597</v>
      </c>
    </row>
    <row r="109" spans="1:46">
      <c r="A109">
        <v>77</v>
      </c>
      <c r="B109">
        <v>341200</v>
      </c>
      <c r="C109" t="s">
        <v>469</v>
      </c>
      <c r="D109" t="s">
        <v>739</v>
      </c>
      <c r="E109" s="57">
        <v>167452671.02313599</v>
      </c>
      <c r="F109" s="57">
        <v>155469718.49200001</v>
      </c>
      <c r="G109" s="57">
        <v>145509278.97744599</v>
      </c>
      <c r="H109" s="57">
        <v>137395222.95837</v>
      </c>
      <c r="I109" s="57">
        <v>130958882.44326299</v>
      </c>
      <c r="J109" s="57">
        <v>126039050.97020601</v>
      </c>
      <c r="K109" s="57">
        <v>122481983.60687301</v>
      </c>
      <c r="L109" s="57">
        <v>120141396.95053101</v>
      </c>
      <c r="M109" s="57">
        <v>118878469.128041</v>
      </c>
      <c r="N109" s="57">
        <v>118561839.79585201</v>
      </c>
      <c r="O109" s="57">
        <v>119067610.14001</v>
      </c>
      <c r="P109" s="57">
        <v>120279342.876151</v>
      </c>
      <c r="Q109" s="57">
        <v>122088062.249504</v>
      </c>
      <c r="R109" s="57">
        <v>124392254.03489099</v>
      </c>
      <c r="S109" s="57">
        <v>127097865.536726</v>
      </c>
      <c r="T109" s="57">
        <v>130118305.58901501</v>
      </c>
      <c r="U109" s="57">
        <v>133374444.55535799</v>
      </c>
      <c r="V109" s="57">
        <v>136794614.32894501</v>
      </c>
      <c r="W109" s="57">
        <v>140314608.33256099</v>
      </c>
      <c r="X109" s="57">
        <v>143877681.518583</v>
      </c>
      <c r="Y109" s="57">
        <v>147434550.36897701</v>
      </c>
      <c r="Z109" s="57">
        <v>150943392.895307</v>
      </c>
      <c r="AA109" s="57">
        <v>154369848.638726</v>
      </c>
      <c r="AB109" s="57">
        <v>157687018.669981</v>
      </c>
      <c r="AC109" s="57">
        <v>160875465.58940899</v>
      </c>
      <c r="AD109" s="57">
        <v>163923213.526941</v>
      </c>
      <c r="AE109" s="57">
        <v>166825748.14210299</v>
      </c>
      <c r="AF109" s="57">
        <v>169586016.62400901</v>
      </c>
      <c r="AG109" s="57">
        <v>172214427.69136801</v>
      </c>
      <c r="AH109" s="57">
        <v>174728851.592482</v>
      </c>
      <c r="AI109" s="57">
        <v>177154620.10524201</v>
      </c>
      <c r="AJ109" s="57">
        <v>179524526.53713799</v>
      </c>
      <c r="AK109" s="57">
        <v>181878825.725243</v>
      </c>
      <c r="AL109" s="57">
        <v>184265234.03623199</v>
      </c>
      <c r="AM109" s="57">
        <v>186738929.36636901</v>
      </c>
      <c r="AN109" s="57">
        <v>189362551.14150599</v>
      </c>
      <c r="AO109" s="57">
        <v>192206200.31709301</v>
      </c>
      <c r="AP109" s="57">
        <v>195347439.37817001</v>
      </c>
      <c r="AQ109" s="57">
        <v>198871292.33937201</v>
      </c>
      <c r="AR109" s="57">
        <v>202870244.744921</v>
      </c>
      <c r="AS109" s="57">
        <v>207444243.66864401</v>
      </c>
      <c r="AT109" s="57">
        <v>212700697.71393999</v>
      </c>
    </row>
    <row r="110" spans="1:46">
      <c r="A110">
        <v>256</v>
      </c>
      <c r="B110">
        <v>341300</v>
      </c>
      <c r="C110" t="s">
        <v>469</v>
      </c>
      <c r="D110" t="s">
        <v>738</v>
      </c>
      <c r="E110" s="57">
        <v>73709049.555893406</v>
      </c>
      <c r="F110" s="57">
        <v>77226468.484838694</v>
      </c>
      <c r="G110" s="57">
        <v>80473049.425109997</v>
      </c>
      <c r="H110" s="57">
        <v>83489235.775719002</v>
      </c>
      <c r="I110" s="57">
        <v>86312696.889436305</v>
      </c>
      <c r="J110" s="57">
        <v>88978328.072792307</v>
      </c>
      <c r="K110" s="57">
        <v>91518250.586076602</v>
      </c>
      <c r="L110" s="57">
        <v>93961811.643337905</v>
      </c>
      <c r="M110" s="57">
        <v>96335584.412384406</v>
      </c>
      <c r="N110" s="57">
        <v>98663368.014783397</v>
      </c>
      <c r="O110" s="57">
        <v>100966187.52586199</v>
      </c>
      <c r="P110" s="57">
        <v>103262293.974705</v>
      </c>
      <c r="Q110" s="57">
        <v>105567164.34416001</v>
      </c>
      <c r="R110" s="57">
        <v>107893501.570829</v>
      </c>
      <c r="S110" s="57">
        <v>110251234.54507799</v>
      </c>
      <c r="T110" s="57">
        <v>112647518.11103</v>
      </c>
      <c r="U110" s="57">
        <v>115086733.06656601</v>
      </c>
      <c r="V110" s="57">
        <v>117570486.16333</v>
      </c>
      <c r="W110" s="57">
        <v>120097610.106721</v>
      </c>
      <c r="X110" s="57">
        <v>122664163.555902</v>
      </c>
      <c r="Y110" s="57">
        <v>125263431.12379</v>
      </c>
      <c r="Z110" s="57">
        <v>127885923.377066</v>
      </c>
      <c r="AA110" s="57">
        <v>130519376.83616801</v>
      </c>
      <c r="AB110" s="57">
        <v>133148753.97529399</v>
      </c>
      <c r="AC110" s="57">
        <v>135756243.22240001</v>
      </c>
      <c r="AD110" s="57">
        <v>138321258.95920199</v>
      </c>
      <c r="AE110" s="57">
        <v>140820441.52117699</v>
      </c>
      <c r="AF110" s="57">
        <v>143227657.19756001</v>
      </c>
      <c r="AG110" s="57">
        <v>145513998.23134401</v>
      </c>
      <c r="AH110" s="57">
        <v>147647782.81928301</v>
      </c>
      <c r="AI110" s="57">
        <v>149594555.11188999</v>
      </c>
      <c r="AJ110" s="57">
        <v>151317085.21343699</v>
      </c>
      <c r="AK110" s="57">
        <v>152775369.18195501</v>
      </c>
      <c r="AL110" s="57">
        <v>153926629.02923599</v>
      </c>
      <c r="AM110" s="57">
        <v>154725312.72082901</v>
      </c>
      <c r="AN110" s="57">
        <v>155123094.17604399</v>
      </c>
      <c r="AO110" s="57">
        <v>155068873.267948</v>
      </c>
      <c r="AP110" s="57">
        <v>154508775.82337099</v>
      </c>
      <c r="AQ110" s="57">
        <v>153386153.622899</v>
      </c>
      <c r="AR110" s="57">
        <v>151641584.40088001</v>
      </c>
      <c r="AS110" s="57">
        <v>149212871.84541699</v>
      </c>
      <c r="AT110" s="57">
        <v>146035045.598378</v>
      </c>
    </row>
    <row r="111" spans="1:46">
      <c r="A111">
        <v>175</v>
      </c>
      <c r="B111">
        <v>341500</v>
      </c>
      <c r="C111" t="s">
        <v>469</v>
      </c>
      <c r="D111" t="s">
        <v>737</v>
      </c>
      <c r="E111" s="57">
        <v>126996877.51789799</v>
      </c>
      <c r="F111" s="57">
        <v>114137498.037296</v>
      </c>
      <c r="G111" s="57">
        <v>103161640.413307</v>
      </c>
      <c r="H111" s="57">
        <v>93908061.159261301</v>
      </c>
      <c r="I111" s="57">
        <v>86222229.253336102</v>
      </c>
      <c r="J111" s="57">
        <v>79956326.138554707</v>
      </c>
      <c r="K111" s="57">
        <v>74969245.722788006</v>
      </c>
      <c r="L111" s="57">
        <v>71126594.378752604</v>
      </c>
      <c r="M111" s="57">
        <v>68300690.944012001</v>
      </c>
      <c r="N111" s="57">
        <v>66370566.720975503</v>
      </c>
      <c r="O111" s="57">
        <v>65221965.476899996</v>
      </c>
      <c r="P111" s="57">
        <v>64747343.443888098</v>
      </c>
      <c r="Q111" s="57">
        <v>64845869.318889499</v>
      </c>
      <c r="R111" s="57">
        <v>65423424.263700403</v>
      </c>
      <c r="S111" s="57">
        <v>66392601.904963396</v>
      </c>
      <c r="T111" s="57">
        <v>67672708.334167093</v>
      </c>
      <c r="U111" s="57">
        <v>69189762.107648</v>
      </c>
      <c r="V111" s="57">
        <v>70876494.246587396</v>
      </c>
      <c r="W111" s="57">
        <v>72672348.237015396</v>
      </c>
      <c r="X111" s="57">
        <v>74523480.029806301</v>
      </c>
      <c r="Y111" s="57">
        <v>76382758.040682405</v>
      </c>
      <c r="Z111" s="57">
        <v>78209763.150212407</v>
      </c>
      <c r="AA111" s="57">
        <v>79970788.703810304</v>
      </c>
      <c r="AB111" s="57">
        <v>81638840.511738405</v>
      </c>
      <c r="AC111" s="57">
        <v>83193636.849105999</v>
      </c>
      <c r="AD111" s="57">
        <v>84621608.455864504</v>
      </c>
      <c r="AE111" s="57">
        <v>85915898.536818102</v>
      </c>
      <c r="AF111" s="57">
        <v>87076362.761613503</v>
      </c>
      <c r="AG111" s="57">
        <v>88109569.264744401</v>
      </c>
      <c r="AH111" s="57">
        <v>89028798.645551801</v>
      </c>
      <c r="AI111" s="57">
        <v>89854043.968224198</v>
      </c>
      <c r="AJ111" s="57">
        <v>90612010.761794195</v>
      </c>
      <c r="AK111" s="57">
        <v>91336117.020143598</v>
      </c>
      <c r="AL111" s="57">
        <v>92066493.201997906</v>
      </c>
      <c r="AM111" s="57">
        <v>92849982.230933294</v>
      </c>
      <c r="AN111" s="57">
        <v>93740139.495366201</v>
      </c>
      <c r="AO111" s="57">
        <v>94797232.848563299</v>
      </c>
      <c r="AP111" s="57">
        <v>96088242.608642697</v>
      </c>
      <c r="AQ111" s="57">
        <v>97686861.558558598</v>
      </c>
      <c r="AR111" s="57">
        <v>99673494.946123198</v>
      </c>
      <c r="AS111" s="57">
        <v>102135260.48398601</v>
      </c>
      <c r="AT111" s="57">
        <v>105165988.34964401</v>
      </c>
    </row>
    <row r="112" spans="1:46">
      <c r="A112">
        <v>32</v>
      </c>
      <c r="B112">
        <v>341600</v>
      </c>
      <c r="C112" t="s">
        <v>469</v>
      </c>
      <c r="D112" t="s">
        <v>736</v>
      </c>
      <c r="E112" s="57">
        <v>99812908.188615501</v>
      </c>
      <c r="F112" s="57">
        <v>101598601.037241</v>
      </c>
      <c r="G112" s="57">
        <v>103347848.55067</v>
      </c>
      <c r="H112" s="57">
        <v>105055055.52398001</v>
      </c>
      <c r="I112" s="57">
        <v>106715061.06973401</v>
      </c>
      <c r="J112" s="57">
        <v>108323138.61797699</v>
      </c>
      <c r="K112" s="57">
        <v>109874995.91624001</v>
      </c>
      <c r="L112" s="57">
        <v>111366775.02953801</v>
      </c>
      <c r="M112" s="57">
        <v>112795052.34037</v>
      </c>
      <c r="N112" s="57">
        <v>114156838.54871801</v>
      </c>
      <c r="O112" s="57">
        <v>115449578.672049</v>
      </c>
      <c r="P112" s="57">
        <v>116671152.045315</v>
      </c>
      <c r="Q112" s="57">
        <v>117819872.320952</v>
      </c>
      <c r="R112" s="57">
        <v>118894487.468879</v>
      </c>
      <c r="S112" s="57">
        <v>119894179.7765</v>
      </c>
      <c r="T112" s="57">
        <v>120818565.848703</v>
      </c>
      <c r="U112" s="57">
        <v>121667696.607861</v>
      </c>
      <c r="V112" s="57">
        <v>122442057.29383001</v>
      </c>
      <c r="W112" s="57">
        <v>123142567.46395101</v>
      </c>
      <c r="X112" s="57">
        <v>123770580.993048</v>
      </c>
      <c r="Y112" s="57">
        <v>124327886.073431</v>
      </c>
      <c r="Z112" s="57">
        <v>124816705.214892</v>
      </c>
      <c r="AA112" s="57">
        <v>125239695.244711</v>
      </c>
      <c r="AB112" s="57">
        <v>125599947.307647</v>
      </c>
      <c r="AC112" s="57">
        <v>125900986.86594699</v>
      </c>
      <c r="AD112" s="57">
        <v>126146773.699341</v>
      </c>
      <c r="AE112" s="57">
        <v>126341701.90504301</v>
      </c>
      <c r="AF112" s="57">
        <v>126490599.897752</v>
      </c>
      <c r="AG112" s="57">
        <v>126598730.409649</v>
      </c>
      <c r="AH112" s="57">
        <v>126671790.490403</v>
      </c>
      <c r="AI112" s="57">
        <v>126715911.507163</v>
      </c>
      <c r="AJ112" s="57">
        <v>126737659.144566</v>
      </c>
      <c r="AK112" s="57">
        <v>126744033.40472899</v>
      </c>
      <c r="AL112" s="57">
        <v>126742468.60725801</v>
      </c>
      <c r="AM112" s="57">
        <v>126740833.38924</v>
      </c>
      <c r="AN112" s="57">
        <v>126747430.705245</v>
      </c>
      <c r="AO112" s="57">
        <v>126770997.827332</v>
      </c>
      <c r="AP112" s="57">
        <v>126820706.34503999</v>
      </c>
      <c r="AQ112" s="57">
        <v>126906162.16539299</v>
      </c>
      <c r="AR112" s="57">
        <v>127037405.51289999</v>
      </c>
      <c r="AS112" s="57">
        <v>127224910.929554</v>
      </c>
      <c r="AT112" s="57">
        <v>127479587.27483299</v>
      </c>
    </row>
    <row r="113" spans="1:46">
      <c r="A113">
        <v>46</v>
      </c>
      <c r="B113">
        <v>341700</v>
      </c>
      <c r="C113" t="s">
        <v>469</v>
      </c>
      <c r="D113" t="s">
        <v>735</v>
      </c>
      <c r="E113" s="57">
        <v>29481672.804989301</v>
      </c>
      <c r="F113" s="57">
        <v>27273851.699834</v>
      </c>
      <c r="G113" s="57">
        <v>25413835.942772701</v>
      </c>
      <c r="H113" s="57">
        <v>23871392.313939799</v>
      </c>
      <c r="I113" s="57">
        <v>22617561.411274001</v>
      </c>
      <c r="J113" s="57">
        <v>21624657.650517602</v>
      </c>
      <c r="K113" s="57">
        <v>20866269.265217099</v>
      </c>
      <c r="L113" s="57">
        <v>20317258.306722399</v>
      </c>
      <c r="M113" s="57">
        <v>19953760.644187901</v>
      </c>
      <c r="N113" s="57">
        <v>19753185.964571401</v>
      </c>
      <c r="O113" s="57">
        <v>19694217.772634801</v>
      </c>
      <c r="P113" s="57">
        <v>19756813.390943799</v>
      </c>
      <c r="Q113" s="57">
        <v>19922203.9598681</v>
      </c>
      <c r="R113" s="57">
        <v>20172894.4375812</v>
      </c>
      <c r="S113" s="57">
        <v>20492663.6000605</v>
      </c>
      <c r="T113" s="57">
        <v>20866564.041087601</v>
      </c>
      <c r="U113" s="57">
        <v>21280922.172247101</v>
      </c>
      <c r="V113" s="57">
        <v>21723338.222928599</v>
      </c>
      <c r="W113" s="57">
        <v>22182686.240325</v>
      </c>
      <c r="X113" s="57">
        <v>22649114.089432999</v>
      </c>
      <c r="Y113" s="57">
        <v>23114043.453053601</v>
      </c>
      <c r="Z113" s="57">
        <v>23570169.831791501</v>
      </c>
      <c r="AA113" s="57">
        <v>24011462.544054799</v>
      </c>
      <c r="AB113" s="57">
        <v>24433164.726056401</v>
      </c>
      <c r="AC113" s="57">
        <v>24831793.331812199</v>
      </c>
      <c r="AD113" s="57">
        <v>25205139.1331429</v>
      </c>
      <c r="AE113" s="57">
        <v>25552266.719672401</v>
      </c>
      <c r="AF113" s="57">
        <v>25873514.498828601</v>
      </c>
      <c r="AG113" s="57">
        <v>26170494.695843302</v>
      </c>
      <c r="AH113" s="57">
        <v>26446093.353752699</v>
      </c>
      <c r="AI113" s="57">
        <v>26704470.3333961</v>
      </c>
      <c r="AJ113" s="57">
        <v>26951059.313417502</v>
      </c>
      <c r="AK113" s="57">
        <v>27192567.790263399</v>
      </c>
      <c r="AL113" s="57">
        <v>27436977.078185901</v>
      </c>
      <c r="AM113" s="57">
        <v>27693542.309240401</v>
      </c>
      <c r="AN113" s="57">
        <v>27972792.433285501</v>
      </c>
      <c r="AO113" s="57">
        <v>28286530.217984401</v>
      </c>
      <c r="AP113" s="57">
        <v>28647832.2488042</v>
      </c>
      <c r="AQ113" s="57">
        <v>29071048.929015599</v>
      </c>
      <c r="AR113" s="57">
        <v>29571804.479692999</v>
      </c>
      <c r="AS113" s="57">
        <v>30166996.9397147</v>
      </c>
      <c r="AT113" s="57">
        <v>30874798.165764298</v>
      </c>
    </row>
    <row r="114" spans="1:46">
      <c r="A114">
        <v>316</v>
      </c>
      <c r="B114">
        <v>341800</v>
      </c>
      <c r="C114" t="s">
        <v>469</v>
      </c>
      <c r="D114" t="s">
        <v>734</v>
      </c>
      <c r="E114" s="57">
        <v>58009197.2282032</v>
      </c>
      <c r="F114" s="57">
        <v>52685826.834506802</v>
      </c>
      <c r="G114" s="57">
        <v>48144026.469597697</v>
      </c>
      <c r="H114" s="57">
        <v>44316608.716463901</v>
      </c>
      <c r="I114" s="57">
        <v>41139183.62308</v>
      </c>
      <c r="J114" s="57">
        <v>38550158.702407397</v>
      </c>
      <c r="K114" s="57">
        <v>36490738.932394303</v>
      </c>
      <c r="L114" s="57">
        <v>34904926.755975202</v>
      </c>
      <c r="M114" s="57">
        <v>33739522.0810721</v>
      </c>
      <c r="N114" s="57">
        <v>32944122.280593</v>
      </c>
      <c r="O114" s="57">
        <v>32471122.192432798</v>
      </c>
      <c r="P114" s="57">
        <v>32275714.119473599</v>
      </c>
      <c r="Q114" s="57">
        <v>32315887.829583801</v>
      </c>
      <c r="R114" s="57">
        <v>32552430.555617899</v>
      </c>
      <c r="S114" s="57">
        <v>32948926.995418299</v>
      </c>
      <c r="T114" s="57">
        <v>33471759.311813802</v>
      </c>
      <c r="U114" s="57">
        <v>34090107.1326195</v>
      </c>
      <c r="V114" s="57">
        <v>34775947.550637498</v>
      </c>
      <c r="W114" s="57">
        <v>35504055.123656198</v>
      </c>
      <c r="X114" s="57">
        <v>36252001.874451801</v>
      </c>
      <c r="Y114" s="57">
        <v>37000157.290785901</v>
      </c>
      <c r="Z114" s="57">
        <v>37731688.325407602</v>
      </c>
      <c r="AA114" s="57">
        <v>38432559.396053001</v>
      </c>
      <c r="AB114" s="57">
        <v>39091532.385444</v>
      </c>
      <c r="AC114" s="57">
        <v>39700166.6412903</v>
      </c>
      <c r="AD114" s="57">
        <v>40252818.976286501</v>
      </c>
      <c r="AE114" s="57">
        <v>40746643.668116502</v>
      </c>
      <c r="AF114" s="57">
        <v>41181592.459448896</v>
      </c>
      <c r="AG114" s="57">
        <v>41560414.557940103</v>
      </c>
      <c r="AH114" s="57">
        <v>41888656.636232004</v>
      </c>
      <c r="AI114" s="57">
        <v>42174662.831955098</v>
      </c>
      <c r="AJ114" s="57">
        <v>42429574.747724898</v>
      </c>
      <c r="AK114" s="57">
        <v>42667331.4511448</v>
      </c>
      <c r="AL114" s="57">
        <v>42904669.474803999</v>
      </c>
      <c r="AM114" s="57">
        <v>43161122.816278599</v>
      </c>
      <c r="AN114" s="57">
        <v>43459022.938133098</v>
      </c>
      <c r="AO114" s="57">
        <v>43823498.767915398</v>
      </c>
      <c r="AP114" s="57">
        <v>44282476.698163196</v>
      </c>
      <c r="AQ114" s="57">
        <v>44866680.586398698</v>
      </c>
      <c r="AR114" s="57">
        <v>45609631.755132303</v>
      </c>
      <c r="AS114" s="57">
        <v>46547648.991861902</v>
      </c>
      <c r="AT114" s="57">
        <v>47719848.549070001</v>
      </c>
    </row>
    <row r="115" spans="1:46">
      <c r="A115">
        <v>73</v>
      </c>
      <c r="B115">
        <v>350100</v>
      </c>
      <c r="C115" t="s">
        <v>467</v>
      </c>
      <c r="D115" t="s">
        <v>733</v>
      </c>
      <c r="E115" s="57">
        <v>180827828.75791901</v>
      </c>
      <c r="F115" s="57">
        <v>223632485.11327299</v>
      </c>
      <c r="G115" s="57">
        <v>257749334.64932501</v>
      </c>
      <c r="H115" s="57">
        <v>284074258.59515101</v>
      </c>
      <c r="I115" s="57">
        <v>303462026.29146999</v>
      </c>
      <c r="J115" s="57">
        <v>316726295.19065303</v>
      </c>
      <c r="K115" s="57">
        <v>324639610.85672897</v>
      </c>
      <c r="L115" s="57">
        <v>327933406.96536601</v>
      </c>
      <c r="M115" s="57">
        <v>327298005.30389899</v>
      </c>
      <c r="N115" s="57">
        <v>323382615.77130002</v>
      </c>
      <c r="O115" s="57">
        <v>316795336.37819999</v>
      </c>
      <c r="P115" s="57">
        <v>308103153.24687701</v>
      </c>
      <c r="Q115" s="57">
        <v>297831940.61126399</v>
      </c>
      <c r="R115" s="57">
        <v>286466460.81694102</v>
      </c>
      <c r="S115" s="57">
        <v>274450364.32114702</v>
      </c>
      <c r="T115" s="57">
        <v>262186189.69275999</v>
      </c>
      <c r="U115" s="57">
        <v>250035363.61231899</v>
      </c>
      <c r="V115" s="57">
        <v>238318200.87200999</v>
      </c>
      <c r="W115" s="57">
        <v>227313904.37567401</v>
      </c>
      <c r="X115" s="57">
        <v>217260565.13879699</v>
      </c>
      <c r="Y115" s="57">
        <v>208355162.28851601</v>
      </c>
      <c r="Z115" s="57">
        <v>200753563.063636</v>
      </c>
      <c r="AA115" s="57">
        <v>194570522.81458801</v>
      </c>
      <c r="AB115" s="57">
        <v>189879685.003465</v>
      </c>
      <c r="AC115" s="57">
        <v>186713581.20401901</v>
      </c>
      <c r="AD115" s="57">
        <v>185063631.10165101</v>
      </c>
      <c r="AE115" s="57">
        <v>184880142.49339801</v>
      </c>
      <c r="AF115" s="57">
        <v>186072311.28795701</v>
      </c>
      <c r="AG115" s="57">
        <v>188508221.50568101</v>
      </c>
      <c r="AH115" s="57">
        <v>192014845.27858099</v>
      </c>
      <c r="AI115" s="57">
        <v>196378042.85030499</v>
      </c>
      <c r="AJ115" s="57">
        <v>201342562.57614201</v>
      </c>
      <c r="AK115" s="57">
        <v>206612040.923062</v>
      </c>
      <c r="AL115" s="57">
        <v>211849002.469666</v>
      </c>
      <c r="AM115" s="57">
        <v>216674859.90621701</v>
      </c>
      <c r="AN115" s="57">
        <v>220669914.03461599</v>
      </c>
      <c r="AO115" s="57">
        <v>223373353.76841399</v>
      </c>
      <c r="AP115" s="57">
        <v>224283256.13284799</v>
      </c>
      <c r="AQ115" s="57">
        <v>222856586.264752</v>
      </c>
      <c r="AR115" s="57">
        <v>218509197.41266</v>
      </c>
      <c r="AS115" s="57">
        <v>210615830.93671101</v>
      </c>
      <c r="AT115" s="57">
        <v>198510116.308743</v>
      </c>
    </row>
    <row r="116" spans="1:46">
      <c r="A116">
        <v>231</v>
      </c>
      <c r="B116">
        <v>350200</v>
      </c>
      <c r="C116" t="s">
        <v>467</v>
      </c>
      <c r="D116" t="s">
        <v>732</v>
      </c>
      <c r="E116" s="57">
        <v>119389569.306841</v>
      </c>
      <c r="F116" s="57">
        <v>147761056.25508299</v>
      </c>
      <c r="G116" s="57">
        <v>170370078.16316301</v>
      </c>
      <c r="H116" s="57">
        <v>187815025.51876301</v>
      </c>
      <c r="I116" s="57">
        <v>200666664.909453</v>
      </c>
      <c r="J116" s="57">
        <v>209468139.02270201</v>
      </c>
      <c r="K116" s="57">
        <v>214734966.645877</v>
      </c>
      <c r="L116" s="57">
        <v>216955042.66623801</v>
      </c>
      <c r="M116" s="57">
        <v>216588638.070941</v>
      </c>
      <c r="N116" s="57">
        <v>214068399.94703901</v>
      </c>
      <c r="O116" s="57">
        <v>209799351.48148</v>
      </c>
      <c r="P116" s="57">
        <v>204158891.96111301</v>
      </c>
      <c r="Q116" s="57">
        <v>197496796.77267399</v>
      </c>
      <c r="R116" s="57">
        <v>190135217.402803</v>
      </c>
      <c r="S116" s="57">
        <v>182368681.43803099</v>
      </c>
      <c r="T116" s="57">
        <v>174464092.564785</v>
      </c>
      <c r="U116" s="57">
        <v>166660730.569392</v>
      </c>
      <c r="V116" s="57">
        <v>159170251.33806899</v>
      </c>
      <c r="W116" s="57">
        <v>152176686.85694101</v>
      </c>
      <c r="X116" s="57">
        <v>145836445.212015</v>
      </c>
      <c r="Y116" s="57">
        <v>140278310.58919501</v>
      </c>
      <c r="Z116" s="57">
        <v>135603443.274295</v>
      </c>
      <c r="AA116" s="57">
        <v>131885379.653007</v>
      </c>
      <c r="AB116" s="57">
        <v>129170032.210931</v>
      </c>
      <c r="AC116" s="57">
        <v>127475689.53355899</v>
      </c>
      <c r="AD116" s="57">
        <v>126793016.306283</v>
      </c>
      <c r="AE116" s="57">
        <v>127085053.314382</v>
      </c>
      <c r="AF116" s="57">
        <v>128287217.443038</v>
      </c>
      <c r="AG116" s="57">
        <v>130307301.67732801</v>
      </c>
      <c r="AH116" s="57">
        <v>133025475.10221601</v>
      </c>
      <c r="AI116" s="57">
        <v>136294282.90259099</v>
      </c>
      <c r="AJ116" s="57">
        <v>139938646.36319301</v>
      </c>
      <c r="AK116" s="57">
        <v>143755862.86870101</v>
      </c>
      <c r="AL116" s="57">
        <v>147515605.90366101</v>
      </c>
      <c r="AM116" s="57">
        <v>150959925.052524</v>
      </c>
      <c r="AN116" s="57">
        <v>153803245.99964699</v>
      </c>
      <c r="AO116" s="57">
        <v>155732370.529264</v>
      </c>
      <c r="AP116" s="57">
        <v>156406476.525516</v>
      </c>
      <c r="AQ116" s="57">
        <v>155457117.97245201</v>
      </c>
      <c r="AR116" s="57">
        <v>152488224.95397699</v>
      </c>
      <c r="AS116" s="57">
        <v>147076103.65395099</v>
      </c>
      <c r="AT116" s="57">
        <v>138769436.35608101</v>
      </c>
    </row>
    <row r="117" spans="1:46">
      <c r="A117">
        <v>207</v>
      </c>
      <c r="B117">
        <v>350300</v>
      </c>
      <c r="C117" t="s">
        <v>467</v>
      </c>
      <c r="D117" t="s">
        <v>731</v>
      </c>
      <c r="E117" s="57">
        <v>59667905.915502101</v>
      </c>
      <c r="F117" s="57">
        <v>62456200.4728669</v>
      </c>
      <c r="G117" s="57">
        <v>65042207.652224399</v>
      </c>
      <c r="H117" s="57">
        <v>67453846.207696602</v>
      </c>
      <c r="I117" s="57">
        <v>69717215.669301093</v>
      </c>
      <c r="J117" s="57">
        <v>71856596.342950404</v>
      </c>
      <c r="K117" s="57">
        <v>73894449.310452297</v>
      </c>
      <c r="L117" s="57">
        <v>75851416.429509595</v>
      </c>
      <c r="M117" s="57">
        <v>77746320.333720297</v>
      </c>
      <c r="N117" s="57">
        <v>79596164.432577595</v>
      </c>
      <c r="O117" s="57">
        <v>81416132.911469698</v>
      </c>
      <c r="P117" s="57">
        <v>83219590.731680304</v>
      </c>
      <c r="Q117" s="57">
        <v>85018083.630387798</v>
      </c>
      <c r="R117" s="57">
        <v>86821338.120666102</v>
      </c>
      <c r="S117" s="57">
        <v>88637261.491484195</v>
      </c>
      <c r="T117" s="57">
        <v>90471941.807706103</v>
      </c>
      <c r="U117" s="57">
        <v>92329647.910090998</v>
      </c>
      <c r="V117" s="57">
        <v>94212829.4152935</v>
      </c>
      <c r="W117" s="57">
        <v>96122116.7158629</v>
      </c>
      <c r="X117" s="57">
        <v>98056320.980243996</v>
      </c>
      <c r="Y117" s="57">
        <v>100012434.152777</v>
      </c>
      <c r="Z117" s="57">
        <v>101985628.953696</v>
      </c>
      <c r="AA117" s="57">
        <v>103969258.879132</v>
      </c>
      <c r="AB117" s="57">
        <v>105954858.20111001</v>
      </c>
      <c r="AC117" s="57">
        <v>107932141.96755099</v>
      </c>
      <c r="AD117" s="57">
        <v>109889006.00227</v>
      </c>
      <c r="AE117" s="57">
        <v>111811526.90497699</v>
      </c>
      <c r="AF117" s="57">
        <v>113683962.05128001</v>
      </c>
      <c r="AG117" s="57">
        <v>115488749.59267899</v>
      </c>
      <c r="AH117" s="57">
        <v>117206508.456569</v>
      </c>
      <c r="AI117" s="57">
        <v>118816038.34624299</v>
      </c>
      <c r="AJ117" s="57">
        <v>120294319.740888</v>
      </c>
      <c r="AK117" s="57">
        <v>121616513.895584</v>
      </c>
      <c r="AL117" s="57">
        <v>122755962.841309</v>
      </c>
      <c r="AM117" s="57">
        <v>123684189.38493501</v>
      </c>
      <c r="AN117" s="57">
        <v>124370897.109228</v>
      </c>
      <c r="AO117" s="57">
        <v>124783970.372852</v>
      </c>
      <c r="AP117" s="57">
        <v>124889474.31036299</v>
      </c>
      <c r="AQ117" s="57">
        <v>124651654.832214</v>
      </c>
      <c r="AR117" s="57">
        <v>124032938.624754</v>
      </c>
      <c r="AS117" s="57">
        <v>122993933.150224</v>
      </c>
      <c r="AT117" s="57">
        <v>121493426.646764</v>
      </c>
    </row>
    <row r="118" spans="1:46">
      <c r="A118">
        <v>229</v>
      </c>
      <c r="B118">
        <v>350400</v>
      </c>
      <c r="C118" t="s">
        <v>467</v>
      </c>
      <c r="D118" t="s">
        <v>730</v>
      </c>
      <c r="E118" s="57">
        <v>60821916.207606897</v>
      </c>
      <c r="F118" s="57">
        <v>56340658.459025003</v>
      </c>
      <c r="G118" s="57">
        <v>52565813.800887004</v>
      </c>
      <c r="H118" s="57">
        <v>49436680.623881102</v>
      </c>
      <c r="I118" s="57">
        <v>46895080.088987499</v>
      </c>
      <c r="J118" s="57">
        <v>44885356.127477899</v>
      </c>
      <c r="K118" s="57">
        <v>43354375.440916598</v>
      </c>
      <c r="L118" s="57">
        <v>42251527.501159303</v>
      </c>
      <c r="M118" s="57">
        <v>41528724.550354101</v>
      </c>
      <c r="N118" s="57">
        <v>41140401.600940697</v>
      </c>
      <c r="O118" s="57">
        <v>41043516.435650803</v>
      </c>
      <c r="P118" s="57">
        <v>41197549.607508399</v>
      </c>
      <c r="Q118" s="57">
        <v>41564504.439828798</v>
      </c>
      <c r="R118" s="57">
        <v>42108907.0262198</v>
      </c>
      <c r="S118" s="57">
        <v>42797806.230580799</v>
      </c>
      <c r="T118" s="57">
        <v>43600773.687103502</v>
      </c>
      <c r="U118" s="57">
        <v>44489903.800270997</v>
      </c>
      <c r="V118" s="57">
        <v>45439813.744859003</v>
      </c>
      <c r="W118" s="57">
        <v>46427643.4659345</v>
      </c>
      <c r="X118" s="57">
        <v>47433055.678856999</v>
      </c>
      <c r="Y118" s="57">
        <v>48438235.869277596</v>
      </c>
      <c r="Z118" s="57">
        <v>49427892.293139197</v>
      </c>
      <c r="AA118" s="57">
        <v>50389255.976677403</v>
      </c>
      <c r="AB118" s="57">
        <v>51312080.716419198</v>
      </c>
      <c r="AC118" s="57">
        <v>52188643.079182401</v>
      </c>
      <c r="AD118" s="57">
        <v>53013742.402079299</v>
      </c>
      <c r="AE118" s="57">
        <v>53784700.7925127</v>
      </c>
      <c r="AF118" s="57">
        <v>54501363.128176898</v>
      </c>
      <c r="AG118" s="57">
        <v>55166097.057058297</v>
      </c>
      <c r="AH118" s="57">
        <v>55783792.9974363</v>
      </c>
      <c r="AI118" s="57">
        <v>56361864.137881003</v>
      </c>
      <c r="AJ118" s="57">
        <v>56910246.437255897</v>
      </c>
      <c r="AK118" s="57">
        <v>57441398.624714397</v>
      </c>
      <c r="AL118" s="57">
        <v>57970302.199702702</v>
      </c>
      <c r="AM118" s="57">
        <v>58514461.431960799</v>
      </c>
      <c r="AN118" s="57">
        <v>59093903.361517899</v>
      </c>
      <c r="AO118" s="57">
        <v>59731177.798696801</v>
      </c>
      <c r="AP118" s="57">
        <v>60451357.324110702</v>
      </c>
      <c r="AQ118" s="57">
        <v>61282037.288667202</v>
      </c>
      <c r="AR118" s="57">
        <v>62253335.813563101</v>
      </c>
      <c r="AS118" s="57">
        <v>63397893.790289901</v>
      </c>
      <c r="AT118" s="57">
        <v>64750874.880628802</v>
      </c>
    </row>
    <row r="119" spans="1:46">
      <c r="A119">
        <v>225</v>
      </c>
      <c r="B119">
        <v>350500</v>
      </c>
      <c r="C119" t="s">
        <v>467</v>
      </c>
      <c r="D119" t="s">
        <v>729</v>
      </c>
      <c r="E119" s="57">
        <v>186105346.05284801</v>
      </c>
      <c r="F119" s="57">
        <v>199774053.25854701</v>
      </c>
      <c r="G119" s="57">
        <v>211519648.71860501</v>
      </c>
      <c r="H119" s="57">
        <v>221627553.34918001</v>
      </c>
      <c r="I119" s="57">
        <v>230364208.46080199</v>
      </c>
      <c r="J119" s="57">
        <v>237977075.75837001</v>
      </c>
      <c r="K119" s="57">
        <v>244694637.341153</v>
      </c>
      <c r="L119" s="57">
        <v>250726395.70278901</v>
      </c>
      <c r="M119" s="57">
        <v>256262873.73128399</v>
      </c>
      <c r="N119" s="57">
        <v>261475614.70901501</v>
      </c>
      <c r="O119" s="57">
        <v>266517182.312729</v>
      </c>
      <c r="P119" s="57">
        <v>271521160.61354101</v>
      </c>
      <c r="Q119" s="57">
        <v>276602154.07693899</v>
      </c>
      <c r="R119" s="57">
        <v>281855787.562774</v>
      </c>
      <c r="S119" s="57">
        <v>287358706.32527202</v>
      </c>
      <c r="T119" s="57">
        <v>293168576.01302499</v>
      </c>
      <c r="U119" s="57">
        <v>299324082.66899902</v>
      </c>
      <c r="V119" s="57">
        <v>305844932.73052502</v>
      </c>
      <c r="W119" s="57">
        <v>312731853.02930301</v>
      </c>
      <c r="X119" s="57">
        <v>319966590.791408</v>
      </c>
      <c r="Y119" s="57">
        <v>327511913.637281</v>
      </c>
      <c r="Z119" s="57">
        <v>335311609.58172899</v>
      </c>
      <c r="AA119" s="57">
        <v>343290487.033934</v>
      </c>
      <c r="AB119" s="57">
        <v>351354374.79744703</v>
      </c>
      <c r="AC119" s="57">
        <v>359390122.07018399</v>
      </c>
      <c r="AD119" s="57">
        <v>367265598.44443601</v>
      </c>
      <c r="AE119" s="57">
        <v>374829693.90685803</v>
      </c>
      <c r="AF119" s="57">
        <v>381912318.83848</v>
      </c>
      <c r="AG119" s="57">
        <v>388324404.01469898</v>
      </c>
      <c r="AH119" s="57">
        <v>393857900.60527599</v>
      </c>
      <c r="AI119" s="57">
        <v>398285780.174353</v>
      </c>
      <c r="AJ119" s="57">
        <v>401362034.68043101</v>
      </c>
      <c r="AK119" s="57">
        <v>402821676.47638798</v>
      </c>
      <c r="AL119" s="57">
        <v>402380738.30946898</v>
      </c>
      <c r="AM119" s="57">
        <v>399736273.32128</v>
      </c>
      <c r="AN119" s="57">
        <v>394566355.047813</v>
      </c>
      <c r="AO119" s="57">
        <v>386530077.41941702</v>
      </c>
      <c r="AP119" s="57">
        <v>375267554.76081097</v>
      </c>
      <c r="AQ119" s="57">
        <v>360399921.79109299</v>
      </c>
      <c r="AR119" s="57">
        <v>341529333.623716</v>
      </c>
      <c r="AS119" s="57">
        <v>318238965.76652002</v>
      </c>
      <c r="AT119" s="57">
        <v>290093014.12169403</v>
      </c>
    </row>
    <row r="120" spans="1:46">
      <c r="A120">
        <v>347</v>
      </c>
      <c r="B120">
        <v>350600</v>
      </c>
      <c r="C120" t="s">
        <v>467</v>
      </c>
      <c r="D120" t="s">
        <v>728</v>
      </c>
      <c r="E120" s="57">
        <v>134660927.56166101</v>
      </c>
      <c r="F120" s="57">
        <v>120105873.50311001</v>
      </c>
      <c r="G120" s="57">
        <v>107640995.61130799</v>
      </c>
      <c r="H120" s="57">
        <v>97089358.000124499</v>
      </c>
      <c r="I120" s="57">
        <v>88281307.412475094</v>
      </c>
      <c r="J120" s="57">
        <v>81054473.220317394</v>
      </c>
      <c r="K120" s="57">
        <v>75253767.424651593</v>
      </c>
      <c r="L120" s="57">
        <v>70731384.655521393</v>
      </c>
      <c r="M120" s="57">
        <v>67346802.172013998</v>
      </c>
      <c r="N120" s="57">
        <v>64966779.862257503</v>
      </c>
      <c r="O120" s="57">
        <v>63465360.2434268</v>
      </c>
      <c r="P120" s="57">
        <v>62723868.461736903</v>
      </c>
      <c r="Q120" s="57">
        <v>62630912.292445198</v>
      </c>
      <c r="R120" s="57">
        <v>63082382.139855899</v>
      </c>
      <c r="S120" s="57">
        <v>63981451.037312999</v>
      </c>
      <c r="T120" s="57">
        <v>65238574.647203401</v>
      </c>
      <c r="U120" s="57">
        <v>66771491.260959104</v>
      </c>
      <c r="V120" s="57">
        <v>68505221.799055606</v>
      </c>
      <c r="W120" s="57">
        <v>70372069.811006501</v>
      </c>
      <c r="X120" s="57">
        <v>72311621.475374699</v>
      </c>
      <c r="Y120" s="57">
        <v>74270745.599762902</v>
      </c>
      <c r="Z120" s="57">
        <v>76203593.620816693</v>
      </c>
      <c r="AA120" s="57">
        <v>78071599.604226604</v>
      </c>
      <c r="AB120" s="57">
        <v>79843480.244722798</v>
      </c>
      <c r="AC120" s="57">
        <v>81495234.866082698</v>
      </c>
      <c r="AD120" s="57">
        <v>83010145.421123996</v>
      </c>
      <c r="AE120" s="57">
        <v>84378776.491707295</v>
      </c>
      <c r="AF120" s="57">
        <v>85598975.288738698</v>
      </c>
      <c r="AG120" s="57">
        <v>86675871.652164906</v>
      </c>
      <c r="AH120" s="57">
        <v>87621878.050975293</v>
      </c>
      <c r="AI120" s="57">
        <v>88456689.583206698</v>
      </c>
      <c r="AJ120" s="57">
        <v>89207283.9759316</v>
      </c>
      <c r="AK120" s="57">
        <v>89907921.585273296</v>
      </c>
      <c r="AL120" s="57">
        <v>90600145.396392301</v>
      </c>
      <c r="AM120" s="57">
        <v>91332781.023497105</v>
      </c>
      <c r="AN120" s="57">
        <v>92161936.709832698</v>
      </c>
      <c r="AO120" s="57">
        <v>93151003.327692494</v>
      </c>
      <c r="AP120" s="57">
        <v>94370654.378412694</v>
      </c>
      <c r="AQ120" s="57">
        <v>95898845.992372006</v>
      </c>
      <c r="AR120" s="57">
        <v>97820816.928986102</v>
      </c>
      <c r="AS120" s="57">
        <v>100229088.57672501</v>
      </c>
      <c r="AT120" s="57">
        <v>103223464.953097</v>
      </c>
    </row>
    <row r="121" spans="1:46">
      <c r="A121">
        <v>195</v>
      </c>
      <c r="B121">
        <v>350700</v>
      </c>
      <c r="C121" t="s">
        <v>467</v>
      </c>
      <c r="D121" t="s">
        <v>727</v>
      </c>
      <c r="E121" s="57">
        <v>53348578.0500248</v>
      </c>
      <c r="F121" s="57">
        <v>53322050.075239301</v>
      </c>
      <c r="G121" s="57">
        <v>53341515.628063202</v>
      </c>
      <c r="H121" s="57">
        <v>53416757.0834428</v>
      </c>
      <c r="I121" s="57">
        <v>53556242.767923802</v>
      </c>
      <c r="J121" s="57">
        <v>53767126.959651299</v>
      </c>
      <c r="K121" s="57">
        <v>54055249.888369903</v>
      </c>
      <c r="L121" s="57">
        <v>54425137.735423997</v>
      </c>
      <c r="M121" s="57">
        <v>54880002.633757196</v>
      </c>
      <c r="N121" s="57">
        <v>55421742.667912602</v>
      </c>
      <c r="O121" s="57">
        <v>56050941.8740329</v>
      </c>
      <c r="P121" s="57">
        <v>56766870.239860401</v>
      </c>
      <c r="Q121" s="57">
        <v>57567483.704736598</v>
      </c>
      <c r="R121" s="57">
        <v>58449424.159603</v>
      </c>
      <c r="S121" s="57">
        <v>59408019.446999997</v>
      </c>
      <c r="T121" s="57">
        <v>60437283.361067802</v>
      </c>
      <c r="U121" s="57">
        <v>61529915.647546299</v>
      </c>
      <c r="V121" s="57">
        <v>62677302.003774501</v>
      </c>
      <c r="W121" s="57">
        <v>63869514.078691199</v>
      </c>
      <c r="X121" s="57">
        <v>65095309.472834602</v>
      </c>
      <c r="Y121" s="57">
        <v>66342131.7383423</v>
      </c>
      <c r="Z121" s="57">
        <v>67596110.378951505</v>
      </c>
      <c r="AA121" s="57">
        <v>68842060.849998996</v>
      </c>
      <c r="AB121" s="57">
        <v>70063484.558421001</v>
      </c>
      <c r="AC121" s="57">
        <v>71242568.862753004</v>
      </c>
      <c r="AD121" s="57">
        <v>72360187.073130399</v>
      </c>
      <c r="AE121" s="57">
        <v>73395898.451287895</v>
      </c>
      <c r="AF121" s="57">
        <v>74327948.2105598</v>
      </c>
      <c r="AG121" s="57">
        <v>75133267.515879393</v>
      </c>
      <c r="AH121" s="57">
        <v>75787473.483780205</v>
      </c>
      <c r="AI121" s="57">
        <v>76264869.182394996</v>
      </c>
      <c r="AJ121" s="57">
        <v>76538443.631455705</v>
      </c>
      <c r="AK121" s="57">
        <v>76579871.802294299</v>
      </c>
      <c r="AL121" s="57">
        <v>76359514.617841706</v>
      </c>
      <c r="AM121" s="57">
        <v>75846418.952629</v>
      </c>
      <c r="AN121" s="57">
        <v>75008317.632786095</v>
      </c>
      <c r="AO121" s="57">
        <v>73811629.436042801</v>
      </c>
      <c r="AP121" s="57">
        <v>72221459.091728494</v>
      </c>
      <c r="AQ121" s="57">
        <v>70201597.280771598</v>
      </c>
      <c r="AR121" s="57">
        <v>67714520.635700405</v>
      </c>
      <c r="AS121" s="57">
        <v>64721391.7406426</v>
      </c>
      <c r="AT121" s="57">
        <v>61182059.131325804</v>
      </c>
    </row>
    <row r="122" spans="1:46">
      <c r="A122">
        <v>177</v>
      </c>
      <c r="B122">
        <v>350800</v>
      </c>
      <c r="C122" t="s">
        <v>467</v>
      </c>
      <c r="D122" t="s">
        <v>726</v>
      </c>
      <c r="E122" s="57">
        <v>70731765.094927996</v>
      </c>
      <c r="F122" s="57">
        <v>62342408.8440703</v>
      </c>
      <c r="G122" s="57">
        <v>55131922.948124804</v>
      </c>
      <c r="H122" s="57">
        <v>49000438.178563103</v>
      </c>
      <c r="I122" s="57">
        <v>43852189.840301499</v>
      </c>
      <c r="J122" s="57">
        <v>39595517.771701902</v>
      </c>
      <c r="K122" s="57">
        <v>36142866.344572701</v>
      </c>
      <c r="L122" s="57">
        <v>33410784.464166801</v>
      </c>
      <c r="M122" s="57">
        <v>31319925.569183499</v>
      </c>
      <c r="N122" s="57">
        <v>29795047.631767001</v>
      </c>
      <c r="O122" s="57">
        <v>28765013.157508601</v>
      </c>
      <c r="P122" s="57">
        <v>28162789.1854438</v>
      </c>
      <c r="Q122" s="57">
        <v>27925447.288054101</v>
      </c>
      <c r="R122" s="57">
        <v>27994163.5712668</v>
      </c>
      <c r="S122" s="57">
        <v>28314218.674454801</v>
      </c>
      <c r="T122" s="57">
        <v>28834997.7704366</v>
      </c>
      <c r="U122" s="57">
        <v>29509990.565476101</v>
      </c>
      <c r="V122" s="57">
        <v>30296791.2992834</v>
      </c>
      <c r="W122" s="57">
        <v>31157098.7450138</v>
      </c>
      <c r="X122" s="57">
        <v>32056716.209268499</v>
      </c>
      <c r="Y122" s="57">
        <v>32965551.532093599</v>
      </c>
      <c r="Z122" s="57">
        <v>33857617.086982101</v>
      </c>
      <c r="AA122" s="57">
        <v>34711029.780870996</v>
      </c>
      <c r="AB122" s="57">
        <v>35508011.054144703</v>
      </c>
      <c r="AC122" s="57">
        <v>36234886.880632304</v>
      </c>
      <c r="AD122" s="57">
        <v>36882087.767607801</v>
      </c>
      <c r="AE122" s="57">
        <v>37444148.755792998</v>
      </c>
      <c r="AF122" s="57">
        <v>37919709.419352897</v>
      </c>
      <c r="AG122" s="57">
        <v>38311513.865899898</v>
      </c>
      <c r="AH122" s="57">
        <v>38626410.736490101</v>
      </c>
      <c r="AI122" s="57">
        <v>38875353.2056273</v>
      </c>
      <c r="AJ122" s="57">
        <v>39073398.981261604</v>
      </c>
      <c r="AK122" s="57">
        <v>39239710.304784201</v>
      </c>
      <c r="AL122" s="57">
        <v>39397553.951038197</v>
      </c>
      <c r="AM122" s="57">
        <v>39574301.228306197</v>
      </c>
      <c r="AN122" s="57">
        <v>39801427.978321403</v>
      </c>
      <c r="AO122" s="57">
        <v>40114514.576258503</v>
      </c>
      <c r="AP122" s="57">
        <v>40553245.930741698</v>
      </c>
      <c r="AQ122" s="57">
        <v>41161411.483839899</v>
      </c>
      <c r="AR122" s="57">
        <v>41986905.211063698</v>
      </c>
      <c r="AS122" s="57">
        <v>43081725.621374503</v>
      </c>
      <c r="AT122" s="57">
        <v>44501975.757176302</v>
      </c>
    </row>
    <row r="123" spans="1:46">
      <c r="A123">
        <v>200</v>
      </c>
      <c r="B123">
        <v>350900</v>
      </c>
      <c r="C123" t="s">
        <v>467</v>
      </c>
      <c r="D123" t="s">
        <v>725</v>
      </c>
      <c r="E123" s="57">
        <v>84105013.813493505</v>
      </c>
      <c r="F123" s="57">
        <v>79341435.772900596</v>
      </c>
      <c r="G123" s="57">
        <v>75396295.897440299</v>
      </c>
      <c r="H123" s="57">
        <v>72198654.407821804</v>
      </c>
      <c r="I123" s="57">
        <v>69680556.073157802</v>
      </c>
      <c r="J123" s="57">
        <v>67777030.210965201</v>
      </c>
      <c r="K123" s="57">
        <v>66426090.687163301</v>
      </c>
      <c r="L123" s="57">
        <v>65568735.916075297</v>
      </c>
      <c r="M123" s="57">
        <v>65148948.860427901</v>
      </c>
      <c r="N123" s="57">
        <v>65113697.031350799</v>
      </c>
      <c r="O123" s="57">
        <v>65412932.488377199</v>
      </c>
      <c r="P123" s="57">
        <v>65999591.839444198</v>
      </c>
      <c r="Q123" s="57">
        <v>66829596.240891799</v>
      </c>
      <c r="R123" s="57">
        <v>67861851.397463694</v>
      </c>
      <c r="S123" s="57">
        <v>69058247.562306806</v>
      </c>
      <c r="T123" s="57">
        <v>70383659.536971197</v>
      </c>
      <c r="U123" s="57">
        <v>71805946.671411306</v>
      </c>
      <c r="V123" s="57">
        <v>73295952.863983601</v>
      </c>
      <c r="W123" s="57">
        <v>74827506.561449498</v>
      </c>
      <c r="X123" s="57">
        <v>76377420.758972302</v>
      </c>
      <c r="Y123" s="57">
        <v>77925493.000119895</v>
      </c>
      <c r="Z123" s="57">
        <v>79454505.376862705</v>
      </c>
      <c r="AA123" s="57">
        <v>80950224.529575303</v>
      </c>
      <c r="AB123" s="57">
        <v>82401401.647035301</v>
      </c>
      <c r="AC123" s="57">
        <v>83799772.466423497</v>
      </c>
      <c r="AD123" s="57">
        <v>85140057.273324907</v>
      </c>
      <c r="AE123" s="57">
        <v>86419960.901726395</v>
      </c>
      <c r="AF123" s="57">
        <v>87640172.734020203</v>
      </c>
      <c r="AG123" s="57">
        <v>88804366.701000899</v>
      </c>
      <c r="AH123" s="57">
        <v>89919201.281866506</v>
      </c>
      <c r="AI123" s="57">
        <v>90994319.504218295</v>
      </c>
      <c r="AJ123" s="57">
        <v>92042348.944060996</v>
      </c>
      <c r="AK123" s="57">
        <v>93078901.725803599</v>
      </c>
      <c r="AL123" s="57">
        <v>94122574.522257298</v>
      </c>
      <c r="AM123" s="57">
        <v>95194948.554637805</v>
      </c>
      <c r="AN123" s="57">
        <v>96320589.592563301</v>
      </c>
      <c r="AO123" s="57">
        <v>97527047.954055205</v>
      </c>
      <c r="AP123" s="57">
        <v>98844858.505539805</v>
      </c>
      <c r="AQ123" s="57">
        <v>100307540.661845</v>
      </c>
      <c r="AR123" s="57">
        <v>101951598.386204</v>
      </c>
      <c r="AS123" s="57">
        <v>103816520.19025201</v>
      </c>
      <c r="AT123" s="57">
        <v>105944779.13402601</v>
      </c>
    </row>
    <row r="124" spans="1:46">
      <c r="A124">
        <v>191</v>
      </c>
      <c r="B124">
        <v>360100</v>
      </c>
      <c r="C124" t="s">
        <v>454</v>
      </c>
      <c r="D124" t="s">
        <v>724</v>
      </c>
      <c r="E124" s="57">
        <v>131811246.348896</v>
      </c>
      <c r="F124" s="57">
        <v>137132548.94501999</v>
      </c>
      <c r="G124" s="57">
        <v>142366369.25015301</v>
      </c>
      <c r="H124" s="57">
        <v>147515483.712475</v>
      </c>
      <c r="I124" s="57">
        <v>152582844.759756</v>
      </c>
      <c r="J124" s="57">
        <v>157571580.79935899</v>
      </c>
      <c r="K124" s="57">
        <v>162484996.21823499</v>
      </c>
      <c r="L124" s="57">
        <v>167326571.382927</v>
      </c>
      <c r="M124" s="57">
        <v>172099962.63957101</v>
      </c>
      <c r="N124" s="57">
        <v>176809002.31389001</v>
      </c>
      <c r="O124" s="57">
        <v>181457698.711202</v>
      </c>
      <c r="P124" s="57">
        <v>186050236.11641201</v>
      </c>
      <c r="Q124" s="57">
        <v>190590974.79401901</v>
      </c>
      <c r="R124" s="57">
        <v>195084450.98811099</v>
      </c>
      <c r="S124" s="57">
        <v>199535376.92236799</v>
      </c>
      <c r="T124" s="57">
        <v>203948640.80006</v>
      </c>
      <c r="U124" s="57">
        <v>208329306.804048</v>
      </c>
      <c r="V124" s="57">
        <v>212682615.096784</v>
      </c>
      <c r="W124" s="57">
        <v>217013981.82031199</v>
      </c>
      <c r="X124" s="57">
        <v>221328999.096264</v>
      </c>
      <c r="Y124" s="57">
        <v>225633435.02586699</v>
      </c>
      <c r="Z124" s="57">
        <v>229933233.689935</v>
      </c>
      <c r="AA124" s="57">
        <v>234234515.14887601</v>
      </c>
      <c r="AB124" s="57">
        <v>238543575.44268599</v>
      </c>
      <c r="AC124" s="57">
        <v>242866886.59095401</v>
      </c>
      <c r="AD124" s="57">
        <v>247211096.592859</v>
      </c>
      <c r="AE124" s="57">
        <v>251583029.42717099</v>
      </c>
      <c r="AF124" s="57">
        <v>255989685.05225101</v>
      </c>
      <c r="AG124" s="57">
        <v>260438239.40605101</v>
      </c>
      <c r="AH124" s="57">
        <v>264936044.406113</v>
      </c>
      <c r="AI124" s="57">
        <v>269490627.94957203</v>
      </c>
      <c r="AJ124" s="57">
        <v>274109693.91315103</v>
      </c>
      <c r="AK124" s="57">
        <v>278801122.153166</v>
      </c>
      <c r="AL124" s="57">
        <v>283572968.50552303</v>
      </c>
      <c r="AM124" s="57">
        <v>288433464.78571898</v>
      </c>
      <c r="AN124" s="57">
        <v>293391018.78884298</v>
      </c>
      <c r="AO124" s="57">
        <v>298454214.289572</v>
      </c>
      <c r="AP124" s="57">
        <v>303631811.04217798</v>
      </c>
      <c r="AQ124" s="57">
        <v>308932744.78051901</v>
      </c>
      <c r="AR124" s="57">
        <v>314366127.21804899</v>
      </c>
      <c r="AS124" s="57">
        <v>319941246.047809</v>
      </c>
      <c r="AT124" s="57">
        <v>325667564.942433</v>
      </c>
    </row>
    <row r="125" spans="1:46">
      <c r="A125">
        <v>144</v>
      </c>
      <c r="B125">
        <v>360200</v>
      </c>
      <c r="C125" t="s">
        <v>454</v>
      </c>
      <c r="D125" t="s">
        <v>723</v>
      </c>
      <c r="E125" s="57">
        <v>44374024.6885712</v>
      </c>
      <c r="F125" s="57">
        <v>38883947.607011102</v>
      </c>
      <c r="G125" s="57">
        <v>34167794.673349597</v>
      </c>
      <c r="H125" s="57">
        <v>30159956.987598799</v>
      </c>
      <c r="I125" s="57">
        <v>26797528.6825918</v>
      </c>
      <c r="J125" s="57">
        <v>24020306.9239843</v>
      </c>
      <c r="K125" s="57">
        <v>21770791.910253901</v>
      </c>
      <c r="L125" s="57">
        <v>19994186.872700199</v>
      </c>
      <c r="M125" s="57">
        <v>18638398.075444199</v>
      </c>
      <c r="N125" s="57">
        <v>17654034.8154293</v>
      </c>
      <c r="O125" s="57">
        <v>16994409.422420699</v>
      </c>
      <c r="P125" s="57">
        <v>16615537.259005699</v>
      </c>
      <c r="Q125" s="57">
        <v>16476136.720593</v>
      </c>
      <c r="R125" s="57">
        <v>16537629.235414</v>
      </c>
      <c r="S125" s="57">
        <v>16764139.2645215</v>
      </c>
      <c r="T125" s="57">
        <v>17122494.3017901</v>
      </c>
      <c r="U125" s="57">
        <v>17582224.8739167</v>
      </c>
      <c r="V125" s="57">
        <v>18115564.5404201</v>
      </c>
      <c r="W125" s="57">
        <v>18697449.8936412</v>
      </c>
      <c r="X125" s="57">
        <v>19305520.5587418</v>
      </c>
      <c r="Y125" s="57">
        <v>19920119.193707</v>
      </c>
      <c r="Z125" s="57">
        <v>20524291.4893439</v>
      </c>
      <c r="AA125" s="57">
        <v>21103786.1692793</v>
      </c>
      <c r="AB125" s="57">
        <v>21647054.989964198</v>
      </c>
      <c r="AC125" s="57">
        <v>22145252.7406714</v>
      </c>
      <c r="AD125" s="57">
        <v>22592237.243494298</v>
      </c>
      <c r="AE125" s="57">
        <v>22984569.353349</v>
      </c>
      <c r="AF125" s="57">
        <v>23321512.957974199</v>
      </c>
      <c r="AG125" s="57">
        <v>23605034.9779284</v>
      </c>
      <c r="AH125" s="57">
        <v>23839805.366595302</v>
      </c>
      <c r="AI125" s="57">
        <v>24033197.110177301</v>
      </c>
      <c r="AJ125" s="57">
        <v>24195286.227700502</v>
      </c>
      <c r="AK125" s="57">
        <v>24338851.771013699</v>
      </c>
      <c r="AL125" s="57">
        <v>24479375.824784499</v>
      </c>
      <c r="AM125" s="57">
        <v>24635043.506505702</v>
      </c>
      <c r="AN125" s="57">
        <v>24826742.966490299</v>
      </c>
      <c r="AO125" s="57">
        <v>25078065.3878741</v>
      </c>
      <c r="AP125" s="57">
        <v>25415304.986613501</v>
      </c>
      <c r="AQ125" s="57">
        <v>25867459.0114889</v>
      </c>
      <c r="AR125" s="57">
        <v>26466227.7441006</v>
      </c>
      <c r="AS125" s="57">
        <v>27246014.4988718</v>
      </c>
      <c r="AT125" s="57">
        <v>28243925.623047799</v>
      </c>
    </row>
    <row r="126" spans="1:46">
      <c r="A126">
        <v>206</v>
      </c>
      <c r="B126">
        <v>360300</v>
      </c>
      <c r="C126" t="s">
        <v>454</v>
      </c>
      <c r="D126" t="s">
        <v>722</v>
      </c>
      <c r="E126" s="57">
        <v>40857516.718764201</v>
      </c>
      <c r="F126" s="57">
        <v>37749712.141428597</v>
      </c>
      <c r="G126" s="57">
        <v>35140187.246693499</v>
      </c>
      <c r="H126" s="57">
        <v>32985841.313482299</v>
      </c>
      <c r="I126" s="57">
        <v>31245380.6730914</v>
      </c>
      <c r="J126" s="57">
        <v>29879318.709189501</v>
      </c>
      <c r="K126" s="57">
        <v>28849975.857818399</v>
      </c>
      <c r="L126" s="57">
        <v>28121479.607392401</v>
      </c>
      <c r="M126" s="57">
        <v>27659764.498698201</v>
      </c>
      <c r="N126" s="57">
        <v>27432572.124895599</v>
      </c>
      <c r="O126" s="57">
        <v>27409451.131516799</v>
      </c>
      <c r="P126" s="57">
        <v>27561757.216466598</v>
      </c>
      <c r="Q126" s="57">
        <v>27862653.130022801</v>
      </c>
      <c r="R126" s="57">
        <v>28287108.674835399</v>
      </c>
      <c r="S126" s="57">
        <v>28811900.705927301</v>
      </c>
      <c r="T126" s="57">
        <v>29415613.130694501</v>
      </c>
      <c r="U126" s="57">
        <v>30078636.908904798</v>
      </c>
      <c r="V126" s="57">
        <v>30783170.052699499</v>
      </c>
      <c r="W126" s="57">
        <v>31513217.626591802</v>
      </c>
      <c r="X126" s="57">
        <v>32254591.747467998</v>
      </c>
      <c r="Y126" s="57">
        <v>32994911.584587201</v>
      </c>
      <c r="Z126" s="57">
        <v>33723603.359580703</v>
      </c>
      <c r="AA126" s="57">
        <v>34431900.346453004</v>
      </c>
      <c r="AB126" s="57">
        <v>35112842.871581301</v>
      </c>
      <c r="AC126" s="57">
        <v>35761278.3137144</v>
      </c>
      <c r="AD126" s="57">
        <v>36373861.103974901</v>
      </c>
      <c r="AE126" s="57">
        <v>36949052.725857899</v>
      </c>
      <c r="AF126" s="57">
        <v>37487121.715230703</v>
      </c>
      <c r="AG126" s="57">
        <v>37990143.660333499</v>
      </c>
      <c r="AH126" s="57">
        <v>38462001.201779597</v>
      </c>
      <c r="AI126" s="57">
        <v>38908384.032554097</v>
      </c>
      <c r="AJ126" s="57">
        <v>39336788.898015499</v>
      </c>
      <c r="AK126" s="57">
        <v>39756519.595894501</v>
      </c>
      <c r="AL126" s="57">
        <v>40178686.976295203</v>
      </c>
      <c r="AM126" s="57">
        <v>40616208.941693</v>
      </c>
      <c r="AN126" s="57">
        <v>41083810.446937099</v>
      </c>
      <c r="AO126" s="57">
        <v>41598023.499249898</v>
      </c>
      <c r="AP126" s="57">
        <v>42177187.1582238</v>
      </c>
      <c r="AQ126" s="57">
        <v>42841447.535827801</v>
      </c>
      <c r="AR126" s="57">
        <v>43612757.796399601</v>
      </c>
      <c r="AS126" s="57">
        <v>44514878.156652696</v>
      </c>
      <c r="AT126" s="57">
        <v>45573375.885671102</v>
      </c>
    </row>
    <row r="127" spans="1:46">
      <c r="A127">
        <v>145</v>
      </c>
      <c r="B127">
        <v>360400</v>
      </c>
      <c r="C127" t="s">
        <v>454</v>
      </c>
      <c r="D127" t="s">
        <v>721</v>
      </c>
      <c r="E127" s="57">
        <v>83042582.870697096</v>
      </c>
      <c r="F127" s="57">
        <v>80930339.109360099</v>
      </c>
      <c r="G127" s="57">
        <v>80247177.405425698</v>
      </c>
      <c r="H127" s="57">
        <v>80793803.037144095</v>
      </c>
      <c r="I127" s="57">
        <v>82381330.855052099</v>
      </c>
      <c r="J127" s="57">
        <v>84831285.281975403</v>
      </c>
      <c r="K127" s="57">
        <v>87975600.313025102</v>
      </c>
      <c r="L127" s="57">
        <v>91656619.515600294</v>
      </c>
      <c r="M127" s="57">
        <v>95727096.029388994</v>
      </c>
      <c r="N127" s="57">
        <v>100050192.56636401</v>
      </c>
      <c r="O127" s="57">
        <v>104499481.410787</v>
      </c>
      <c r="P127" s="57">
        <v>108958944.41920701</v>
      </c>
      <c r="Q127" s="57">
        <v>113322973.020459</v>
      </c>
      <c r="R127" s="57">
        <v>117496368.21566799</v>
      </c>
      <c r="S127" s="57">
        <v>121394340.578243</v>
      </c>
      <c r="T127" s="57">
        <v>124942510.253883</v>
      </c>
      <c r="U127" s="57">
        <v>128076906.960572</v>
      </c>
      <c r="V127" s="57">
        <v>130743969.988585</v>
      </c>
      <c r="W127" s="57">
        <v>132900548.200481</v>
      </c>
      <c r="X127" s="57">
        <v>134513900.031106</v>
      </c>
      <c r="Y127" s="57">
        <v>135561693.48759601</v>
      </c>
      <c r="Z127" s="57">
        <v>136032006.14937299</v>
      </c>
      <c r="AA127" s="57">
        <v>135923325.16814601</v>
      </c>
      <c r="AB127" s="57">
        <v>135244547.267912</v>
      </c>
      <c r="AC127" s="57">
        <v>134014978.744955</v>
      </c>
      <c r="AD127" s="57">
        <v>132264335.46784499</v>
      </c>
      <c r="AE127" s="57">
        <v>130032742.877444</v>
      </c>
      <c r="AF127" s="57">
        <v>127370735.986893</v>
      </c>
      <c r="AG127" s="57">
        <v>124339259.38163</v>
      </c>
      <c r="AH127" s="57">
        <v>121009667.219373</v>
      </c>
      <c r="AI127" s="57">
        <v>117463723.230131</v>
      </c>
      <c r="AJ127" s="57">
        <v>113793600.71620101</v>
      </c>
      <c r="AK127" s="57">
        <v>110101882.552163</v>
      </c>
      <c r="AL127" s="57">
        <v>106501561.184884</v>
      </c>
      <c r="AM127" s="57">
        <v>103116038.63352901</v>
      </c>
      <c r="AN127" s="57">
        <v>100079126.48954</v>
      </c>
      <c r="AO127" s="57">
        <v>97535045.916646406</v>
      </c>
      <c r="AP127" s="57">
        <v>95638427.650868803</v>
      </c>
      <c r="AQ127" s="57">
        <v>94554312.000514403</v>
      </c>
      <c r="AR127" s="57">
        <v>94458148.846177503</v>
      </c>
      <c r="AS127" s="57">
        <v>95535797.640735999</v>
      </c>
      <c r="AT127" s="57">
        <v>97983527.409365997</v>
      </c>
    </row>
    <row r="128" spans="1:46">
      <c r="A128">
        <v>310</v>
      </c>
      <c r="B128">
        <v>360500</v>
      </c>
      <c r="C128" t="s">
        <v>454</v>
      </c>
      <c r="D128" t="s">
        <v>720</v>
      </c>
      <c r="E128" s="57">
        <v>27721161.453588199</v>
      </c>
      <c r="F128" s="57">
        <v>25756742.502013698</v>
      </c>
      <c r="G128" s="57">
        <v>24112821.580124799</v>
      </c>
      <c r="H128" s="57">
        <v>22761697.388886899</v>
      </c>
      <c r="I128" s="57">
        <v>21676827.072969601</v>
      </c>
      <c r="J128" s="57">
        <v>20832826.220746499</v>
      </c>
      <c r="K128" s="57">
        <v>20205468.864295799</v>
      </c>
      <c r="L128" s="57">
        <v>19771687.479400001</v>
      </c>
      <c r="M128" s="57">
        <v>19509572.985545799</v>
      </c>
      <c r="N128" s="57">
        <v>19398374.745924</v>
      </c>
      <c r="O128" s="57">
        <v>19418500.5674299</v>
      </c>
      <c r="P128" s="57">
        <v>19551516.700663101</v>
      </c>
      <c r="Q128" s="57">
        <v>19780147.839927401</v>
      </c>
      <c r="R128" s="57">
        <v>20088277.123230901</v>
      </c>
      <c r="S128" s="57">
        <v>20460946.1322859</v>
      </c>
      <c r="T128" s="57">
        <v>20884354.892508999</v>
      </c>
      <c r="U128" s="57">
        <v>21345861.873021401</v>
      </c>
      <c r="V128" s="57">
        <v>21833983.986648299</v>
      </c>
      <c r="W128" s="57">
        <v>22338396.5899189</v>
      </c>
      <c r="X128" s="57">
        <v>22849933.483067099</v>
      </c>
      <c r="Y128" s="57">
        <v>23360586.910031401</v>
      </c>
      <c r="Z128" s="57">
        <v>23863507.5584535</v>
      </c>
      <c r="AA128" s="57">
        <v>24353004.559680399</v>
      </c>
      <c r="AB128" s="57">
        <v>24824545.488763001</v>
      </c>
      <c r="AC128" s="57">
        <v>25274756.364456698</v>
      </c>
      <c r="AD128" s="57">
        <v>25701421.6492205</v>
      </c>
      <c r="AE128" s="57">
        <v>26103484.2492189</v>
      </c>
      <c r="AF128" s="57">
        <v>26481045.514319099</v>
      </c>
      <c r="AG128" s="57">
        <v>26835365.238093901</v>
      </c>
      <c r="AH128" s="57">
        <v>27168861.657820001</v>
      </c>
      <c r="AI128" s="57">
        <v>27485111.454478402</v>
      </c>
      <c r="AJ128" s="57">
        <v>27788849.752753701</v>
      </c>
      <c r="AK128" s="57">
        <v>28085970.121036101</v>
      </c>
      <c r="AL128" s="57">
        <v>28383524.571418699</v>
      </c>
      <c r="AM128" s="57">
        <v>28689723.559700299</v>
      </c>
      <c r="AN128" s="57">
        <v>29013935.9853823</v>
      </c>
      <c r="AO128" s="57">
        <v>29366689.1916718</v>
      </c>
      <c r="AP128" s="57">
        <v>29759668.965479899</v>
      </c>
      <c r="AQ128" s="57">
        <v>30205719.5374212</v>
      </c>
      <c r="AR128" s="57">
        <v>30718843.581815802</v>
      </c>
      <c r="AS128" s="57">
        <v>31314202.216687299</v>
      </c>
      <c r="AT128" s="57">
        <v>32008115.003763098</v>
      </c>
    </row>
    <row r="129" spans="1:46">
      <c r="A129">
        <v>332</v>
      </c>
      <c r="B129">
        <v>360600</v>
      </c>
      <c r="C129" t="s">
        <v>454</v>
      </c>
      <c r="D129" t="s">
        <v>719</v>
      </c>
      <c r="E129" s="57">
        <v>26954648.915471599</v>
      </c>
      <c r="F129" s="57">
        <v>24787545.6433727</v>
      </c>
      <c r="G129" s="57">
        <v>22966172.292837601</v>
      </c>
      <c r="H129" s="57">
        <v>21460742.139433101</v>
      </c>
      <c r="I129" s="57">
        <v>20242712.3770939</v>
      </c>
      <c r="J129" s="57">
        <v>19284784.118122101</v>
      </c>
      <c r="K129" s="57">
        <v>18560902.3931868</v>
      </c>
      <c r="L129" s="57">
        <v>18046256.151324902</v>
      </c>
      <c r="M129" s="57">
        <v>17717278.259940598</v>
      </c>
      <c r="N129" s="57">
        <v>17551645.5048052</v>
      </c>
      <c r="O129" s="57">
        <v>17528278.590057898</v>
      </c>
      <c r="P129" s="57">
        <v>17627342.138204899</v>
      </c>
      <c r="Q129" s="57">
        <v>17830244.69012</v>
      </c>
      <c r="R129" s="57">
        <v>18119638.705044299</v>
      </c>
      <c r="S129" s="57">
        <v>18479420.560586199</v>
      </c>
      <c r="T129" s="57">
        <v>18894730.552721798</v>
      </c>
      <c r="U129" s="57">
        <v>19351952.895794399</v>
      </c>
      <c r="V129" s="57">
        <v>19838715.7225147</v>
      </c>
      <c r="W129" s="57">
        <v>20343891.083960701</v>
      </c>
      <c r="X129" s="57">
        <v>20857594.949577902</v>
      </c>
      <c r="Y129" s="57">
        <v>21371187.207179401</v>
      </c>
      <c r="Z129" s="57">
        <v>21877271.6629453</v>
      </c>
      <c r="AA129" s="57">
        <v>22369696.041423399</v>
      </c>
      <c r="AB129" s="57">
        <v>22843551.985528801</v>
      </c>
      <c r="AC129" s="57">
        <v>23295175.056543902</v>
      </c>
      <c r="AD129" s="57">
        <v>23722144.734118599</v>
      </c>
      <c r="AE129" s="57">
        <v>24123284.416270301</v>
      </c>
      <c r="AF129" s="57">
        <v>24498661.419383299</v>
      </c>
      <c r="AG129" s="57">
        <v>24849586.978209998</v>
      </c>
      <c r="AH129" s="57">
        <v>25178616.245870199</v>
      </c>
      <c r="AI129" s="57">
        <v>25489548.293850102</v>
      </c>
      <c r="AJ129" s="57">
        <v>25787426.112004001</v>
      </c>
      <c r="AK129" s="57">
        <v>26078536.608553901</v>
      </c>
      <c r="AL129" s="57">
        <v>26370410.610089</v>
      </c>
      <c r="AM129" s="57">
        <v>26671822.861565299</v>
      </c>
      <c r="AN129" s="57">
        <v>26992792.026307002</v>
      </c>
      <c r="AO129" s="57">
        <v>27344580.686004899</v>
      </c>
      <c r="AP129" s="57">
        <v>27739695.340717901</v>
      </c>
      <c r="AQ129" s="57">
        <v>28191886.408872399</v>
      </c>
      <c r="AR129" s="57">
        <v>28716148.2272611</v>
      </c>
      <c r="AS129" s="57">
        <v>29328719.051045001</v>
      </c>
      <c r="AT129" s="57">
        <v>30047081.053753</v>
      </c>
    </row>
    <row r="130" spans="1:46">
      <c r="A130">
        <v>80</v>
      </c>
      <c r="B130">
        <v>360700</v>
      </c>
      <c r="C130" t="s">
        <v>454</v>
      </c>
      <c r="D130" t="s">
        <v>718</v>
      </c>
      <c r="E130" s="57">
        <v>93464797.110071704</v>
      </c>
      <c r="F130" s="57">
        <v>96389449.357050106</v>
      </c>
      <c r="G130" s="57">
        <v>99452044.049736097</v>
      </c>
      <c r="H130" s="57">
        <v>102634018.44317</v>
      </c>
      <c r="I130" s="57">
        <v>105917872.66881999</v>
      </c>
      <c r="J130" s="57">
        <v>109287169.734588</v>
      </c>
      <c r="K130" s="57">
        <v>112726535.524802</v>
      </c>
      <c r="L130" s="57">
        <v>116221658.80022299</v>
      </c>
      <c r="M130" s="57">
        <v>119759291.19803999</v>
      </c>
      <c r="N130" s="57">
        <v>123327247.23187301</v>
      </c>
      <c r="O130" s="57">
        <v>126914404.29177199</v>
      </c>
      <c r="P130" s="57">
        <v>130510702.644217</v>
      </c>
      <c r="Q130" s="57">
        <v>134107145.432118</v>
      </c>
      <c r="R130" s="57">
        <v>137695798.67481399</v>
      </c>
      <c r="S130" s="57">
        <v>141269791.26807499</v>
      </c>
      <c r="T130" s="57">
        <v>144823314.984101</v>
      </c>
      <c r="U130" s="57">
        <v>148351624.47152299</v>
      </c>
      <c r="V130" s="57">
        <v>151851037.25539899</v>
      </c>
      <c r="W130" s="57">
        <v>155318933.737221</v>
      </c>
      <c r="X130" s="57">
        <v>158753757.19490701</v>
      </c>
      <c r="Y130" s="57">
        <v>162155013.78280801</v>
      </c>
      <c r="Z130" s="57">
        <v>165523272.53170401</v>
      </c>
      <c r="AA130" s="57">
        <v>168860165.34880501</v>
      </c>
      <c r="AB130" s="57">
        <v>172168387.01774999</v>
      </c>
      <c r="AC130" s="57">
        <v>175451695.19861001</v>
      </c>
      <c r="AD130" s="57">
        <v>178714910.427885</v>
      </c>
      <c r="AE130" s="57">
        <v>181963916.118505</v>
      </c>
      <c r="AF130" s="57">
        <v>185205658.559829</v>
      </c>
      <c r="AG130" s="57">
        <v>188448146.917649</v>
      </c>
      <c r="AH130" s="57">
        <v>191700453.23418301</v>
      </c>
      <c r="AI130" s="57">
        <v>194972712.428083</v>
      </c>
      <c r="AJ130" s="57">
        <v>198276122.29442701</v>
      </c>
      <c r="AK130" s="57">
        <v>201622943.50472599</v>
      </c>
      <c r="AL130" s="57">
        <v>205026499.606922</v>
      </c>
      <c r="AM130" s="57">
        <v>208501177.02538201</v>
      </c>
      <c r="AN130" s="57">
        <v>212062425.06090799</v>
      </c>
      <c r="AO130" s="57">
        <v>215726755.89072999</v>
      </c>
      <c r="AP130" s="57">
        <v>219511744.56850699</v>
      </c>
      <c r="AQ130" s="57">
        <v>223436029.024331</v>
      </c>
      <c r="AR130" s="57">
        <v>227519310.06472099</v>
      </c>
      <c r="AS130" s="57">
        <v>231782351.372628</v>
      </c>
      <c r="AT130" s="57">
        <v>236246979.507431</v>
      </c>
    </row>
    <row r="131" spans="1:46">
      <c r="A131">
        <v>126</v>
      </c>
      <c r="B131">
        <v>360800</v>
      </c>
      <c r="C131" t="s">
        <v>454</v>
      </c>
      <c r="D131" t="s">
        <v>717</v>
      </c>
      <c r="E131" s="57">
        <v>102434290.093392</v>
      </c>
      <c r="F131" s="57">
        <v>91780979.575417206</v>
      </c>
      <c r="G131" s="57">
        <v>82702114.994457394</v>
      </c>
      <c r="H131" s="57">
        <v>75063566.463608906</v>
      </c>
      <c r="I131" s="57">
        <v>68736752.230911598</v>
      </c>
      <c r="J131" s="57">
        <v>63598638.679348901</v>
      </c>
      <c r="K131" s="57">
        <v>59531740.326846197</v>
      </c>
      <c r="L131" s="57">
        <v>56424119.826274</v>
      </c>
      <c r="M131" s="57">
        <v>54169387.9654442</v>
      </c>
      <c r="N131" s="57">
        <v>52666703.667112902</v>
      </c>
      <c r="O131" s="57">
        <v>51820773.988978997</v>
      </c>
      <c r="P131" s="57">
        <v>51541854.123683803</v>
      </c>
      <c r="Q131" s="57">
        <v>51745747.398814298</v>
      </c>
      <c r="R131" s="57">
        <v>52353805.276897296</v>
      </c>
      <c r="S131" s="57">
        <v>53292927.355405398</v>
      </c>
      <c r="T131" s="57">
        <v>54495561.366754398</v>
      </c>
      <c r="U131" s="57">
        <v>55899703.1783005</v>
      </c>
      <c r="V131" s="57">
        <v>57448896.792346098</v>
      </c>
      <c r="W131" s="57">
        <v>59092234.346135303</v>
      </c>
      <c r="X131" s="57">
        <v>60784356.111855403</v>
      </c>
      <c r="Y131" s="57">
        <v>62485450.496638402</v>
      </c>
      <c r="Z131" s="57">
        <v>64161254.042557403</v>
      </c>
      <c r="AA131" s="57">
        <v>65783051.426630601</v>
      </c>
      <c r="AB131" s="57">
        <v>67327675.460815504</v>
      </c>
      <c r="AC131" s="57">
        <v>68777507.092018694</v>
      </c>
      <c r="AD131" s="57">
        <v>70120475.4020859</v>
      </c>
      <c r="AE131" s="57">
        <v>71350057.607807294</v>
      </c>
      <c r="AF131" s="57">
        <v>72465279.060915604</v>
      </c>
      <c r="AG131" s="57">
        <v>73470713.248087496</v>
      </c>
      <c r="AH131" s="57">
        <v>74376481.790942296</v>
      </c>
      <c r="AI131" s="57">
        <v>75198254.446042195</v>
      </c>
      <c r="AJ131" s="57">
        <v>75957249.104892403</v>
      </c>
      <c r="AK131" s="57">
        <v>76680231.793945</v>
      </c>
      <c r="AL131" s="57">
        <v>77399516.674588293</v>
      </c>
      <c r="AM131" s="57">
        <v>78152966.043162495</v>
      </c>
      <c r="AN131" s="57">
        <v>78983990.330939904</v>
      </c>
      <c r="AO131" s="57">
        <v>79941548.104147106</v>
      </c>
      <c r="AP131" s="57">
        <v>81080146.063947797</v>
      </c>
      <c r="AQ131" s="57">
        <v>82459839.046451196</v>
      </c>
      <c r="AR131" s="57">
        <v>84146230.022705704</v>
      </c>
      <c r="AS131" s="57">
        <v>86210470.098707795</v>
      </c>
      <c r="AT131" s="57">
        <v>88729258.515393898</v>
      </c>
    </row>
    <row r="132" spans="1:46">
      <c r="A132">
        <v>329</v>
      </c>
      <c r="B132">
        <v>360900</v>
      </c>
      <c r="C132" t="s">
        <v>454</v>
      </c>
      <c r="D132" t="s">
        <v>716</v>
      </c>
      <c r="E132" s="57">
        <v>116701660.633809</v>
      </c>
      <c r="F132" s="57">
        <v>104711089.25774001</v>
      </c>
      <c r="G132" s="57">
        <v>94506194.460520506</v>
      </c>
      <c r="H132" s="57">
        <v>85934047.615218207</v>
      </c>
      <c r="I132" s="57">
        <v>78848080.701907203</v>
      </c>
      <c r="J132" s="57">
        <v>73108086.307667494</v>
      </c>
      <c r="K132" s="57">
        <v>68580217.626585007</v>
      </c>
      <c r="L132" s="57">
        <v>65136988.459753498</v>
      </c>
      <c r="M132" s="57">
        <v>62657273.215270303</v>
      </c>
      <c r="N132" s="57">
        <v>61026306.908240601</v>
      </c>
      <c r="O132" s="57">
        <v>60135685.160775401</v>
      </c>
      <c r="P132" s="57">
        <v>59883364.201991603</v>
      </c>
      <c r="Q132" s="57">
        <v>60173660.868011698</v>
      </c>
      <c r="R132" s="57">
        <v>60917252.601966098</v>
      </c>
      <c r="S132" s="57">
        <v>62031177.453990199</v>
      </c>
      <c r="T132" s="57">
        <v>63438834.081224903</v>
      </c>
      <c r="U132" s="57">
        <v>65069981.7478185</v>
      </c>
      <c r="V132" s="57">
        <v>66860740.324924499</v>
      </c>
      <c r="W132" s="57">
        <v>68753590.290703803</v>
      </c>
      <c r="X132" s="57">
        <v>70697372.730322406</v>
      </c>
      <c r="Y132" s="57">
        <v>72647289.335951298</v>
      </c>
      <c r="Z132" s="57">
        <v>74564902.406770706</v>
      </c>
      <c r="AA132" s="57">
        <v>76418134.848964706</v>
      </c>
      <c r="AB132" s="57">
        <v>78181270.175724506</v>
      </c>
      <c r="AC132" s="57">
        <v>79834952.507245496</v>
      </c>
      <c r="AD132" s="57">
        <v>81366186.570733994</v>
      </c>
      <c r="AE132" s="57">
        <v>82768337.700396106</v>
      </c>
      <c r="AF132" s="57">
        <v>84041131.837448597</v>
      </c>
      <c r="AG132" s="57">
        <v>85190655.530113205</v>
      </c>
      <c r="AH132" s="57">
        <v>86229355.933616206</v>
      </c>
      <c r="AI132" s="57">
        <v>87176040.8101926</v>
      </c>
      <c r="AJ132" s="57">
        <v>88055878.529083699</v>
      </c>
      <c r="AK132" s="57">
        <v>88900398.066534504</v>
      </c>
      <c r="AL132" s="57">
        <v>89747489.005796894</v>
      </c>
      <c r="AM132" s="57">
        <v>90641401.537128001</v>
      </c>
      <c r="AN132" s="57">
        <v>91632746.457796603</v>
      </c>
      <c r="AO132" s="57">
        <v>92778495.172069997</v>
      </c>
      <c r="AP132" s="57">
        <v>94141979.691225499</v>
      </c>
      <c r="AQ132" s="57">
        <v>95792892.633547306</v>
      </c>
      <c r="AR132" s="57">
        <v>97807287.224325702</v>
      </c>
      <c r="AS132" s="57">
        <v>100267577.29585101</v>
      </c>
      <c r="AT132" s="57">
        <v>103262537.287432</v>
      </c>
    </row>
    <row r="133" spans="1:46">
      <c r="A133">
        <v>75</v>
      </c>
      <c r="B133">
        <v>361000</v>
      </c>
      <c r="C133" t="s">
        <v>454</v>
      </c>
      <c r="D133" t="s">
        <v>715</v>
      </c>
      <c r="E133" s="57">
        <v>76303172.762362793</v>
      </c>
      <c r="F133" s="57">
        <v>72220516.677879795</v>
      </c>
      <c r="G133" s="57">
        <v>68900536.703853801</v>
      </c>
      <c r="H133" s="57">
        <v>66276717.810884103</v>
      </c>
      <c r="I133" s="57">
        <v>64285360.079146303</v>
      </c>
      <c r="J133" s="57">
        <v>62865578.6983926</v>
      </c>
      <c r="K133" s="57">
        <v>61959303.967951</v>
      </c>
      <c r="L133" s="57">
        <v>61511281.296726003</v>
      </c>
      <c r="M133" s="57">
        <v>61469071.2031985</v>
      </c>
      <c r="N133" s="57">
        <v>61783049.315425299</v>
      </c>
      <c r="O133" s="57">
        <v>62406406.371040203</v>
      </c>
      <c r="P133" s="57">
        <v>63295148.217252702</v>
      </c>
      <c r="Q133" s="57">
        <v>64408095.810848199</v>
      </c>
      <c r="R133" s="57">
        <v>65706885.218189798</v>
      </c>
      <c r="S133" s="57">
        <v>67155967.615215093</v>
      </c>
      <c r="T133" s="57">
        <v>68722609.287439793</v>
      </c>
      <c r="U133" s="57">
        <v>70376891.629953906</v>
      </c>
      <c r="V133" s="57">
        <v>72091711.147425503</v>
      </c>
      <c r="W133" s="57">
        <v>73842779.454097807</v>
      </c>
      <c r="X133" s="57">
        <v>75608623.273791105</v>
      </c>
      <c r="Y133" s="57">
        <v>77370584.439900905</v>
      </c>
      <c r="Z133" s="57">
        <v>79112819.895400301</v>
      </c>
      <c r="AA133" s="57">
        <v>80822301.692837805</v>
      </c>
      <c r="AB133" s="57">
        <v>82488816.994338304</v>
      </c>
      <c r="AC133" s="57">
        <v>84104968.071602896</v>
      </c>
      <c r="AD133" s="57">
        <v>85666172.3059102</v>
      </c>
      <c r="AE133" s="57">
        <v>87170662.188112795</v>
      </c>
      <c r="AF133" s="57">
        <v>88619485.318641499</v>
      </c>
      <c r="AG133" s="57">
        <v>90016504.407502204</v>
      </c>
      <c r="AH133" s="57">
        <v>91368397.274278507</v>
      </c>
      <c r="AI133" s="57">
        <v>92684656.848128602</v>
      </c>
      <c r="AJ133" s="57">
        <v>93977591.167788595</v>
      </c>
      <c r="AK133" s="57">
        <v>95262323.3815687</v>
      </c>
      <c r="AL133" s="57">
        <v>96556791.747358099</v>
      </c>
      <c r="AM133" s="57">
        <v>97881749.632619694</v>
      </c>
      <c r="AN133" s="57">
        <v>99260765.514394596</v>
      </c>
      <c r="AO133" s="57">
        <v>100720222.97930001</v>
      </c>
      <c r="AP133" s="57">
        <v>102289320.723528</v>
      </c>
      <c r="AQ133" s="57">
        <v>104000072.552847</v>
      </c>
      <c r="AR133" s="57">
        <v>105887307.382605</v>
      </c>
      <c r="AS133" s="57">
        <v>107988669.23772199</v>
      </c>
      <c r="AT133" s="57">
        <v>110344617.25269701</v>
      </c>
    </row>
    <row r="134" spans="1:46">
      <c r="A134">
        <v>238</v>
      </c>
      <c r="B134">
        <v>361100</v>
      </c>
      <c r="C134" t="s">
        <v>454</v>
      </c>
      <c r="D134" t="s">
        <v>714</v>
      </c>
      <c r="E134" s="57">
        <v>150425711.139606</v>
      </c>
      <c r="F134" s="57">
        <v>131713201.457581</v>
      </c>
      <c r="G134" s="57">
        <v>115659295.020943</v>
      </c>
      <c r="H134" s="57">
        <v>102038102.22990599</v>
      </c>
      <c r="I134" s="57">
        <v>90633065.964268699</v>
      </c>
      <c r="J134" s="57">
        <v>81236961.583416894</v>
      </c>
      <c r="K134" s="57">
        <v>73651896.926318601</v>
      </c>
      <c r="L134" s="57">
        <v>67689312.311528206</v>
      </c>
      <c r="M134" s="57">
        <v>63169980.5371847</v>
      </c>
      <c r="N134" s="57">
        <v>59924006.881012402</v>
      </c>
      <c r="O134" s="57">
        <v>57790829.100320801</v>
      </c>
      <c r="P134" s="57">
        <v>56619217.432003498</v>
      </c>
      <c r="Q134" s="57">
        <v>56267274.592540301</v>
      </c>
      <c r="R134" s="57">
        <v>56602435.777994603</v>
      </c>
      <c r="S134" s="57">
        <v>57501468.664016202</v>
      </c>
      <c r="T134" s="57">
        <v>58850473.405837998</v>
      </c>
      <c r="U134" s="57">
        <v>60544882.638280399</v>
      </c>
      <c r="V134" s="57">
        <v>62489461.475746199</v>
      </c>
      <c r="W134" s="57">
        <v>64598307.512225598</v>
      </c>
      <c r="X134" s="57">
        <v>66794850.821291402</v>
      </c>
      <c r="Y134" s="57">
        <v>69011853.956102401</v>
      </c>
      <c r="Z134" s="57">
        <v>71191411.949404702</v>
      </c>
      <c r="AA134" s="57">
        <v>73284952.313524693</v>
      </c>
      <c r="AB134" s="57">
        <v>75253235.040377602</v>
      </c>
      <c r="AC134" s="57">
        <v>77066352.601461902</v>
      </c>
      <c r="AD134" s="57">
        <v>78703729.947863102</v>
      </c>
      <c r="AE134" s="57">
        <v>80154124.510246798</v>
      </c>
      <c r="AF134" s="57">
        <v>81415626.198867306</v>
      </c>
      <c r="AG134" s="57">
        <v>82495657.403567806</v>
      </c>
      <c r="AH134" s="57">
        <v>83410972.993767306</v>
      </c>
      <c r="AI134" s="57">
        <v>84187660.3184762</v>
      </c>
      <c r="AJ134" s="57">
        <v>84861139.206289798</v>
      </c>
      <c r="AK134" s="57">
        <v>85476161.965385899</v>
      </c>
      <c r="AL134" s="57">
        <v>86086813.383524403</v>
      </c>
      <c r="AM134" s="57">
        <v>86756510.728057399</v>
      </c>
      <c r="AN134" s="57">
        <v>87558003.745921597</v>
      </c>
      <c r="AO134" s="57">
        <v>88573374.663631901</v>
      </c>
      <c r="AP134" s="57">
        <v>89894038.187290698</v>
      </c>
      <c r="AQ134" s="57">
        <v>91620741.502590701</v>
      </c>
      <c r="AR134" s="57">
        <v>93863564.274801701</v>
      </c>
      <c r="AS134" s="57">
        <v>96741918.648782298</v>
      </c>
      <c r="AT134" s="57">
        <v>100384549.248981</v>
      </c>
    </row>
    <row r="135" spans="1:46">
      <c r="A135">
        <v>128</v>
      </c>
      <c r="B135">
        <v>370100</v>
      </c>
      <c r="C135" t="s">
        <v>448</v>
      </c>
      <c r="D135" t="s">
        <v>713</v>
      </c>
      <c r="E135" s="57">
        <v>127777388.730707</v>
      </c>
      <c r="F135" s="57">
        <v>147920688.746378</v>
      </c>
      <c r="G135" s="57">
        <v>164925555.88649699</v>
      </c>
      <c r="H135" s="57">
        <v>179041250.00999799</v>
      </c>
      <c r="I135" s="57">
        <v>190508053.67191401</v>
      </c>
      <c r="J135" s="57">
        <v>199557272.123375</v>
      </c>
      <c r="K135" s="57">
        <v>206411233.311611</v>
      </c>
      <c r="L135" s="57">
        <v>211283287.879949</v>
      </c>
      <c r="M135" s="57">
        <v>214377809.16781399</v>
      </c>
      <c r="N135" s="57">
        <v>215890193.21073201</v>
      </c>
      <c r="O135" s="57">
        <v>216006858.74032301</v>
      </c>
      <c r="P135" s="57">
        <v>214905247.18430901</v>
      </c>
      <c r="Q135" s="57">
        <v>212753822.66650799</v>
      </c>
      <c r="R135" s="57">
        <v>209712072.00683901</v>
      </c>
      <c r="S135" s="57">
        <v>205930504.72131401</v>
      </c>
      <c r="T135" s="57">
        <v>201550653.02205199</v>
      </c>
      <c r="U135" s="57">
        <v>196705071.81726101</v>
      </c>
      <c r="V135" s="57">
        <v>191517338.71125099</v>
      </c>
      <c r="W135" s="57">
        <v>186102054.00443199</v>
      </c>
      <c r="X135" s="57">
        <v>180564840.69331199</v>
      </c>
      <c r="Y135" s="57">
        <v>175002344.47049499</v>
      </c>
      <c r="Z135" s="57">
        <v>169502233.724684</v>
      </c>
      <c r="AA135" s="57">
        <v>164143199.540681</v>
      </c>
      <c r="AB135" s="57">
        <v>158994955.699386</v>
      </c>
      <c r="AC135" s="57">
        <v>154118238.6778</v>
      </c>
      <c r="AD135" s="57">
        <v>149564807.64901599</v>
      </c>
      <c r="AE135" s="57">
        <v>145377444.48223001</v>
      </c>
      <c r="AF135" s="57">
        <v>141589953.742737</v>
      </c>
      <c r="AG135" s="57">
        <v>138227162.691926</v>
      </c>
      <c r="AH135" s="57">
        <v>135304921.287287</v>
      </c>
      <c r="AI135" s="57">
        <v>132830102.182409</v>
      </c>
      <c r="AJ135" s="57">
        <v>130800600.726981</v>
      </c>
      <c r="AK135" s="57">
        <v>129205334.966782</v>
      </c>
      <c r="AL135" s="57">
        <v>128024245.643701</v>
      </c>
      <c r="AM135" s="57">
        <v>127228296.195714</v>
      </c>
      <c r="AN135" s="57">
        <v>126779472.75690199</v>
      </c>
      <c r="AO135" s="57">
        <v>126630784.157445</v>
      </c>
      <c r="AP135" s="57">
        <v>126726261.923619</v>
      </c>
      <c r="AQ135" s="57">
        <v>127000960.277797</v>
      </c>
      <c r="AR135" s="57">
        <v>127380956.13845</v>
      </c>
      <c r="AS135" s="57">
        <v>127783349.12015299</v>
      </c>
      <c r="AT135" s="57">
        <v>128116261.533573</v>
      </c>
    </row>
    <row r="136" spans="1:46">
      <c r="A136">
        <v>218</v>
      </c>
      <c r="B136">
        <v>370200</v>
      </c>
      <c r="C136" t="s">
        <v>448</v>
      </c>
      <c r="D136" t="s">
        <v>712</v>
      </c>
      <c r="E136" s="57">
        <v>543037800.18675005</v>
      </c>
      <c r="F136" s="57">
        <v>510572084.987854</v>
      </c>
      <c r="G136" s="57">
        <v>480232333.74042898</v>
      </c>
      <c r="H136" s="57">
        <v>451949803.89224201</v>
      </c>
      <c r="I136" s="57">
        <v>425655561.83781499</v>
      </c>
      <c r="J136" s="57">
        <v>401280482.91842401</v>
      </c>
      <c r="K136" s="57">
        <v>378755251.42209899</v>
      </c>
      <c r="L136" s="57">
        <v>358010360.58362502</v>
      </c>
      <c r="M136" s="57">
        <v>338976112.58454198</v>
      </c>
      <c r="N136" s="57">
        <v>321582618.553141</v>
      </c>
      <c r="O136" s="57">
        <v>305759798.56447202</v>
      </c>
      <c r="P136" s="57">
        <v>291437381.64033699</v>
      </c>
      <c r="Q136" s="57">
        <v>278544905.74929202</v>
      </c>
      <c r="R136" s="57">
        <v>267011717.80664799</v>
      </c>
      <c r="S136" s="57">
        <v>256766973.67447099</v>
      </c>
      <c r="T136" s="57">
        <v>247739638.16157901</v>
      </c>
      <c r="U136" s="57">
        <v>239858485.02354699</v>
      </c>
      <c r="V136" s="57">
        <v>233052096.962704</v>
      </c>
      <c r="W136" s="57">
        <v>227248865.628131</v>
      </c>
      <c r="X136" s="57">
        <v>222376991.615666</v>
      </c>
      <c r="Y136" s="57">
        <v>218364484.467902</v>
      </c>
      <c r="Z136" s="57">
        <v>215139162.674182</v>
      </c>
      <c r="AA136" s="57">
        <v>212628653.670607</v>
      </c>
      <c r="AB136" s="57">
        <v>210760393.84003299</v>
      </c>
      <c r="AC136" s="57">
        <v>209461628.512068</v>
      </c>
      <c r="AD136" s="57">
        <v>208659411.96307299</v>
      </c>
      <c r="AE136" s="57">
        <v>208280607.416168</v>
      </c>
      <c r="AF136" s="57">
        <v>208251887.04122499</v>
      </c>
      <c r="AG136" s="57">
        <v>208499731.95486999</v>
      </c>
      <c r="AH136" s="57">
        <v>208950432.22048399</v>
      </c>
      <c r="AI136" s="57">
        <v>209530086.84819999</v>
      </c>
      <c r="AJ136" s="57">
        <v>210164603.794909</v>
      </c>
      <c r="AK136" s="57">
        <v>210779699.96425501</v>
      </c>
      <c r="AL136" s="57">
        <v>211300901.20663601</v>
      </c>
      <c r="AM136" s="57">
        <v>211653542.31920299</v>
      </c>
      <c r="AN136" s="57">
        <v>211762767.04586601</v>
      </c>
      <c r="AO136" s="57">
        <v>211553528.077281</v>
      </c>
      <c r="AP136" s="57">
        <v>210950587.050868</v>
      </c>
      <c r="AQ136" s="57">
        <v>209878514.550796</v>
      </c>
      <c r="AR136" s="57">
        <v>208261690.107988</v>
      </c>
      <c r="AS136" s="57">
        <v>206024302.200124</v>
      </c>
      <c r="AT136" s="57">
        <v>203090348.251636</v>
      </c>
    </row>
    <row r="137" spans="1:46">
      <c r="A137">
        <v>364</v>
      </c>
      <c r="B137">
        <v>370300</v>
      </c>
      <c r="C137" t="s">
        <v>448</v>
      </c>
      <c r="D137" t="s">
        <v>711</v>
      </c>
      <c r="E137" s="57">
        <v>80728264.037281394</v>
      </c>
      <c r="F137" s="57">
        <v>83503607.538946703</v>
      </c>
      <c r="G137" s="57">
        <v>86199035.433490798</v>
      </c>
      <c r="H137" s="57">
        <v>88817471.932786003</v>
      </c>
      <c r="I137" s="57">
        <v>91361869.346794605</v>
      </c>
      <c r="J137" s="57">
        <v>93835208.083568707</v>
      </c>
      <c r="K137" s="57">
        <v>96240496.649250403</v>
      </c>
      <c r="L137" s="57">
        <v>98580771.648071498</v>
      </c>
      <c r="M137" s="57">
        <v>100859097.782354</v>
      </c>
      <c r="N137" s="57">
        <v>103078567.85251001</v>
      </c>
      <c r="O137" s="57">
        <v>105242302.75703999</v>
      </c>
      <c r="P137" s="57">
        <v>107353451.49253801</v>
      </c>
      <c r="Q137" s="57">
        <v>109415191.15368301</v>
      </c>
      <c r="R137" s="57">
        <v>111430726.933248</v>
      </c>
      <c r="S137" s="57">
        <v>113403292.12209401</v>
      </c>
      <c r="T137" s="57">
        <v>115336148.109173</v>
      </c>
      <c r="U137" s="57">
        <v>117232584.38152499</v>
      </c>
      <c r="V137" s="57">
        <v>119095918.52428199</v>
      </c>
      <c r="W137" s="57">
        <v>120929496.22066399</v>
      </c>
      <c r="X137" s="57">
        <v>122736691.251984</v>
      </c>
      <c r="Y137" s="57">
        <v>124520905.497641</v>
      </c>
      <c r="Z137" s="57">
        <v>126285568.935127</v>
      </c>
      <c r="AA137" s="57">
        <v>128034139.64002299</v>
      </c>
      <c r="AB137" s="57">
        <v>129770103.785999</v>
      </c>
      <c r="AC137" s="57">
        <v>131496975.644815</v>
      </c>
      <c r="AD137" s="57">
        <v>133218297.58632199</v>
      </c>
      <c r="AE137" s="57">
        <v>134937640.07846099</v>
      </c>
      <c r="AF137" s="57">
        <v>136658601.68726301</v>
      </c>
      <c r="AG137" s="57">
        <v>138384809.076846</v>
      </c>
      <c r="AH137" s="57">
        <v>140119917.009422</v>
      </c>
      <c r="AI137" s="57">
        <v>141867608.34529099</v>
      </c>
      <c r="AJ137" s="57">
        <v>143631594.042842</v>
      </c>
      <c r="AK137" s="57">
        <v>145415613.15855601</v>
      </c>
      <c r="AL137" s="57">
        <v>147223432.847002</v>
      </c>
      <c r="AM137" s="57">
        <v>149058848.36084101</v>
      </c>
      <c r="AN137" s="57">
        <v>150925683.05082199</v>
      </c>
      <c r="AO137" s="57">
        <v>152827788.36578399</v>
      </c>
      <c r="AP137" s="57">
        <v>154769043.852658</v>
      </c>
      <c r="AQ137" s="57">
        <v>156753357.156463</v>
      </c>
      <c r="AR137" s="57">
        <v>158784664.020307</v>
      </c>
      <c r="AS137" s="57">
        <v>160866928.285391</v>
      </c>
      <c r="AT137" s="57">
        <v>163004141.891004</v>
      </c>
    </row>
    <row r="138" spans="1:46">
      <c r="A138">
        <v>342</v>
      </c>
      <c r="B138">
        <v>370400</v>
      </c>
      <c r="C138" t="s">
        <v>448</v>
      </c>
      <c r="D138" t="s">
        <v>710</v>
      </c>
      <c r="E138" s="57">
        <v>124984791.662733</v>
      </c>
      <c r="F138" s="57">
        <v>119713428.582048</v>
      </c>
      <c r="G138" s="57">
        <v>117099137.66325399</v>
      </c>
      <c r="H138" s="57">
        <v>116760686.117881</v>
      </c>
      <c r="I138" s="57">
        <v>118337627.546286</v>
      </c>
      <c r="J138" s="57">
        <v>121490301.937659</v>
      </c>
      <c r="K138" s="57">
        <v>125899835.670017</v>
      </c>
      <c r="L138" s="57">
        <v>131268141.510206</v>
      </c>
      <c r="M138" s="57">
        <v>137317918.613902</v>
      </c>
      <c r="N138" s="57">
        <v>143792652.52560899</v>
      </c>
      <c r="O138" s="57">
        <v>150456615.17865899</v>
      </c>
      <c r="P138" s="57">
        <v>157094864.89521599</v>
      </c>
      <c r="Q138" s="57">
        <v>163513246.386271</v>
      </c>
      <c r="R138" s="57">
        <v>169538390.751643</v>
      </c>
      <c r="S138" s="57">
        <v>175017715.47998399</v>
      </c>
      <c r="T138" s="57">
        <v>179819424.44877201</v>
      </c>
      <c r="U138" s="57">
        <v>183832507.924312</v>
      </c>
      <c r="V138" s="57">
        <v>186966742.56174299</v>
      </c>
      <c r="W138" s="57">
        <v>189152691.40503201</v>
      </c>
      <c r="X138" s="57">
        <v>190341703.88697201</v>
      </c>
      <c r="Y138" s="57">
        <v>190505915.82918599</v>
      </c>
      <c r="Z138" s="57">
        <v>189638249.44212401</v>
      </c>
      <c r="AA138" s="57">
        <v>187752413.32507399</v>
      </c>
      <c r="AB138" s="57">
        <v>184882902.466144</v>
      </c>
      <c r="AC138" s="57">
        <v>181084998.24227399</v>
      </c>
      <c r="AD138" s="57">
        <v>176434768.41923299</v>
      </c>
      <c r="AE138" s="57">
        <v>171029067.15161899</v>
      </c>
      <c r="AF138" s="57">
        <v>164985534.982858</v>
      </c>
      <c r="AG138" s="57">
        <v>158442598.84520701</v>
      </c>
      <c r="AH138" s="57">
        <v>151559472.05974901</v>
      </c>
      <c r="AI138" s="57">
        <v>144516154.33640301</v>
      </c>
      <c r="AJ138" s="57">
        <v>137513431.77390799</v>
      </c>
      <c r="AK138" s="57">
        <v>130772876.85983799</v>
      </c>
      <c r="AL138" s="57">
        <v>124536848.47059</v>
      </c>
      <c r="AM138" s="57">
        <v>119068491.871401</v>
      </c>
      <c r="AN138" s="57">
        <v>114651738.716326</v>
      </c>
      <c r="AO138" s="57">
        <v>111591307.048252</v>
      </c>
      <c r="AP138" s="57">
        <v>110212701.298904</v>
      </c>
      <c r="AQ138" s="57">
        <v>110862212.288822</v>
      </c>
      <c r="AR138" s="57">
        <v>113906917.22737899</v>
      </c>
      <c r="AS138" s="57">
        <v>119734679.712787</v>
      </c>
      <c r="AT138" s="57">
        <v>128754149.732071</v>
      </c>
    </row>
    <row r="139" spans="1:46">
      <c r="A139">
        <v>67</v>
      </c>
      <c r="B139">
        <v>370500</v>
      </c>
      <c r="C139" t="s">
        <v>448</v>
      </c>
      <c r="D139" t="s">
        <v>709</v>
      </c>
      <c r="E139" s="57">
        <v>37263184.660700098</v>
      </c>
      <c r="F139" s="57">
        <v>39568680.579185799</v>
      </c>
      <c r="G139" s="57">
        <v>41546226.155675903</v>
      </c>
      <c r="H139" s="57">
        <v>43243754.569639198</v>
      </c>
      <c r="I139" s="57">
        <v>44706003.807245404</v>
      </c>
      <c r="J139" s="57">
        <v>45974516.661365703</v>
      </c>
      <c r="K139" s="57">
        <v>47087640.731572203</v>
      </c>
      <c r="L139" s="57">
        <v>48080528.424138598</v>
      </c>
      <c r="M139" s="57">
        <v>48985136.952039897</v>
      </c>
      <c r="N139" s="57">
        <v>49830228.334952302</v>
      </c>
      <c r="O139" s="57">
        <v>50641369.399252899</v>
      </c>
      <c r="P139" s="57">
        <v>51440931.778020903</v>
      </c>
      <c r="Q139" s="57">
        <v>52248091.911035903</v>
      </c>
      <c r="R139" s="57">
        <v>53078831.044779301</v>
      </c>
      <c r="S139" s="57">
        <v>53945935.232433498</v>
      </c>
      <c r="T139" s="57">
        <v>54858995.3338826</v>
      </c>
      <c r="U139" s="57">
        <v>55824407.015711203</v>
      </c>
      <c r="V139" s="57">
        <v>56845370.751205802</v>
      </c>
      <c r="W139" s="57">
        <v>57921891.820354402</v>
      </c>
      <c r="X139" s="57">
        <v>59050780.309845202</v>
      </c>
      <c r="Y139" s="57">
        <v>60225651.113069199</v>
      </c>
      <c r="Z139" s="57">
        <v>61436923.930117197</v>
      </c>
      <c r="AA139" s="57">
        <v>62671823.2677816</v>
      </c>
      <c r="AB139" s="57">
        <v>63914378.439557299</v>
      </c>
      <c r="AC139" s="57">
        <v>65145423.5656389</v>
      </c>
      <c r="AD139" s="57">
        <v>66342597.572922997</v>
      </c>
      <c r="AE139" s="57">
        <v>67480344.195007503</v>
      </c>
      <c r="AF139" s="57">
        <v>68529911.972191393</v>
      </c>
      <c r="AG139" s="57">
        <v>69459354.251474798</v>
      </c>
      <c r="AH139" s="57">
        <v>70233529.186560094</v>
      </c>
      <c r="AI139" s="57">
        <v>70814099.737848893</v>
      </c>
      <c r="AJ139" s="57">
        <v>71159533.672446594</v>
      </c>
      <c r="AK139" s="57">
        <v>71225103.564157397</v>
      </c>
      <c r="AL139" s="57">
        <v>70962886.793489099</v>
      </c>
      <c r="AM139" s="57">
        <v>70321765.5476491</v>
      </c>
      <c r="AN139" s="57">
        <v>69247426.820546493</v>
      </c>
      <c r="AO139" s="57">
        <v>67682362.412792102</v>
      </c>
      <c r="AP139" s="57">
        <v>65565868.931698203</v>
      </c>
      <c r="AQ139" s="57">
        <v>62834047.791276596</v>
      </c>
      <c r="AR139" s="57">
        <v>59419805.212241597</v>
      </c>
      <c r="AS139" s="57">
        <v>55252852.222011</v>
      </c>
      <c r="AT139" s="57">
        <v>50259704.654699497</v>
      </c>
    </row>
    <row r="140" spans="1:46">
      <c r="A140">
        <v>318</v>
      </c>
      <c r="B140">
        <v>370600</v>
      </c>
      <c r="C140" t="s">
        <v>448</v>
      </c>
      <c r="D140" t="s">
        <v>708</v>
      </c>
      <c r="E140" s="57">
        <v>334437793.912723</v>
      </c>
      <c r="F140" s="57">
        <v>304725145.11232901</v>
      </c>
      <c r="G140" s="57">
        <v>278875201.310965</v>
      </c>
      <c r="H140" s="57">
        <v>256558086.026463</v>
      </c>
      <c r="I140" s="57">
        <v>237457554.82394901</v>
      </c>
      <c r="J140" s="57">
        <v>221270995.31584501</v>
      </c>
      <c r="K140" s="57">
        <v>207709427.161863</v>
      </c>
      <c r="L140" s="57">
        <v>196497502.06900999</v>
      </c>
      <c r="M140" s="57">
        <v>187373503.79158601</v>
      </c>
      <c r="N140" s="57">
        <v>180089348.13118899</v>
      </c>
      <c r="O140" s="57">
        <v>174410582.93670601</v>
      </c>
      <c r="P140" s="57">
        <v>170116388.104316</v>
      </c>
      <c r="Q140" s="57">
        <v>166999575.57749999</v>
      </c>
      <c r="R140" s="57">
        <v>164866589.34702399</v>
      </c>
      <c r="S140" s="57">
        <v>163537505.45095301</v>
      </c>
      <c r="T140" s="57">
        <v>162846031.97464401</v>
      </c>
      <c r="U140" s="57">
        <v>162639509.05074501</v>
      </c>
      <c r="V140" s="57">
        <v>162778908.85920599</v>
      </c>
      <c r="W140" s="57">
        <v>163138835.62726101</v>
      </c>
      <c r="X140" s="57">
        <v>163607525.629439</v>
      </c>
      <c r="Y140" s="57">
        <v>164086847.18757299</v>
      </c>
      <c r="Z140" s="57">
        <v>164492300.67078</v>
      </c>
      <c r="AA140" s="57">
        <v>164753018.49546999</v>
      </c>
      <c r="AB140" s="57">
        <v>164811765.12535</v>
      </c>
      <c r="AC140" s="57">
        <v>164624937.07142499</v>
      </c>
      <c r="AD140" s="57">
        <v>164162562.891983</v>
      </c>
      <c r="AE140" s="57">
        <v>163408303.19261801</v>
      </c>
      <c r="AF140" s="57">
        <v>162359450.62620801</v>
      </c>
      <c r="AG140" s="57">
        <v>161026929.89293</v>
      </c>
      <c r="AH140" s="57">
        <v>159435297.74025199</v>
      </c>
      <c r="AI140" s="57">
        <v>157622742.962935</v>
      </c>
      <c r="AJ140" s="57">
        <v>155641086.40304199</v>
      </c>
      <c r="AK140" s="57">
        <v>153555780.94991499</v>
      </c>
      <c r="AL140" s="57">
        <v>151445911.540207</v>
      </c>
      <c r="AM140" s="57">
        <v>149404195.15784499</v>
      </c>
      <c r="AN140" s="57">
        <v>147536980.83406699</v>
      </c>
      <c r="AO140" s="57">
        <v>145964249.64739799</v>
      </c>
      <c r="AP140" s="57">
        <v>144819614.723658</v>
      </c>
      <c r="AQ140" s="57">
        <v>144250321.235955</v>
      </c>
      <c r="AR140" s="57">
        <v>144417246.40470001</v>
      </c>
      <c r="AS140" s="57">
        <v>145494899.49759001</v>
      </c>
      <c r="AT140" s="57">
        <v>147671421.82961899</v>
      </c>
    </row>
    <row r="141" spans="1:46">
      <c r="A141">
        <v>281</v>
      </c>
      <c r="B141">
        <v>370700</v>
      </c>
      <c r="C141" t="s">
        <v>448</v>
      </c>
      <c r="D141" t="s">
        <v>707</v>
      </c>
      <c r="E141" s="57">
        <v>240231797.57539299</v>
      </c>
      <c r="F141" s="57">
        <v>210479929.309394</v>
      </c>
      <c r="G141" s="57">
        <v>184845128.94002101</v>
      </c>
      <c r="H141" s="57">
        <v>162979232.69677001</v>
      </c>
      <c r="I141" s="57">
        <v>144548394.14342299</v>
      </c>
      <c r="J141" s="57">
        <v>129233084.178058</v>
      </c>
      <c r="K141" s="57">
        <v>116728091.033041</v>
      </c>
      <c r="L141" s="57">
        <v>106742520.275033</v>
      </c>
      <c r="M141" s="57">
        <v>98999794.804984093</v>
      </c>
      <c r="N141" s="57">
        <v>93237654.858134702</v>
      </c>
      <c r="O141" s="57">
        <v>89208158.004019305</v>
      </c>
      <c r="P141" s="57">
        <v>86677679.146464303</v>
      </c>
      <c r="Q141" s="57">
        <v>85426910.523585305</v>
      </c>
      <c r="R141" s="57">
        <v>85250861.707791805</v>
      </c>
      <c r="S141" s="57">
        <v>85958859.605782002</v>
      </c>
      <c r="T141" s="57">
        <v>87374548.4585471</v>
      </c>
      <c r="U141" s="57">
        <v>89335889.841373906</v>
      </c>
      <c r="V141" s="57">
        <v>91695162.663830295</v>
      </c>
      <c r="W141" s="57">
        <v>94318963.1697869</v>
      </c>
      <c r="X141" s="57">
        <v>97088204.937401295</v>
      </c>
      <c r="Y141" s="57">
        <v>99898118.879120305</v>
      </c>
      <c r="Z141" s="57">
        <v>102658253.241686</v>
      </c>
      <c r="AA141" s="57">
        <v>105292473.60613</v>
      </c>
      <c r="AB141" s="57">
        <v>107738962.88777401</v>
      </c>
      <c r="AC141" s="57">
        <v>109950221.336236</v>
      </c>
      <c r="AD141" s="57">
        <v>111893066.53542399</v>
      </c>
      <c r="AE141" s="57">
        <v>113548633.403533</v>
      </c>
      <c r="AF141" s="57">
        <v>114912374.19305301</v>
      </c>
      <c r="AG141" s="57">
        <v>115994058.49076501</v>
      </c>
      <c r="AH141" s="57">
        <v>116817773.21774501</v>
      </c>
      <c r="AI141" s="57">
        <v>117421922.629357</v>
      </c>
      <c r="AJ141" s="57">
        <v>117859228.315249</v>
      </c>
      <c r="AK141" s="57">
        <v>118196729.19938099</v>
      </c>
      <c r="AL141" s="57">
        <v>118515781.53998201</v>
      </c>
      <c r="AM141" s="57">
        <v>118912058.92958701</v>
      </c>
      <c r="AN141" s="57">
        <v>119495552.29502</v>
      </c>
      <c r="AO141" s="57">
        <v>120390569.897385</v>
      </c>
      <c r="AP141" s="57">
        <v>121735737.3321</v>
      </c>
      <c r="AQ141" s="57">
        <v>123683997.528853</v>
      </c>
      <c r="AR141" s="57">
        <v>126402610.751633</v>
      </c>
      <c r="AS141" s="57">
        <v>130073154.59872299</v>
      </c>
      <c r="AT141" s="57">
        <v>134891524.00269601</v>
      </c>
    </row>
    <row r="142" spans="1:46">
      <c r="A142">
        <v>129</v>
      </c>
      <c r="B142">
        <v>370800</v>
      </c>
      <c r="C142" t="s">
        <v>448</v>
      </c>
      <c r="D142" t="s">
        <v>706</v>
      </c>
      <c r="E142" s="57">
        <v>385777492.22843701</v>
      </c>
      <c r="F142" s="57">
        <v>379328477.37998199</v>
      </c>
      <c r="G142" s="57">
        <v>372325610.43788803</v>
      </c>
      <c r="H142" s="57">
        <v>364888496.39242798</v>
      </c>
      <c r="I142" s="57">
        <v>357129821.62729901</v>
      </c>
      <c r="J142" s="57">
        <v>349155353.91962397</v>
      </c>
      <c r="K142" s="57">
        <v>341063942.43994701</v>
      </c>
      <c r="L142" s="57">
        <v>332947517.75223899</v>
      </c>
      <c r="M142" s="57">
        <v>324891091.81389499</v>
      </c>
      <c r="N142" s="57">
        <v>316972757.975734</v>
      </c>
      <c r="O142" s="57">
        <v>309263690.98199898</v>
      </c>
      <c r="P142" s="57">
        <v>301828146.97035801</v>
      </c>
      <c r="Q142" s="57">
        <v>294723463.47190499</v>
      </c>
      <c r="R142" s="57">
        <v>288000059.41115499</v>
      </c>
      <c r="S142" s="57">
        <v>281701435.10605001</v>
      </c>
      <c r="T142" s="57">
        <v>275864172.26795501</v>
      </c>
      <c r="U142" s="57">
        <v>270517934.00165999</v>
      </c>
      <c r="V142" s="57">
        <v>265685464.80537999</v>
      </c>
      <c r="W142" s="57">
        <v>261382590.57075301</v>
      </c>
      <c r="X142" s="57">
        <v>257618218.58284199</v>
      </c>
      <c r="Y142" s="57">
        <v>254394337.520136</v>
      </c>
      <c r="Z142" s="57">
        <v>251706017.45454499</v>
      </c>
      <c r="AA142" s="57">
        <v>249541409.85140699</v>
      </c>
      <c r="AB142" s="57">
        <v>247881747.569482</v>
      </c>
      <c r="AC142" s="57">
        <v>246701344.86095399</v>
      </c>
      <c r="AD142" s="57">
        <v>245967597.37143499</v>
      </c>
      <c r="AE142" s="57">
        <v>245640982.13995799</v>
      </c>
      <c r="AF142" s="57">
        <v>245675057.59898001</v>
      </c>
      <c r="AG142" s="57">
        <v>246016463.57438499</v>
      </c>
      <c r="AH142" s="57">
        <v>246604921.28547999</v>
      </c>
      <c r="AI142" s="57">
        <v>247373233.34499601</v>
      </c>
      <c r="AJ142" s="57">
        <v>248247283.75909099</v>
      </c>
      <c r="AK142" s="57">
        <v>249146037.927342</v>
      </c>
      <c r="AL142" s="57">
        <v>249981542.642757</v>
      </c>
      <c r="AM142" s="57">
        <v>250658926.09176299</v>
      </c>
      <c r="AN142" s="57">
        <v>251076397.85421401</v>
      </c>
      <c r="AO142" s="57">
        <v>251125248.90338799</v>
      </c>
      <c r="AP142" s="57">
        <v>250689851.60598901</v>
      </c>
      <c r="AQ142" s="57">
        <v>249647659.72214001</v>
      </c>
      <c r="AR142" s="57">
        <v>247869208.405397</v>
      </c>
      <c r="AS142" s="57">
        <v>245218114.20273101</v>
      </c>
      <c r="AT142" s="57">
        <v>241551075.05454499</v>
      </c>
    </row>
    <row r="143" spans="1:46">
      <c r="A143">
        <v>263</v>
      </c>
      <c r="B143">
        <v>370900</v>
      </c>
      <c r="C143" t="s">
        <v>448</v>
      </c>
      <c r="D143" t="s">
        <v>705</v>
      </c>
      <c r="E143" s="57">
        <v>119646269.391323</v>
      </c>
      <c r="F143" s="57">
        <v>122592086.591355</v>
      </c>
      <c r="G143" s="57">
        <v>125668492.08591101</v>
      </c>
      <c r="H143" s="57">
        <v>128858536.017776</v>
      </c>
      <c r="I143" s="57">
        <v>132144907.398902</v>
      </c>
      <c r="J143" s="57">
        <v>135509934.11040801</v>
      </c>
      <c r="K143" s="57">
        <v>138935582.90257999</v>
      </c>
      <c r="L143" s="57">
        <v>142403459.39487299</v>
      </c>
      <c r="M143" s="57">
        <v>145894808.07590801</v>
      </c>
      <c r="N143" s="57">
        <v>149390512.303473</v>
      </c>
      <c r="O143" s="57">
        <v>152871094.304526</v>
      </c>
      <c r="P143" s="57">
        <v>156316715.17519099</v>
      </c>
      <c r="Q143" s="57">
        <v>159707174.88075799</v>
      </c>
      <c r="R143" s="57">
        <v>163021912.255687</v>
      </c>
      <c r="S143" s="57">
        <v>166240005.00360399</v>
      </c>
      <c r="T143" s="57">
        <v>169340169.697303</v>
      </c>
      <c r="U143" s="57">
        <v>172300761.77874401</v>
      </c>
      <c r="V143" s="57">
        <v>175099775.559057</v>
      </c>
      <c r="W143" s="57">
        <v>177714844.218539</v>
      </c>
      <c r="X143" s="57">
        <v>180123239.806651</v>
      </c>
      <c r="Y143" s="57">
        <v>182301873.24202701</v>
      </c>
      <c r="Z143" s="57">
        <v>184227294.312464</v>
      </c>
      <c r="AA143" s="57">
        <v>185875691.67492801</v>
      </c>
      <c r="AB143" s="57">
        <v>187222892.855553</v>
      </c>
      <c r="AC143" s="57">
        <v>188244364.24963999</v>
      </c>
      <c r="AD143" s="57">
        <v>188915211.12165701</v>
      </c>
      <c r="AE143" s="57">
        <v>189210177.60523999</v>
      </c>
      <c r="AF143" s="57">
        <v>189103646.70319301</v>
      </c>
      <c r="AG143" s="57">
        <v>188569640.287487</v>
      </c>
      <c r="AH143" s="57">
        <v>187581819.09925899</v>
      </c>
      <c r="AI143" s="57">
        <v>186113482.74881601</v>
      </c>
      <c r="AJ143" s="57">
        <v>184137569.71563101</v>
      </c>
      <c r="AK143" s="57">
        <v>181626657.348344</v>
      </c>
      <c r="AL143" s="57">
        <v>178552961.864764</v>
      </c>
      <c r="AM143" s="57">
        <v>174888338.35186699</v>
      </c>
      <c r="AN143" s="57">
        <v>170604280.76579499</v>
      </c>
      <c r="AO143" s="57">
        <v>165671921.93186</v>
      </c>
      <c r="AP143" s="57">
        <v>160062033.54453799</v>
      </c>
      <c r="AQ143" s="57">
        <v>153745026.16747701</v>
      </c>
      <c r="AR143" s="57">
        <v>146690949.23348799</v>
      </c>
      <c r="AS143" s="57">
        <v>138869491.04455301</v>
      </c>
      <c r="AT143" s="57">
        <v>130249978.771818</v>
      </c>
    </row>
    <row r="144" spans="1:46">
      <c r="A144">
        <v>280</v>
      </c>
      <c r="B144">
        <v>371000</v>
      </c>
      <c r="C144" t="s">
        <v>448</v>
      </c>
      <c r="D144" t="s">
        <v>704</v>
      </c>
      <c r="E144" s="57">
        <v>55660176.8666315</v>
      </c>
      <c r="F144" s="57">
        <v>62680487.979971103</v>
      </c>
      <c r="G144" s="57">
        <v>68392944.620003596</v>
      </c>
      <c r="H144" s="57">
        <v>72919933.361698002</v>
      </c>
      <c r="I144" s="57">
        <v>76378644.322179601</v>
      </c>
      <c r="J144" s="57">
        <v>78881071.160730407</v>
      </c>
      <c r="K144" s="57">
        <v>80534011.078789696</v>
      </c>
      <c r="L144" s="57">
        <v>81439064.819953099</v>
      </c>
      <c r="M144" s="57">
        <v>81692636.669973493</v>
      </c>
      <c r="N144" s="57">
        <v>81385934.456759602</v>
      </c>
      <c r="O144" s="57">
        <v>80604969.550378397</v>
      </c>
      <c r="P144" s="57">
        <v>79430556.863052696</v>
      </c>
      <c r="Q144" s="57">
        <v>77938314.849162206</v>
      </c>
      <c r="R144" s="57">
        <v>76198665.505244404</v>
      </c>
      <c r="S144" s="57">
        <v>74276834.369992107</v>
      </c>
      <c r="T144" s="57">
        <v>72232850.524255201</v>
      </c>
      <c r="U144" s="57">
        <v>70121546.591041699</v>
      </c>
      <c r="V144" s="57">
        <v>67992558.735515207</v>
      </c>
      <c r="W144" s="57">
        <v>65890326.664996304</v>
      </c>
      <c r="X144" s="57">
        <v>63854093.628962897</v>
      </c>
      <c r="Y144" s="57">
        <v>61917906.419048898</v>
      </c>
      <c r="Z144" s="57">
        <v>60110615.3690468</v>
      </c>
      <c r="AA144" s="57">
        <v>58455874.354903102</v>
      </c>
      <c r="AB144" s="57">
        <v>56972140.7947236</v>
      </c>
      <c r="AC144" s="57">
        <v>55672675.648769997</v>
      </c>
      <c r="AD144" s="57">
        <v>54565543.419459</v>
      </c>
      <c r="AE144" s="57">
        <v>53653612.151367798</v>
      </c>
      <c r="AF144" s="57">
        <v>52934553.431229196</v>
      </c>
      <c r="AG144" s="57">
        <v>52400842.387929603</v>
      </c>
      <c r="AH144" s="57">
        <v>52039757.692516401</v>
      </c>
      <c r="AI144" s="57">
        <v>51833381.558192402</v>
      </c>
      <c r="AJ144" s="57">
        <v>51758599.740315601</v>
      </c>
      <c r="AK144" s="57">
        <v>51787101.536404297</v>
      </c>
      <c r="AL144" s="57">
        <v>51885379.786128201</v>
      </c>
      <c r="AM144" s="57">
        <v>52014730.871320397</v>
      </c>
      <c r="AN144" s="57">
        <v>52131254.715965398</v>
      </c>
      <c r="AO144" s="57">
        <v>52185854.786207803</v>
      </c>
      <c r="AP144" s="57">
        <v>52124238.090347402</v>
      </c>
      <c r="AQ144" s="57">
        <v>51886915.178842202</v>
      </c>
      <c r="AR144" s="57">
        <v>51409200.144303903</v>
      </c>
      <c r="AS144" s="57">
        <v>50621210.621503897</v>
      </c>
      <c r="AT144" s="57">
        <v>49447867.787372202</v>
      </c>
    </row>
    <row r="145" spans="1:46">
      <c r="A145">
        <v>227</v>
      </c>
      <c r="B145">
        <v>371100</v>
      </c>
      <c r="C145" t="s">
        <v>448</v>
      </c>
      <c r="D145" t="s">
        <v>703</v>
      </c>
      <c r="E145" s="57">
        <v>68582817.285183296</v>
      </c>
      <c r="F145" s="57">
        <v>61039167.242647603</v>
      </c>
      <c r="G145" s="57">
        <v>54566106.449314699</v>
      </c>
      <c r="H145" s="57">
        <v>49072643.057799503</v>
      </c>
      <c r="I145" s="57">
        <v>44471544.247055098</v>
      </c>
      <c r="J145" s="57">
        <v>40679336.222373001</v>
      </c>
      <c r="K145" s="57">
        <v>37616304.215382598</v>
      </c>
      <c r="L145" s="57">
        <v>35206492.484052397</v>
      </c>
      <c r="M145" s="57">
        <v>33377704.312688399</v>
      </c>
      <c r="N145" s="57">
        <v>32061502.011934601</v>
      </c>
      <c r="O145" s="57">
        <v>31193206.918773901</v>
      </c>
      <c r="P145" s="57">
        <v>30711899.396526799</v>
      </c>
      <c r="Q145" s="57">
        <v>30560418.8348534</v>
      </c>
      <c r="R145" s="57">
        <v>30685363.649750199</v>
      </c>
      <c r="S145" s="57">
        <v>31037091.283553101</v>
      </c>
      <c r="T145" s="57">
        <v>31569718.204936001</v>
      </c>
      <c r="U145" s="57">
        <v>32241119.908910502</v>
      </c>
      <c r="V145" s="57">
        <v>33012930.916827399</v>
      </c>
      <c r="W145" s="57">
        <v>33850544.776374802</v>
      </c>
      <c r="X145" s="57">
        <v>34723114.061580203</v>
      </c>
      <c r="Y145" s="57">
        <v>35603550.372808501</v>
      </c>
      <c r="Z145" s="57">
        <v>36468524.336762197</v>
      </c>
      <c r="AA145" s="57">
        <v>37298465.606483698</v>
      </c>
      <c r="AB145" s="57">
        <v>38077562.861351699</v>
      </c>
      <c r="AC145" s="57">
        <v>38793763.807085499</v>
      </c>
      <c r="AD145" s="57">
        <v>39438775.175740503</v>
      </c>
      <c r="AE145" s="57">
        <v>40008062.7257118</v>
      </c>
      <c r="AF145" s="57">
        <v>40500851.241731197</v>
      </c>
      <c r="AG145" s="57">
        <v>40920124.534869902</v>
      </c>
      <c r="AH145" s="57">
        <v>41272625.442537501</v>
      </c>
      <c r="AI145" s="57">
        <v>41568855.828481004</v>
      </c>
      <c r="AJ145" s="57">
        <v>41823076.582786299</v>
      </c>
      <c r="AK145" s="57">
        <v>42053307.621877901</v>
      </c>
      <c r="AL145" s="57">
        <v>42281327.888517097</v>
      </c>
      <c r="AM145" s="57">
        <v>42532675.351804003</v>
      </c>
      <c r="AN145" s="57">
        <v>42836647.007178999</v>
      </c>
      <c r="AO145" s="57">
        <v>43226298.876415998</v>
      </c>
      <c r="AP145" s="57">
        <v>43738446.007633403</v>
      </c>
      <c r="AQ145" s="57">
        <v>44413662.475281</v>
      </c>
      <c r="AR145" s="57">
        <v>45296281.380154401</v>
      </c>
      <c r="AS145" s="57">
        <v>46434394.849380299</v>
      </c>
      <c r="AT145" s="57">
        <v>47879854.036426798</v>
      </c>
    </row>
    <row r="146" spans="1:46">
      <c r="A146">
        <v>172</v>
      </c>
      <c r="B146">
        <v>371300</v>
      </c>
      <c r="C146" t="s">
        <v>448</v>
      </c>
      <c r="D146" t="s">
        <v>702</v>
      </c>
      <c r="E146" s="57">
        <v>351409864.61419803</v>
      </c>
      <c r="F146" s="57">
        <v>346325470.27646399</v>
      </c>
      <c r="G146" s="57">
        <v>346280428.37145901</v>
      </c>
      <c r="H146" s="57">
        <v>350427841.65026802</v>
      </c>
      <c r="I146" s="57">
        <v>357970624.69510102</v>
      </c>
      <c r="J146" s="57">
        <v>368161503.919303</v>
      </c>
      <c r="K146" s="57">
        <v>380303017.56734699</v>
      </c>
      <c r="L146" s="57">
        <v>393747515.71483201</v>
      </c>
      <c r="M146" s="57">
        <v>407897160.26848698</v>
      </c>
      <c r="N146" s="57">
        <v>422203924.96617699</v>
      </c>
      <c r="O146" s="57">
        <v>436169595.37688899</v>
      </c>
      <c r="P146" s="57">
        <v>449345768.90074497</v>
      </c>
      <c r="Q146" s="57">
        <v>461333854.76898903</v>
      </c>
      <c r="R146" s="57">
        <v>471785074.04400599</v>
      </c>
      <c r="S146" s="57">
        <v>480400459.61929703</v>
      </c>
      <c r="T146" s="57">
        <v>486930856.21950901</v>
      </c>
      <c r="U146" s="57">
        <v>491176920.40039802</v>
      </c>
      <c r="V146" s="57">
        <v>492989120.54887003</v>
      </c>
      <c r="W146" s="57">
        <v>492267736.88294703</v>
      </c>
      <c r="X146" s="57">
        <v>488962861.45178199</v>
      </c>
      <c r="Y146" s="57">
        <v>483074398.13566703</v>
      </c>
      <c r="Z146" s="57">
        <v>474652062.64601099</v>
      </c>
      <c r="AA146" s="57">
        <v>463795382.52535802</v>
      </c>
      <c r="AB146" s="57">
        <v>450653697.14739001</v>
      </c>
      <c r="AC146" s="57">
        <v>435426157.716901</v>
      </c>
      <c r="AD146" s="57">
        <v>418361727.26982599</v>
      </c>
      <c r="AE146" s="57">
        <v>399759180.67322499</v>
      </c>
      <c r="AF146" s="57">
        <v>379967104.62529701</v>
      </c>
      <c r="AG146" s="57">
        <v>359383897.655361</v>
      </c>
      <c r="AH146" s="57">
        <v>338457770.12386101</v>
      </c>
      <c r="AI146" s="57">
        <v>317686744.22239101</v>
      </c>
      <c r="AJ146" s="57">
        <v>297618653.97365302</v>
      </c>
      <c r="AK146" s="57">
        <v>278851145.23148102</v>
      </c>
      <c r="AL146" s="57">
        <v>262031675.680852</v>
      </c>
      <c r="AM146" s="57">
        <v>247857514.83786201</v>
      </c>
      <c r="AN146" s="57">
        <v>237075744.049741</v>
      </c>
      <c r="AO146" s="57">
        <v>230483256.494836</v>
      </c>
      <c r="AP146" s="57">
        <v>228926757.18265301</v>
      </c>
      <c r="AQ146" s="57">
        <v>233302762.953794</v>
      </c>
      <c r="AR146" s="57">
        <v>244557602.48001999</v>
      </c>
      <c r="AS146" s="57">
        <v>263687416.26418799</v>
      </c>
      <c r="AT146" s="57">
        <v>291738156.64031398</v>
      </c>
    </row>
    <row r="147" spans="1:46">
      <c r="A147">
        <v>61</v>
      </c>
      <c r="B147">
        <v>371400</v>
      </c>
      <c r="C147" t="s">
        <v>448</v>
      </c>
      <c r="D147" t="s">
        <v>701</v>
      </c>
      <c r="E147" s="57">
        <v>127134033.88420799</v>
      </c>
      <c r="F147" s="57">
        <v>110616173.426543</v>
      </c>
      <c r="G147" s="57">
        <v>96368978.337791905</v>
      </c>
      <c r="H147" s="57">
        <v>84201114.313952401</v>
      </c>
      <c r="I147" s="57">
        <v>73929081.244131103</v>
      </c>
      <c r="J147" s="57">
        <v>65377213.210537396</v>
      </c>
      <c r="K147" s="57">
        <v>58377678.488488004</v>
      </c>
      <c r="L147" s="57">
        <v>52770479.546404399</v>
      </c>
      <c r="M147" s="57">
        <v>48403453.045813598</v>
      </c>
      <c r="N147" s="57">
        <v>45132269.841347001</v>
      </c>
      <c r="O147" s="57">
        <v>42820434.980741702</v>
      </c>
      <c r="P147" s="57">
        <v>41339287.704841599</v>
      </c>
      <c r="Q147" s="57">
        <v>40568001.447594203</v>
      </c>
      <c r="R147" s="57">
        <v>40393583.836052902</v>
      </c>
      <c r="S147" s="57">
        <v>40710876.690376803</v>
      </c>
      <c r="T147" s="57">
        <v>41422556.023829497</v>
      </c>
      <c r="U147" s="57">
        <v>42439132.042780399</v>
      </c>
      <c r="V147" s="57">
        <v>43678949.146705598</v>
      </c>
      <c r="W147" s="57">
        <v>45068185.928185001</v>
      </c>
      <c r="X147" s="57">
        <v>46540855.1729021</v>
      </c>
      <c r="Y147" s="57">
        <v>48038803.859650098</v>
      </c>
      <c r="Z147" s="57">
        <v>49511713.160322703</v>
      </c>
      <c r="AA147" s="57">
        <v>50917098.4399257</v>
      </c>
      <c r="AB147" s="57">
        <v>52220309.256562203</v>
      </c>
      <c r="AC147" s="57">
        <v>53394529.361446902</v>
      </c>
      <c r="AD147" s="57">
        <v>54420776.698893502</v>
      </c>
      <c r="AE147" s="57">
        <v>55287903.4063306</v>
      </c>
      <c r="AF147" s="57">
        <v>55992595.814281903</v>
      </c>
      <c r="AG147" s="57">
        <v>56539374.446384899</v>
      </c>
      <c r="AH147" s="57">
        <v>56940594.0193744</v>
      </c>
      <c r="AI147" s="57">
        <v>57216443.443097599</v>
      </c>
      <c r="AJ147" s="57">
        <v>57394945.820502803</v>
      </c>
      <c r="AK147" s="57">
        <v>57511958.447647601</v>
      </c>
      <c r="AL147" s="57">
        <v>57611172.8136888</v>
      </c>
      <c r="AM147" s="57">
        <v>57744114.600895397</v>
      </c>
      <c r="AN147" s="57">
        <v>57970143.6846347</v>
      </c>
      <c r="AO147" s="57">
        <v>58356454.133387104</v>
      </c>
      <c r="AP147" s="57">
        <v>58978074.208731197</v>
      </c>
      <c r="AQ147" s="57">
        <v>59917866.365357898</v>
      </c>
      <c r="AR147" s="57">
        <v>61266527.251054302</v>
      </c>
      <c r="AS147" s="57">
        <v>63122587.706724599</v>
      </c>
      <c r="AT147" s="57">
        <v>65592412.766365498</v>
      </c>
    </row>
    <row r="148" spans="1:46">
      <c r="A148">
        <v>166</v>
      </c>
      <c r="B148">
        <v>371500</v>
      </c>
      <c r="C148" t="s">
        <v>448</v>
      </c>
      <c r="D148" t="s">
        <v>700</v>
      </c>
      <c r="E148" s="57">
        <v>142961086.52249199</v>
      </c>
      <c r="F148" s="57">
        <v>143844990.09397599</v>
      </c>
      <c r="G148" s="57">
        <v>145947727.862762</v>
      </c>
      <c r="H148" s="57">
        <v>149040186.01172799</v>
      </c>
      <c r="I148" s="57">
        <v>152907109.58691201</v>
      </c>
      <c r="J148" s="57">
        <v>157347102.49751401</v>
      </c>
      <c r="K148" s="57">
        <v>162172627.515892</v>
      </c>
      <c r="L148" s="57">
        <v>167210006.277567</v>
      </c>
      <c r="M148" s="57">
        <v>172299419.281223</v>
      </c>
      <c r="N148" s="57">
        <v>177294905.88870099</v>
      </c>
      <c r="O148" s="57">
        <v>182064364.32500601</v>
      </c>
      <c r="P148" s="57">
        <v>186489551.67830101</v>
      </c>
      <c r="Q148" s="57">
        <v>190466083.899914</v>
      </c>
      <c r="R148" s="57">
        <v>193903435.804331</v>
      </c>
      <c r="S148" s="57">
        <v>196724941.06920001</v>
      </c>
      <c r="T148" s="57">
        <v>198867792.23532799</v>
      </c>
      <c r="U148" s="57">
        <v>200283040.70668799</v>
      </c>
      <c r="V148" s="57">
        <v>200935596.75040799</v>
      </c>
      <c r="W148" s="57">
        <v>200804229.496782</v>
      </c>
      <c r="X148" s="57">
        <v>199881566.93926099</v>
      </c>
      <c r="Y148" s="57">
        <v>198174095.93445799</v>
      </c>
      <c r="Z148" s="57">
        <v>195702162.20214999</v>
      </c>
      <c r="AA148" s="57">
        <v>192499970.32527</v>
      </c>
      <c r="AB148" s="57">
        <v>188615583.749917</v>
      </c>
      <c r="AC148" s="57">
        <v>184110924.785348</v>
      </c>
      <c r="AD148" s="57">
        <v>179061774.60398099</v>
      </c>
      <c r="AE148" s="57">
        <v>173557773.241395</v>
      </c>
      <c r="AF148" s="57">
        <v>167702419.596333</v>
      </c>
      <c r="AG148" s="57">
        <v>161613071.43069601</v>
      </c>
      <c r="AH148" s="57">
        <v>155420945.369542</v>
      </c>
      <c r="AI148" s="57">
        <v>149271116.90110001</v>
      </c>
      <c r="AJ148" s="57">
        <v>143322520.376753</v>
      </c>
      <c r="AK148" s="57">
        <v>137747949.01104301</v>
      </c>
      <c r="AL148" s="57">
        <v>132734054.881681</v>
      </c>
      <c r="AM148" s="57">
        <v>128481348.929535</v>
      </c>
      <c r="AN148" s="57">
        <v>125204200.958629</v>
      </c>
      <c r="AO148" s="57">
        <v>123130839.636153</v>
      </c>
      <c r="AP148" s="57">
        <v>122503352.49246401</v>
      </c>
      <c r="AQ148" s="57">
        <v>123577685.921064</v>
      </c>
      <c r="AR148" s="57">
        <v>126623645.17863201</v>
      </c>
      <c r="AS148" s="57">
        <v>131924894.38499799</v>
      </c>
      <c r="AT148" s="57">
        <v>139778956.52315801</v>
      </c>
    </row>
    <row r="149" spans="1:46">
      <c r="A149">
        <v>31</v>
      </c>
      <c r="B149">
        <v>371600</v>
      </c>
      <c r="C149" t="s">
        <v>448</v>
      </c>
      <c r="D149" t="s">
        <v>699</v>
      </c>
      <c r="E149" s="57">
        <v>90619507.864092097</v>
      </c>
      <c r="F149" s="57">
        <v>80396903.985371202</v>
      </c>
      <c r="G149" s="57">
        <v>71613035.513686299</v>
      </c>
      <c r="H149" s="57">
        <v>64146121.0723636</v>
      </c>
      <c r="I149" s="57">
        <v>57879389.405573398</v>
      </c>
      <c r="J149" s="57">
        <v>52701079.3783262</v>
      </c>
      <c r="K149" s="57">
        <v>48504439.976475202</v>
      </c>
      <c r="L149" s="57">
        <v>45187730.306716099</v>
      </c>
      <c r="M149" s="57">
        <v>42654219.596586101</v>
      </c>
      <c r="N149" s="57">
        <v>40812187.194463797</v>
      </c>
      <c r="O149" s="57">
        <v>39574922.569570698</v>
      </c>
      <c r="P149" s="57">
        <v>38860725.3119701</v>
      </c>
      <c r="Q149" s="57">
        <v>38592905.132567503</v>
      </c>
      <c r="R149" s="57">
        <v>38699781.863108799</v>
      </c>
      <c r="S149" s="57">
        <v>39114685.456183799</v>
      </c>
      <c r="T149" s="57">
        <v>39775955.985224403</v>
      </c>
      <c r="U149" s="57">
        <v>40626943.644502804</v>
      </c>
      <c r="V149" s="57">
        <v>41616008.7491339</v>
      </c>
      <c r="W149" s="57">
        <v>42696521.7350756</v>
      </c>
      <c r="X149" s="57">
        <v>43826863.1591262</v>
      </c>
      <c r="Y149" s="57">
        <v>44970423.698927298</v>
      </c>
      <c r="Z149" s="57">
        <v>46095604.152961403</v>
      </c>
      <c r="AA149" s="57">
        <v>47175815.440554701</v>
      </c>
      <c r="AB149" s="57">
        <v>48189478.601872601</v>
      </c>
      <c r="AC149" s="57">
        <v>49120024.7979251</v>
      </c>
      <c r="AD149" s="57">
        <v>49955895.310562298</v>
      </c>
      <c r="AE149" s="57">
        <v>50690541.542478703</v>
      </c>
      <c r="AF149" s="57">
        <v>51322425.017208204</v>
      </c>
      <c r="AG149" s="57">
        <v>51855017.379127599</v>
      </c>
      <c r="AH149" s="57">
        <v>52296800.393456601</v>
      </c>
      <c r="AI149" s="57">
        <v>52661265.946254797</v>
      </c>
      <c r="AJ149" s="57">
        <v>52966916.044427</v>
      </c>
      <c r="AK149" s="57">
        <v>53237262.815715902</v>
      </c>
      <c r="AL149" s="57">
        <v>53500828.508711003</v>
      </c>
      <c r="AM149" s="57">
        <v>53791145.492840901</v>
      </c>
      <c r="AN149" s="57">
        <v>54146756.258373402</v>
      </c>
      <c r="AO149" s="57">
        <v>54611213.416423403</v>
      </c>
      <c r="AP149" s="57">
        <v>55233079.698946103</v>
      </c>
      <c r="AQ149" s="57">
        <v>56065927.9587375</v>
      </c>
      <c r="AR149" s="57">
        <v>57168341.169438504</v>
      </c>
      <c r="AS149" s="57">
        <v>58603912.425526299</v>
      </c>
      <c r="AT149" s="57">
        <v>60441244.942326203</v>
      </c>
    </row>
    <row r="150" spans="1:46">
      <c r="A150">
        <v>103</v>
      </c>
      <c r="B150">
        <v>371700</v>
      </c>
      <c r="C150" t="s">
        <v>448</v>
      </c>
      <c r="D150" t="s">
        <v>698</v>
      </c>
      <c r="E150" s="57">
        <v>195634431.483253</v>
      </c>
      <c r="F150" s="57">
        <v>179196757.62192899</v>
      </c>
      <c r="G150" s="57">
        <v>165313253.63825601</v>
      </c>
      <c r="H150" s="57">
        <v>153765600.144063</v>
      </c>
      <c r="I150" s="57">
        <v>144344549.493945</v>
      </c>
      <c r="J150" s="57">
        <v>136849925.78525901</v>
      </c>
      <c r="K150" s="57">
        <v>131090624.858124</v>
      </c>
      <c r="L150" s="57">
        <v>126884614.295426</v>
      </c>
      <c r="M150" s="57">
        <v>124058933.422809</v>
      </c>
      <c r="N150" s="57">
        <v>122449693.308687</v>
      </c>
      <c r="O150" s="57">
        <v>121902076.764231</v>
      </c>
      <c r="P150" s="57">
        <v>122270338.34337901</v>
      </c>
      <c r="Q150" s="57">
        <v>123417804.342832</v>
      </c>
      <c r="R150" s="57">
        <v>125216872.80205201</v>
      </c>
      <c r="S150" s="57">
        <v>127549013.50326701</v>
      </c>
      <c r="T150" s="57">
        <v>130304767.971468</v>
      </c>
      <c r="U150" s="57">
        <v>133383749.474408</v>
      </c>
      <c r="V150" s="57">
        <v>136694643.02260399</v>
      </c>
      <c r="W150" s="57">
        <v>140155205.36933601</v>
      </c>
      <c r="X150" s="57">
        <v>143692265.01065001</v>
      </c>
      <c r="Y150" s="57">
        <v>147241722.18534899</v>
      </c>
      <c r="Z150" s="57">
        <v>150748548.87500599</v>
      </c>
      <c r="AA150" s="57">
        <v>154166788.80395499</v>
      </c>
      <c r="AB150" s="57">
        <v>157459557.439291</v>
      </c>
      <c r="AC150" s="57">
        <v>160599041.990877</v>
      </c>
      <c r="AD150" s="57">
        <v>163566501.41133299</v>
      </c>
      <c r="AE150" s="57">
        <v>166352266.39604899</v>
      </c>
      <c r="AF150" s="57">
        <v>168955739.383174</v>
      </c>
      <c r="AG150" s="57">
        <v>171385394.55362299</v>
      </c>
      <c r="AH150" s="57">
        <v>173658777.83107099</v>
      </c>
      <c r="AI150" s="57">
        <v>175802506.88196</v>
      </c>
      <c r="AJ150" s="57">
        <v>177852271.115493</v>
      </c>
      <c r="AK150" s="57">
        <v>179852831.683635</v>
      </c>
      <c r="AL150" s="57">
        <v>181858021.481121</v>
      </c>
      <c r="AM150" s="57">
        <v>183930745.14543799</v>
      </c>
      <c r="AN150" s="57">
        <v>186142979.05684799</v>
      </c>
      <c r="AO150" s="57">
        <v>188575771.33837</v>
      </c>
      <c r="AP150" s="57">
        <v>191319241.85578701</v>
      </c>
      <c r="AQ150" s="57">
        <v>194472582.21764699</v>
      </c>
      <c r="AR150" s="57">
        <v>198144055.77526</v>
      </c>
      <c r="AS150" s="57">
        <v>202450997.62269601</v>
      </c>
      <c r="AT150" s="57">
        <v>207519814.59679699</v>
      </c>
    </row>
    <row r="151" spans="1:46">
      <c r="A151">
        <v>354</v>
      </c>
      <c r="B151">
        <v>410100</v>
      </c>
      <c r="C151" t="s">
        <v>460</v>
      </c>
      <c r="D151" t="s">
        <v>697</v>
      </c>
      <c r="E151" s="57">
        <v>332437347.973589</v>
      </c>
      <c r="F151" s="57">
        <v>395957220.44964802</v>
      </c>
      <c r="G151" s="57">
        <v>445800508.18359202</v>
      </c>
      <c r="H151" s="57">
        <v>483406740.93492699</v>
      </c>
      <c r="I151" s="57">
        <v>510148749.52970302</v>
      </c>
      <c r="J151" s="57">
        <v>527332665.86050999</v>
      </c>
      <c r="K151" s="57">
        <v>536197922.886482</v>
      </c>
      <c r="L151" s="57">
        <v>537917254.63329697</v>
      </c>
      <c r="M151" s="57">
        <v>533596696.193169</v>
      </c>
      <c r="N151" s="57">
        <v>524275583.724859</v>
      </c>
      <c r="O151" s="57">
        <v>510926554.45367098</v>
      </c>
      <c r="P151" s="57">
        <v>494455546.67143601</v>
      </c>
      <c r="Q151" s="57">
        <v>475701799.73655701</v>
      </c>
      <c r="R151" s="57">
        <v>455437854.07393998</v>
      </c>
      <c r="S151" s="57">
        <v>434369551.17506802</v>
      </c>
      <c r="T151" s="57">
        <v>413136033.59794998</v>
      </c>
      <c r="U151" s="57">
        <v>392309744.96712899</v>
      </c>
      <c r="V151" s="57">
        <v>372396429.97371298</v>
      </c>
      <c r="W151" s="57">
        <v>353835134.375328</v>
      </c>
      <c r="X151" s="57">
        <v>336998204.99614698</v>
      </c>
      <c r="Y151" s="57">
        <v>322191289.726906</v>
      </c>
      <c r="Z151" s="57">
        <v>309653337.524849</v>
      </c>
      <c r="AA151" s="57">
        <v>299556598.41379499</v>
      </c>
      <c r="AB151" s="57">
        <v>292006623.48408097</v>
      </c>
      <c r="AC151" s="57">
        <v>287042264.89259702</v>
      </c>
      <c r="AD151" s="57">
        <v>284635675.86276603</v>
      </c>
      <c r="AE151" s="57">
        <v>284692310.68456602</v>
      </c>
      <c r="AF151" s="57">
        <v>287050924.71451598</v>
      </c>
      <c r="AG151" s="57">
        <v>291483574.37564099</v>
      </c>
      <c r="AH151" s="57">
        <v>297695617.15758097</v>
      </c>
      <c r="AI151" s="57">
        <v>305325711.616436</v>
      </c>
      <c r="AJ151" s="57">
        <v>313945817.37490499</v>
      </c>
      <c r="AK151" s="57">
        <v>323061195.12220401</v>
      </c>
      <c r="AL151" s="57">
        <v>332110406.61410898</v>
      </c>
      <c r="AM151" s="57">
        <v>340465314.67292398</v>
      </c>
      <c r="AN151" s="57">
        <v>347431083.187473</v>
      </c>
      <c r="AO151" s="57">
        <v>352246177.11319399</v>
      </c>
      <c r="AP151" s="57">
        <v>354082362.47195798</v>
      </c>
      <c r="AQ151" s="57">
        <v>352044706.35226798</v>
      </c>
      <c r="AR151" s="57">
        <v>345171576.90916097</v>
      </c>
      <c r="AS151" s="57">
        <v>332434643.36417001</v>
      </c>
      <c r="AT151" s="57">
        <v>312738876.00538301</v>
      </c>
    </row>
    <row r="152" spans="1:46">
      <c r="A152">
        <v>148</v>
      </c>
      <c r="B152">
        <v>410200</v>
      </c>
      <c r="C152" t="s">
        <v>460</v>
      </c>
      <c r="D152" t="s">
        <v>696</v>
      </c>
      <c r="E152" s="57">
        <v>114262295.391215</v>
      </c>
      <c r="F152" s="57">
        <v>101982748.11932001</v>
      </c>
      <c r="G152" s="57">
        <v>91499303.220353395</v>
      </c>
      <c r="H152" s="57">
        <v>82659264.175559804</v>
      </c>
      <c r="I152" s="57">
        <v>75316267.456076607</v>
      </c>
      <c r="J152" s="57">
        <v>69330282.522935405</v>
      </c>
      <c r="K152" s="57">
        <v>64567611.827061899</v>
      </c>
      <c r="L152" s="57">
        <v>60900890.809274003</v>
      </c>
      <c r="M152" s="57">
        <v>58209087.900284998</v>
      </c>
      <c r="N152" s="57">
        <v>56377504.520702101</v>
      </c>
      <c r="O152" s="57">
        <v>55297775.081025399</v>
      </c>
      <c r="P152" s="57">
        <v>54867866.981647998</v>
      </c>
      <c r="Q152" s="57">
        <v>54992080.612860002</v>
      </c>
      <c r="R152" s="57">
        <v>55581049.354841202</v>
      </c>
      <c r="S152" s="57">
        <v>56551739.577668197</v>
      </c>
      <c r="T152" s="57">
        <v>57827450.641311198</v>
      </c>
      <c r="U152" s="57">
        <v>59337814.895631999</v>
      </c>
      <c r="V152" s="57">
        <v>61018797.680387698</v>
      </c>
      <c r="W152" s="57">
        <v>62812697.325230397</v>
      </c>
      <c r="X152" s="57">
        <v>64668145.149703301</v>
      </c>
      <c r="Y152" s="57">
        <v>66540105.463245198</v>
      </c>
      <c r="Z152" s="57">
        <v>68389875.565188602</v>
      </c>
      <c r="AA152" s="57">
        <v>70185085.744759798</v>
      </c>
      <c r="AB152" s="57">
        <v>71899699.281077594</v>
      </c>
      <c r="AC152" s="57">
        <v>73514012.443156496</v>
      </c>
      <c r="AD152" s="57">
        <v>75014654.489903703</v>
      </c>
      <c r="AE152" s="57">
        <v>76394587.670120001</v>
      </c>
      <c r="AF152" s="57">
        <v>77653107.222500101</v>
      </c>
      <c r="AG152" s="57">
        <v>78795841.375634402</v>
      </c>
      <c r="AH152" s="57">
        <v>79834751.348003596</v>
      </c>
      <c r="AI152" s="57">
        <v>80788131.347986504</v>
      </c>
      <c r="AJ152" s="57">
        <v>81680608.573850393</v>
      </c>
      <c r="AK152" s="57">
        <v>82543143.213760093</v>
      </c>
      <c r="AL152" s="57">
        <v>83413028.445773795</v>
      </c>
      <c r="AM152" s="57">
        <v>84333890.437845007</v>
      </c>
      <c r="AN152" s="57">
        <v>85355688.347815305</v>
      </c>
      <c r="AO152" s="57">
        <v>86534714.323427901</v>
      </c>
      <c r="AP152" s="57">
        <v>87933593.502312407</v>
      </c>
      <c r="AQ152" s="57">
        <v>89621284.011997893</v>
      </c>
      <c r="AR152" s="57">
        <v>91673076.969903693</v>
      </c>
      <c r="AS152" s="57">
        <v>94170596.483342901</v>
      </c>
      <c r="AT152" s="57">
        <v>97201799.649525404</v>
      </c>
    </row>
    <row r="153" spans="1:46">
      <c r="A153">
        <v>181</v>
      </c>
      <c r="B153">
        <v>410300</v>
      </c>
      <c r="C153" t="s">
        <v>460</v>
      </c>
      <c r="D153" t="s">
        <v>695</v>
      </c>
      <c r="E153" s="57">
        <v>194793942.59927899</v>
      </c>
      <c r="F153" s="57">
        <v>177474882.20087701</v>
      </c>
      <c r="G153" s="57">
        <v>162824913.30114499</v>
      </c>
      <c r="H153" s="57">
        <v>150614241.14759299</v>
      </c>
      <c r="I153" s="57">
        <v>140622716.82913399</v>
      </c>
      <c r="J153" s="57">
        <v>132639837.27608199</v>
      </c>
      <c r="K153" s="57">
        <v>126464745.26015501</v>
      </c>
      <c r="L153" s="57">
        <v>121906229.394471</v>
      </c>
      <c r="M153" s="57">
        <v>118782724.13355</v>
      </c>
      <c r="N153" s="57">
        <v>116922309.77331699</v>
      </c>
      <c r="O153" s="57">
        <v>116162712.451094</v>
      </c>
      <c r="P153" s="57">
        <v>116351304.14560901</v>
      </c>
      <c r="Q153" s="57">
        <v>117345102.676992</v>
      </c>
      <c r="R153" s="57">
        <v>119010771.706773</v>
      </c>
      <c r="S153" s="57">
        <v>121224620.737884</v>
      </c>
      <c r="T153" s="57">
        <v>123872605.11466201</v>
      </c>
      <c r="U153" s="57">
        <v>126850326.022842</v>
      </c>
      <c r="V153" s="57">
        <v>130063030.489564</v>
      </c>
      <c r="W153" s="57">
        <v>133425611.383367</v>
      </c>
      <c r="X153" s="57">
        <v>136862607.414197</v>
      </c>
      <c r="Y153" s="57">
        <v>140308203.133398</v>
      </c>
      <c r="Z153" s="57">
        <v>143706228.93371499</v>
      </c>
      <c r="AA153" s="57">
        <v>147010161.049299</v>
      </c>
      <c r="AB153" s="57">
        <v>150183121.555702</v>
      </c>
      <c r="AC153" s="57">
        <v>153197878.36987501</v>
      </c>
      <c r="AD153" s="57">
        <v>156036845.250173</v>
      </c>
      <c r="AE153" s="57">
        <v>158692081.79635599</v>
      </c>
      <c r="AF153" s="57">
        <v>161165293.449579</v>
      </c>
      <c r="AG153" s="57">
        <v>163467831.49240801</v>
      </c>
      <c r="AH153" s="57">
        <v>165620693.04880199</v>
      </c>
      <c r="AI153" s="57">
        <v>167654521.08412901</v>
      </c>
      <c r="AJ153" s="57">
        <v>169609604.405155</v>
      </c>
      <c r="AK153" s="57">
        <v>171535877.66004899</v>
      </c>
      <c r="AL153" s="57">
        <v>173492921.33838201</v>
      </c>
      <c r="AM153" s="57">
        <v>175549961.77113101</v>
      </c>
      <c r="AN153" s="57">
        <v>177785871.13066599</v>
      </c>
      <c r="AO153" s="57">
        <v>180289167.43076399</v>
      </c>
      <c r="AP153" s="57">
        <v>183158014.52661201</v>
      </c>
      <c r="AQ153" s="57">
        <v>186500222.114784</v>
      </c>
      <c r="AR153" s="57">
        <v>190433245.733266</v>
      </c>
      <c r="AS153" s="57">
        <v>195084186.76144499</v>
      </c>
      <c r="AT153" s="57">
        <v>200589792.420104</v>
      </c>
    </row>
    <row r="154" spans="1:46">
      <c r="A154">
        <v>204</v>
      </c>
      <c r="B154">
        <v>410400</v>
      </c>
      <c r="C154" t="s">
        <v>460</v>
      </c>
      <c r="D154" t="s">
        <v>694</v>
      </c>
      <c r="E154" s="57">
        <v>110687293.284392</v>
      </c>
      <c r="F154" s="57">
        <v>106794913.037798</v>
      </c>
      <c r="G154" s="57">
        <v>103757737.015119</v>
      </c>
      <c r="H154" s="57">
        <v>101501117.712878</v>
      </c>
      <c r="I154" s="57">
        <v>99953571.307429999</v>
      </c>
      <c r="J154" s="57">
        <v>99046777.654964298</v>
      </c>
      <c r="K154" s="57">
        <v>98715580.291500002</v>
      </c>
      <c r="L154" s="57">
        <v>98897986.432889402</v>
      </c>
      <c r="M154" s="57">
        <v>99535166.974816307</v>
      </c>
      <c r="N154" s="57">
        <v>100571456.492796</v>
      </c>
      <c r="O154" s="57">
        <v>101954353.24217699</v>
      </c>
      <c r="P154" s="57">
        <v>103634519.15813901</v>
      </c>
      <c r="Q154" s="57">
        <v>105565779.855694</v>
      </c>
      <c r="R154" s="57">
        <v>107705124.629685</v>
      </c>
      <c r="S154" s="57">
        <v>110012706.454788</v>
      </c>
      <c r="T154" s="57">
        <v>112451841.985511</v>
      </c>
      <c r="U154" s="57">
        <v>114989011.55619401</v>
      </c>
      <c r="V154" s="57">
        <v>117593859.181008</v>
      </c>
      <c r="W154" s="57">
        <v>120239192.553957</v>
      </c>
      <c r="X154" s="57">
        <v>122900983.048877</v>
      </c>
      <c r="Y154" s="57">
        <v>125558365.71943501</v>
      </c>
      <c r="Z154" s="57">
        <v>128193639.29913101</v>
      </c>
      <c r="AA154" s="57">
        <v>130792266.201298</v>
      </c>
      <c r="AB154" s="57">
        <v>133342872.519097</v>
      </c>
      <c r="AC154" s="57">
        <v>135837248.025525</v>
      </c>
      <c r="AD154" s="57">
        <v>138270346.17340899</v>
      </c>
      <c r="AE154" s="57">
        <v>140640284.09540901</v>
      </c>
      <c r="AF154" s="57">
        <v>142948342.60401699</v>
      </c>
      <c r="AG154" s="57">
        <v>145198966.19155601</v>
      </c>
      <c r="AH154" s="57">
        <v>147399763.030182</v>
      </c>
      <c r="AI154" s="57">
        <v>149561504.97188199</v>
      </c>
      <c r="AJ154" s="57">
        <v>151698127.54847401</v>
      </c>
      <c r="AK154" s="57">
        <v>153826729.97161299</v>
      </c>
      <c r="AL154" s="57">
        <v>155967575.132779</v>
      </c>
      <c r="AM154" s="57">
        <v>158144089.60328999</v>
      </c>
      <c r="AN154" s="57">
        <v>160382863.63429099</v>
      </c>
      <c r="AO154" s="57">
        <v>162713651.156764</v>
      </c>
      <c r="AP154" s="57">
        <v>165169369.78151801</v>
      </c>
      <c r="AQ154" s="57">
        <v>167786100.79919699</v>
      </c>
      <c r="AR154" s="57">
        <v>170603089.180278</v>
      </c>
      <c r="AS154" s="57">
        <v>173662743.57506701</v>
      </c>
      <c r="AT154" s="57">
        <v>177010636.31370199</v>
      </c>
    </row>
    <row r="155" spans="1:46">
      <c r="A155">
        <v>10</v>
      </c>
      <c r="B155">
        <v>410500</v>
      </c>
      <c r="C155" t="s">
        <v>460</v>
      </c>
      <c r="D155" t="s">
        <v>693</v>
      </c>
      <c r="E155" s="57">
        <v>118145163.94083101</v>
      </c>
      <c r="F155" s="57">
        <v>114677511.254779</v>
      </c>
      <c r="G155" s="57">
        <v>112062311.643878</v>
      </c>
      <c r="H155" s="57">
        <v>110225227.586233</v>
      </c>
      <c r="I155" s="57">
        <v>109095071.470039</v>
      </c>
      <c r="J155" s="57">
        <v>108603805.593585</v>
      </c>
      <c r="K155" s="57">
        <v>108686542.16525701</v>
      </c>
      <c r="L155" s="57">
        <v>109281543.30352999</v>
      </c>
      <c r="M155" s="57">
        <v>110330221.036975</v>
      </c>
      <c r="N155" s="57">
        <v>111777137.30425701</v>
      </c>
      <c r="O155" s="57">
        <v>113570003.954134</v>
      </c>
      <c r="P155" s="57">
        <v>115659682.745455</v>
      </c>
      <c r="Q155" s="57">
        <v>118000185.347168</v>
      </c>
      <c r="R155" s="57">
        <v>120548673.33831</v>
      </c>
      <c r="S155" s="57">
        <v>123265458.208013</v>
      </c>
      <c r="T155" s="57">
        <v>126114001.35550401</v>
      </c>
      <c r="U155" s="57">
        <v>129060914.09010001</v>
      </c>
      <c r="V155" s="57">
        <v>132075957.631216</v>
      </c>
      <c r="W155" s="57">
        <v>135132043.108356</v>
      </c>
      <c r="X155" s="57">
        <v>138205231.561122</v>
      </c>
      <c r="Y155" s="57">
        <v>141274733.93920699</v>
      </c>
      <c r="Z155" s="57">
        <v>144322911.10239801</v>
      </c>
      <c r="AA155" s="57">
        <v>147335273.82057399</v>
      </c>
      <c r="AB155" s="57">
        <v>150300482.77371299</v>
      </c>
      <c r="AC155" s="57">
        <v>153210348.55188</v>
      </c>
      <c r="AD155" s="57">
        <v>156059831.65523601</v>
      </c>
      <c r="AE155" s="57">
        <v>158847042.49403799</v>
      </c>
      <c r="AF155" s="57">
        <v>161573241.388632</v>
      </c>
      <c r="AG155" s="57">
        <v>164242838.56946301</v>
      </c>
      <c r="AH155" s="57">
        <v>166863394.17706501</v>
      </c>
      <c r="AI155" s="57">
        <v>169445618.26206699</v>
      </c>
      <c r="AJ155" s="57">
        <v>172003370.785193</v>
      </c>
      <c r="AK155" s="57">
        <v>174553661.617257</v>
      </c>
      <c r="AL155" s="57">
        <v>177116650.53917199</v>
      </c>
      <c r="AM155" s="57">
        <v>179715647.24193999</v>
      </c>
      <c r="AN155" s="57">
        <v>182377111.32665801</v>
      </c>
      <c r="AO155" s="57">
        <v>185130652.30451599</v>
      </c>
      <c r="AP155" s="57">
        <v>188009029.5968</v>
      </c>
      <c r="AQ155" s="57">
        <v>191048152.53488699</v>
      </c>
      <c r="AR155" s="57">
        <v>194287080.36024901</v>
      </c>
      <c r="AS155" s="57">
        <v>197768022.22444901</v>
      </c>
      <c r="AT155" s="57">
        <v>201536337.18914601</v>
      </c>
    </row>
    <row r="156" spans="1:46">
      <c r="A156">
        <v>105</v>
      </c>
      <c r="B156">
        <v>410600</v>
      </c>
      <c r="C156" t="s">
        <v>460</v>
      </c>
      <c r="D156" t="s">
        <v>692</v>
      </c>
      <c r="E156" s="57">
        <v>36643495.1964968</v>
      </c>
      <c r="F156" s="57">
        <v>32748743.800106201</v>
      </c>
      <c r="G156" s="57">
        <v>29429369.432709001</v>
      </c>
      <c r="H156" s="57">
        <v>26636258.913942602</v>
      </c>
      <c r="I156" s="57">
        <v>24322338.455930799</v>
      </c>
      <c r="J156" s="57">
        <v>22442573.663284499</v>
      </c>
      <c r="K156" s="57">
        <v>20953969.533101</v>
      </c>
      <c r="L156" s="57">
        <v>19815570.454964899</v>
      </c>
      <c r="M156" s="57">
        <v>18988460.210947201</v>
      </c>
      <c r="N156" s="57">
        <v>18435761.9756057</v>
      </c>
      <c r="O156" s="57">
        <v>18122638.315985199</v>
      </c>
      <c r="P156" s="57">
        <v>18016291.1916168</v>
      </c>
      <c r="Q156" s="57">
        <v>18085961.954518899</v>
      </c>
      <c r="R156" s="57">
        <v>18302931.349196099</v>
      </c>
      <c r="S156" s="57">
        <v>18640519.512640499</v>
      </c>
      <c r="T156" s="57">
        <v>19074085.974330001</v>
      </c>
      <c r="U156" s="57">
        <v>19581029.6562302</v>
      </c>
      <c r="V156" s="57">
        <v>20140788.872793298</v>
      </c>
      <c r="W156" s="57">
        <v>20734841.330957498</v>
      </c>
      <c r="X156" s="57">
        <v>21346704.1301485</v>
      </c>
      <c r="Y156" s="57">
        <v>21961933.762278501</v>
      </c>
      <c r="Z156" s="57">
        <v>22568126.111746602</v>
      </c>
      <c r="AA156" s="57">
        <v>23154916.4554387</v>
      </c>
      <c r="AB156" s="57">
        <v>23713979.4627272</v>
      </c>
      <c r="AC156" s="57">
        <v>24239029.1954717</v>
      </c>
      <c r="AD156" s="57">
        <v>24725819.1080181</v>
      </c>
      <c r="AE156" s="57">
        <v>25172142.047199398</v>
      </c>
      <c r="AF156" s="57">
        <v>25577830.252335001</v>
      </c>
      <c r="AG156" s="57">
        <v>25944755.355231199</v>
      </c>
      <c r="AH156" s="57">
        <v>26276828.3801817</v>
      </c>
      <c r="AI156" s="57">
        <v>26579999.7439656</v>
      </c>
      <c r="AJ156" s="57">
        <v>26862259.255850501</v>
      </c>
      <c r="AK156" s="57">
        <v>27133636.117589202</v>
      </c>
      <c r="AL156" s="57">
        <v>27406198.923422001</v>
      </c>
      <c r="AM156" s="57">
        <v>27694055.6600766</v>
      </c>
      <c r="AN156" s="57">
        <v>28013353.706765801</v>
      </c>
      <c r="AO156" s="57">
        <v>28382279.835190199</v>
      </c>
      <c r="AP156" s="57">
        <v>28821060.2095377</v>
      </c>
      <c r="AQ156" s="57">
        <v>29351960.3864819</v>
      </c>
      <c r="AR156" s="57">
        <v>29999285.315184101</v>
      </c>
      <c r="AS156" s="57">
        <v>30789379.3372912</v>
      </c>
      <c r="AT156" s="57">
        <v>31750626.1869382</v>
      </c>
    </row>
    <row r="157" spans="1:46">
      <c r="A157">
        <v>309</v>
      </c>
      <c r="B157">
        <v>410700</v>
      </c>
      <c r="C157" t="s">
        <v>460</v>
      </c>
      <c r="D157" t="s">
        <v>691</v>
      </c>
      <c r="E157" s="57">
        <v>151203360.90980101</v>
      </c>
      <c r="F157" s="57">
        <v>136654791.15325999</v>
      </c>
      <c r="G157" s="57">
        <v>124294090.41725899</v>
      </c>
      <c r="H157" s="57">
        <v>113935088.54898</v>
      </c>
      <c r="I157" s="57">
        <v>105399336.26911201</v>
      </c>
      <c r="J157" s="57">
        <v>98516105.171854496</v>
      </c>
      <c r="K157" s="57">
        <v>93122387.724914998</v>
      </c>
      <c r="L157" s="57">
        <v>89062897.2695079</v>
      </c>
      <c r="M157" s="57">
        <v>86190068.020358294</v>
      </c>
      <c r="N157" s="57">
        <v>84364055.065699801</v>
      </c>
      <c r="O157" s="57">
        <v>83452734.367272899</v>
      </c>
      <c r="P157" s="57">
        <v>83331702.760328293</v>
      </c>
      <c r="Q157" s="57">
        <v>83884277.953625202</v>
      </c>
      <c r="R157" s="57">
        <v>85001498.529429004</v>
      </c>
      <c r="S157" s="57">
        <v>86582123.943517193</v>
      </c>
      <c r="T157" s="57">
        <v>88532634.525174603</v>
      </c>
      <c r="U157" s="57">
        <v>90767231.477191404</v>
      </c>
      <c r="V157" s="57">
        <v>93207836.875871703</v>
      </c>
      <c r="W157" s="57">
        <v>95784093.671025306</v>
      </c>
      <c r="X157" s="57">
        <v>98433365.6859698</v>
      </c>
      <c r="Y157" s="57">
        <v>101100737.617533</v>
      </c>
      <c r="Z157" s="57">
        <v>103739015.03605101</v>
      </c>
      <c r="AA157" s="57">
        <v>106308724.385369</v>
      </c>
      <c r="AB157" s="57">
        <v>108778112.98283701</v>
      </c>
      <c r="AC157" s="57">
        <v>111123149.01932099</v>
      </c>
      <c r="AD157" s="57">
        <v>113327521.559187</v>
      </c>
      <c r="AE157" s="57">
        <v>115382640.540314</v>
      </c>
      <c r="AF157" s="57">
        <v>117287636.774093</v>
      </c>
      <c r="AG157" s="57">
        <v>119049361.945417</v>
      </c>
      <c r="AH157" s="57">
        <v>120682388.61269</v>
      </c>
      <c r="AI157" s="57">
        <v>122209010.207828</v>
      </c>
      <c r="AJ157" s="57">
        <v>123659241.036248</v>
      </c>
      <c r="AK157" s="57">
        <v>125070816.27688199</v>
      </c>
      <c r="AL157" s="57">
        <v>126489191.982171</v>
      </c>
      <c r="AM157" s="57">
        <v>127967545.07806</v>
      </c>
      <c r="AN157" s="57">
        <v>129566773.364005</v>
      </c>
      <c r="AO157" s="57">
        <v>131355495.512972</v>
      </c>
      <c r="AP157" s="57">
        <v>133410051.07143199</v>
      </c>
      <c r="AQ157" s="57">
        <v>135814500.45936799</v>
      </c>
      <c r="AR157" s="57">
        <v>138660624.97026801</v>
      </c>
      <c r="AS157" s="57">
        <v>142047926.77113301</v>
      </c>
      <c r="AT157" s="57">
        <v>146083628.90246999</v>
      </c>
    </row>
    <row r="158" spans="1:46">
      <c r="A158">
        <v>135</v>
      </c>
      <c r="B158">
        <v>410800</v>
      </c>
      <c r="C158" t="s">
        <v>460</v>
      </c>
      <c r="D158" t="s">
        <v>690</v>
      </c>
      <c r="E158" s="57">
        <v>82439576.002262905</v>
      </c>
      <c r="F158" s="57">
        <v>73920558.334612504</v>
      </c>
      <c r="G158" s="57">
        <v>66654121.202976301</v>
      </c>
      <c r="H158" s="57">
        <v>60533282.685490698</v>
      </c>
      <c r="I158" s="57">
        <v>55455515.183046699</v>
      </c>
      <c r="J158" s="57">
        <v>51322745.419289201</v>
      </c>
      <c r="K158" s="57">
        <v>48041354.440617099</v>
      </c>
      <c r="L158" s="57">
        <v>45522177.616182402</v>
      </c>
      <c r="M158" s="57">
        <v>43680504.637893297</v>
      </c>
      <c r="N158" s="57">
        <v>42436079.520409703</v>
      </c>
      <c r="O158" s="57">
        <v>41713100.601147301</v>
      </c>
      <c r="P158" s="57">
        <v>41440220.540275499</v>
      </c>
      <c r="Q158" s="57">
        <v>41550546.320716299</v>
      </c>
      <c r="R158" s="57">
        <v>41981639.248147801</v>
      </c>
      <c r="S158" s="57">
        <v>42675514.951001003</v>
      </c>
      <c r="T158" s="57">
        <v>43578643.380461603</v>
      </c>
      <c r="U158" s="57">
        <v>44641948.8104681</v>
      </c>
      <c r="V158" s="57">
        <v>45820809.8377143</v>
      </c>
      <c r="W158" s="57">
        <v>47075059.3816479</v>
      </c>
      <c r="X158" s="57">
        <v>48368984.684470497</v>
      </c>
      <c r="Y158" s="57">
        <v>49671327.311137304</v>
      </c>
      <c r="Z158" s="57">
        <v>50955283.149357401</v>
      </c>
      <c r="AA158" s="57">
        <v>52198502.409595601</v>
      </c>
      <c r="AB158" s="57">
        <v>53383089.625069</v>
      </c>
      <c r="AC158" s="57">
        <v>54495603.651749</v>
      </c>
      <c r="AD158" s="57">
        <v>55527057.668362297</v>
      </c>
      <c r="AE158" s="57">
        <v>56472919.1763881</v>
      </c>
      <c r="AF158" s="57">
        <v>57333110.000060402</v>
      </c>
      <c r="AG158" s="57">
        <v>58112006.286367297</v>
      </c>
      <c r="AH158" s="57">
        <v>58818438.505051002</v>
      </c>
      <c r="AI158" s="57">
        <v>59465691.448607802</v>
      </c>
      <c r="AJ158" s="57">
        <v>60071504.232287303</v>
      </c>
      <c r="AK158" s="57">
        <v>60658070.294092998</v>
      </c>
      <c r="AL158" s="57">
        <v>61252037.394783899</v>
      </c>
      <c r="AM158" s="57">
        <v>61884507.617873102</v>
      </c>
      <c r="AN158" s="57">
        <v>62591037.369625904</v>
      </c>
      <c r="AO158" s="57">
        <v>63411637.379061602</v>
      </c>
      <c r="AP158" s="57">
        <v>64390772.697957397</v>
      </c>
      <c r="AQ158" s="57">
        <v>65577362.700839899</v>
      </c>
      <c r="AR158" s="57">
        <v>67024781.084991299</v>
      </c>
      <c r="AS158" s="57">
        <v>68790855.870449394</v>
      </c>
      <c r="AT158" s="57">
        <v>70937869.4000047</v>
      </c>
    </row>
    <row r="159" spans="1:46">
      <c r="A159">
        <v>208</v>
      </c>
      <c r="B159">
        <v>410900</v>
      </c>
      <c r="C159" t="s">
        <v>460</v>
      </c>
      <c r="D159" t="s">
        <v>689</v>
      </c>
      <c r="E159" s="57">
        <v>80811657.267554402</v>
      </c>
      <c r="F159" s="57">
        <v>85983629.671549797</v>
      </c>
      <c r="G159" s="57">
        <v>90463083.083883494</v>
      </c>
      <c r="H159" s="57">
        <v>94360403.407424703</v>
      </c>
      <c r="I159" s="57">
        <v>97778202.585341901</v>
      </c>
      <c r="J159" s="57">
        <v>100811318.601105</v>
      </c>
      <c r="K159" s="57">
        <v>103546815.478484</v>
      </c>
      <c r="L159" s="57">
        <v>106063983.281547</v>
      </c>
      <c r="M159" s="57">
        <v>108434338.114664</v>
      </c>
      <c r="N159" s="57">
        <v>110721622.12250599</v>
      </c>
      <c r="O159" s="57">
        <v>112981803.490042</v>
      </c>
      <c r="P159" s="57">
        <v>115263076.442543</v>
      </c>
      <c r="Q159" s="57">
        <v>117605861.24557801</v>
      </c>
      <c r="R159" s="57">
        <v>120042804.205019</v>
      </c>
      <c r="S159" s="57">
        <v>122598777.667036</v>
      </c>
      <c r="T159" s="57">
        <v>125290880.01809999</v>
      </c>
      <c r="U159" s="57">
        <v>128128435.684982</v>
      </c>
      <c r="V159" s="57">
        <v>131112995.13475201</v>
      </c>
      <c r="W159" s="57">
        <v>134238334.874782</v>
      </c>
      <c r="X159" s="57">
        <v>137490457.45274499</v>
      </c>
      <c r="Y159" s="57">
        <v>140847591.45660999</v>
      </c>
      <c r="Z159" s="57">
        <v>144280191.514651</v>
      </c>
      <c r="AA159" s="57">
        <v>147750938.29543799</v>
      </c>
      <c r="AB159" s="57">
        <v>151214738.507844</v>
      </c>
      <c r="AC159" s="57">
        <v>154618724.901041</v>
      </c>
      <c r="AD159" s="57">
        <v>157902256.26450199</v>
      </c>
      <c r="AE159" s="57">
        <v>160996917.42799899</v>
      </c>
      <c r="AF159" s="57">
        <v>163826519.261603</v>
      </c>
      <c r="AG159" s="57">
        <v>166307098.67569</v>
      </c>
      <c r="AH159" s="57">
        <v>168346918.620931</v>
      </c>
      <c r="AI159" s="57">
        <v>169846468.08829999</v>
      </c>
      <c r="AJ159" s="57">
        <v>170698462.10906899</v>
      </c>
      <c r="AK159" s="57">
        <v>170787841.754812</v>
      </c>
      <c r="AL159" s="57">
        <v>169991774.13740399</v>
      </c>
      <c r="AM159" s="57">
        <v>168179652.40901601</v>
      </c>
      <c r="AN159" s="57">
        <v>165213095.76212499</v>
      </c>
      <c r="AO159" s="57">
        <v>160945949.42950299</v>
      </c>
      <c r="AP159" s="57">
        <v>155224284.68422499</v>
      </c>
      <c r="AQ159" s="57">
        <v>147886398.839665</v>
      </c>
      <c r="AR159" s="57">
        <v>138762815.249497</v>
      </c>
      <c r="AS159" s="57">
        <v>127676283.307696</v>
      </c>
      <c r="AT159" s="57">
        <v>114441778.44853599</v>
      </c>
    </row>
    <row r="160" spans="1:46">
      <c r="A160">
        <v>315</v>
      </c>
      <c r="B160">
        <v>411000</v>
      </c>
      <c r="C160" t="s">
        <v>460</v>
      </c>
      <c r="D160" t="s">
        <v>688</v>
      </c>
      <c r="E160" s="57">
        <v>100169527.89173999</v>
      </c>
      <c r="F160" s="57">
        <v>89245247.180539295</v>
      </c>
      <c r="G160" s="57">
        <v>79904422.5518969</v>
      </c>
      <c r="H160" s="57">
        <v>72012335.4692031</v>
      </c>
      <c r="I160" s="57">
        <v>65439845.938927799</v>
      </c>
      <c r="J160" s="57">
        <v>60063392.510620698</v>
      </c>
      <c r="K160" s="57">
        <v>55764992.276912302</v>
      </c>
      <c r="L160" s="57">
        <v>52432240.873512097</v>
      </c>
      <c r="M160" s="57">
        <v>49958312.479210302</v>
      </c>
      <c r="N160" s="57">
        <v>48241959.815876603</v>
      </c>
      <c r="O160" s="57">
        <v>47187514.1484612</v>
      </c>
      <c r="P160" s="57">
        <v>46704885.284993999</v>
      </c>
      <c r="Q160" s="57">
        <v>46709561.576584198</v>
      </c>
      <c r="R160" s="57">
        <v>47122609.917423397</v>
      </c>
      <c r="S160" s="57">
        <v>47870675.744780399</v>
      </c>
      <c r="T160" s="57">
        <v>48885983.0390056</v>
      </c>
      <c r="U160" s="57">
        <v>50106334.323529601</v>
      </c>
      <c r="V160" s="57">
        <v>51475110.664861098</v>
      </c>
      <c r="W160" s="57">
        <v>52941271.672591597</v>
      </c>
      <c r="X160" s="57">
        <v>54459355.499389499</v>
      </c>
      <c r="Y160" s="57">
        <v>55989478.841006599</v>
      </c>
      <c r="Z160" s="57">
        <v>57497336.936272502</v>
      </c>
      <c r="AA160" s="57">
        <v>58954203.567096598</v>
      </c>
      <c r="AB160" s="57">
        <v>60336931.0584701</v>
      </c>
      <c r="AC160" s="57">
        <v>61627950.2784613</v>
      </c>
      <c r="AD160" s="57">
        <v>62815270.638222598</v>
      </c>
      <c r="AE160" s="57">
        <v>63892480.0919827</v>
      </c>
      <c r="AF160" s="57">
        <v>64858745.137052402</v>
      </c>
      <c r="AG160" s="57">
        <v>65718810.813819803</v>
      </c>
      <c r="AH160" s="57">
        <v>66483000.705757998</v>
      </c>
      <c r="AI160" s="57">
        <v>67167216.939416796</v>
      </c>
      <c r="AJ160" s="57">
        <v>67792940.184424803</v>
      </c>
      <c r="AK160" s="57">
        <v>68387229.653493807</v>
      </c>
      <c r="AL160" s="57">
        <v>68982723.102412105</v>
      </c>
      <c r="AM160" s="57">
        <v>69617636.830050796</v>
      </c>
      <c r="AN160" s="57">
        <v>70335765.678361803</v>
      </c>
      <c r="AO160" s="57">
        <v>71186483.032373801</v>
      </c>
      <c r="AP160" s="57">
        <v>72224740.8201956</v>
      </c>
      <c r="AQ160" s="57">
        <v>73511069.513019904</v>
      </c>
      <c r="AR160" s="57">
        <v>75111578.125116706</v>
      </c>
      <c r="AS160" s="57">
        <v>77097954.213836104</v>
      </c>
      <c r="AT160" s="57">
        <v>79547463.879606605</v>
      </c>
    </row>
    <row r="161" spans="1:46">
      <c r="A161">
        <v>182</v>
      </c>
      <c r="B161">
        <v>411100</v>
      </c>
      <c r="C161" t="s">
        <v>460</v>
      </c>
      <c r="D161" t="s">
        <v>687</v>
      </c>
      <c r="E161" s="57">
        <v>48910416.112587102</v>
      </c>
      <c r="F161" s="57">
        <v>46629092.469922401</v>
      </c>
      <c r="G161" s="57">
        <v>44777697.339594498</v>
      </c>
      <c r="H161" s="57">
        <v>43318735.348418698</v>
      </c>
      <c r="I161" s="57">
        <v>42216309.864421397</v>
      </c>
      <c r="J161" s="57">
        <v>41436122.996840402</v>
      </c>
      <c r="K161" s="57">
        <v>40945475.596124202</v>
      </c>
      <c r="L161" s="57">
        <v>40713267.253932998</v>
      </c>
      <c r="M161" s="57">
        <v>40709996.303137399</v>
      </c>
      <c r="N161" s="57">
        <v>40907759.817820102</v>
      </c>
      <c r="O161" s="57">
        <v>41280253.613273896</v>
      </c>
      <c r="P161" s="57">
        <v>41802772.246003598</v>
      </c>
      <c r="Q161" s="57">
        <v>42452209.013724901</v>
      </c>
      <c r="R161" s="57">
        <v>43207055.955364503</v>
      </c>
      <c r="S161" s="57">
        <v>44047403.851060301</v>
      </c>
      <c r="T161" s="57">
        <v>44954942.222161397</v>
      </c>
      <c r="U161" s="57">
        <v>45912959.331228197</v>
      </c>
      <c r="V161" s="57">
        <v>46906342.182031803</v>
      </c>
      <c r="W161" s="57">
        <v>47921576.519554898</v>
      </c>
      <c r="X161" s="57">
        <v>48946746.829991102</v>
      </c>
      <c r="Y161" s="57">
        <v>49971536.340745203</v>
      </c>
      <c r="Z161" s="57">
        <v>50987227.020433702</v>
      </c>
      <c r="AA161" s="57">
        <v>51986699.578882903</v>
      </c>
      <c r="AB161" s="57">
        <v>52964433.467131503</v>
      </c>
      <c r="AC161" s="57">
        <v>53916506.877428897</v>
      </c>
      <c r="AD161" s="57">
        <v>54840596.743235797</v>
      </c>
      <c r="AE161" s="57">
        <v>55735978.739223801</v>
      </c>
      <c r="AF161" s="57">
        <v>56603527.281275697</v>
      </c>
      <c r="AG161" s="57">
        <v>57445715.526485696</v>
      </c>
      <c r="AH161" s="57">
        <v>58266615.373158798</v>
      </c>
      <c r="AI161" s="57">
        <v>59071897.460811697</v>
      </c>
      <c r="AJ161" s="57">
        <v>59868831.170171298</v>
      </c>
      <c r="AK161" s="57">
        <v>60666284.623176597</v>
      </c>
      <c r="AL161" s="57">
        <v>61474724.6829772</v>
      </c>
      <c r="AM161" s="57">
        <v>62306216.953933999</v>
      </c>
      <c r="AN161" s="57">
        <v>63174425.781619303</v>
      </c>
      <c r="AO161" s="57">
        <v>64094614.252816401</v>
      </c>
      <c r="AP161" s="57">
        <v>65083644.195519201</v>
      </c>
      <c r="AQ161" s="57">
        <v>66159976.178933397</v>
      </c>
      <c r="AR161" s="57">
        <v>67343669.513475895</v>
      </c>
      <c r="AS161" s="57">
        <v>68656382.250773698</v>
      </c>
      <c r="AT161" s="57">
        <v>70121371.183666706</v>
      </c>
    </row>
    <row r="162" spans="1:46">
      <c r="A162">
        <v>228</v>
      </c>
      <c r="B162">
        <v>411200</v>
      </c>
      <c r="C162" t="s">
        <v>460</v>
      </c>
      <c r="D162" t="s">
        <v>686</v>
      </c>
      <c r="E162" s="57">
        <v>45104699.8732097</v>
      </c>
      <c r="F162" s="57">
        <v>41905969.503460899</v>
      </c>
      <c r="G162" s="57">
        <v>39217737.207958102</v>
      </c>
      <c r="H162" s="57">
        <v>36996082.564694501</v>
      </c>
      <c r="I162" s="57">
        <v>35198923.9338324</v>
      </c>
      <c r="J162" s="57">
        <v>33786018.457703598</v>
      </c>
      <c r="K162" s="57">
        <v>32718962.060808301</v>
      </c>
      <c r="L162" s="57">
        <v>31961189.4498167</v>
      </c>
      <c r="M162" s="57">
        <v>31477974.113567799</v>
      </c>
      <c r="N162" s="57">
        <v>31236428.323069599</v>
      </c>
      <c r="O162" s="57">
        <v>31205503.131499499</v>
      </c>
      <c r="P162" s="57">
        <v>31355988.374203902</v>
      </c>
      <c r="Q162" s="57">
        <v>31660512.668698698</v>
      </c>
      <c r="R162" s="57">
        <v>32093543.414668702</v>
      </c>
      <c r="S162" s="57">
        <v>32631386.793967601</v>
      </c>
      <c r="T162" s="57">
        <v>33252187.770618901</v>
      </c>
      <c r="U162" s="57">
        <v>33935930.090814702</v>
      </c>
      <c r="V162" s="57">
        <v>34664436.282916501</v>
      </c>
      <c r="W162" s="57">
        <v>35421367.657455303</v>
      </c>
      <c r="X162" s="57">
        <v>36192224.307130501</v>
      </c>
      <c r="Y162" s="57">
        <v>36964345.106811203</v>
      </c>
      <c r="Z162" s="57">
        <v>37726907.713535503</v>
      </c>
      <c r="AA162" s="57">
        <v>38470928.566510998</v>
      </c>
      <c r="AB162" s="57">
        <v>39189262.887113899</v>
      </c>
      <c r="AC162" s="57">
        <v>39876604.678889997</v>
      </c>
      <c r="AD162" s="57">
        <v>40529486.7275538</v>
      </c>
      <c r="AE162" s="57">
        <v>41146280.600989804</v>
      </c>
      <c r="AF162" s="57">
        <v>41727196.649250403</v>
      </c>
      <c r="AG162" s="57">
        <v>42274284.004559003</v>
      </c>
      <c r="AH162" s="57">
        <v>42791430.581306197</v>
      </c>
      <c r="AI162" s="57">
        <v>43284363.076052397</v>
      </c>
      <c r="AJ162" s="57">
        <v>43760646.967528298</v>
      </c>
      <c r="AK162" s="57">
        <v>44229686.516632304</v>
      </c>
      <c r="AL162" s="57">
        <v>44702724.766432799</v>
      </c>
      <c r="AM162" s="57">
        <v>45192843.542166904</v>
      </c>
      <c r="AN162" s="57">
        <v>45714963.451241001</v>
      </c>
      <c r="AO162" s="57">
        <v>46285843.883230701</v>
      </c>
      <c r="AP162" s="57">
        <v>46924083.009880997</v>
      </c>
      <c r="AQ162" s="57">
        <v>47650117.785105698</v>
      </c>
      <c r="AR162" s="57">
        <v>48486223.944988497</v>
      </c>
      <c r="AS162" s="57">
        <v>49456516.007780798</v>
      </c>
      <c r="AT162" s="57">
        <v>50586947.2739041</v>
      </c>
    </row>
    <row r="163" spans="1:46">
      <c r="A163">
        <v>197</v>
      </c>
      <c r="B163">
        <v>411300</v>
      </c>
      <c r="C163" t="s">
        <v>460</v>
      </c>
      <c r="D163" t="s">
        <v>685</v>
      </c>
      <c r="E163" s="57">
        <v>178226431.622522</v>
      </c>
      <c r="F163" s="57">
        <v>184109901.50541899</v>
      </c>
      <c r="G163" s="57">
        <v>189923778.12429699</v>
      </c>
      <c r="H163" s="57">
        <v>195684493.46361399</v>
      </c>
      <c r="I163" s="57">
        <v>201406977.38565499</v>
      </c>
      <c r="J163" s="57">
        <v>207104657.630528</v>
      </c>
      <c r="K163" s="57">
        <v>212789459.81617099</v>
      </c>
      <c r="L163" s="57">
        <v>218471807.43834499</v>
      </c>
      <c r="M163" s="57">
        <v>224160621.870637</v>
      </c>
      <c r="N163" s="57">
        <v>229863322.36446199</v>
      </c>
      <c r="O163" s="57">
        <v>235585826.049059</v>
      </c>
      <c r="P163" s="57">
        <v>241332547.931494</v>
      </c>
      <c r="Q163" s="57">
        <v>247106400.89665899</v>
      </c>
      <c r="R163" s="57">
        <v>252908795.70727199</v>
      </c>
      <c r="S163" s="57">
        <v>258739641.00387499</v>
      </c>
      <c r="T163" s="57">
        <v>264597343.30484</v>
      </c>
      <c r="U163" s="57">
        <v>270478807.00635999</v>
      </c>
      <c r="V163" s="57">
        <v>276379434.38245797</v>
      </c>
      <c r="W163" s="57">
        <v>282293125.58498198</v>
      </c>
      <c r="X163" s="57">
        <v>288212278.64360398</v>
      </c>
      <c r="Y163" s="57">
        <v>294127789.46582401</v>
      </c>
      <c r="Z163" s="57">
        <v>300029051.836968</v>
      </c>
      <c r="AA163" s="57">
        <v>305903957.420187</v>
      </c>
      <c r="AB163" s="57">
        <v>311738895.756459</v>
      </c>
      <c r="AC163" s="57">
        <v>317518754.26458597</v>
      </c>
      <c r="AD163" s="57">
        <v>323226918.241198</v>
      </c>
      <c r="AE163" s="57">
        <v>328845270.86075002</v>
      </c>
      <c r="AF163" s="57">
        <v>334354193.17552298</v>
      </c>
      <c r="AG163" s="57">
        <v>339732564.11562502</v>
      </c>
      <c r="AH163" s="57">
        <v>344957760.488989</v>
      </c>
      <c r="AI163" s="57">
        <v>350005656.98137301</v>
      </c>
      <c r="AJ163" s="57">
        <v>354850626.15636402</v>
      </c>
      <c r="AK163" s="57">
        <v>359465538.45537198</v>
      </c>
      <c r="AL163" s="57">
        <v>363821762.19763303</v>
      </c>
      <c r="AM163" s="57">
        <v>367889163.58021098</v>
      </c>
      <c r="AN163" s="57">
        <v>371636106.67799598</v>
      </c>
      <c r="AO163" s="57">
        <v>375029453.44370103</v>
      </c>
      <c r="AP163" s="57">
        <v>378034563.70786798</v>
      </c>
      <c r="AQ163" s="57">
        <v>380615295.178864</v>
      </c>
      <c r="AR163" s="57">
        <v>382734003.44288099</v>
      </c>
      <c r="AS163" s="57">
        <v>384351541.963938</v>
      </c>
      <c r="AT163" s="57">
        <v>385427262.08388102</v>
      </c>
    </row>
    <row r="164" spans="1:46">
      <c r="A164">
        <v>236</v>
      </c>
      <c r="B164">
        <v>411400</v>
      </c>
      <c r="C164" t="s">
        <v>460</v>
      </c>
      <c r="D164" t="s">
        <v>684</v>
      </c>
      <c r="E164" s="57">
        <v>152905558.34638101</v>
      </c>
      <c r="F164" s="57">
        <v>158735106.18488199</v>
      </c>
      <c r="G164" s="57">
        <v>165821945.58450899</v>
      </c>
      <c r="H164" s="57">
        <v>173878292.18485799</v>
      </c>
      <c r="I164" s="57">
        <v>182634598.07475001</v>
      </c>
      <c r="J164" s="57">
        <v>191839551.792234</v>
      </c>
      <c r="K164" s="57">
        <v>201260078.32458001</v>
      </c>
      <c r="L164" s="57">
        <v>210681339.10828599</v>
      </c>
      <c r="M164" s="57">
        <v>219906732.029073</v>
      </c>
      <c r="N164" s="57">
        <v>228757891.42188901</v>
      </c>
      <c r="O164" s="57">
        <v>237074688.070905</v>
      </c>
      <c r="P164" s="57">
        <v>244715229.209519</v>
      </c>
      <c r="Q164" s="57">
        <v>251555858.52035201</v>
      </c>
      <c r="R164" s="57">
        <v>257491156.135252</v>
      </c>
      <c r="S164" s="57">
        <v>262433938.63529</v>
      </c>
      <c r="T164" s="57">
        <v>266315259.05076399</v>
      </c>
      <c r="U164" s="57">
        <v>269084406.86119598</v>
      </c>
      <c r="V164" s="57">
        <v>270708907.995332</v>
      </c>
      <c r="W164" s="57">
        <v>271174524.83114398</v>
      </c>
      <c r="X164" s="57">
        <v>270485256.19583201</v>
      </c>
      <c r="Y164" s="57">
        <v>268663337.36581498</v>
      </c>
      <c r="Z164" s="57">
        <v>265749240.06674099</v>
      </c>
      <c r="AA164" s="57">
        <v>261801672.473483</v>
      </c>
      <c r="AB164" s="57">
        <v>256897579.21013999</v>
      </c>
      <c r="AC164" s="57">
        <v>251132141.35003</v>
      </c>
      <c r="AD164" s="57">
        <v>244618776.41570199</v>
      </c>
      <c r="AE164" s="57">
        <v>237489138.37892801</v>
      </c>
      <c r="AF164" s="57">
        <v>229893117.66070399</v>
      </c>
      <c r="AG164" s="57">
        <v>221998841.13125899</v>
      </c>
      <c r="AH164" s="57">
        <v>213992672.11003101</v>
      </c>
      <c r="AI164" s="57">
        <v>206079210.36569801</v>
      </c>
      <c r="AJ164" s="57">
        <v>198481292.116157</v>
      </c>
      <c r="AK164" s="57">
        <v>191439990.02853</v>
      </c>
      <c r="AL164" s="57">
        <v>185214613.21916401</v>
      </c>
      <c r="AM164" s="57">
        <v>180082707.253629</v>
      </c>
      <c r="AN164" s="57">
        <v>176340054.146725</v>
      </c>
      <c r="AO164" s="57">
        <v>174300672.36247599</v>
      </c>
      <c r="AP164" s="57">
        <v>174296816.81412601</v>
      </c>
      <c r="AQ164" s="57">
        <v>176678978.864151</v>
      </c>
      <c r="AR164" s="57">
        <v>181815886.32424599</v>
      </c>
      <c r="AS164" s="57">
        <v>190094503.455331</v>
      </c>
      <c r="AT164" s="57">
        <v>201920030.96756101</v>
      </c>
    </row>
    <row r="165" spans="1:46">
      <c r="A165">
        <v>311</v>
      </c>
      <c r="B165">
        <v>411500</v>
      </c>
      <c r="C165" t="s">
        <v>460</v>
      </c>
      <c r="D165" t="s">
        <v>683</v>
      </c>
      <c r="E165" s="57">
        <v>130625787.62371799</v>
      </c>
      <c r="F165" s="57">
        <v>122706096.01641899</v>
      </c>
      <c r="G165" s="57">
        <v>116216682.983419</v>
      </c>
      <c r="H165" s="57">
        <v>111029880.55344801</v>
      </c>
      <c r="I165" s="57">
        <v>107023558.673647</v>
      </c>
      <c r="J165" s="57">
        <v>104081125.20956799</v>
      </c>
      <c r="K165" s="57">
        <v>102091525.94517399</v>
      </c>
      <c r="L165" s="57">
        <v>100949244.582835</v>
      </c>
      <c r="M165" s="57">
        <v>100554302.74333701</v>
      </c>
      <c r="N165" s="57">
        <v>100812259.965873</v>
      </c>
      <c r="O165" s="57">
        <v>101634213.708046</v>
      </c>
      <c r="P165" s="57">
        <v>102936799.345872</v>
      </c>
      <c r="Q165" s="57">
        <v>104642190.173775</v>
      </c>
      <c r="R165" s="57">
        <v>106678097.40459301</v>
      </c>
      <c r="S165" s="57">
        <v>108977770.169571</v>
      </c>
      <c r="T165" s="57">
        <v>111479995.51836599</v>
      </c>
      <c r="U165" s="57">
        <v>114129098.419044</v>
      </c>
      <c r="V165" s="57">
        <v>116874941.758086</v>
      </c>
      <c r="W165" s="57">
        <v>119672926.340378</v>
      </c>
      <c r="X165" s="57">
        <v>122483990.889218</v>
      </c>
      <c r="Y165" s="57">
        <v>125274612.04631799</v>
      </c>
      <c r="Z165" s="57">
        <v>128016804.371797</v>
      </c>
      <c r="AA165" s="57">
        <v>130688120.34418499</v>
      </c>
      <c r="AB165" s="57">
        <v>133271650.360422</v>
      </c>
      <c r="AC165" s="57">
        <v>135756022.73586199</v>
      </c>
      <c r="AD165" s="57">
        <v>138135403.704265</v>
      </c>
      <c r="AE165" s="57">
        <v>140409497.41780499</v>
      </c>
      <c r="AF165" s="57">
        <v>142583545.94706401</v>
      </c>
      <c r="AG165" s="57">
        <v>144668329.28103599</v>
      </c>
      <c r="AH165" s="57">
        <v>146680165.327124</v>
      </c>
      <c r="AI165" s="57">
        <v>148640909.91114399</v>
      </c>
      <c r="AJ165" s="57">
        <v>150577956.77732199</v>
      </c>
      <c r="AK165" s="57">
        <v>152524237.58829001</v>
      </c>
      <c r="AL165" s="57">
        <v>154518221.925098</v>
      </c>
      <c r="AM165" s="57">
        <v>156603917.2872</v>
      </c>
      <c r="AN165" s="57">
        <v>158830869.092466</v>
      </c>
      <c r="AO165" s="57">
        <v>161254160.67717099</v>
      </c>
      <c r="AP165" s="57">
        <v>163934413.29600301</v>
      </c>
      <c r="AQ165" s="57">
        <v>166937786.12206301</v>
      </c>
      <c r="AR165" s="57">
        <v>170335976.24686101</v>
      </c>
      <c r="AS165" s="57">
        <v>174206218.68031201</v>
      </c>
      <c r="AT165" s="57">
        <v>178631286.35075</v>
      </c>
    </row>
    <row r="166" spans="1:46">
      <c r="A166">
        <v>359</v>
      </c>
      <c r="B166">
        <v>411600</v>
      </c>
      <c r="C166" t="s">
        <v>460</v>
      </c>
      <c r="D166" t="s">
        <v>682</v>
      </c>
      <c r="E166" s="57">
        <v>180547269.76021901</v>
      </c>
      <c r="F166" s="57">
        <v>171828831.90308601</v>
      </c>
      <c r="G166" s="57">
        <v>164860975.252361</v>
      </c>
      <c r="H166" s="57">
        <v>159486980.877009</v>
      </c>
      <c r="I166" s="57">
        <v>155557029.56044799</v>
      </c>
      <c r="J166" s="57">
        <v>152928201.80055201</v>
      </c>
      <c r="K166" s="57">
        <v>151464477.80964801</v>
      </c>
      <c r="L166" s="57">
        <v>151036737.51451799</v>
      </c>
      <c r="M166" s="57">
        <v>151522760.5564</v>
      </c>
      <c r="N166" s="57">
        <v>152807226.290986</v>
      </c>
      <c r="O166" s="57">
        <v>154781713.78842199</v>
      </c>
      <c r="P166" s="57">
        <v>157344701.83330899</v>
      </c>
      <c r="Q166" s="57">
        <v>160401568.924703</v>
      </c>
      <c r="R166" s="57">
        <v>163864593.276115</v>
      </c>
      <c r="S166" s="57">
        <v>167652952.81551</v>
      </c>
      <c r="T166" s="57">
        <v>171692725.18530801</v>
      </c>
      <c r="U166" s="57">
        <v>175916887.74238199</v>
      </c>
      <c r="V166" s="57">
        <v>180265317.55806401</v>
      </c>
      <c r="W166" s="57">
        <v>184684791.418136</v>
      </c>
      <c r="X166" s="57">
        <v>189128985.82283601</v>
      </c>
      <c r="Y166" s="57">
        <v>193558476.98686001</v>
      </c>
      <c r="Z166" s="57">
        <v>197940740.839353</v>
      </c>
      <c r="AA166" s="57">
        <v>202250153.02391899</v>
      </c>
      <c r="AB166" s="57">
        <v>206467988.898615</v>
      </c>
      <c r="AC166" s="57">
        <v>210582423.53595299</v>
      </c>
      <c r="AD166" s="57">
        <v>214588531.7229</v>
      </c>
      <c r="AE166" s="57">
        <v>218488287.96087599</v>
      </c>
      <c r="AF166" s="57">
        <v>222290566.46575901</v>
      </c>
      <c r="AG166" s="57">
        <v>226011141.16787699</v>
      </c>
      <c r="AH166" s="57">
        <v>229672685.712017</v>
      </c>
      <c r="AI166" s="57">
        <v>233304773.45741901</v>
      </c>
      <c r="AJ166" s="57">
        <v>236943877.477779</v>
      </c>
      <c r="AK166" s="57">
        <v>240633370.561243</v>
      </c>
      <c r="AL166" s="57">
        <v>244423525.21041799</v>
      </c>
      <c r="AM166" s="57">
        <v>248371513.64236099</v>
      </c>
      <c r="AN166" s="57">
        <v>252541407.78858501</v>
      </c>
      <c r="AO166" s="57">
        <v>257004179.29506001</v>
      </c>
      <c r="AP166" s="57">
        <v>261837699.52220899</v>
      </c>
      <c r="AQ166" s="57">
        <v>267126739.54490501</v>
      </c>
      <c r="AR166" s="57">
        <v>272962970.15248299</v>
      </c>
      <c r="AS166" s="57">
        <v>279444961.84873199</v>
      </c>
      <c r="AT166" s="57">
        <v>286678184.85189301</v>
      </c>
    </row>
    <row r="167" spans="1:46">
      <c r="A167">
        <v>362</v>
      </c>
      <c r="B167">
        <v>411700</v>
      </c>
      <c r="C167" t="s">
        <v>460</v>
      </c>
      <c r="D167" t="s">
        <v>681</v>
      </c>
      <c r="E167" s="57">
        <v>139665303.534839</v>
      </c>
      <c r="F167" s="57">
        <v>135882594.892391</v>
      </c>
      <c r="G167" s="57">
        <v>133118938.63592599</v>
      </c>
      <c r="H167" s="57">
        <v>131279871.975637</v>
      </c>
      <c r="I167" s="57">
        <v>130275173.72163101</v>
      </c>
      <c r="J167" s="57">
        <v>130018864.283931</v>
      </c>
      <c r="K167" s="57">
        <v>130429205.672471</v>
      </c>
      <c r="L167" s="57">
        <v>131428701.497097</v>
      </c>
      <c r="M167" s="57">
        <v>132944096.967574</v>
      </c>
      <c r="N167" s="57">
        <v>134906378.893574</v>
      </c>
      <c r="O167" s="57">
        <v>137250775.68468699</v>
      </c>
      <c r="P167" s="57">
        <v>139916757.35041499</v>
      </c>
      <c r="Q167" s="57">
        <v>142848035.50017399</v>
      </c>
      <c r="R167" s="57">
        <v>145992563.343292</v>
      </c>
      <c r="S167" s="57">
        <v>149302535.689013</v>
      </c>
      <c r="T167" s="57">
        <v>152734388.946491</v>
      </c>
      <c r="U167" s="57">
        <v>156248801.12479699</v>
      </c>
      <c r="V167" s="57">
        <v>159810691.83291399</v>
      </c>
      <c r="W167" s="57">
        <v>163389222.27973801</v>
      </c>
      <c r="X167" s="57">
        <v>166957795.27408001</v>
      </c>
      <c r="Y167" s="57">
        <v>170494055.22466299</v>
      </c>
      <c r="Z167" s="57">
        <v>173979888.14012501</v>
      </c>
      <c r="AA167" s="57">
        <v>177401421.629015</v>
      </c>
      <c r="AB167" s="57">
        <v>180749024.89979801</v>
      </c>
      <c r="AC167" s="57">
        <v>184017308.76085201</v>
      </c>
      <c r="AD167" s="57">
        <v>187205125.62046799</v>
      </c>
      <c r="AE167" s="57">
        <v>190315569.48684901</v>
      </c>
      <c r="AF167" s="57">
        <v>193355975.968115</v>
      </c>
      <c r="AG167" s="57">
        <v>196337922.27229699</v>
      </c>
      <c r="AH167" s="57">
        <v>199277227.20734</v>
      </c>
      <c r="AI167" s="57">
        <v>202193951.18110299</v>
      </c>
      <c r="AJ167" s="57">
        <v>205112396.20135701</v>
      </c>
      <c r="AK167" s="57">
        <v>208061105.87579</v>
      </c>
      <c r="AL167" s="57">
        <v>211072865.41199899</v>
      </c>
      <c r="AM167" s="57">
        <v>214184701.61749801</v>
      </c>
      <c r="AN167" s="57">
        <v>217437882.89971101</v>
      </c>
      <c r="AO167" s="57">
        <v>220877919.26598001</v>
      </c>
      <c r="AP167" s="57">
        <v>224554562.32355699</v>
      </c>
      <c r="AQ167" s="57">
        <v>228521805.27961001</v>
      </c>
      <c r="AR167" s="57">
        <v>232837882.94121599</v>
      </c>
      <c r="AS167" s="57">
        <v>237565271.715372</v>
      </c>
      <c r="AT167" s="57">
        <v>242770689.60898301</v>
      </c>
    </row>
    <row r="168" spans="1:46">
      <c r="A168">
        <v>130</v>
      </c>
      <c r="B168">
        <v>419001</v>
      </c>
      <c r="C168" t="s">
        <v>460</v>
      </c>
      <c r="D168" t="s">
        <v>680</v>
      </c>
      <c r="E168" s="57">
        <v>17981913.3240803</v>
      </c>
      <c r="F168" s="57">
        <v>15787307.4610833</v>
      </c>
      <c r="G168" s="57">
        <v>13901096.925243299</v>
      </c>
      <c r="H168" s="57">
        <v>12297143.823635699</v>
      </c>
      <c r="I168" s="57">
        <v>10950389.2506165</v>
      </c>
      <c r="J168" s="57">
        <v>9836853.2878217101</v>
      </c>
      <c r="K168" s="57">
        <v>8933635.0041678809</v>
      </c>
      <c r="L168" s="57">
        <v>8218912.4558520596</v>
      </c>
      <c r="M168" s="57">
        <v>7671942.6863513896</v>
      </c>
      <c r="N168" s="57">
        <v>7273061.7264232896</v>
      </c>
      <c r="O168" s="57">
        <v>7003684.5941059301</v>
      </c>
      <c r="P168" s="57">
        <v>6846305.2947174003</v>
      </c>
      <c r="Q168" s="57">
        <v>6784496.8208563002</v>
      </c>
      <c r="R168" s="57">
        <v>6802911.1524016596</v>
      </c>
      <c r="S168" s="57">
        <v>6887279.2565126698</v>
      </c>
      <c r="T168" s="57">
        <v>7024411.0876289904</v>
      </c>
      <c r="U168" s="57">
        <v>7202195.5874704998</v>
      </c>
      <c r="V168" s="57">
        <v>7409600.6850377601</v>
      </c>
      <c r="W168" s="57">
        <v>7636673.2966110399</v>
      </c>
      <c r="X168" s="57">
        <v>7874539.3257516902</v>
      </c>
      <c r="Y168" s="57">
        <v>8115403.6633008998</v>
      </c>
      <c r="Z168" s="57">
        <v>8352550.1873801099</v>
      </c>
      <c r="AA168" s="57">
        <v>8580341.7633918207</v>
      </c>
      <c r="AB168" s="57">
        <v>8794220.2440181095</v>
      </c>
      <c r="AC168" s="57">
        <v>8990706.4692216795</v>
      </c>
      <c r="AD168" s="57">
        <v>9167400.2662455104</v>
      </c>
      <c r="AE168" s="57">
        <v>9322980.4496132396</v>
      </c>
      <c r="AF168" s="57">
        <v>9457204.8211282808</v>
      </c>
      <c r="AG168" s="57">
        <v>9570910.1698749401</v>
      </c>
      <c r="AH168" s="57">
        <v>9666012.2722178996</v>
      </c>
      <c r="AI168" s="57">
        <v>9745505.8918011505</v>
      </c>
      <c r="AJ168" s="57">
        <v>9813464.7795504592</v>
      </c>
      <c r="AK168" s="57">
        <v>9875041.6736709196</v>
      </c>
      <c r="AL168" s="57">
        <v>9936468.2996485494</v>
      </c>
      <c r="AM168" s="57">
        <v>10005055.370249201</v>
      </c>
      <c r="AN168" s="57">
        <v>10089192.585519901</v>
      </c>
      <c r="AO168" s="57">
        <v>10198348.632786799</v>
      </c>
      <c r="AP168" s="57">
        <v>10343071.186657101</v>
      </c>
      <c r="AQ168" s="57">
        <v>10534986.909019001</v>
      </c>
      <c r="AR168" s="57">
        <v>10786801.4490395</v>
      </c>
      <c r="AS168" s="57">
        <v>11112299.443167601</v>
      </c>
      <c r="AT168" s="57">
        <v>11526344.515131099</v>
      </c>
    </row>
    <row r="169" spans="1:46">
      <c r="A169">
        <v>295</v>
      </c>
      <c r="B169">
        <v>420100</v>
      </c>
      <c r="C169" t="s">
        <v>458</v>
      </c>
      <c r="D169" t="s">
        <v>679</v>
      </c>
      <c r="E169" s="57">
        <v>379515728.39375001</v>
      </c>
      <c r="F169" s="57">
        <v>435243421.75547302</v>
      </c>
      <c r="G169" s="57">
        <v>478473841.03225702</v>
      </c>
      <c r="H169" s="57">
        <v>510532865.39125901</v>
      </c>
      <c r="I169" s="57">
        <v>532684773.79770899</v>
      </c>
      <c r="J169" s="57">
        <v>546132245.01489401</v>
      </c>
      <c r="K169" s="57">
        <v>552016357.60416698</v>
      </c>
      <c r="L169" s="57">
        <v>551416589.92495298</v>
      </c>
      <c r="M169" s="57">
        <v>545350820.13473797</v>
      </c>
      <c r="N169" s="57">
        <v>534775326.18907797</v>
      </c>
      <c r="O169" s="57">
        <v>520584785.84158999</v>
      </c>
      <c r="P169" s="57">
        <v>503612276.64394897</v>
      </c>
      <c r="Q169" s="57">
        <v>484629275.945916</v>
      </c>
      <c r="R169" s="57">
        <v>464345660.89530098</v>
      </c>
      <c r="S169" s="57">
        <v>443409708.43798399</v>
      </c>
      <c r="T169" s="57">
        <v>422408095.31791198</v>
      </c>
      <c r="U169" s="57">
        <v>401865898.07710201</v>
      </c>
      <c r="V169" s="57">
        <v>382246593.05562901</v>
      </c>
      <c r="W169" s="57">
        <v>363952056.39162701</v>
      </c>
      <c r="X169" s="57">
        <v>347322564.02131599</v>
      </c>
      <c r="Y169" s="57">
        <v>332636791.67897302</v>
      </c>
      <c r="Z169" s="57">
        <v>320111814.89692599</v>
      </c>
      <c r="AA169" s="57">
        <v>309903109.005584</v>
      </c>
      <c r="AB169" s="57">
        <v>302104549.13343298</v>
      </c>
      <c r="AC169" s="57">
        <v>296748410.20700002</v>
      </c>
      <c r="AD169" s="57">
        <v>293805366.95086598</v>
      </c>
      <c r="AE169" s="57">
        <v>293184493.88774002</v>
      </c>
      <c r="AF169" s="57">
        <v>294733265.338328</v>
      </c>
      <c r="AG169" s="57">
        <v>298237555.42144299</v>
      </c>
      <c r="AH169" s="57">
        <v>303421638.05393499</v>
      </c>
      <c r="AI169" s="57">
        <v>309948186.95074701</v>
      </c>
      <c r="AJ169" s="57">
        <v>317418275.62487298</v>
      </c>
      <c r="AK169" s="57">
        <v>325371377.38737798</v>
      </c>
      <c r="AL169" s="57">
        <v>333285365.347377</v>
      </c>
      <c r="AM169" s="57">
        <v>340576512.41209698</v>
      </c>
      <c r="AN169" s="57">
        <v>346599491.28673798</v>
      </c>
      <c r="AO169" s="57">
        <v>350647374.47468901</v>
      </c>
      <c r="AP169" s="57">
        <v>351951634.27730799</v>
      </c>
      <c r="AQ169" s="57">
        <v>349682142.79404002</v>
      </c>
      <c r="AR169" s="57">
        <v>342947171.92243499</v>
      </c>
      <c r="AS169" s="57">
        <v>330793393.35805798</v>
      </c>
      <c r="AT169" s="57">
        <v>312205878.59454602</v>
      </c>
    </row>
    <row r="170" spans="1:46">
      <c r="A170">
        <v>123</v>
      </c>
      <c r="B170">
        <v>420200</v>
      </c>
      <c r="C170" t="s">
        <v>458</v>
      </c>
      <c r="D170" t="s">
        <v>678</v>
      </c>
      <c r="E170" s="57">
        <v>50476862.735547803</v>
      </c>
      <c r="F170" s="57">
        <v>54264181.485780001</v>
      </c>
      <c r="G170" s="57">
        <v>57653374.246095598</v>
      </c>
      <c r="H170" s="57">
        <v>60659552.346017003</v>
      </c>
      <c r="I170" s="57">
        <v>63297971.536078103</v>
      </c>
      <c r="J170" s="57">
        <v>65584031.987823397</v>
      </c>
      <c r="K170" s="57">
        <v>67533278.293809101</v>
      </c>
      <c r="L170" s="57">
        <v>69161399.467601895</v>
      </c>
      <c r="M170" s="57">
        <v>70484228.943779901</v>
      </c>
      <c r="N170" s="57">
        <v>71517744.577932701</v>
      </c>
      <c r="O170" s="57">
        <v>72278068.646660194</v>
      </c>
      <c r="P170" s="57">
        <v>72781467.847573996</v>
      </c>
      <c r="Q170" s="57">
        <v>73044353.299296796</v>
      </c>
      <c r="R170" s="57">
        <v>73083280.541462198</v>
      </c>
      <c r="S170" s="57">
        <v>72914949.534714907</v>
      </c>
      <c r="T170" s="57">
        <v>72556204.660710797</v>
      </c>
      <c r="U170" s="57">
        <v>72024034.722116798</v>
      </c>
      <c r="V170" s="57">
        <v>71335572.942611307</v>
      </c>
      <c r="W170" s="57">
        <v>70508096.966883302</v>
      </c>
      <c r="X170" s="57">
        <v>69559028.860633194</v>
      </c>
      <c r="Y170" s="57">
        <v>68505935.110572502</v>
      </c>
      <c r="Z170" s="57">
        <v>67366526.624423802</v>
      </c>
      <c r="AA170" s="57">
        <v>66158658.730920598</v>
      </c>
      <c r="AB170" s="57">
        <v>64900331.179807797</v>
      </c>
      <c r="AC170" s="57">
        <v>63609688.1418413</v>
      </c>
      <c r="AD170" s="57">
        <v>62305018.208787903</v>
      </c>
      <c r="AE170" s="57">
        <v>61004754.393426202</v>
      </c>
      <c r="AF170" s="57">
        <v>59727474.129544802</v>
      </c>
      <c r="AG170" s="57">
        <v>58491899.271944702</v>
      </c>
      <c r="AH170" s="57">
        <v>57316896.096436903</v>
      </c>
      <c r="AI170" s="57">
        <v>56221475.299844198</v>
      </c>
      <c r="AJ170" s="57">
        <v>55224792.000000097</v>
      </c>
      <c r="AK170" s="57">
        <v>54346145.735749602</v>
      </c>
      <c r="AL170" s="57">
        <v>53604980.466948397</v>
      </c>
      <c r="AM170" s="57">
        <v>53020884.5744633</v>
      </c>
      <c r="AN170" s="57">
        <v>52613590.860173099</v>
      </c>
      <c r="AO170" s="57">
        <v>52402976.546966501</v>
      </c>
      <c r="AP170" s="57">
        <v>52409063.278744102</v>
      </c>
      <c r="AQ170" s="57">
        <v>52652017.1204172</v>
      </c>
      <c r="AR170" s="57">
        <v>53152148.557908401</v>
      </c>
      <c r="AS170" s="57">
        <v>53929912.498151504</v>
      </c>
      <c r="AT170" s="57">
        <v>55005908.269091003</v>
      </c>
    </row>
    <row r="171" spans="1:46">
      <c r="A171">
        <v>245</v>
      </c>
      <c r="B171">
        <v>420300</v>
      </c>
      <c r="C171" t="s">
        <v>458</v>
      </c>
      <c r="D171" t="s">
        <v>677</v>
      </c>
      <c r="E171" s="57">
        <v>83870885.998998493</v>
      </c>
      <c r="F171" s="57">
        <v>76098974.981093898</v>
      </c>
      <c r="G171" s="57">
        <v>69476987.647128105</v>
      </c>
      <c r="H171" s="57">
        <v>63907120.146214999</v>
      </c>
      <c r="I171" s="57">
        <v>59295613.674327098</v>
      </c>
      <c r="J171" s="57">
        <v>55552754.474295899</v>
      </c>
      <c r="K171" s="57">
        <v>52592873.835809499</v>
      </c>
      <c r="L171" s="57">
        <v>50334348.095415697</v>
      </c>
      <c r="M171" s="57">
        <v>48699598.636519402</v>
      </c>
      <c r="N171" s="57">
        <v>47615091.889385097</v>
      </c>
      <c r="O171" s="57">
        <v>47011339.331134297</v>
      </c>
      <c r="P171" s="57">
        <v>46822897.485746898</v>
      </c>
      <c r="Q171" s="57">
        <v>46988367.924061999</v>
      </c>
      <c r="R171" s="57">
        <v>47450397.263775297</v>
      </c>
      <c r="S171" s="57">
        <v>48155677.1694424</v>
      </c>
      <c r="T171" s="57">
        <v>49054944.352476403</v>
      </c>
      <c r="U171" s="57">
        <v>50102980.571147896</v>
      </c>
      <c r="V171" s="57">
        <v>51258612.630588301</v>
      </c>
      <c r="W171" s="57">
        <v>52484712.382782198</v>
      </c>
      <c r="X171" s="57">
        <v>53748196.726578496</v>
      </c>
      <c r="Y171" s="57">
        <v>55020027.607680798</v>
      </c>
      <c r="Z171" s="57">
        <v>56275212.018650502</v>
      </c>
      <c r="AA171" s="57">
        <v>57492801.998909503</v>
      </c>
      <c r="AB171" s="57">
        <v>58655894.634736501</v>
      </c>
      <c r="AC171" s="57">
        <v>59751632.059268199</v>
      </c>
      <c r="AD171" s="57">
        <v>60771201.452500299</v>
      </c>
      <c r="AE171" s="57">
        <v>61709835.041286498</v>
      </c>
      <c r="AF171" s="57">
        <v>62566810.099338502</v>
      </c>
      <c r="AG171" s="57">
        <v>63345448.9472275</v>
      </c>
      <c r="AH171" s="57">
        <v>64053118.952381097</v>
      </c>
      <c r="AI171" s="57">
        <v>64701232.529084198</v>
      </c>
      <c r="AJ171" s="57">
        <v>65305247.1384845</v>
      </c>
      <c r="AK171" s="57">
        <v>65884665.288582802</v>
      </c>
      <c r="AL171" s="57">
        <v>66463034.5342426</v>
      </c>
      <c r="AM171" s="57">
        <v>67067947.477181397</v>
      </c>
      <c r="AN171" s="57">
        <v>67731041.765977398</v>
      </c>
      <c r="AO171" s="57">
        <v>68488000.096066505</v>
      </c>
      <c r="AP171" s="57">
        <v>69378550.209745407</v>
      </c>
      <c r="AQ171" s="57">
        <v>70446464.896163002</v>
      </c>
      <c r="AR171" s="57">
        <v>71739561.991331607</v>
      </c>
      <c r="AS171" s="57">
        <v>73309704.3781185</v>
      </c>
      <c r="AT171" s="57">
        <v>75212799.9862542</v>
      </c>
    </row>
    <row r="172" spans="1:46">
      <c r="A172">
        <v>328</v>
      </c>
      <c r="B172">
        <v>420500</v>
      </c>
      <c r="C172" t="s">
        <v>458</v>
      </c>
      <c r="D172" t="s">
        <v>676</v>
      </c>
      <c r="E172" s="57">
        <v>87205434.570939094</v>
      </c>
      <c r="F172" s="57">
        <v>87463648.862838998</v>
      </c>
      <c r="G172" s="57">
        <v>88362596.834893495</v>
      </c>
      <c r="H172" s="57">
        <v>89806059.2766902</v>
      </c>
      <c r="I172" s="57">
        <v>91702495.144052699</v>
      </c>
      <c r="J172" s="57">
        <v>93965041.559040993</v>
      </c>
      <c r="K172" s="57">
        <v>96511513.809951097</v>
      </c>
      <c r="L172" s="57">
        <v>99264405.351315394</v>
      </c>
      <c r="M172" s="57">
        <v>102150887.803903</v>
      </c>
      <c r="N172" s="57">
        <v>105102810.954717</v>
      </c>
      <c r="O172" s="57">
        <v>108056702.757001</v>
      </c>
      <c r="P172" s="57">
        <v>110953769.33023</v>
      </c>
      <c r="Q172" s="57">
        <v>113739894.96011899</v>
      </c>
      <c r="R172" s="57">
        <v>116365642.098618</v>
      </c>
      <c r="S172" s="57">
        <v>118786251.363911</v>
      </c>
      <c r="T172" s="57">
        <v>120961641.54042301</v>
      </c>
      <c r="U172" s="57">
        <v>122856409.57881001</v>
      </c>
      <c r="V172" s="57">
        <v>124439830.59596799</v>
      </c>
      <c r="W172" s="57">
        <v>125685857.875028</v>
      </c>
      <c r="X172" s="57">
        <v>126573122.865356</v>
      </c>
      <c r="Y172" s="57">
        <v>127084935.182558</v>
      </c>
      <c r="Z172" s="57">
        <v>127209282.60846999</v>
      </c>
      <c r="AA172" s="57">
        <v>126938831.091171</v>
      </c>
      <c r="AB172" s="57">
        <v>126270924.74497201</v>
      </c>
      <c r="AC172" s="57">
        <v>125207585.850421</v>
      </c>
      <c r="AD172" s="57">
        <v>123755514.854303</v>
      </c>
      <c r="AE172" s="57">
        <v>121926090.369638</v>
      </c>
      <c r="AF172" s="57">
        <v>119735369.175685</v>
      </c>
      <c r="AG172" s="57">
        <v>117204086.21793599</v>
      </c>
      <c r="AH172" s="57">
        <v>114357654.60811999</v>
      </c>
      <c r="AI172" s="57">
        <v>111226165.62420399</v>
      </c>
      <c r="AJ172" s="57">
        <v>107844388.710389</v>
      </c>
      <c r="AK172" s="57">
        <v>104251771.47711401</v>
      </c>
      <c r="AL172" s="57">
        <v>100492439.701052</v>
      </c>
      <c r="AM172" s="57">
        <v>96615197.325116307</v>
      </c>
      <c r="AN172" s="57">
        <v>92673526.458452195</v>
      </c>
      <c r="AO172" s="57">
        <v>88725587.376442105</v>
      </c>
      <c r="AP172" s="57">
        <v>84834218.520706102</v>
      </c>
      <c r="AQ172" s="57">
        <v>81066936.499101803</v>
      </c>
      <c r="AR172" s="57">
        <v>77495936.085717902</v>
      </c>
      <c r="AS172" s="57">
        <v>74198090.2208855</v>
      </c>
      <c r="AT172" s="57">
        <v>71254950.011166304</v>
      </c>
    </row>
    <row r="173" spans="1:46">
      <c r="A173">
        <v>306</v>
      </c>
      <c r="B173">
        <v>420600</v>
      </c>
      <c r="C173" t="s">
        <v>458</v>
      </c>
      <c r="D173" t="s">
        <v>675</v>
      </c>
      <c r="E173" s="57">
        <v>134925809.008632</v>
      </c>
      <c r="F173" s="57">
        <v>122601534.64683001</v>
      </c>
      <c r="G173" s="57">
        <v>112104727.017957</v>
      </c>
      <c r="H173" s="57">
        <v>103279474.83916999</v>
      </c>
      <c r="I173" s="57">
        <v>95976332.8823248</v>
      </c>
      <c r="J173" s="57">
        <v>90052321.9739822</v>
      </c>
      <c r="K173" s="57">
        <v>85370928.995400801</v>
      </c>
      <c r="L173" s="57">
        <v>81802106.8825434</v>
      </c>
      <c r="M173" s="57">
        <v>79222274.626073197</v>
      </c>
      <c r="N173" s="57">
        <v>77514317.271354303</v>
      </c>
      <c r="O173" s="57">
        <v>76567585.918454096</v>
      </c>
      <c r="P173" s="57">
        <v>76277897.722138301</v>
      </c>
      <c r="Q173" s="57">
        <v>76547535.891877502</v>
      </c>
      <c r="R173" s="57">
        <v>77285249.691841498</v>
      </c>
      <c r="S173" s="57">
        <v>78406254.440902606</v>
      </c>
      <c r="T173" s="57">
        <v>79832231.512633905</v>
      </c>
      <c r="U173" s="57">
        <v>81491328.335310295</v>
      </c>
      <c r="V173" s="57">
        <v>83318158.391908497</v>
      </c>
      <c r="W173" s="57">
        <v>85253801.220105499</v>
      </c>
      <c r="X173" s="57">
        <v>87245802.412281394</v>
      </c>
      <c r="Y173" s="57">
        <v>89248173.615515605</v>
      </c>
      <c r="Z173" s="57">
        <v>91221392.531591296</v>
      </c>
      <c r="AA173" s="57">
        <v>93132402.916992098</v>
      </c>
      <c r="AB173" s="57">
        <v>94954614.582902297</v>
      </c>
      <c r="AC173" s="57">
        <v>96667903.395208701</v>
      </c>
      <c r="AD173" s="57">
        <v>98258611.274498299</v>
      </c>
      <c r="AE173" s="57">
        <v>99719546.196061999</v>
      </c>
      <c r="AF173" s="57">
        <v>101049982.189889</v>
      </c>
      <c r="AG173" s="57">
        <v>102255659.340673</v>
      </c>
      <c r="AH173" s="57">
        <v>103348783.787808</v>
      </c>
      <c r="AI173" s="57">
        <v>104348027.72538701</v>
      </c>
      <c r="AJ173" s="57">
        <v>105278529.402208</v>
      </c>
      <c r="AK173" s="57">
        <v>106171893.121769</v>
      </c>
      <c r="AL173" s="57">
        <v>107066189.24226899</v>
      </c>
      <c r="AM173" s="57">
        <v>108005954.17660999</v>
      </c>
      <c r="AN173" s="57">
        <v>109042190.39239401</v>
      </c>
      <c r="AO173" s="57">
        <v>110232366.41192199</v>
      </c>
      <c r="AP173" s="57">
        <v>111640416.812204</v>
      </c>
      <c r="AQ173" s="57">
        <v>113336742.224944</v>
      </c>
      <c r="AR173" s="57">
        <v>115398209.33655301</v>
      </c>
      <c r="AS173" s="57">
        <v>117908150.888134</v>
      </c>
      <c r="AT173" s="57">
        <v>120956365.675505</v>
      </c>
    </row>
    <row r="174" spans="1:46">
      <c r="A174">
        <v>69</v>
      </c>
      <c r="B174">
        <v>420700</v>
      </c>
      <c r="C174" t="s">
        <v>458</v>
      </c>
      <c r="D174" t="s">
        <v>674</v>
      </c>
      <c r="E174" s="57">
        <v>20271381.550183401</v>
      </c>
      <c r="F174" s="57">
        <v>21513792.715585299</v>
      </c>
      <c r="G174" s="57">
        <v>22823363.6829082</v>
      </c>
      <c r="H174" s="57">
        <v>24172035.408074301</v>
      </c>
      <c r="I174" s="57">
        <v>25533700.9542141</v>
      </c>
      <c r="J174" s="57">
        <v>26884205.4916673</v>
      </c>
      <c r="K174" s="57">
        <v>28201346.297981799</v>
      </c>
      <c r="L174" s="57">
        <v>29464872.757914599</v>
      </c>
      <c r="M174" s="57">
        <v>30656486.3634311</v>
      </c>
      <c r="N174" s="57">
        <v>31759840.7137057</v>
      </c>
      <c r="O174" s="57">
        <v>32760541.515121099</v>
      </c>
      <c r="P174" s="57">
        <v>33646146.5812691</v>
      </c>
      <c r="Q174" s="57">
        <v>34406165.832949899</v>
      </c>
      <c r="R174" s="57">
        <v>35032061.298172504</v>
      </c>
      <c r="S174" s="57">
        <v>35517247.112154499</v>
      </c>
      <c r="T174" s="57">
        <v>35857089.517322503</v>
      </c>
      <c r="U174" s="57">
        <v>36048906.863311499</v>
      </c>
      <c r="V174" s="57">
        <v>36091969.606965102</v>
      </c>
      <c r="W174" s="57">
        <v>35987500.312335797</v>
      </c>
      <c r="X174" s="57">
        <v>35738673.650685102</v>
      </c>
      <c r="Y174" s="57">
        <v>35350616.400482297</v>
      </c>
      <c r="Z174" s="57">
        <v>34830407.447406299</v>
      </c>
      <c r="AA174" s="57">
        <v>34187077.784344397</v>
      </c>
      <c r="AB174" s="57">
        <v>33431610.511392299</v>
      </c>
      <c r="AC174" s="57">
        <v>32576940.835854799</v>
      </c>
      <c r="AD174" s="57">
        <v>31637956.072245099</v>
      </c>
      <c r="AE174" s="57">
        <v>30631495.642285202</v>
      </c>
      <c r="AF174" s="57">
        <v>29576351.074905999</v>
      </c>
      <c r="AG174" s="57">
        <v>28493266.006246399</v>
      </c>
      <c r="AH174" s="57">
        <v>27404936.179655202</v>
      </c>
      <c r="AI174" s="57">
        <v>26336009.4456884</v>
      </c>
      <c r="AJ174" s="57">
        <v>25313085.7621122</v>
      </c>
      <c r="AK174" s="57">
        <v>24364717.1939006</v>
      </c>
      <c r="AL174" s="57">
        <v>23521407.913236301</v>
      </c>
      <c r="AM174" s="57">
        <v>22815614.199510701</v>
      </c>
      <c r="AN174" s="57">
        <v>22281744.4393241</v>
      </c>
      <c r="AO174" s="57">
        <v>21956159.126486201</v>
      </c>
      <c r="AP174" s="57">
        <v>21877170.8620134</v>
      </c>
      <c r="AQ174" s="57">
        <v>22085044.3541326</v>
      </c>
      <c r="AR174" s="57">
        <v>22621996.4182791</v>
      </c>
      <c r="AS174" s="57">
        <v>23532195.977096502</v>
      </c>
      <c r="AT174" s="57">
        <v>24861764.060437098</v>
      </c>
    </row>
    <row r="175" spans="1:46">
      <c r="A175">
        <v>142</v>
      </c>
      <c r="B175">
        <v>420800</v>
      </c>
      <c r="C175" t="s">
        <v>458</v>
      </c>
      <c r="D175" t="s">
        <v>673</v>
      </c>
      <c r="E175" s="57">
        <v>57129102.483883798</v>
      </c>
      <c r="F175" s="57">
        <v>54065293.369907297</v>
      </c>
      <c r="G175" s="57">
        <v>51514029.213396303</v>
      </c>
      <c r="H175" s="57">
        <v>49430735.972558603</v>
      </c>
      <c r="I175" s="57">
        <v>47772714.924403697</v>
      </c>
      <c r="J175" s="57">
        <v>46499142.664743401</v>
      </c>
      <c r="K175" s="57">
        <v>45571071.108191602</v>
      </c>
      <c r="L175" s="57">
        <v>44951427.488163799</v>
      </c>
      <c r="M175" s="57">
        <v>44605014.356877998</v>
      </c>
      <c r="N175" s="57">
        <v>44498509.585354</v>
      </c>
      <c r="O175" s="57">
        <v>44600466.363413498</v>
      </c>
      <c r="P175" s="57">
        <v>44881313.199680597</v>
      </c>
      <c r="Q175" s="57">
        <v>45313353.921580903</v>
      </c>
      <c r="R175" s="57">
        <v>45870767.675342701</v>
      </c>
      <c r="S175" s="57">
        <v>46529608.9259957</v>
      </c>
      <c r="T175" s="57">
        <v>47267807.457372099</v>
      </c>
      <c r="U175" s="57">
        <v>48065168.372105598</v>
      </c>
      <c r="V175" s="57">
        <v>48903372.091632597</v>
      </c>
      <c r="W175" s="57">
        <v>49765974.356191002</v>
      </c>
      <c r="X175" s="57">
        <v>50638406.224820897</v>
      </c>
      <c r="Y175" s="57">
        <v>51507974.075364403</v>
      </c>
      <c r="Z175" s="57">
        <v>52363859.604465701</v>
      </c>
      <c r="AA175" s="57">
        <v>53197119.8275709</v>
      </c>
      <c r="AB175" s="57">
        <v>54000687.078928597</v>
      </c>
      <c r="AC175" s="57">
        <v>54769369.011588603</v>
      </c>
      <c r="AD175" s="57">
        <v>55499848.597403198</v>
      </c>
      <c r="AE175" s="57">
        <v>56190684.127026901</v>
      </c>
      <c r="AF175" s="57">
        <v>56842309.209915802</v>
      </c>
      <c r="AG175" s="57">
        <v>57457032.774328098</v>
      </c>
      <c r="AH175" s="57">
        <v>58039039.067324802</v>
      </c>
      <c r="AI175" s="57">
        <v>58594387.654768102</v>
      </c>
      <c r="AJ175" s="57">
        <v>59131013.421321698</v>
      </c>
      <c r="AK175" s="57">
        <v>59658726.570452802</v>
      </c>
      <c r="AL175" s="57">
        <v>60189212.624430098</v>
      </c>
      <c r="AM175" s="57">
        <v>60736032.4243237</v>
      </c>
      <c r="AN175" s="57">
        <v>61314622.130005203</v>
      </c>
      <c r="AO175" s="57">
        <v>61942293.220151298</v>
      </c>
      <c r="AP175" s="57">
        <v>62638232.492236704</v>
      </c>
      <c r="AQ175" s="57">
        <v>63423502.062540904</v>
      </c>
      <c r="AR175" s="57">
        <v>64321039.366144501</v>
      </c>
      <c r="AS175" s="57">
        <v>65355657.156929404</v>
      </c>
      <c r="AT175" s="57">
        <v>66554043.507582098</v>
      </c>
    </row>
    <row r="176" spans="1:46">
      <c r="A176">
        <v>307</v>
      </c>
      <c r="B176">
        <v>420900</v>
      </c>
      <c r="C176" t="s">
        <v>458</v>
      </c>
      <c r="D176" t="s">
        <v>672</v>
      </c>
      <c r="E176" s="57">
        <v>187036141.80595899</v>
      </c>
      <c r="F176" s="57">
        <v>166884773.351832</v>
      </c>
      <c r="G176" s="57">
        <v>149613863.89417899</v>
      </c>
      <c r="H176" s="57">
        <v>134978666.75908399</v>
      </c>
      <c r="I176" s="57">
        <v>122744559.697328</v>
      </c>
      <c r="J176" s="57">
        <v>112687044.884378</v>
      </c>
      <c r="K176" s="57">
        <v>104591748.920389</v>
      </c>
      <c r="L176" s="57">
        <v>98254422.830207303</v>
      </c>
      <c r="M176" s="57">
        <v>93480942.063370705</v>
      </c>
      <c r="N176" s="57">
        <v>90087306.494104907</v>
      </c>
      <c r="O176" s="57">
        <v>87899640.421324298</v>
      </c>
      <c r="P176" s="57">
        <v>86754192.568632603</v>
      </c>
      <c r="Q176" s="57">
        <v>86497336.084326699</v>
      </c>
      <c r="R176" s="57">
        <v>86985568.541390896</v>
      </c>
      <c r="S176" s="57">
        <v>88085511.937497601</v>
      </c>
      <c r="T176" s="57">
        <v>89673912.6950102</v>
      </c>
      <c r="U176" s="57">
        <v>91637641.660983101</v>
      </c>
      <c r="V176" s="57">
        <v>93873694.107157707</v>
      </c>
      <c r="W176" s="57">
        <v>96289189.729966193</v>
      </c>
      <c r="X176" s="57">
        <v>98801372.650532693</v>
      </c>
      <c r="Y176" s="57">
        <v>101337611.414667</v>
      </c>
      <c r="Z176" s="57">
        <v>103835398.992869</v>
      </c>
      <c r="AA176" s="57">
        <v>106242352.780333</v>
      </c>
      <c r="AB176" s="57">
        <v>108516214.59694</v>
      </c>
      <c r="AC176" s="57">
        <v>110624850.687253</v>
      </c>
      <c r="AD176" s="57">
        <v>112546251.72054</v>
      </c>
      <c r="AE176" s="57">
        <v>114268532.790746</v>
      </c>
      <c r="AF176" s="57">
        <v>115789933.41651</v>
      </c>
      <c r="AG176" s="57">
        <v>117118817.541164</v>
      </c>
      <c r="AH176" s="57">
        <v>118273673.53272299</v>
      </c>
      <c r="AI176" s="57">
        <v>119283114.18389501</v>
      </c>
      <c r="AJ176" s="57">
        <v>120185876.71208</v>
      </c>
      <c r="AK176" s="57">
        <v>121030822.759358</v>
      </c>
      <c r="AL176" s="57">
        <v>121876938.392516</v>
      </c>
      <c r="AM176" s="57">
        <v>122793334.10301401</v>
      </c>
      <c r="AN176" s="57">
        <v>123859244.80700999</v>
      </c>
      <c r="AO176" s="57">
        <v>125164029.84535199</v>
      </c>
      <c r="AP176" s="57">
        <v>126807172.98356999</v>
      </c>
      <c r="AQ176" s="57">
        <v>128898282.411889</v>
      </c>
      <c r="AR176" s="57">
        <v>131557090.74523</v>
      </c>
      <c r="AS176" s="57">
        <v>134913455.02319199</v>
      </c>
      <c r="AT176" s="57">
        <v>139107356.71006501</v>
      </c>
    </row>
    <row r="177" spans="1:46">
      <c r="A177">
        <v>143</v>
      </c>
      <c r="B177">
        <v>421000</v>
      </c>
      <c r="C177" t="s">
        <v>458</v>
      </c>
      <c r="D177" t="s">
        <v>671</v>
      </c>
      <c r="E177" s="57">
        <v>111251184.102984</v>
      </c>
      <c r="F177" s="57">
        <v>107116801.888034</v>
      </c>
      <c r="G177" s="57">
        <v>103780089.998723</v>
      </c>
      <c r="H177" s="57">
        <v>101170708.36396299</v>
      </c>
      <c r="I177" s="57">
        <v>99221327.134428695</v>
      </c>
      <c r="J177" s="57">
        <v>97867626.682553306</v>
      </c>
      <c r="K177" s="57">
        <v>97048297.602531299</v>
      </c>
      <c r="L177" s="57">
        <v>96705040.710317403</v>
      </c>
      <c r="M177" s="57">
        <v>96782567.043625802</v>
      </c>
      <c r="N177" s="57">
        <v>97228597.861931995</v>
      </c>
      <c r="O177" s="57">
        <v>97993864.646470696</v>
      </c>
      <c r="P177" s="57">
        <v>99032109.100237697</v>
      </c>
      <c r="Q177" s="57">
        <v>100300083.147989</v>
      </c>
      <c r="R177" s="57">
        <v>101757548.936239</v>
      </c>
      <c r="S177" s="57">
        <v>103367278.83326399</v>
      </c>
      <c r="T177" s="57">
        <v>105095055.429102</v>
      </c>
      <c r="U177" s="57">
        <v>106909671.535548</v>
      </c>
      <c r="V177" s="57">
        <v>108782930.18616</v>
      </c>
      <c r="W177" s="57">
        <v>110689644.636253</v>
      </c>
      <c r="X177" s="57">
        <v>112607638.36290701</v>
      </c>
      <c r="Y177" s="57">
        <v>114517745.06495699</v>
      </c>
      <c r="Z177" s="57">
        <v>116403808.663002</v>
      </c>
      <c r="AA177" s="57">
        <v>118252683.299399</v>
      </c>
      <c r="AB177" s="57">
        <v>120054233.338268</v>
      </c>
      <c r="AC177" s="57">
        <v>121801333.365485</v>
      </c>
      <c r="AD177" s="57">
        <v>123489868.18869001</v>
      </c>
      <c r="AE177" s="57">
        <v>125118732.837282</v>
      </c>
      <c r="AF177" s="57">
        <v>126689832.562419</v>
      </c>
      <c r="AG177" s="57">
        <v>128208082.83702201</v>
      </c>
      <c r="AH177" s="57">
        <v>129681409.35576899</v>
      </c>
      <c r="AI177" s="57">
        <v>131120748.035101</v>
      </c>
      <c r="AJ177" s="57">
        <v>132540045.013216</v>
      </c>
      <c r="AK177" s="57">
        <v>133956256.650076</v>
      </c>
      <c r="AL177" s="57">
        <v>135389349.52740201</v>
      </c>
      <c r="AM177" s="57">
        <v>136862300.44867301</v>
      </c>
      <c r="AN177" s="57">
        <v>138401096.43913099</v>
      </c>
      <c r="AO177" s="57">
        <v>140034734.74577701</v>
      </c>
      <c r="AP177" s="57">
        <v>141795222.837372</v>
      </c>
      <c r="AQ177" s="57">
        <v>143717578.40443799</v>
      </c>
      <c r="AR177" s="57">
        <v>145839829.359256</v>
      </c>
      <c r="AS177" s="57">
        <v>148203013.83587</v>
      </c>
      <c r="AT177" s="57">
        <v>150851180.190081</v>
      </c>
    </row>
    <row r="178" spans="1:46">
      <c r="A178">
        <v>120</v>
      </c>
      <c r="B178">
        <v>421100</v>
      </c>
      <c r="C178" t="s">
        <v>458</v>
      </c>
      <c r="D178" t="s">
        <v>670</v>
      </c>
      <c r="E178" s="57">
        <v>147989167.51383999</v>
      </c>
      <c r="F178" s="57">
        <v>144597203.21599901</v>
      </c>
      <c r="G178" s="57">
        <v>141617941.92763299</v>
      </c>
      <c r="H178" s="57">
        <v>139066922.35784599</v>
      </c>
      <c r="I178" s="57">
        <v>136955930.85792699</v>
      </c>
      <c r="J178" s="57">
        <v>135293001.42135301</v>
      </c>
      <c r="K178" s="57">
        <v>134082415.683781</v>
      </c>
      <c r="L178" s="57">
        <v>133324702.923058</v>
      </c>
      <c r="M178" s="57">
        <v>133016640.059213</v>
      </c>
      <c r="N178" s="57">
        <v>133151251.65446199</v>
      </c>
      <c r="O178" s="57">
        <v>133717809.913204</v>
      </c>
      <c r="P178" s="57">
        <v>134701834.68202701</v>
      </c>
      <c r="Q178" s="57">
        <v>136085093.4497</v>
      </c>
      <c r="R178" s="57">
        <v>137845601.34718001</v>
      </c>
      <c r="S178" s="57">
        <v>139957621.147607</v>
      </c>
      <c r="T178" s="57">
        <v>142391663.26630801</v>
      </c>
      <c r="U178" s="57">
        <v>145114485.76079401</v>
      </c>
      <c r="V178" s="57">
        <v>148089094.330762</v>
      </c>
      <c r="W178" s="57">
        <v>151274742.31809399</v>
      </c>
      <c r="X178" s="57">
        <v>154626930.70685601</v>
      </c>
      <c r="Y178" s="57">
        <v>158097408.123301</v>
      </c>
      <c r="Z178" s="57">
        <v>161634170.83586499</v>
      </c>
      <c r="AA178" s="57">
        <v>165181462.75517201</v>
      </c>
      <c r="AB178" s="57">
        <v>168679775.434028</v>
      </c>
      <c r="AC178" s="57">
        <v>172065848.06742701</v>
      </c>
      <c r="AD178" s="57">
        <v>175272667.49254599</v>
      </c>
      <c r="AE178" s="57">
        <v>178229468.18874899</v>
      </c>
      <c r="AF178" s="57">
        <v>180861732.277583</v>
      </c>
      <c r="AG178" s="57">
        <v>183091189.522782</v>
      </c>
      <c r="AH178" s="57">
        <v>184835817.33026499</v>
      </c>
      <c r="AI178" s="57">
        <v>186009840.74813399</v>
      </c>
      <c r="AJ178" s="57">
        <v>186523732.46667999</v>
      </c>
      <c r="AK178" s="57">
        <v>186284212.81837499</v>
      </c>
      <c r="AL178" s="57">
        <v>185194249.77788001</v>
      </c>
      <c r="AM178" s="57">
        <v>183153058.96203801</v>
      </c>
      <c r="AN178" s="57">
        <v>180056103.629879</v>
      </c>
      <c r="AO178" s="57">
        <v>175795094.68261799</v>
      </c>
      <c r="AP178" s="57">
        <v>170257990.663654</v>
      </c>
      <c r="AQ178" s="57">
        <v>163328997.75857201</v>
      </c>
      <c r="AR178" s="57">
        <v>154888569.79514301</v>
      </c>
      <c r="AS178" s="57">
        <v>144813408.24332201</v>
      </c>
      <c r="AT178" s="57">
        <v>132976462.215248</v>
      </c>
    </row>
    <row r="179" spans="1:46">
      <c r="A179">
        <v>302</v>
      </c>
      <c r="B179">
        <v>421200</v>
      </c>
      <c r="C179" t="s">
        <v>458</v>
      </c>
      <c r="D179" t="s">
        <v>669</v>
      </c>
      <c r="E179" s="57">
        <v>59658499.030189298</v>
      </c>
      <c r="F179" s="57">
        <v>60645204.812111497</v>
      </c>
      <c r="G179" s="57">
        <v>61481245.638272896</v>
      </c>
      <c r="H179" s="57">
        <v>62208345.991505302</v>
      </c>
      <c r="I179" s="57">
        <v>62864697.026133202</v>
      </c>
      <c r="J179" s="57">
        <v>63484956.567973703</v>
      </c>
      <c r="K179" s="57">
        <v>64100249.114336297</v>
      </c>
      <c r="L179" s="57">
        <v>64738165.8340232</v>
      </c>
      <c r="M179" s="57">
        <v>65422764.567329302</v>
      </c>
      <c r="N179" s="57">
        <v>66174569.8260419</v>
      </c>
      <c r="O179" s="57">
        <v>67010572.793441102</v>
      </c>
      <c r="P179" s="57">
        <v>67944231.324299201</v>
      </c>
      <c r="Q179" s="57">
        <v>68985469.944881603</v>
      </c>
      <c r="R179" s="57">
        <v>70140679.852946103</v>
      </c>
      <c r="S179" s="57">
        <v>71412718.917742893</v>
      </c>
      <c r="T179" s="57">
        <v>72800911.680014893</v>
      </c>
      <c r="U179" s="57">
        <v>74301049.351997793</v>
      </c>
      <c r="V179" s="57">
        <v>75905389.817419603</v>
      </c>
      <c r="W179" s="57">
        <v>77602657.631501004</v>
      </c>
      <c r="X179" s="57">
        <v>79378044.020955294</v>
      </c>
      <c r="Y179" s="57">
        <v>81213206.883988604</v>
      </c>
      <c r="Z179" s="57">
        <v>83086270.790299207</v>
      </c>
      <c r="AA179" s="57">
        <v>84971826.981078297</v>
      </c>
      <c r="AB179" s="57">
        <v>86840933.369009405</v>
      </c>
      <c r="AC179" s="57">
        <v>88661114.5382687</v>
      </c>
      <c r="AD179" s="57">
        <v>90396361.744525507</v>
      </c>
      <c r="AE179" s="57">
        <v>92007132.914940804</v>
      </c>
      <c r="AF179" s="57">
        <v>93450352.648168504</v>
      </c>
      <c r="AG179" s="57">
        <v>94679412.214355901</v>
      </c>
      <c r="AH179" s="57">
        <v>95644169.555141598</v>
      </c>
      <c r="AI179" s="57">
        <v>96290949.283657804</v>
      </c>
      <c r="AJ179" s="57">
        <v>96562542.684528396</v>
      </c>
      <c r="AK179" s="57">
        <v>96398207.713871107</v>
      </c>
      <c r="AL179" s="57">
        <v>95733668.999295294</v>
      </c>
      <c r="AM179" s="57">
        <v>94501117.839902893</v>
      </c>
      <c r="AN179" s="57">
        <v>92629212.206288606</v>
      </c>
      <c r="AO179" s="57">
        <v>90043076.740540102</v>
      </c>
      <c r="AP179" s="57">
        <v>86664302.756237298</v>
      </c>
      <c r="AQ179" s="57">
        <v>82410948.238452494</v>
      </c>
      <c r="AR179" s="57">
        <v>77197537.843751505</v>
      </c>
      <c r="AS179" s="57">
        <v>70935062.900190294</v>
      </c>
      <c r="AT179" s="57">
        <v>63530981.407321401</v>
      </c>
    </row>
    <row r="180" spans="1:46">
      <c r="A180">
        <v>258</v>
      </c>
      <c r="B180">
        <v>421300</v>
      </c>
      <c r="C180" t="s">
        <v>458</v>
      </c>
      <c r="D180" t="s">
        <v>668</v>
      </c>
      <c r="E180" s="57">
        <v>64722052.121636897</v>
      </c>
      <c r="F180" s="57">
        <v>58001925.180127002</v>
      </c>
      <c r="G180" s="57">
        <v>52244796.8502988</v>
      </c>
      <c r="H180" s="57">
        <v>47368785.665312096</v>
      </c>
      <c r="I180" s="57">
        <v>43295394.933450498</v>
      </c>
      <c r="J180" s="57">
        <v>39949512.738121197</v>
      </c>
      <c r="K180" s="57">
        <v>37259411.9378566</v>
      </c>
      <c r="L180" s="57">
        <v>35156750.166312598</v>
      </c>
      <c r="M180" s="57">
        <v>33576569.832269102</v>
      </c>
      <c r="N180" s="57">
        <v>32457298.119630702</v>
      </c>
      <c r="O180" s="57">
        <v>31740746.987425201</v>
      </c>
      <c r="P180" s="57">
        <v>31372113.169805501</v>
      </c>
      <c r="Q180" s="57">
        <v>31299978.176048201</v>
      </c>
      <c r="R180" s="57">
        <v>31476308.290553901</v>
      </c>
      <c r="S180" s="57">
        <v>31856454.572847199</v>
      </c>
      <c r="T180" s="57">
        <v>32399152.857577901</v>
      </c>
      <c r="U180" s="57">
        <v>33066523.7545182</v>
      </c>
      <c r="V180" s="57">
        <v>33824072.648565397</v>
      </c>
      <c r="W180" s="57">
        <v>34640689.699741498</v>
      </c>
      <c r="X180" s="57">
        <v>35488649.843191303</v>
      </c>
      <c r="Y180" s="57">
        <v>36343612.789184697</v>
      </c>
      <c r="Z180" s="57">
        <v>37184623.023115799</v>
      </c>
      <c r="AA180" s="57">
        <v>37994109.805501103</v>
      </c>
      <c r="AB180" s="57">
        <v>38757887.171984099</v>
      </c>
      <c r="AC180" s="57">
        <v>39465153.933329903</v>
      </c>
      <c r="AD180" s="57">
        <v>40108493.675429203</v>
      </c>
      <c r="AE180" s="57">
        <v>40683874.759296998</v>
      </c>
      <c r="AF180" s="57">
        <v>41190650.321070798</v>
      </c>
      <c r="AG180" s="57">
        <v>41631558.272011898</v>
      </c>
      <c r="AH180" s="57">
        <v>42012721.29851</v>
      </c>
      <c r="AI180" s="57">
        <v>42343646.862074003</v>
      </c>
      <c r="AJ180" s="57">
        <v>42637227.1993386</v>
      </c>
      <c r="AK180" s="57">
        <v>42909739.322065003</v>
      </c>
      <c r="AL180" s="57">
        <v>43180845.0171334</v>
      </c>
      <c r="AM180" s="57">
        <v>43473590.846553899</v>
      </c>
      <c r="AN180" s="57">
        <v>43814408.147456303</v>
      </c>
      <c r="AO180" s="57">
        <v>44233113.032096997</v>
      </c>
      <c r="AP180" s="57">
        <v>44762906.387854204</v>
      </c>
      <c r="AQ180" s="57">
        <v>45440373.877233103</v>
      </c>
      <c r="AR180" s="57">
        <v>46305485.937862501</v>
      </c>
      <c r="AS180" s="57">
        <v>47401597.782492802</v>
      </c>
      <c r="AT180" s="57">
        <v>48775449.398999803</v>
      </c>
    </row>
    <row r="181" spans="1:46">
      <c r="A181">
        <v>70</v>
      </c>
      <c r="B181">
        <v>422800</v>
      </c>
      <c r="C181" t="s">
        <v>458</v>
      </c>
      <c r="D181" t="s">
        <v>667</v>
      </c>
      <c r="E181" s="57">
        <v>79965944.762146994</v>
      </c>
      <c r="F181" s="57">
        <v>73976899.548030898</v>
      </c>
      <c r="G181" s="57">
        <v>68942188.772871494</v>
      </c>
      <c r="H181" s="57">
        <v>64778637.717823401</v>
      </c>
      <c r="I181" s="57">
        <v>61406590.802513003</v>
      </c>
      <c r="J181" s="57">
        <v>58749911.585039698</v>
      </c>
      <c r="K181" s="57">
        <v>56735982.761974901</v>
      </c>
      <c r="L181" s="57">
        <v>55295706.168361999</v>
      </c>
      <c r="M181" s="57">
        <v>54363502.777718201</v>
      </c>
      <c r="N181" s="57">
        <v>53877312.702032</v>
      </c>
      <c r="O181" s="57">
        <v>53778595.191763498</v>
      </c>
      <c r="P181" s="57">
        <v>54012328.635846697</v>
      </c>
      <c r="Q181" s="57">
        <v>54527010.561687797</v>
      </c>
      <c r="R181" s="57">
        <v>55274657.635164604</v>
      </c>
      <c r="S181" s="57">
        <v>56210805.6606277</v>
      </c>
      <c r="T181" s="57">
        <v>57294509.580899797</v>
      </c>
      <c r="U181" s="57">
        <v>58488343.477276899</v>
      </c>
      <c r="V181" s="57">
        <v>59758400.5695263</v>
      </c>
      <c r="W181" s="57">
        <v>61074293.215888403</v>
      </c>
      <c r="X181" s="57">
        <v>62409152.913075298</v>
      </c>
      <c r="Y181" s="57">
        <v>63739630.296271697</v>
      </c>
      <c r="Z181" s="57">
        <v>65045895.139135703</v>
      </c>
      <c r="AA181" s="57">
        <v>66311636.353796601</v>
      </c>
      <c r="AB181" s="57">
        <v>67524061.990855798</v>
      </c>
      <c r="AC181" s="57">
        <v>68673899.239388794</v>
      </c>
      <c r="AD181" s="57">
        <v>69755394.426941797</v>
      </c>
      <c r="AE181" s="57">
        <v>70766313.019534707</v>
      </c>
      <c r="AF181" s="57">
        <v>71707939.621656999</v>
      </c>
      <c r="AG181" s="57">
        <v>72585077.976274803</v>
      </c>
      <c r="AH181" s="57">
        <v>73406050.964824602</v>
      </c>
      <c r="AI181" s="57">
        <v>74182700.607213899</v>
      </c>
      <c r="AJ181" s="57">
        <v>74930388.061823696</v>
      </c>
      <c r="AK181" s="57">
        <v>75667993.625508696</v>
      </c>
      <c r="AL181" s="57">
        <v>76417916.733592406</v>
      </c>
      <c r="AM181" s="57">
        <v>77206075.959877402</v>
      </c>
      <c r="AN181" s="57">
        <v>78061909.016630098</v>
      </c>
      <c r="AO181" s="57">
        <v>79018372.754595205</v>
      </c>
      <c r="AP181" s="57">
        <v>80111943.162990004</v>
      </c>
      <c r="AQ181" s="57">
        <v>81382615.369498104</v>
      </c>
      <c r="AR181" s="57">
        <v>82873903.640283898</v>
      </c>
      <c r="AS181" s="57">
        <v>84632841.379976198</v>
      </c>
      <c r="AT181" s="57">
        <v>86709981.131683201</v>
      </c>
    </row>
    <row r="182" spans="1:46">
      <c r="A182">
        <v>301</v>
      </c>
      <c r="B182">
        <v>429004</v>
      </c>
      <c r="C182" t="s">
        <v>458</v>
      </c>
      <c r="D182" t="s">
        <v>666</v>
      </c>
      <c r="E182" s="57">
        <v>60955932.797474504</v>
      </c>
      <c r="F182" s="57">
        <v>53110798.882329799</v>
      </c>
      <c r="G182" s="57">
        <v>46344487.068317302</v>
      </c>
      <c r="H182" s="57">
        <v>40565606.4774867</v>
      </c>
      <c r="I182" s="57">
        <v>35686531.822831497</v>
      </c>
      <c r="J182" s="57">
        <v>31623403.408288401</v>
      </c>
      <c r="K182" s="57">
        <v>28296127.128737099</v>
      </c>
      <c r="L182" s="57">
        <v>25628374.470001701</v>
      </c>
      <c r="M182" s="57">
        <v>23547582.5088493</v>
      </c>
      <c r="N182" s="57">
        <v>21984953.9129907</v>
      </c>
      <c r="O182" s="57">
        <v>20875456.94108</v>
      </c>
      <c r="P182" s="57">
        <v>20157825.442714799</v>
      </c>
      <c r="Q182" s="57">
        <v>19774558.858436201</v>
      </c>
      <c r="R182" s="57">
        <v>19671922.219729099</v>
      </c>
      <c r="S182" s="57">
        <v>19799946.149021301</v>
      </c>
      <c r="T182" s="57">
        <v>20112426.859684601</v>
      </c>
      <c r="U182" s="57">
        <v>20566926.156033602</v>
      </c>
      <c r="V182" s="57">
        <v>21124771.433327802</v>
      </c>
      <c r="W182" s="57">
        <v>21751055.677768301</v>
      </c>
      <c r="X182" s="57">
        <v>22414637.466501601</v>
      </c>
      <c r="Y182" s="57">
        <v>23088140.9676162</v>
      </c>
      <c r="Z182" s="57">
        <v>23747955.940144699</v>
      </c>
      <c r="AA182" s="57">
        <v>24374237.734062999</v>
      </c>
      <c r="AB182" s="57">
        <v>24950907.290291</v>
      </c>
      <c r="AC182" s="57">
        <v>25465651.1406909</v>
      </c>
      <c r="AD182" s="57">
        <v>25909921.408070199</v>
      </c>
      <c r="AE182" s="57">
        <v>26278935.806178</v>
      </c>
      <c r="AF182" s="57">
        <v>26571677.639708601</v>
      </c>
      <c r="AG182" s="57">
        <v>26790895.804298501</v>
      </c>
      <c r="AH182" s="57">
        <v>26943104.7865282</v>
      </c>
      <c r="AI182" s="57">
        <v>27038584.663920999</v>
      </c>
      <c r="AJ182" s="57">
        <v>27091381.104945298</v>
      </c>
      <c r="AK182" s="57">
        <v>27119305.369011499</v>
      </c>
      <c r="AL182" s="57">
        <v>27143934.3064739</v>
      </c>
      <c r="AM182" s="57">
        <v>27190610.3586303</v>
      </c>
      <c r="AN182" s="57">
        <v>27288441.557723202</v>
      </c>
      <c r="AO182" s="57">
        <v>27470301.5269362</v>
      </c>
      <c r="AP182" s="57">
        <v>27772829.480397299</v>
      </c>
      <c r="AQ182" s="57">
        <v>28236430.223179899</v>
      </c>
      <c r="AR182" s="57">
        <v>28905274.1512977</v>
      </c>
      <c r="AS182" s="57">
        <v>29827297.251711</v>
      </c>
      <c r="AT182" s="57">
        <v>31054201.102321699</v>
      </c>
    </row>
    <row r="183" spans="1:46">
      <c r="A183">
        <v>212</v>
      </c>
      <c r="B183">
        <v>429005</v>
      </c>
      <c r="C183" t="s">
        <v>458</v>
      </c>
      <c r="D183" t="s">
        <v>665</v>
      </c>
      <c r="E183" s="57">
        <v>35796706.848146997</v>
      </c>
      <c r="F183" s="57">
        <v>31330549.237656198</v>
      </c>
      <c r="G183" s="57">
        <v>27481691.2817403</v>
      </c>
      <c r="H183" s="57">
        <v>24197791.905499902</v>
      </c>
      <c r="I183" s="57">
        <v>21428668.644181699</v>
      </c>
      <c r="J183" s="57">
        <v>19126297.6431797</v>
      </c>
      <c r="K183" s="57">
        <v>17244813.658034299</v>
      </c>
      <c r="L183" s="57">
        <v>15740510.054432699</v>
      </c>
      <c r="M183" s="57">
        <v>14571838.808209401</v>
      </c>
      <c r="N183" s="57">
        <v>13699410.505345101</v>
      </c>
      <c r="O183" s="57">
        <v>13085994.341967599</v>
      </c>
      <c r="P183" s="57">
        <v>12696518.1243513</v>
      </c>
      <c r="Q183" s="57">
        <v>12498068.268918</v>
      </c>
      <c r="R183" s="57">
        <v>12459889.8022354</v>
      </c>
      <c r="S183" s="57">
        <v>12553386.3610186</v>
      </c>
      <c r="T183" s="57">
        <v>12752120.192129301</v>
      </c>
      <c r="U183" s="57">
        <v>13031812.152575999</v>
      </c>
      <c r="V183" s="57">
        <v>13370341.709514299</v>
      </c>
      <c r="W183" s="57">
        <v>13747746.940246001</v>
      </c>
      <c r="X183" s="57">
        <v>14146224.5322202</v>
      </c>
      <c r="Y183" s="57">
        <v>14550129.7830327</v>
      </c>
      <c r="Z183" s="57">
        <v>14945976.6004261</v>
      </c>
      <c r="AA183" s="57">
        <v>15322437.5022895</v>
      </c>
      <c r="AB183" s="57">
        <v>15670343.616658701</v>
      </c>
      <c r="AC183" s="57">
        <v>15982684.6817178</v>
      </c>
      <c r="AD183" s="57">
        <v>16254609.0457951</v>
      </c>
      <c r="AE183" s="57">
        <v>16483423.667368099</v>
      </c>
      <c r="AF183" s="57">
        <v>16668594.1150598</v>
      </c>
      <c r="AG183" s="57">
        <v>16811744.567640498</v>
      </c>
      <c r="AH183" s="57">
        <v>16916657.814026501</v>
      </c>
      <c r="AI183" s="57">
        <v>16989275.253282499</v>
      </c>
      <c r="AJ183" s="57">
        <v>17037696.8946185</v>
      </c>
      <c r="AK183" s="57">
        <v>17072181.357391998</v>
      </c>
      <c r="AL183" s="57">
        <v>17105145.871106301</v>
      </c>
      <c r="AM183" s="57">
        <v>17151166.275413699</v>
      </c>
      <c r="AN183" s="57">
        <v>17226977.0201113</v>
      </c>
      <c r="AO183" s="57">
        <v>17351471.165142499</v>
      </c>
      <c r="AP183" s="57">
        <v>17545700.380600899</v>
      </c>
      <c r="AQ183" s="57">
        <v>17832874.946722399</v>
      </c>
      <c r="AR183" s="57">
        <v>18238363.753893301</v>
      </c>
      <c r="AS183" s="57">
        <v>18789694.302644402</v>
      </c>
      <c r="AT183" s="57">
        <v>19516552.703655198</v>
      </c>
    </row>
    <row r="184" spans="1:46">
      <c r="A184">
        <v>267</v>
      </c>
      <c r="B184">
        <v>429006</v>
      </c>
      <c r="C184" t="s">
        <v>458</v>
      </c>
      <c r="D184" t="s">
        <v>664</v>
      </c>
      <c r="E184" s="57">
        <v>20620559.674045499</v>
      </c>
      <c r="F184" s="57">
        <v>21577651.150563601</v>
      </c>
      <c r="G184" s="57">
        <v>22391767.765257198</v>
      </c>
      <c r="H184" s="57">
        <v>23085352.859173398</v>
      </c>
      <c r="I184" s="57">
        <v>23679278.896770399</v>
      </c>
      <c r="J184" s="57">
        <v>24192847.465916902</v>
      </c>
      <c r="K184" s="57">
        <v>24643789.277892701</v>
      </c>
      <c r="L184" s="57">
        <v>25048264.167388301</v>
      </c>
      <c r="M184" s="57">
        <v>25420861.092505101</v>
      </c>
      <c r="N184" s="57">
        <v>25774598.1347555</v>
      </c>
      <c r="O184" s="57">
        <v>26120922.4990623</v>
      </c>
      <c r="P184" s="57">
        <v>26469710.513759602</v>
      </c>
      <c r="Q184" s="57">
        <v>26829267.630592201</v>
      </c>
      <c r="R184" s="57">
        <v>27206328.4247155</v>
      </c>
      <c r="S184" s="57">
        <v>27606056.594696101</v>
      </c>
      <c r="T184" s="57">
        <v>28032044.9625112</v>
      </c>
      <c r="U184" s="57">
        <v>28486315.4735489</v>
      </c>
      <c r="V184" s="57">
        <v>28969319.196608499</v>
      </c>
      <c r="W184" s="57">
        <v>29479936.323899299</v>
      </c>
      <c r="X184" s="57">
        <v>30015476.1710421</v>
      </c>
      <c r="Y184" s="57">
        <v>30571677.177068599</v>
      </c>
      <c r="Z184" s="57">
        <v>31142706.9044207</v>
      </c>
      <c r="AA184" s="57">
        <v>31721162.038952</v>
      </c>
      <c r="AB184" s="57">
        <v>32298068.3899264</v>
      </c>
      <c r="AC184" s="57">
        <v>32862880.890018798</v>
      </c>
      <c r="AD184" s="57">
        <v>33403483.595314398</v>
      </c>
      <c r="AE184" s="57">
        <v>33906189.6853102</v>
      </c>
      <c r="AF184" s="57">
        <v>34355741.462913498</v>
      </c>
      <c r="AG184" s="57">
        <v>34735310.3544425</v>
      </c>
      <c r="AH184" s="57">
        <v>35026496.909626402</v>
      </c>
      <c r="AI184" s="57">
        <v>35209330.801604599</v>
      </c>
      <c r="AJ184" s="57">
        <v>35262270.826928198</v>
      </c>
      <c r="AK184" s="57">
        <v>35162204.905558899</v>
      </c>
      <c r="AL184" s="57">
        <v>34884450.080868497</v>
      </c>
      <c r="AM184" s="57">
        <v>34402752.5196409</v>
      </c>
      <c r="AN184" s="57">
        <v>33689287.512070097</v>
      </c>
      <c r="AO184" s="57">
        <v>32714659.471760601</v>
      </c>
      <c r="AP184" s="57">
        <v>31447901.935728699</v>
      </c>
      <c r="AQ184" s="57">
        <v>29856477.564400699</v>
      </c>
      <c r="AR184" s="57">
        <v>27906278.141614299</v>
      </c>
      <c r="AS184" s="57">
        <v>25561624.5746172</v>
      </c>
      <c r="AT184" s="57">
        <v>22785266.8940695</v>
      </c>
    </row>
    <row r="185" spans="1:46">
      <c r="A185">
        <v>243</v>
      </c>
      <c r="B185">
        <v>429021</v>
      </c>
      <c r="C185" t="s">
        <v>458</v>
      </c>
      <c r="D185" t="s">
        <v>663</v>
      </c>
      <c r="E185" s="57">
        <v>791437.31235938403</v>
      </c>
      <c r="F185" s="57">
        <v>893111.56101818196</v>
      </c>
      <c r="G185" s="57">
        <v>989854.29362475697</v>
      </c>
      <c r="H185" s="57">
        <v>1081407.4116205799</v>
      </c>
      <c r="I185" s="57">
        <v>1167545.45978523</v>
      </c>
      <c r="J185" s="57">
        <v>1248075.6262364101</v>
      </c>
      <c r="K185" s="57">
        <v>1322837.74242993</v>
      </c>
      <c r="L185" s="57">
        <v>1391704.28315972</v>
      </c>
      <c r="M185" s="57">
        <v>1454580.36655783</v>
      </c>
      <c r="N185" s="57">
        <v>1511403.75409439</v>
      </c>
      <c r="O185" s="57">
        <v>1562144.8505777</v>
      </c>
      <c r="P185" s="57">
        <v>1606806.7041541201</v>
      </c>
      <c r="Q185" s="57">
        <v>1645425.00630817</v>
      </c>
      <c r="R185" s="57">
        <v>1678068.0918624401</v>
      </c>
      <c r="S185" s="57">
        <v>1704836.9389776799</v>
      </c>
      <c r="T185" s="57">
        <v>1725865.1691527199</v>
      </c>
      <c r="U185" s="57">
        <v>1741319.04722452</v>
      </c>
      <c r="V185" s="57">
        <v>1751397.4813681501</v>
      </c>
      <c r="W185" s="57">
        <v>1756332.0230967901</v>
      </c>
      <c r="X185" s="57">
        <v>1756386.8672617399</v>
      </c>
      <c r="Y185" s="57">
        <v>1751858.8520524299</v>
      </c>
      <c r="Z185" s="57">
        <v>1743077.45899636</v>
      </c>
      <c r="AA185" s="57">
        <v>1730404.8129592</v>
      </c>
      <c r="AB185" s="57">
        <v>1714235.6821446901</v>
      </c>
      <c r="AC185" s="57">
        <v>1694997.47809471</v>
      </c>
      <c r="AD185" s="57">
        <v>1673150.2556892401</v>
      </c>
      <c r="AE185" s="57">
        <v>1649186.7131463699</v>
      </c>
      <c r="AF185" s="57">
        <v>1623632.1920223399</v>
      </c>
      <c r="AG185" s="57">
        <v>1597044.67721146</v>
      </c>
      <c r="AH185" s="57">
        <v>1570014.79694617</v>
      </c>
      <c r="AI185" s="57">
        <v>1543165.82279703</v>
      </c>
      <c r="AJ185" s="57">
        <v>1517153.6696727299</v>
      </c>
      <c r="AK185" s="57">
        <v>1492666.89582003</v>
      </c>
      <c r="AL185" s="57">
        <v>1470426.7028238401</v>
      </c>
      <c r="AM185" s="57">
        <v>1451186.93560719</v>
      </c>
      <c r="AN185" s="57">
        <v>1435734.0824311799</v>
      </c>
      <c r="AO185" s="57">
        <v>1424887.2748950799</v>
      </c>
      <c r="AP185" s="57">
        <v>1419498.28793623</v>
      </c>
      <c r="AQ185" s="57">
        <v>1420451.5398301</v>
      </c>
      <c r="AR185" s="57">
        <v>1428664.0921903001</v>
      </c>
      <c r="AS185" s="57">
        <v>1445085.64996851</v>
      </c>
      <c r="AT185" s="57">
        <v>1470698.5614545499</v>
      </c>
    </row>
    <row r="186" spans="1:46">
      <c r="A186">
        <v>349</v>
      </c>
      <c r="B186">
        <v>430100</v>
      </c>
      <c r="C186" t="s">
        <v>457</v>
      </c>
      <c r="D186" t="s">
        <v>662</v>
      </c>
      <c r="E186" s="57">
        <v>288523767.64462</v>
      </c>
      <c r="F186" s="57">
        <v>282391764.61337203</v>
      </c>
      <c r="G186" s="57">
        <v>282083166.567325</v>
      </c>
      <c r="H186" s="57">
        <v>286647207.61238903</v>
      </c>
      <c r="I186" s="57">
        <v>295188260.43766499</v>
      </c>
      <c r="J186" s="57">
        <v>306865836.31545502</v>
      </c>
      <c r="K186" s="57">
        <v>320894585.10126799</v>
      </c>
      <c r="L186" s="57">
        <v>336544295.23379999</v>
      </c>
      <c r="M186" s="57">
        <v>353139893.73495799</v>
      </c>
      <c r="N186" s="57">
        <v>370061446.20984101</v>
      </c>
      <c r="O186" s="57">
        <v>386744156.84675097</v>
      </c>
      <c r="P186" s="57">
        <v>402678368.41719002</v>
      </c>
      <c r="Q186" s="57">
        <v>417409562.27586102</v>
      </c>
      <c r="R186" s="57">
        <v>430538358.360654</v>
      </c>
      <c r="S186" s="57">
        <v>441720515.19268101</v>
      </c>
      <c r="T186" s="57">
        <v>450666929.87623698</v>
      </c>
      <c r="U186" s="57">
        <v>457143638.09881699</v>
      </c>
      <c r="V186" s="57">
        <v>460971814.13112199</v>
      </c>
      <c r="W186" s="57">
        <v>462027770.82704997</v>
      </c>
      <c r="X186" s="57">
        <v>460242959.62370402</v>
      </c>
      <c r="Y186" s="57">
        <v>455603970.54136801</v>
      </c>
      <c r="Z186" s="57">
        <v>448152532.18355799</v>
      </c>
      <c r="AA186" s="57">
        <v>437985511.73694903</v>
      </c>
      <c r="AB186" s="57">
        <v>425254914.97144997</v>
      </c>
      <c r="AC186" s="57">
        <v>410167886.24015301</v>
      </c>
      <c r="AD186" s="57">
        <v>392986708.47935802</v>
      </c>
      <c r="AE186" s="57">
        <v>374028803.20855403</v>
      </c>
      <c r="AF186" s="57">
        <v>353666730.53043503</v>
      </c>
      <c r="AG186" s="57">
        <v>332328189.13089103</v>
      </c>
      <c r="AH186" s="57">
        <v>310496016.27903098</v>
      </c>
      <c r="AI186" s="57">
        <v>288708187.82713401</v>
      </c>
      <c r="AJ186" s="57">
        <v>267557818.21069801</v>
      </c>
      <c r="AK186" s="57">
        <v>247693160.448403</v>
      </c>
      <c r="AL186" s="57">
        <v>229817606.142156</v>
      </c>
      <c r="AM186" s="57">
        <v>214689685.47703999</v>
      </c>
      <c r="AN186" s="57">
        <v>203123067.221356</v>
      </c>
      <c r="AO186" s="57">
        <v>195986558.72658601</v>
      </c>
      <c r="AP186" s="57">
        <v>194204105.92741099</v>
      </c>
      <c r="AQ186" s="57">
        <v>198754793.341737</v>
      </c>
      <c r="AR186" s="57">
        <v>210672844.07065299</v>
      </c>
      <c r="AS186" s="57">
        <v>231047619.79844001</v>
      </c>
      <c r="AT186" s="57">
        <v>261023620.792577</v>
      </c>
    </row>
    <row r="187" spans="1:46">
      <c r="A187">
        <v>361</v>
      </c>
      <c r="B187">
        <v>430200</v>
      </c>
      <c r="C187" t="s">
        <v>457</v>
      </c>
      <c r="D187" t="s">
        <v>661</v>
      </c>
      <c r="E187" s="57">
        <v>84490332.140277699</v>
      </c>
      <c r="F187" s="57">
        <v>95022942.404543802</v>
      </c>
      <c r="G187" s="57">
        <v>103668783.671985</v>
      </c>
      <c r="H187" s="57">
        <v>110602847.028689</v>
      </c>
      <c r="I187" s="57">
        <v>115992713.43978401</v>
      </c>
      <c r="J187" s="57">
        <v>119998553.749442</v>
      </c>
      <c r="K187" s="57">
        <v>122773128.680874</v>
      </c>
      <c r="L187" s="57">
        <v>124461788.836337</v>
      </c>
      <c r="M187" s="57">
        <v>125202474.697127</v>
      </c>
      <c r="N187" s="57">
        <v>125125716.623583</v>
      </c>
      <c r="O187" s="57">
        <v>124354634.855083</v>
      </c>
      <c r="P187" s="57">
        <v>123004939.510051</v>
      </c>
      <c r="Q187" s="57">
        <v>121184930.585951</v>
      </c>
      <c r="R187" s="57">
        <v>118995497.959288</v>
      </c>
      <c r="S187" s="57">
        <v>116530121.38561</v>
      </c>
      <c r="T187" s="57">
        <v>113874870.499507</v>
      </c>
      <c r="U187" s="57">
        <v>111108404.81460901</v>
      </c>
      <c r="V187" s="57">
        <v>108301973.72359</v>
      </c>
      <c r="W187" s="57">
        <v>105519416.49816699</v>
      </c>
      <c r="X187" s="57">
        <v>102817162.289095</v>
      </c>
      <c r="Y187" s="57">
        <v>100244230.12617201</v>
      </c>
      <c r="Z187" s="57">
        <v>97842228.918240204</v>
      </c>
      <c r="AA187" s="57">
        <v>95645357.453181893</v>
      </c>
      <c r="AB187" s="57">
        <v>93680404.397920698</v>
      </c>
      <c r="AC187" s="57">
        <v>91966748.298422903</v>
      </c>
      <c r="AD187" s="57">
        <v>90516357.579696804</v>
      </c>
      <c r="AE187" s="57">
        <v>89333790.545793205</v>
      </c>
      <c r="AF187" s="57">
        <v>88416195.379801899</v>
      </c>
      <c r="AG187" s="57">
        <v>87753310.143858105</v>
      </c>
      <c r="AH187" s="57">
        <v>87327462.779137701</v>
      </c>
      <c r="AI187" s="57">
        <v>87113571.105856106</v>
      </c>
      <c r="AJ187" s="57">
        <v>87079142.823272794</v>
      </c>
      <c r="AK187" s="57">
        <v>87184275.509690404</v>
      </c>
      <c r="AL187" s="57">
        <v>87381656.622448996</v>
      </c>
      <c r="AM187" s="57">
        <v>87616563.497936398</v>
      </c>
      <c r="AN187" s="57">
        <v>87826863.351577893</v>
      </c>
      <c r="AO187" s="57">
        <v>87943013.277842596</v>
      </c>
      <c r="AP187" s="57">
        <v>87888060.250237599</v>
      </c>
      <c r="AQ187" s="57">
        <v>87577641.121317998</v>
      </c>
      <c r="AR187" s="57">
        <v>86919982.6226798</v>
      </c>
      <c r="AS187" s="57">
        <v>85815901.364952207</v>
      </c>
      <c r="AT187" s="57">
        <v>84158803.837819204</v>
      </c>
    </row>
    <row r="188" spans="1:46">
      <c r="A188">
        <v>304</v>
      </c>
      <c r="B188">
        <v>430300</v>
      </c>
      <c r="C188" t="s">
        <v>457</v>
      </c>
      <c r="D188" t="s">
        <v>660</v>
      </c>
      <c r="E188" s="57">
        <v>39566947.926228203</v>
      </c>
      <c r="F188" s="57">
        <v>42005627.586141802</v>
      </c>
      <c r="G188" s="57">
        <v>44090907.515097298</v>
      </c>
      <c r="H188" s="57">
        <v>45873937.0923559</v>
      </c>
      <c r="I188" s="57">
        <v>47402486.710448198</v>
      </c>
      <c r="J188" s="57">
        <v>48720947.775173597</v>
      </c>
      <c r="K188" s="57">
        <v>49870332.705601603</v>
      </c>
      <c r="L188" s="57">
        <v>50888274.934070498</v>
      </c>
      <c r="M188" s="57">
        <v>51809028.906187899</v>
      </c>
      <c r="N188" s="57">
        <v>52663470.080831103</v>
      </c>
      <c r="O188" s="57">
        <v>53479094.930146597</v>
      </c>
      <c r="P188" s="57">
        <v>54280020.939549901</v>
      </c>
      <c r="Q188" s="57">
        <v>55086986.607726403</v>
      </c>
      <c r="R188" s="57">
        <v>55917351.446630202</v>
      </c>
      <c r="S188" s="57">
        <v>56785095.981485002</v>
      </c>
      <c r="T188" s="57">
        <v>57700821.750784397</v>
      </c>
      <c r="U188" s="57">
        <v>58671751.306290403</v>
      </c>
      <c r="V188" s="57">
        <v>59701728.213034697</v>
      </c>
      <c r="W188" s="57">
        <v>60791217.049318202</v>
      </c>
      <c r="X188" s="57">
        <v>61937303.406711698</v>
      </c>
      <c r="Y188" s="57">
        <v>63133693.890054896</v>
      </c>
      <c r="Z188" s="57">
        <v>64370716.117456101</v>
      </c>
      <c r="AA188" s="57">
        <v>65635318.720294699</v>
      </c>
      <c r="AB188" s="57">
        <v>66911071.343217798</v>
      </c>
      <c r="AC188" s="57">
        <v>68178164.6441423</v>
      </c>
      <c r="AD188" s="57">
        <v>69413410.294255197</v>
      </c>
      <c r="AE188" s="57">
        <v>70590240.978011295</v>
      </c>
      <c r="AF188" s="57">
        <v>71678710.393136904</v>
      </c>
      <c r="AG188" s="57">
        <v>72645493.250624806</v>
      </c>
      <c r="AH188" s="57">
        <v>73453885.2747394</v>
      </c>
      <c r="AI188" s="57">
        <v>74063803.203013793</v>
      </c>
      <c r="AJ188" s="57">
        <v>74431784.786250502</v>
      </c>
      <c r="AK188" s="57">
        <v>74510988.788521007</v>
      </c>
      <c r="AL188" s="57">
        <v>74251194.9871656</v>
      </c>
      <c r="AM188" s="57">
        <v>73598804.172795206</v>
      </c>
      <c r="AN188" s="57">
        <v>72496838.149289504</v>
      </c>
      <c r="AO188" s="57">
        <v>70884939.733797699</v>
      </c>
      <c r="AP188" s="57">
        <v>68699372.756737098</v>
      </c>
      <c r="AQ188" s="57">
        <v>65873022.061796799</v>
      </c>
      <c r="AR188" s="57">
        <v>62335393.505931802</v>
      </c>
      <c r="AS188" s="57">
        <v>58012613.9593703</v>
      </c>
      <c r="AT188" s="57">
        <v>52827431.305606797</v>
      </c>
    </row>
    <row r="189" spans="1:46">
      <c r="A189">
        <v>109</v>
      </c>
      <c r="B189">
        <v>430400</v>
      </c>
      <c r="C189" t="s">
        <v>457</v>
      </c>
      <c r="D189" t="s">
        <v>659</v>
      </c>
      <c r="E189" s="57">
        <v>161572273.032612</v>
      </c>
      <c r="F189" s="57">
        <v>183076043.97382</v>
      </c>
      <c r="G189" s="57">
        <v>200795953.896651</v>
      </c>
      <c r="H189" s="57">
        <v>215065203.86423001</v>
      </c>
      <c r="I189" s="57">
        <v>226203711.43047899</v>
      </c>
      <c r="J189" s="57">
        <v>234518110.640111</v>
      </c>
      <c r="K189" s="57">
        <v>240301752.02863699</v>
      </c>
      <c r="L189" s="57">
        <v>243834702.62235799</v>
      </c>
      <c r="M189" s="57">
        <v>245383745.93837401</v>
      </c>
      <c r="N189" s="57">
        <v>245202381.98457599</v>
      </c>
      <c r="O189" s="57">
        <v>243530827.25965101</v>
      </c>
      <c r="P189" s="57">
        <v>240596014.753077</v>
      </c>
      <c r="Q189" s="57">
        <v>236611593.945131</v>
      </c>
      <c r="R189" s="57">
        <v>231777930.80688199</v>
      </c>
      <c r="S189" s="57">
        <v>226282107.800192</v>
      </c>
      <c r="T189" s="57">
        <v>220297923.877718</v>
      </c>
      <c r="U189" s="57">
        <v>213985894.48291299</v>
      </c>
      <c r="V189" s="57">
        <v>207493251.55002299</v>
      </c>
      <c r="W189" s="57">
        <v>200953943.50408599</v>
      </c>
      <c r="X189" s="57">
        <v>194488635.260941</v>
      </c>
      <c r="Y189" s="57">
        <v>188204708.22720999</v>
      </c>
      <c r="Z189" s="57">
        <v>182196260.30032101</v>
      </c>
      <c r="AA189" s="57">
        <v>176544105.86849099</v>
      </c>
      <c r="AB189" s="57">
        <v>171315775.81073001</v>
      </c>
      <c r="AC189" s="57">
        <v>166565517.49684501</v>
      </c>
      <c r="AD189" s="57">
        <v>162334294.787431</v>
      </c>
      <c r="AE189" s="57">
        <v>158649788.03389201</v>
      </c>
      <c r="AF189" s="57">
        <v>155526394.078408</v>
      </c>
      <c r="AG189" s="57">
        <v>152965226.25396299</v>
      </c>
      <c r="AH189" s="57">
        <v>150954114.38433799</v>
      </c>
      <c r="AI189" s="57">
        <v>149467604.78410101</v>
      </c>
      <c r="AJ189" s="57">
        <v>148466960.25861901</v>
      </c>
      <c r="AK189" s="57">
        <v>147900160.104047</v>
      </c>
      <c r="AL189" s="57">
        <v>147701900.10734701</v>
      </c>
      <c r="AM189" s="57">
        <v>147793592.54626599</v>
      </c>
      <c r="AN189" s="57">
        <v>148083366.18933401</v>
      </c>
      <c r="AO189" s="57">
        <v>148466066.29590699</v>
      </c>
      <c r="AP189" s="57">
        <v>148823254.61610201</v>
      </c>
      <c r="AQ189" s="57">
        <v>149023209.39084801</v>
      </c>
      <c r="AR189" s="57">
        <v>148920925.35186699</v>
      </c>
      <c r="AS189" s="57">
        <v>148358113.72167301</v>
      </c>
      <c r="AT189" s="57">
        <v>147163202.21356699</v>
      </c>
    </row>
    <row r="190" spans="1:46">
      <c r="A190">
        <v>240</v>
      </c>
      <c r="B190">
        <v>430500</v>
      </c>
      <c r="C190" t="s">
        <v>457</v>
      </c>
      <c r="D190" t="s">
        <v>658</v>
      </c>
      <c r="E190" s="57">
        <v>137458575.89739001</v>
      </c>
      <c r="F190" s="57">
        <v>137911102.50131899</v>
      </c>
      <c r="G190" s="57">
        <v>138348933.94753501</v>
      </c>
      <c r="H190" s="57">
        <v>138827824.892492</v>
      </c>
      <c r="I190" s="57">
        <v>139397908.012716</v>
      </c>
      <c r="J190" s="57">
        <v>140103694.00480399</v>
      </c>
      <c r="K190" s="57">
        <v>140984071.58542401</v>
      </c>
      <c r="L190" s="57">
        <v>142072307.49131301</v>
      </c>
      <c r="M190" s="57">
        <v>143396046.47927999</v>
      </c>
      <c r="N190" s="57">
        <v>144977311.32620201</v>
      </c>
      <c r="O190" s="57">
        <v>146832502.82903099</v>
      </c>
      <c r="P190" s="57">
        <v>148972399.804786</v>
      </c>
      <c r="Q190" s="57">
        <v>151402159.09055701</v>
      </c>
      <c r="R190" s="57">
        <v>154121315.543506</v>
      </c>
      <c r="S190" s="57">
        <v>157123782.04086399</v>
      </c>
      <c r="T190" s="57">
        <v>160397849.47993299</v>
      </c>
      <c r="U190" s="57">
        <v>163926186.77808699</v>
      </c>
      <c r="V190" s="57">
        <v>167685840.872769</v>
      </c>
      <c r="W190" s="57">
        <v>171648236.72149199</v>
      </c>
      <c r="X190" s="57">
        <v>175779177.301842</v>
      </c>
      <c r="Y190" s="57">
        <v>180038843.61147401</v>
      </c>
      <c r="Z190" s="57">
        <v>184381794.66811201</v>
      </c>
      <c r="AA190" s="57">
        <v>188756967.50955299</v>
      </c>
      <c r="AB190" s="57">
        <v>193107677.193665</v>
      </c>
      <c r="AC190" s="57">
        <v>197371616.79838401</v>
      </c>
      <c r="AD190" s="57">
        <v>201480857.421718</v>
      </c>
      <c r="AE190" s="57">
        <v>205361848.18174499</v>
      </c>
      <c r="AF190" s="57">
        <v>208935416.216616</v>
      </c>
      <c r="AG190" s="57">
        <v>212116766.68454799</v>
      </c>
      <c r="AH190" s="57">
        <v>214815482.763834</v>
      </c>
      <c r="AI190" s="57">
        <v>216935525.652832</v>
      </c>
      <c r="AJ190" s="57">
        <v>218375234.56997401</v>
      </c>
      <c r="AK190" s="57">
        <v>219027326.75376299</v>
      </c>
      <c r="AL190" s="57">
        <v>218778897.46276999</v>
      </c>
      <c r="AM190" s="57">
        <v>217511419.97564</v>
      </c>
      <c r="AN190" s="57">
        <v>215100745.591084</v>
      </c>
      <c r="AO190" s="57">
        <v>211417103.627886</v>
      </c>
      <c r="AP190" s="57">
        <v>206325101.42490301</v>
      </c>
      <c r="AQ190" s="57">
        <v>199683724.341059</v>
      </c>
      <c r="AR190" s="57">
        <v>191346335.75534901</v>
      </c>
      <c r="AS190" s="57">
        <v>181160677.06684199</v>
      </c>
      <c r="AT190" s="57">
        <v>168968867.69467101</v>
      </c>
    </row>
    <row r="191" spans="1:46">
      <c r="A191">
        <v>339</v>
      </c>
      <c r="B191">
        <v>430600</v>
      </c>
      <c r="C191" t="s">
        <v>457</v>
      </c>
      <c r="D191" t="s">
        <v>657</v>
      </c>
      <c r="E191" s="57">
        <v>103886479.23752201</v>
      </c>
      <c r="F191" s="57">
        <v>107057532.927725</v>
      </c>
      <c r="G191" s="57">
        <v>110256237.27433001</v>
      </c>
      <c r="H191" s="57">
        <v>113484397.174582</v>
      </c>
      <c r="I191" s="57">
        <v>116742127.738704</v>
      </c>
      <c r="J191" s="57">
        <v>120027854.289901</v>
      </c>
      <c r="K191" s="57">
        <v>123338312.36435699</v>
      </c>
      <c r="L191" s="57">
        <v>126668547.711236</v>
      </c>
      <c r="M191" s="57">
        <v>130011916.29268301</v>
      </c>
      <c r="N191" s="57">
        <v>133360084.28382</v>
      </c>
      <c r="O191" s="57">
        <v>136703028.07275301</v>
      </c>
      <c r="P191" s="57">
        <v>140029034.26056501</v>
      </c>
      <c r="Q191" s="57">
        <v>143324699.66131899</v>
      </c>
      <c r="R191" s="57">
        <v>146574931.30206001</v>
      </c>
      <c r="S191" s="57">
        <v>149762946.422811</v>
      </c>
      <c r="T191" s="57">
        <v>152870272.476576</v>
      </c>
      <c r="U191" s="57">
        <v>155876747.12933901</v>
      </c>
      <c r="V191" s="57">
        <v>158760518.26006401</v>
      </c>
      <c r="W191" s="57">
        <v>161498043.960693</v>
      </c>
      <c r="X191" s="57">
        <v>164064092.53615099</v>
      </c>
      <c r="Y191" s="57">
        <v>166431742.50434101</v>
      </c>
      <c r="Z191" s="57">
        <v>168572382.59614599</v>
      </c>
      <c r="AA191" s="57">
        <v>170455711.755429</v>
      </c>
      <c r="AB191" s="57">
        <v>172049739.13903499</v>
      </c>
      <c r="AC191" s="57">
        <v>173320784.116786</v>
      </c>
      <c r="AD191" s="57">
        <v>174233476.27148601</v>
      </c>
      <c r="AE191" s="57">
        <v>174750755.398918</v>
      </c>
      <c r="AF191" s="57">
        <v>174833871.50784501</v>
      </c>
      <c r="AG191" s="57">
        <v>174442384.82000899</v>
      </c>
      <c r="AH191" s="57">
        <v>173534165.77013499</v>
      </c>
      <c r="AI191" s="57">
        <v>172065395.005925</v>
      </c>
      <c r="AJ191" s="57">
        <v>169990563.38806301</v>
      </c>
      <c r="AK191" s="57">
        <v>167262471.99021</v>
      </c>
      <c r="AL191" s="57">
        <v>163832232.099011</v>
      </c>
      <c r="AM191" s="57">
        <v>159649265.21408701</v>
      </c>
      <c r="AN191" s="57">
        <v>154661303.048042</v>
      </c>
      <c r="AO191" s="57">
        <v>148814387.52645901</v>
      </c>
      <c r="AP191" s="57">
        <v>142052870.78789899</v>
      </c>
      <c r="AQ191" s="57">
        <v>134319415.18390599</v>
      </c>
      <c r="AR191" s="57">
        <v>125554993.27900299</v>
      </c>
      <c r="AS191" s="57">
        <v>115698887.85069101</v>
      </c>
      <c r="AT191" s="57">
        <v>104688691.88945401</v>
      </c>
    </row>
    <row r="192" spans="1:46">
      <c r="A192">
        <v>38</v>
      </c>
      <c r="B192">
        <v>430700</v>
      </c>
      <c r="C192" t="s">
        <v>457</v>
      </c>
      <c r="D192" t="s">
        <v>656</v>
      </c>
      <c r="E192" s="57">
        <v>132356971.985094</v>
      </c>
      <c r="F192" s="57">
        <v>140119996</v>
      </c>
      <c r="G192" s="57">
        <v>146722300.50708199</v>
      </c>
      <c r="H192" s="57">
        <v>152330131.62057799</v>
      </c>
      <c r="I192" s="57">
        <v>157098671.77886501</v>
      </c>
      <c r="J192" s="57">
        <v>161172039.74445799</v>
      </c>
      <c r="K192" s="57">
        <v>164683290.60401601</v>
      </c>
      <c r="L192" s="57">
        <v>167754415.76833299</v>
      </c>
      <c r="M192" s="57">
        <v>170496342.97234499</v>
      </c>
      <c r="N192" s="57">
        <v>173008936.27512801</v>
      </c>
      <c r="O192" s="57">
        <v>175380996.05989501</v>
      </c>
      <c r="P192" s="57">
        <v>177690259.03400299</v>
      </c>
      <c r="Q192" s="57">
        <v>180003398.22894499</v>
      </c>
      <c r="R192" s="57">
        <v>182376023.00035501</v>
      </c>
      <c r="S192" s="57">
        <v>184852679.028007</v>
      </c>
      <c r="T192" s="57">
        <v>187466848.315813</v>
      </c>
      <c r="U192" s="57">
        <v>190240949.191827</v>
      </c>
      <c r="V192" s="57">
        <v>193186336.30824199</v>
      </c>
      <c r="W192" s="57">
        <v>196303300.64139</v>
      </c>
      <c r="X192" s="57">
        <v>199581069.49174201</v>
      </c>
      <c r="Y192" s="57">
        <v>202997806.48391101</v>
      </c>
      <c r="Z192" s="57">
        <v>206520611.566645</v>
      </c>
      <c r="AA192" s="57">
        <v>210105521.01283801</v>
      </c>
      <c r="AB192" s="57">
        <v>213697507.419521</v>
      </c>
      <c r="AC192" s="57">
        <v>217230479.70786199</v>
      </c>
      <c r="AD192" s="57">
        <v>220627283.12317199</v>
      </c>
      <c r="AE192" s="57">
        <v>223799699.23490101</v>
      </c>
      <c r="AF192" s="57">
        <v>226648445.93663499</v>
      </c>
      <c r="AG192" s="57">
        <v>229063177.44610599</v>
      </c>
      <c r="AH192" s="57">
        <v>230922484.30518201</v>
      </c>
      <c r="AI192" s="57">
        <v>232093893.37987199</v>
      </c>
      <c r="AJ192" s="57">
        <v>232433867.86032099</v>
      </c>
      <c r="AK192" s="57">
        <v>231787807.260818</v>
      </c>
      <c r="AL192" s="57">
        <v>229990047.41979</v>
      </c>
      <c r="AM192" s="57">
        <v>226863860.49980599</v>
      </c>
      <c r="AN192" s="57">
        <v>222221454.987571</v>
      </c>
      <c r="AO192" s="57">
        <v>215863975.69393</v>
      </c>
      <c r="AP192" s="57">
        <v>207581503.75386801</v>
      </c>
      <c r="AQ192" s="57">
        <v>197153056.62651199</v>
      </c>
      <c r="AR192" s="57">
        <v>184346588.09512699</v>
      </c>
      <c r="AS192" s="57">
        <v>168918988.26711899</v>
      </c>
      <c r="AT192" s="57">
        <v>150616083.574029</v>
      </c>
    </row>
    <row r="193" spans="1:46">
      <c r="A193">
        <v>344</v>
      </c>
      <c r="B193">
        <v>430800</v>
      </c>
      <c r="C193" t="s">
        <v>457</v>
      </c>
      <c r="D193" t="s">
        <v>655</v>
      </c>
      <c r="E193" s="57">
        <v>18613003.2863991</v>
      </c>
      <c r="F193" s="57">
        <v>19177588.778269101</v>
      </c>
      <c r="G193" s="57">
        <v>19741290.6125075</v>
      </c>
      <c r="H193" s="57">
        <v>20303341.6240624</v>
      </c>
      <c r="I193" s="57">
        <v>20863040.1761165</v>
      </c>
      <c r="J193" s="57">
        <v>21419750.160087202</v>
      </c>
      <c r="K193" s="57">
        <v>21972900.995626599</v>
      </c>
      <c r="L193" s="57">
        <v>22521987.630621798</v>
      </c>
      <c r="M193" s="57">
        <v>23066570.541193999</v>
      </c>
      <c r="N193" s="57">
        <v>23606275.731699798</v>
      </c>
      <c r="O193" s="57">
        <v>24140794.734729901</v>
      </c>
      <c r="P193" s="57">
        <v>24669884.611110199</v>
      </c>
      <c r="Q193" s="57">
        <v>25193367.949900899</v>
      </c>
      <c r="R193" s="57">
        <v>25711132.868397102</v>
      </c>
      <c r="S193" s="57">
        <v>26223133.012128599</v>
      </c>
      <c r="T193" s="57">
        <v>26729387.554859899</v>
      </c>
      <c r="U193" s="57">
        <v>27229981.1985902</v>
      </c>
      <c r="V193" s="57">
        <v>27725064.1735535</v>
      </c>
      <c r="W193" s="57">
        <v>28214852.238218199</v>
      </c>
      <c r="X193" s="57">
        <v>28699626.679287702</v>
      </c>
      <c r="Y193" s="57">
        <v>29179734.311700001</v>
      </c>
      <c r="Z193" s="57">
        <v>29655587.478627902</v>
      </c>
      <c r="AA193" s="57">
        <v>30127664.051478699</v>
      </c>
      <c r="AB193" s="57">
        <v>30596507.429894499</v>
      </c>
      <c r="AC193" s="57">
        <v>31062726.541752301</v>
      </c>
      <c r="AD193" s="57">
        <v>31526995.843163598</v>
      </c>
      <c r="AE193" s="57">
        <v>31990055.318474501</v>
      </c>
      <c r="AF193" s="57">
        <v>32452710.480266001</v>
      </c>
      <c r="AG193" s="57">
        <v>32915832.369353902</v>
      </c>
      <c r="AH193" s="57">
        <v>33380357.554788299</v>
      </c>
      <c r="AI193" s="57">
        <v>33847288.133854501</v>
      </c>
      <c r="AJ193" s="57">
        <v>34317691.7320721</v>
      </c>
      <c r="AK193" s="57">
        <v>34792701.503195599</v>
      </c>
      <c r="AL193" s="57">
        <v>35273516.129214197</v>
      </c>
      <c r="AM193" s="57">
        <v>35761399.820351802</v>
      </c>
      <c r="AN193" s="57">
        <v>36257682.315067001</v>
      </c>
      <c r="AO193" s="57">
        <v>36763758.880052999</v>
      </c>
      <c r="AP193" s="57">
        <v>37281090.310237803</v>
      </c>
      <c r="AQ193" s="57">
        <v>37811202.928784199</v>
      </c>
      <c r="AR193" s="57">
        <v>38355688.587089501</v>
      </c>
      <c r="AS193" s="57">
        <v>38916204.664785899</v>
      </c>
      <c r="AT193" s="57">
        <v>39494474.069740102</v>
      </c>
    </row>
    <row r="194" spans="1:46">
      <c r="A194">
        <v>330</v>
      </c>
      <c r="B194">
        <v>430900</v>
      </c>
      <c r="C194" t="s">
        <v>457</v>
      </c>
      <c r="D194" t="s">
        <v>654</v>
      </c>
      <c r="E194" s="57">
        <v>91607289.968605503</v>
      </c>
      <c r="F194" s="57">
        <v>90503227.518505707</v>
      </c>
      <c r="G194" s="57">
        <v>89469981.674027398</v>
      </c>
      <c r="H194" s="57">
        <v>88538918.218819395</v>
      </c>
      <c r="I194" s="57">
        <v>87737851.433824703</v>
      </c>
      <c r="J194" s="57">
        <v>87091044.097281307</v>
      </c>
      <c r="K194" s="57">
        <v>86619207.484720901</v>
      </c>
      <c r="L194" s="57">
        <v>86339501.368970305</v>
      </c>
      <c r="M194" s="57">
        <v>86265534.020150498</v>
      </c>
      <c r="N194" s="57">
        <v>86407362.205676705</v>
      </c>
      <c r="O194" s="57">
        <v>86771491.190258905</v>
      </c>
      <c r="P194" s="57">
        <v>87360874.735901594</v>
      </c>
      <c r="Q194" s="57">
        <v>88174915.101903602</v>
      </c>
      <c r="R194" s="57">
        <v>89209463.044857994</v>
      </c>
      <c r="S194" s="57">
        <v>90456817.818652704</v>
      </c>
      <c r="T194" s="57">
        <v>91905727.174469605</v>
      </c>
      <c r="U194" s="57">
        <v>93541387.360785604</v>
      </c>
      <c r="V194" s="57">
        <v>95345443.123371601</v>
      </c>
      <c r="W194" s="57">
        <v>97295987.705293</v>
      </c>
      <c r="X194" s="57">
        <v>99367562.846910104</v>
      </c>
      <c r="Y194" s="57">
        <v>101531158.785877</v>
      </c>
      <c r="Z194" s="57">
        <v>103754214.25714301</v>
      </c>
      <c r="AA194" s="57">
        <v>106000616.49295101</v>
      </c>
      <c r="AB194" s="57">
        <v>108230701.222839</v>
      </c>
      <c r="AC194" s="57">
        <v>110401252.67364</v>
      </c>
      <c r="AD194" s="57">
        <v>112465503.569479</v>
      </c>
      <c r="AE194" s="57">
        <v>114373135.131778</v>
      </c>
      <c r="AF194" s="57">
        <v>116070277.079252</v>
      </c>
      <c r="AG194" s="57">
        <v>117499507.627913</v>
      </c>
      <c r="AH194" s="57">
        <v>118599853.491064</v>
      </c>
      <c r="AI194" s="57">
        <v>119306789.87930299</v>
      </c>
      <c r="AJ194" s="57">
        <v>119552240.500526</v>
      </c>
      <c r="AK194" s="57">
        <v>119264577.559919</v>
      </c>
      <c r="AL194" s="57">
        <v>118368621.759964</v>
      </c>
      <c r="AM194" s="57">
        <v>116785642.300439</v>
      </c>
      <c r="AN194" s="57">
        <v>114433356.87841401</v>
      </c>
      <c r="AO194" s="57">
        <v>111225931.688256</v>
      </c>
      <c r="AP194" s="57">
        <v>107073981.421625</v>
      </c>
      <c r="AQ194" s="57">
        <v>101884569.267474</v>
      </c>
      <c r="AR194" s="57">
        <v>95561206.912053302</v>
      </c>
      <c r="AS194" s="57">
        <v>88003854.538907006</v>
      </c>
      <c r="AT194" s="57">
        <v>79108920.828870997</v>
      </c>
    </row>
    <row r="195" spans="1:46">
      <c r="A195">
        <v>42</v>
      </c>
      <c r="B195">
        <v>431000</v>
      </c>
      <c r="C195" t="s">
        <v>457</v>
      </c>
      <c r="D195" t="s">
        <v>653</v>
      </c>
      <c r="E195" s="57">
        <v>116867799.09123901</v>
      </c>
      <c r="F195" s="57">
        <v>114554433.909721</v>
      </c>
      <c r="G195" s="57">
        <v>112833678.96439201</v>
      </c>
      <c r="H195" s="57">
        <v>111675026.29072</v>
      </c>
      <c r="I195" s="57">
        <v>111047265.055958</v>
      </c>
      <c r="J195" s="57">
        <v>110918481.559148</v>
      </c>
      <c r="K195" s="57">
        <v>111256059.231112</v>
      </c>
      <c r="L195" s="57">
        <v>112026678.634461</v>
      </c>
      <c r="M195" s="57">
        <v>113196317.46359099</v>
      </c>
      <c r="N195" s="57">
        <v>114730250.544681</v>
      </c>
      <c r="O195" s="57">
        <v>116593049.83569799</v>
      </c>
      <c r="P195" s="57">
        <v>118748584.426394</v>
      </c>
      <c r="Q195" s="57">
        <v>121160020.538304</v>
      </c>
      <c r="R195" s="57">
        <v>123789821.52475099</v>
      </c>
      <c r="S195" s="57">
        <v>126599747.87084299</v>
      </c>
      <c r="T195" s="57">
        <v>129550857.193471</v>
      </c>
      <c r="U195" s="57">
        <v>132603504.24131399</v>
      </c>
      <c r="V195" s="57">
        <v>135717340.894835</v>
      </c>
      <c r="W195" s="57">
        <v>138851316.16628301</v>
      </c>
      <c r="X195" s="57">
        <v>141963676.19969201</v>
      </c>
      <c r="Y195" s="57">
        <v>145011964.27088201</v>
      </c>
      <c r="Z195" s="57">
        <v>147953020.78745601</v>
      </c>
      <c r="AA195" s="57">
        <v>150742983.28880599</v>
      </c>
      <c r="AB195" s="57">
        <v>153337286.446105</v>
      </c>
      <c r="AC195" s="57">
        <v>155690662.062316</v>
      </c>
      <c r="AD195" s="57">
        <v>157757139.07218501</v>
      </c>
      <c r="AE195" s="57">
        <v>159490043.54224199</v>
      </c>
      <c r="AF195" s="57">
        <v>160841998.67080399</v>
      </c>
      <c r="AG195" s="57">
        <v>161764924.787974</v>
      </c>
      <c r="AH195" s="57">
        <v>162210039.35563901</v>
      </c>
      <c r="AI195" s="57">
        <v>162127856.967471</v>
      </c>
      <c r="AJ195" s="57">
        <v>161468189.34892899</v>
      </c>
      <c r="AK195" s="57">
        <v>160180145.35725701</v>
      </c>
      <c r="AL195" s="57">
        <v>158212130.981482</v>
      </c>
      <c r="AM195" s="57">
        <v>155511849.34242001</v>
      </c>
      <c r="AN195" s="57">
        <v>152026300.692669</v>
      </c>
      <c r="AO195" s="57">
        <v>147701782.41661501</v>
      </c>
      <c r="AP195" s="57">
        <v>142483889.03042701</v>
      </c>
      <c r="AQ195" s="57">
        <v>136317512.182062</v>
      </c>
      <c r="AR195" s="57">
        <v>129146840.65125901</v>
      </c>
      <c r="AS195" s="57">
        <v>120915360.349545</v>
      </c>
      <c r="AT195" s="57">
        <v>111565854.320232</v>
      </c>
    </row>
    <row r="196" spans="1:46">
      <c r="A196">
        <v>334</v>
      </c>
      <c r="B196">
        <v>431100</v>
      </c>
      <c r="C196" t="s">
        <v>457</v>
      </c>
      <c r="D196" t="s">
        <v>652</v>
      </c>
      <c r="E196" s="57">
        <v>109558235.113738</v>
      </c>
      <c r="F196" s="57">
        <v>109738496.82939</v>
      </c>
      <c r="G196" s="57">
        <v>110480805.32948101</v>
      </c>
      <c r="H196" s="57">
        <v>111729203.127206</v>
      </c>
      <c r="I196" s="57">
        <v>113429143.805913</v>
      </c>
      <c r="J196" s="57">
        <v>115527492.019104</v>
      </c>
      <c r="K196" s="57">
        <v>117972523.490435</v>
      </c>
      <c r="L196" s="57">
        <v>120713925.013713</v>
      </c>
      <c r="M196" s="57">
        <v>123702794.45290001</v>
      </c>
      <c r="N196" s="57">
        <v>126891640.742112</v>
      </c>
      <c r="O196" s="57">
        <v>130234383.885616</v>
      </c>
      <c r="P196" s="57">
        <v>133686354.957836</v>
      </c>
      <c r="Q196" s="57">
        <v>137204296.10334501</v>
      </c>
      <c r="R196" s="57">
        <v>140746360.536872</v>
      </c>
      <c r="S196" s="57">
        <v>144272112.54329899</v>
      </c>
      <c r="T196" s="57">
        <v>147742527.477662</v>
      </c>
      <c r="U196" s="57">
        <v>151119991.76514801</v>
      </c>
      <c r="V196" s="57">
        <v>154368302.90110001</v>
      </c>
      <c r="W196" s="57">
        <v>157452669.45101199</v>
      </c>
      <c r="X196" s="57">
        <v>160339711.05053401</v>
      </c>
      <c r="Y196" s="57">
        <v>162997458.405467</v>
      </c>
      <c r="Z196" s="57">
        <v>165395353.29176599</v>
      </c>
      <c r="AA196" s="57">
        <v>167504248.55554</v>
      </c>
      <c r="AB196" s="57">
        <v>169296408.113051</v>
      </c>
      <c r="AC196" s="57">
        <v>170745506.95071399</v>
      </c>
      <c r="AD196" s="57">
        <v>171826631.12509701</v>
      </c>
      <c r="AE196" s="57">
        <v>172516277.762923</v>
      </c>
      <c r="AF196" s="57">
        <v>172792355.061066</v>
      </c>
      <c r="AG196" s="57">
        <v>172634182.28655601</v>
      </c>
      <c r="AH196" s="57">
        <v>172022489.776575</v>
      </c>
      <c r="AI196" s="57">
        <v>170939418.93845701</v>
      </c>
      <c r="AJ196" s="57">
        <v>169368522.24969101</v>
      </c>
      <c r="AK196" s="57">
        <v>167294763.25791901</v>
      </c>
      <c r="AL196" s="57">
        <v>164704516.580937</v>
      </c>
      <c r="AM196" s="57">
        <v>161585567.90669301</v>
      </c>
      <c r="AN196" s="57">
        <v>157927113.99328899</v>
      </c>
      <c r="AO196" s="57">
        <v>153719762.66898</v>
      </c>
      <c r="AP196" s="57">
        <v>148955532.83217701</v>
      </c>
      <c r="AQ196" s="57">
        <v>143627854.45143899</v>
      </c>
      <c r="AR196" s="57">
        <v>137731568.56548199</v>
      </c>
      <c r="AS196" s="57">
        <v>131262927.283176</v>
      </c>
      <c r="AT196" s="57">
        <v>124219593.78354201</v>
      </c>
    </row>
    <row r="197" spans="1:46">
      <c r="A197">
        <v>116</v>
      </c>
      <c r="B197">
        <v>431200</v>
      </c>
      <c r="C197" t="s">
        <v>457</v>
      </c>
      <c r="D197" t="s">
        <v>651</v>
      </c>
      <c r="E197" s="57">
        <v>76193476.159542799</v>
      </c>
      <c r="F197" s="57">
        <v>78598334.093310803</v>
      </c>
      <c r="G197" s="57">
        <v>80970168.368788704</v>
      </c>
      <c r="H197" s="57">
        <v>83309593.371770903</v>
      </c>
      <c r="I197" s="57">
        <v>85617283.509869605</v>
      </c>
      <c r="J197" s="57">
        <v>87893973.212514907</v>
      </c>
      <c r="K197" s="57">
        <v>90140456.930954397</v>
      </c>
      <c r="L197" s="57">
        <v>92357589.138253704</v>
      </c>
      <c r="M197" s="57">
        <v>94546284.329295903</v>
      </c>
      <c r="N197" s="57">
        <v>96707517.020782098</v>
      </c>
      <c r="O197" s="57">
        <v>98842321.751230896</v>
      </c>
      <c r="P197" s="57">
        <v>100951793.080979</v>
      </c>
      <c r="Q197" s="57">
        <v>103037085.59218</v>
      </c>
      <c r="R197" s="57">
        <v>105099413.888806</v>
      </c>
      <c r="S197" s="57">
        <v>107140052.59664799</v>
      </c>
      <c r="T197" s="57">
        <v>109160336.36331099</v>
      </c>
      <c r="U197" s="57">
        <v>111161659.85822301</v>
      </c>
      <c r="V197" s="57">
        <v>113145477.772624</v>
      </c>
      <c r="W197" s="57">
        <v>115113304.81957699</v>
      </c>
      <c r="X197" s="57">
        <v>117066715.733959</v>
      </c>
      <c r="Y197" s="57">
        <v>119007345.272467</v>
      </c>
      <c r="Z197" s="57">
        <v>120936888.213615</v>
      </c>
      <c r="AA197" s="57">
        <v>122857099.35773399</v>
      </c>
      <c r="AB197" s="57">
        <v>124769793.52697299</v>
      </c>
      <c r="AC197" s="57">
        <v>126676845.565301</v>
      </c>
      <c r="AD197" s="57">
        <v>128580190.33850101</v>
      </c>
      <c r="AE197" s="57">
        <v>130481822.73417599</v>
      </c>
      <c r="AF197" s="57">
        <v>132383797.66174699</v>
      </c>
      <c r="AG197" s="57">
        <v>134288230.052452</v>
      </c>
      <c r="AH197" s="57">
        <v>136197294.859346</v>
      </c>
      <c r="AI197" s="57">
        <v>138113227.05730399</v>
      </c>
      <c r="AJ197" s="57">
        <v>140038321.64301601</v>
      </c>
      <c r="AK197" s="57">
        <v>141974933.634992</v>
      </c>
      <c r="AL197" s="57">
        <v>143925478.073558</v>
      </c>
      <c r="AM197" s="57">
        <v>145892430.02085999</v>
      </c>
      <c r="AN197" s="57">
        <v>147878324.56085899</v>
      </c>
      <c r="AO197" s="57">
        <v>149885756.79933599</v>
      </c>
      <c r="AP197" s="57">
        <v>151917381.863888</v>
      </c>
      <c r="AQ197" s="57">
        <v>153975914.90393001</v>
      </c>
      <c r="AR197" s="57">
        <v>156064131.090698</v>
      </c>
      <c r="AS197" s="57">
        <v>158184865.61724001</v>
      </c>
      <c r="AT197" s="57">
        <v>160341013.69842699</v>
      </c>
    </row>
    <row r="198" spans="1:46">
      <c r="A198">
        <v>179</v>
      </c>
      <c r="B198">
        <v>431300</v>
      </c>
      <c r="C198" t="s">
        <v>457</v>
      </c>
      <c r="D198" t="s">
        <v>650</v>
      </c>
      <c r="E198" s="57">
        <v>78959869.690486193</v>
      </c>
      <c r="F198" s="57">
        <v>78788649.220718905</v>
      </c>
      <c r="G198" s="57">
        <v>78760624.895160705</v>
      </c>
      <c r="H198" s="57">
        <v>78880880.809193</v>
      </c>
      <c r="I198" s="57">
        <v>79153238.487749994</v>
      </c>
      <c r="J198" s="57">
        <v>79580256.885318205</v>
      </c>
      <c r="K198" s="57">
        <v>80163232.385937005</v>
      </c>
      <c r="L198" s="57">
        <v>80902198.803198501</v>
      </c>
      <c r="M198" s="57">
        <v>81795927.380247205</v>
      </c>
      <c r="N198" s="57">
        <v>82841926.7897802</v>
      </c>
      <c r="O198" s="57">
        <v>84036443.134047404</v>
      </c>
      <c r="P198" s="57">
        <v>85374459.944851398</v>
      </c>
      <c r="Q198" s="57">
        <v>86849698.183547005</v>
      </c>
      <c r="R198" s="57">
        <v>88454616.241042107</v>
      </c>
      <c r="S198" s="57">
        <v>90180409.937796995</v>
      </c>
      <c r="T198" s="57">
        <v>92017012.523824602</v>
      </c>
      <c r="U198" s="57">
        <v>93953094.678690493</v>
      </c>
      <c r="V198" s="57">
        <v>95976064.511512801</v>
      </c>
      <c r="W198" s="57">
        <v>98072067.560962498</v>
      </c>
      <c r="X198" s="57">
        <v>100225986.79526301</v>
      </c>
      <c r="Y198" s="57">
        <v>102421442.61218999</v>
      </c>
      <c r="Z198" s="57">
        <v>104640792.839073</v>
      </c>
      <c r="AA198" s="57">
        <v>106865132.732792</v>
      </c>
      <c r="AB198" s="57">
        <v>109074294.979783</v>
      </c>
      <c r="AC198" s="57">
        <v>111246849.69603001</v>
      </c>
      <c r="AD198" s="57">
        <v>113360104.427075</v>
      </c>
      <c r="AE198" s="57">
        <v>115390104.14800701</v>
      </c>
      <c r="AF198" s="57">
        <v>117311631.26347201</v>
      </c>
      <c r="AG198" s="57">
        <v>119098205.607667</v>
      </c>
      <c r="AH198" s="57">
        <v>120722084.444342</v>
      </c>
      <c r="AI198" s="57">
        <v>122154262.46679799</v>
      </c>
      <c r="AJ198" s="57">
        <v>123364471.797892</v>
      </c>
      <c r="AK198" s="57">
        <v>124321181.99002901</v>
      </c>
      <c r="AL198" s="57">
        <v>124991600.025171</v>
      </c>
      <c r="AM198" s="57">
        <v>125341670.31483001</v>
      </c>
      <c r="AN198" s="57">
        <v>125336074.70007201</v>
      </c>
      <c r="AO198" s="57">
        <v>124938232.45151401</v>
      </c>
      <c r="AP198" s="57">
        <v>124110300.269328</v>
      </c>
      <c r="AQ198" s="57">
        <v>122813172.283237</v>
      </c>
      <c r="AR198" s="57">
        <v>121006480.052516</v>
      </c>
      <c r="AS198" s="57">
        <v>118648592.56599499</v>
      </c>
      <c r="AT198" s="57">
        <v>115696616.242054</v>
      </c>
    </row>
    <row r="199" spans="1:46">
      <c r="A199">
        <v>305</v>
      </c>
      <c r="B199">
        <v>433100</v>
      </c>
      <c r="C199" t="s">
        <v>457</v>
      </c>
      <c r="D199" t="s">
        <v>649</v>
      </c>
      <c r="E199" s="57">
        <v>46051440.8729311</v>
      </c>
      <c r="F199" s="57">
        <v>47726810.1163029</v>
      </c>
      <c r="G199" s="57">
        <v>49255475.437119201</v>
      </c>
      <c r="H199" s="57">
        <v>50646174.282444298</v>
      </c>
      <c r="I199" s="57">
        <v>51907382.019189298</v>
      </c>
      <c r="J199" s="57">
        <v>53047311.934112102</v>
      </c>
      <c r="K199" s="57">
        <v>54073915.233817503</v>
      </c>
      <c r="L199" s="57">
        <v>54994881.044756897</v>
      </c>
      <c r="M199" s="57">
        <v>55817636.413228802</v>
      </c>
      <c r="N199" s="57">
        <v>56549346.305377997</v>
      </c>
      <c r="O199" s="57">
        <v>57196913.607196704</v>
      </c>
      <c r="P199" s="57">
        <v>57766979.124523401</v>
      </c>
      <c r="Q199" s="57">
        <v>58265921.583043501</v>
      </c>
      <c r="R199" s="57">
        <v>58699857.628289603</v>
      </c>
      <c r="S199" s="57">
        <v>59074641.825640403</v>
      </c>
      <c r="T199" s="57">
        <v>59395866.660322003</v>
      </c>
      <c r="U199" s="57">
        <v>59668862.537406899</v>
      </c>
      <c r="V199" s="57">
        <v>59898697.781814702</v>
      </c>
      <c r="W199" s="57">
        <v>60090178.638311401</v>
      </c>
      <c r="X199" s="57">
        <v>60247849.271510303</v>
      </c>
      <c r="Y199" s="57">
        <v>60375991.7658711</v>
      </c>
      <c r="Z199" s="57">
        <v>60478626.125700399</v>
      </c>
      <c r="AA199" s="57">
        <v>60559510.275151603</v>
      </c>
      <c r="AB199" s="57">
        <v>60622140.058224902</v>
      </c>
      <c r="AC199" s="57">
        <v>60669749.2387674</v>
      </c>
      <c r="AD199" s="57">
        <v>60705309.500472903</v>
      </c>
      <c r="AE199" s="57">
        <v>60731530.446881898</v>
      </c>
      <c r="AF199" s="57">
        <v>60750859.601381697</v>
      </c>
      <c r="AG199" s="57">
        <v>60765482.407206699</v>
      </c>
      <c r="AH199" s="57">
        <v>60777322.2274376</v>
      </c>
      <c r="AI199" s="57">
        <v>60788040.345002398</v>
      </c>
      <c r="AJ199" s="57">
        <v>60799035.9626754</v>
      </c>
      <c r="AK199" s="57">
        <v>60811446.203078203</v>
      </c>
      <c r="AL199" s="57">
        <v>60826146.1086789</v>
      </c>
      <c r="AM199" s="57">
        <v>60843748.641792201</v>
      </c>
      <c r="AN199" s="57">
        <v>60864604.684580103</v>
      </c>
      <c r="AO199" s="57">
        <v>60888803.039050899</v>
      </c>
      <c r="AP199" s="57">
        <v>60916170.427060097</v>
      </c>
      <c r="AQ199" s="57">
        <v>60946271.490309797</v>
      </c>
      <c r="AR199" s="57">
        <v>60978408.790348798</v>
      </c>
      <c r="AS199" s="57">
        <v>61011622.808572799</v>
      </c>
      <c r="AT199" s="57">
        <v>61044691.946224302</v>
      </c>
    </row>
    <row r="200" spans="1:46">
      <c r="A200">
        <v>84</v>
      </c>
      <c r="B200">
        <v>440100</v>
      </c>
      <c r="C200" t="s">
        <v>465</v>
      </c>
      <c r="D200" t="s">
        <v>648</v>
      </c>
      <c r="E200" s="57">
        <v>479188788.11229199</v>
      </c>
      <c r="F200" s="57">
        <v>491487136.799698</v>
      </c>
      <c r="G200" s="57">
        <v>504091167.679066</v>
      </c>
      <c r="H200" s="57">
        <v>516783588.64569497</v>
      </c>
      <c r="I200" s="57">
        <v>529361444.00306201</v>
      </c>
      <c r="J200" s="57">
        <v>541636114.46281695</v>
      </c>
      <c r="K200" s="57">
        <v>553433317.144786</v>
      </c>
      <c r="L200" s="57">
        <v>564593105.57697105</v>
      </c>
      <c r="M200" s="57">
        <v>574969869.69554698</v>
      </c>
      <c r="N200" s="57">
        <v>584432335.84486496</v>
      </c>
      <c r="O200" s="57">
        <v>592863566.77745295</v>
      </c>
      <c r="P200" s="57">
        <v>600160961.65401101</v>
      </c>
      <c r="Q200" s="57">
        <v>606236256.04341805</v>
      </c>
      <c r="R200" s="57">
        <v>611015521.92272401</v>
      </c>
      <c r="S200" s="57">
        <v>614439167.67715597</v>
      </c>
      <c r="T200" s="57">
        <v>616461938.10011601</v>
      </c>
      <c r="U200" s="57">
        <v>617052914.39318299</v>
      </c>
      <c r="V200" s="57">
        <v>616195514.16610897</v>
      </c>
      <c r="W200" s="57">
        <v>613887491.43682003</v>
      </c>
      <c r="X200" s="57">
        <v>610140936.63142002</v>
      </c>
      <c r="Y200" s="57">
        <v>604982276.58418596</v>
      </c>
      <c r="Z200" s="57">
        <v>598452274.53757095</v>
      </c>
      <c r="AA200" s="57">
        <v>590606030.14220405</v>
      </c>
      <c r="AB200" s="57">
        <v>581512979.45688701</v>
      </c>
      <c r="AC200" s="57">
        <v>571256894.94860005</v>
      </c>
      <c r="AD200" s="57">
        <v>559935885.49249601</v>
      </c>
      <c r="AE200" s="57">
        <v>547662396.37190402</v>
      </c>
      <c r="AF200" s="57">
        <v>534563209.27832597</v>
      </c>
      <c r="AG200" s="57">
        <v>520779442.311441</v>
      </c>
      <c r="AH200" s="57">
        <v>506466549.97910601</v>
      </c>
      <c r="AI200" s="57">
        <v>491794323.19734699</v>
      </c>
      <c r="AJ200" s="57">
        <v>476946889.29036999</v>
      </c>
      <c r="AK200" s="57">
        <v>462122711.99055499</v>
      </c>
      <c r="AL200" s="57">
        <v>447534591.43845302</v>
      </c>
      <c r="AM200" s="57">
        <v>433409664.18279803</v>
      </c>
      <c r="AN200" s="57">
        <v>419989403.180493</v>
      </c>
      <c r="AO200" s="57">
        <v>407529617.79662001</v>
      </c>
      <c r="AP200" s="57">
        <v>396300453.80443001</v>
      </c>
      <c r="AQ200" s="57">
        <v>386586393.38535702</v>
      </c>
      <c r="AR200" s="57">
        <v>378686255.12900501</v>
      </c>
      <c r="AS200" s="57">
        <v>372913194.03315598</v>
      </c>
      <c r="AT200" s="57">
        <v>369594701.50375801</v>
      </c>
    </row>
    <row r="201" spans="1:46">
      <c r="A201">
        <v>239</v>
      </c>
      <c r="B201">
        <v>440200</v>
      </c>
      <c r="C201" t="s">
        <v>465</v>
      </c>
      <c r="D201" t="s">
        <v>647</v>
      </c>
      <c r="E201" s="57">
        <v>69755390.906563401</v>
      </c>
      <c r="F201" s="57">
        <v>65601529.300947897</v>
      </c>
      <c r="G201" s="57">
        <v>62169688.533879697</v>
      </c>
      <c r="H201" s="57">
        <v>59395918.0516726</v>
      </c>
      <c r="I201" s="57">
        <v>57219002.6627388</v>
      </c>
      <c r="J201" s="57">
        <v>55580462.5375892</v>
      </c>
      <c r="K201" s="57">
        <v>54424553.208832398</v>
      </c>
      <c r="L201" s="57">
        <v>53698265.571175702</v>
      </c>
      <c r="M201" s="57">
        <v>53351325.881424204</v>
      </c>
      <c r="N201" s="57">
        <v>53336195.758482002</v>
      </c>
      <c r="O201" s="57">
        <v>53608072.183350399</v>
      </c>
      <c r="P201" s="57">
        <v>54124887.499130003</v>
      </c>
      <c r="Q201" s="57">
        <v>54847309.411019102</v>
      </c>
      <c r="R201" s="57">
        <v>55738740.9863142</v>
      </c>
      <c r="S201" s="57">
        <v>56765320.654410496</v>
      </c>
      <c r="T201" s="57">
        <v>57895922.206801102</v>
      </c>
      <c r="U201" s="57">
        <v>59102154.797077402</v>
      </c>
      <c r="V201" s="57">
        <v>60358362.940929502</v>
      </c>
      <c r="W201" s="57">
        <v>61641626.516144998</v>
      </c>
      <c r="X201" s="57">
        <v>62931760.762610197</v>
      </c>
      <c r="Y201" s="57">
        <v>64211316.282310002</v>
      </c>
      <c r="Z201" s="57">
        <v>65465579.039326496</v>
      </c>
      <c r="AA201" s="57">
        <v>66682570.359841697</v>
      </c>
      <c r="AB201" s="57">
        <v>67853046.932134002</v>
      </c>
      <c r="AC201" s="57">
        <v>68970500.8065819</v>
      </c>
      <c r="AD201" s="57">
        <v>70031159.395660505</v>
      </c>
      <c r="AE201" s="57">
        <v>71033985.473944306</v>
      </c>
      <c r="AF201" s="57">
        <v>71980677.178104997</v>
      </c>
      <c r="AG201" s="57">
        <v>72875668.006914005</v>
      </c>
      <c r="AH201" s="57">
        <v>73726126.821240097</v>
      </c>
      <c r="AI201" s="57">
        <v>74541957.844050005</v>
      </c>
      <c r="AJ201" s="57">
        <v>75335800.660410002</v>
      </c>
      <c r="AK201" s="57">
        <v>76123030.217483193</v>
      </c>
      <c r="AL201" s="57">
        <v>76921756.824531704</v>
      </c>
      <c r="AM201" s="57">
        <v>77752826.152915105</v>
      </c>
      <c r="AN201" s="57">
        <v>78639819.236092195</v>
      </c>
      <c r="AO201" s="57">
        <v>79609052.469620794</v>
      </c>
      <c r="AP201" s="57">
        <v>80689577.611154899</v>
      </c>
      <c r="AQ201" s="57">
        <v>81913181.780447796</v>
      </c>
      <c r="AR201" s="57">
        <v>83314387.459350899</v>
      </c>
      <c r="AS201" s="57">
        <v>84930452.491814494</v>
      </c>
      <c r="AT201" s="57">
        <v>86801370.083886504</v>
      </c>
    </row>
    <row r="202" spans="1:46">
      <c r="A202">
        <v>242</v>
      </c>
      <c r="B202">
        <v>440300</v>
      </c>
      <c r="C202" t="s">
        <v>465</v>
      </c>
      <c r="D202" t="s">
        <v>646</v>
      </c>
      <c r="E202" s="57">
        <v>670806205.55264902</v>
      </c>
      <c r="F202" s="57">
        <v>692988001.69985902</v>
      </c>
      <c r="G202" s="57">
        <v>710693164.56994104</v>
      </c>
      <c r="H202" s="57">
        <v>724284288.57825899</v>
      </c>
      <c r="I202" s="57">
        <v>734111433.36132801</v>
      </c>
      <c r="J202" s="57">
        <v>740512123.77681398</v>
      </c>
      <c r="K202" s="57">
        <v>743811349.90353405</v>
      </c>
      <c r="L202" s="57">
        <v>744321567.04145503</v>
      </c>
      <c r="M202" s="57">
        <v>742342695.71169603</v>
      </c>
      <c r="N202" s="57">
        <v>738162121.65652502</v>
      </c>
      <c r="O202" s="57">
        <v>732054695.83936095</v>
      </c>
      <c r="P202" s="57">
        <v>724282734.44477499</v>
      </c>
      <c r="Q202" s="57">
        <v>715096018.87848794</v>
      </c>
      <c r="R202" s="57">
        <v>704731795.76737106</v>
      </c>
      <c r="S202" s="57">
        <v>693414776.95944595</v>
      </c>
      <c r="T202" s="57">
        <v>681357139.52388895</v>
      </c>
      <c r="U202" s="57">
        <v>668758525.751019</v>
      </c>
      <c r="V202" s="57">
        <v>655806043.15231395</v>
      </c>
      <c r="W202" s="57">
        <v>642674264.46039903</v>
      </c>
      <c r="X202" s="57">
        <v>629525227.62904894</v>
      </c>
      <c r="Y202" s="57">
        <v>616508435.83318996</v>
      </c>
      <c r="Z202" s="57">
        <v>603760857.46889901</v>
      </c>
      <c r="AA202" s="57">
        <v>591406926.15340698</v>
      </c>
      <c r="AB202" s="57">
        <v>579558540.72509098</v>
      </c>
      <c r="AC202" s="57">
        <v>568315065.24347794</v>
      </c>
      <c r="AD202" s="57">
        <v>557763328.98925102</v>
      </c>
      <c r="AE202" s="57">
        <v>547977626.46424103</v>
      </c>
      <c r="AF202" s="57">
        <v>539019717.39142799</v>
      </c>
      <c r="AG202" s="57">
        <v>530938826.71494299</v>
      </c>
      <c r="AH202" s="57">
        <v>523771644.60007697</v>
      </c>
      <c r="AI202" s="57">
        <v>517542326.43325299</v>
      </c>
      <c r="AJ202" s="57">
        <v>512262492.82205999</v>
      </c>
      <c r="AK202" s="57">
        <v>507931229.59523398</v>
      </c>
      <c r="AL202" s="57">
        <v>504535087.80265701</v>
      </c>
      <c r="AM202" s="57">
        <v>502048083.71537399</v>
      </c>
      <c r="AN202" s="57">
        <v>500431698.82556403</v>
      </c>
      <c r="AO202" s="57">
        <v>499634879.84657103</v>
      </c>
      <c r="AP202" s="57">
        <v>499594038.712874</v>
      </c>
      <c r="AQ202" s="57">
        <v>500233052.58012098</v>
      </c>
      <c r="AR202" s="57">
        <v>501463263.825104</v>
      </c>
      <c r="AS202" s="57">
        <v>503183480.04575801</v>
      </c>
      <c r="AT202" s="57">
        <v>505279974.06116903</v>
      </c>
    </row>
    <row r="203" spans="1:46">
      <c r="A203">
        <v>360</v>
      </c>
      <c r="B203">
        <v>440400</v>
      </c>
      <c r="C203" t="s">
        <v>465</v>
      </c>
      <c r="D203" t="s">
        <v>645</v>
      </c>
      <c r="E203" s="57">
        <v>86963256.877006099</v>
      </c>
      <c r="F203" s="57">
        <v>85771017.259618595</v>
      </c>
      <c r="G203" s="57">
        <v>85842616.389083698</v>
      </c>
      <c r="H203" s="57">
        <v>86995203.750267997</v>
      </c>
      <c r="I203" s="57">
        <v>89055552.714594096</v>
      </c>
      <c r="J203" s="57">
        <v>91860060.540040702</v>
      </c>
      <c r="K203" s="57">
        <v>95254748.371143103</v>
      </c>
      <c r="L203" s="57">
        <v>99095261.238992706</v>
      </c>
      <c r="M203" s="57">
        <v>103246868.06123701</v>
      </c>
      <c r="N203" s="57">
        <v>107584461.642078</v>
      </c>
      <c r="O203" s="57">
        <v>111992558.672279</v>
      </c>
      <c r="P203" s="57">
        <v>116365299.72915301</v>
      </c>
      <c r="Q203" s="57">
        <v>120606449.276575</v>
      </c>
      <c r="R203" s="57">
        <v>124629395.66497099</v>
      </c>
      <c r="S203" s="57">
        <v>128357151.131326</v>
      </c>
      <c r="T203" s="57">
        <v>131722351.799183</v>
      </c>
      <c r="U203" s="57">
        <v>134667257.678637</v>
      </c>
      <c r="V203" s="57">
        <v>137143752.66634199</v>
      </c>
      <c r="W203" s="57">
        <v>139113344.545508</v>
      </c>
      <c r="X203" s="57">
        <v>140547164.985901</v>
      </c>
      <c r="Y203" s="57">
        <v>141425969.543841</v>
      </c>
      <c r="Z203" s="57">
        <v>141740137.662209</v>
      </c>
      <c r="AA203" s="57">
        <v>141489672.67043599</v>
      </c>
      <c r="AB203" s="57">
        <v>140684201.78451601</v>
      </c>
      <c r="AC203" s="57">
        <v>139342976.10699201</v>
      </c>
      <c r="AD203" s="57">
        <v>137494870.62697101</v>
      </c>
      <c r="AE203" s="57">
        <v>135178384.22010899</v>
      </c>
      <c r="AF203" s="57">
        <v>132441639.64862201</v>
      </c>
      <c r="AG203" s="57">
        <v>129342383.56128301</v>
      </c>
      <c r="AH203" s="57">
        <v>125947986.49341901</v>
      </c>
      <c r="AI203" s="57">
        <v>122335442.86691201</v>
      </c>
      <c r="AJ203" s="57">
        <v>118591370.990205</v>
      </c>
      <c r="AK203" s="57">
        <v>114812013.058294</v>
      </c>
      <c r="AL203" s="57">
        <v>111103235.152729</v>
      </c>
      <c r="AM203" s="57">
        <v>107580527.241623</v>
      </c>
      <c r="AN203" s="57">
        <v>104369003.179636</v>
      </c>
      <c r="AO203" s="57">
        <v>101603400.707991</v>
      </c>
      <c r="AP203" s="57">
        <v>99428081.454468504</v>
      </c>
      <c r="AQ203" s="57">
        <v>97997030.933397502</v>
      </c>
      <c r="AR203" s="57">
        <v>97473858.5456727</v>
      </c>
      <c r="AS203" s="57">
        <v>98031797.578734607</v>
      </c>
      <c r="AT203" s="57">
        <v>99853705.206588998</v>
      </c>
    </row>
    <row r="204" spans="1:46">
      <c r="A204">
        <v>233</v>
      </c>
      <c r="B204">
        <v>440500</v>
      </c>
      <c r="C204" t="s">
        <v>465</v>
      </c>
      <c r="D204" t="s">
        <v>644</v>
      </c>
      <c r="E204" s="57">
        <v>105376145.975777</v>
      </c>
      <c r="F204" s="57">
        <v>113486649.29802001</v>
      </c>
      <c r="G204" s="57">
        <v>120885282.85500699</v>
      </c>
      <c r="H204" s="57">
        <v>127584307.562199</v>
      </c>
      <c r="I204" s="57">
        <v>133597402.082019</v>
      </c>
      <c r="J204" s="57">
        <v>138939662.82385299</v>
      </c>
      <c r="K204" s="57">
        <v>143627603.94404301</v>
      </c>
      <c r="L204" s="57">
        <v>147679157.34589499</v>
      </c>
      <c r="M204" s="57">
        <v>151113672.67967701</v>
      </c>
      <c r="N204" s="57">
        <v>153951917.34261501</v>
      </c>
      <c r="O204" s="57">
        <v>156216076.47889599</v>
      </c>
      <c r="P204" s="57">
        <v>157929752.97966999</v>
      </c>
      <c r="Q204" s="57">
        <v>159117967.48304701</v>
      </c>
      <c r="R204" s="57">
        <v>159807158.37409601</v>
      </c>
      <c r="S204" s="57">
        <v>160025181.78484899</v>
      </c>
      <c r="T204" s="57">
        <v>159801311.59429899</v>
      </c>
      <c r="U204" s="57">
        <v>159166239.42839801</v>
      </c>
      <c r="V204" s="57">
        <v>158152074.66005999</v>
      </c>
      <c r="W204" s="57">
        <v>156792344.40915999</v>
      </c>
      <c r="X204" s="57">
        <v>155121993.54253301</v>
      </c>
      <c r="Y204" s="57">
        <v>153177384.673976</v>
      </c>
      <c r="Z204" s="57">
        <v>150996298.16424501</v>
      </c>
      <c r="AA204" s="57">
        <v>148617932.121059</v>
      </c>
      <c r="AB204" s="57">
        <v>146082902.399097</v>
      </c>
      <c r="AC204" s="57">
        <v>143433242.599998</v>
      </c>
      <c r="AD204" s="57">
        <v>140712404.07236299</v>
      </c>
      <c r="AE204" s="57">
        <v>137965255.91175199</v>
      </c>
      <c r="AF204" s="57">
        <v>135238084.96068901</v>
      </c>
      <c r="AG204" s="57">
        <v>132578595.80865601</v>
      </c>
      <c r="AH204" s="57">
        <v>130035910.792097</v>
      </c>
      <c r="AI204" s="57">
        <v>127660569.994417</v>
      </c>
      <c r="AJ204" s="57">
        <v>125504531.24598201</v>
      </c>
      <c r="AK204" s="57">
        <v>123621170.124117</v>
      </c>
      <c r="AL204" s="57">
        <v>122065279.953109</v>
      </c>
      <c r="AM204" s="57">
        <v>120893071.804208</v>
      </c>
      <c r="AN204" s="57">
        <v>120162174.495621</v>
      </c>
      <c r="AO204" s="57">
        <v>119931634.592519</v>
      </c>
      <c r="AP204" s="57">
        <v>120261916.407032</v>
      </c>
      <c r="AQ204" s="57">
        <v>121214901.99825101</v>
      </c>
      <c r="AR204" s="57">
        <v>122853891.17222901</v>
      </c>
      <c r="AS204" s="57">
        <v>125243601.481978</v>
      </c>
      <c r="AT204" s="57">
        <v>128450168.22747301</v>
      </c>
    </row>
    <row r="205" spans="1:46">
      <c r="A205">
        <v>72</v>
      </c>
      <c r="B205">
        <v>440600</v>
      </c>
      <c r="C205" t="s">
        <v>465</v>
      </c>
      <c r="D205" t="s">
        <v>643</v>
      </c>
      <c r="E205" s="57">
        <v>345158115.21853697</v>
      </c>
      <c r="F205" s="57">
        <v>296649552.613814</v>
      </c>
      <c r="G205" s="57">
        <v>254711686.10601699</v>
      </c>
      <c r="H205" s="57">
        <v>218794929.63794899</v>
      </c>
      <c r="I205" s="57">
        <v>188372047.136163</v>
      </c>
      <c r="J205" s="57">
        <v>162938152.51096001</v>
      </c>
      <c r="K205" s="57">
        <v>142010709.656385</v>
      </c>
      <c r="L205" s="57">
        <v>125129532.45024</v>
      </c>
      <c r="M205" s="57">
        <v>111856784.754067</v>
      </c>
      <c r="N205" s="57">
        <v>101776980.413164</v>
      </c>
      <c r="O205" s="57">
        <v>94496983.256573707</v>
      </c>
      <c r="P205" s="57">
        <v>89646007.097088799</v>
      </c>
      <c r="Q205" s="57">
        <v>86875615.731244102</v>
      </c>
      <c r="R205" s="57">
        <v>85859722.939335793</v>
      </c>
      <c r="S205" s="57">
        <v>86294592.485399202</v>
      </c>
      <c r="T205" s="57">
        <v>87898838.117217094</v>
      </c>
      <c r="U205" s="57">
        <v>90413423.566329002</v>
      </c>
      <c r="V205" s="57">
        <v>93601662.548012704</v>
      </c>
      <c r="W205" s="57">
        <v>97249218.7613049</v>
      </c>
      <c r="X205" s="57">
        <v>101164105.888982</v>
      </c>
      <c r="Y205" s="57">
        <v>105176687.59757701</v>
      </c>
      <c r="Z205" s="57">
        <v>109139677.537368</v>
      </c>
      <c r="AA205" s="57">
        <v>112928139.34237599</v>
      </c>
      <c r="AB205" s="57">
        <v>116439486.63037799</v>
      </c>
      <c r="AC205" s="57">
        <v>119593483.00289799</v>
      </c>
      <c r="AD205" s="57">
        <v>122332242.04520699</v>
      </c>
      <c r="AE205" s="57">
        <v>124620227.326327</v>
      </c>
      <c r="AF205" s="57">
        <v>126444252.39902399</v>
      </c>
      <c r="AG205" s="57">
        <v>127813480.799821</v>
      </c>
      <c r="AH205" s="57">
        <v>128759426.04898199</v>
      </c>
      <c r="AI205" s="57">
        <v>129335951.650517</v>
      </c>
      <c r="AJ205" s="57">
        <v>129619271.09219299</v>
      </c>
      <c r="AK205" s="57">
        <v>129707947.84551901</v>
      </c>
      <c r="AL205" s="57">
        <v>129722895.365762</v>
      </c>
      <c r="AM205" s="57">
        <v>129807377.09192599</v>
      </c>
      <c r="AN205" s="57">
        <v>130127006.44676299</v>
      </c>
      <c r="AO205" s="57">
        <v>130869746.836797</v>
      </c>
      <c r="AP205" s="57">
        <v>132245911.652261</v>
      </c>
      <c r="AQ205" s="57">
        <v>134488164.26717499</v>
      </c>
      <c r="AR205" s="57">
        <v>137851518.03928101</v>
      </c>
      <c r="AS205" s="57">
        <v>142613336.31008601</v>
      </c>
      <c r="AT205" s="57">
        <v>149073332.404836</v>
      </c>
    </row>
    <row r="206" spans="1:46">
      <c r="A206">
        <v>134</v>
      </c>
      <c r="B206">
        <v>440700</v>
      </c>
      <c r="C206" t="s">
        <v>465</v>
      </c>
      <c r="D206" t="s">
        <v>642</v>
      </c>
      <c r="E206" s="57">
        <v>108494130.58130001</v>
      </c>
      <c r="F206" s="57">
        <v>108118796.321261</v>
      </c>
      <c r="G206" s="57">
        <v>108872910.091417</v>
      </c>
      <c r="H206" s="57">
        <v>110592495.525622</v>
      </c>
      <c r="I206" s="57">
        <v>113121939.313979</v>
      </c>
      <c r="J206" s="57">
        <v>116313991.202834</v>
      </c>
      <c r="K206" s="57">
        <v>120029763.994781</v>
      </c>
      <c r="L206" s="57">
        <v>124138733.54866301</v>
      </c>
      <c r="M206" s="57">
        <v>128518738.779567</v>
      </c>
      <c r="N206" s="57">
        <v>133055981.65882801</v>
      </c>
      <c r="O206" s="57">
        <v>137645027.214026</v>
      </c>
      <c r="P206" s="57">
        <v>142188803.52899101</v>
      </c>
      <c r="Q206" s="57">
        <v>146598601.74379599</v>
      </c>
      <c r="R206" s="57">
        <v>150794076.054764</v>
      </c>
      <c r="S206" s="57">
        <v>154703243.71446201</v>
      </c>
      <c r="T206" s="57">
        <v>158262485.03170499</v>
      </c>
      <c r="U206" s="57">
        <v>161416543.37155601</v>
      </c>
      <c r="V206" s="57">
        <v>164118525.155323</v>
      </c>
      <c r="W206" s="57">
        <v>166329899.86055899</v>
      </c>
      <c r="X206" s="57">
        <v>168020500.02106899</v>
      </c>
      <c r="Y206" s="57">
        <v>169168521.226899</v>
      </c>
      <c r="Z206" s="57">
        <v>169760522.124345</v>
      </c>
      <c r="AA206" s="57">
        <v>169791424.415948</v>
      </c>
      <c r="AB206" s="57">
        <v>169264512.86050001</v>
      </c>
      <c r="AC206" s="57">
        <v>168191435.27303401</v>
      </c>
      <c r="AD206" s="57">
        <v>166592202.524831</v>
      </c>
      <c r="AE206" s="57">
        <v>164495188.54342201</v>
      </c>
      <c r="AF206" s="57">
        <v>161937130.31258199</v>
      </c>
      <c r="AG206" s="57">
        <v>158963127.87233299</v>
      </c>
      <c r="AH206" s="57">
        <v>155626644.31894401</v>
      </c>
      <c r="AI206" s="57">
        <v>151989505.80493101</v>
      </c>
      <c r="AJ206" s="57">
        <v>148121901.539058</v>
      </c>
      <c r="AK206" s="57">
        <v>144102383.78633001</v>
      </c>
      <c r="AL206" s="57">
        <v>140017867.868007</v>
      </c>
      <c r="AM206" s="57">
        <v>135963632.16158801</v>
      </c>
      <c r="AN206" s="57">
        <v>132043318.10082699</v>
      </c>
      <c r="AO206" s="57">
        <v>128368930.175717</v>
      </c>
      <c r="AP206" s="57">
        <v>125060835.9325</v>
      </c>
      <c r="AQ206" s="57">
        <v>122247765.973667</v>
      </c>
      <c r="AR206" s="57">
        <v>120066813.957955</v>
      </c>
      <c r="AS206" s="57">
        <v>118663436.600347</v>
      </c>
      <c r="AT206" s="57">
        <v>118191453.672068</v>
      </c>
    </row>
    <row r="207" spans="1:46">
      <c r="A207">
        <v>343</v>
      </c>
      <c r="B207">
        <v>440800</v>
      </c>
      <c r="C207" t="s">
        <v>465</v>
      </c>
      <c r="D207" t="s">
        <v>641</v>
      </c>
      <c r="E207" s="57">
        <v>93804594.143104598</v>
      </c>
      <c r="F207" s="57">
        <v>97414972.284525096</v>
      </c>
      <c r="G207" s="57">
        <v>101076855.461468</v>
      </c>
      <c r="H207" s="57">
        <v>104778336.526595</v>
      </c>
      <c r="I207" s="57">
        <v>108508405.19054</v>
      </c>
      <c r="J207" s="57">
        <v>112256948.02191199</v>
      </c>
      <c r="K207" s="57">
        <v>116014748.44729599</v>
      </c>
      <c r="L207" s="57">
        <v>119773486.751247</v>
      </c>
      <c r="M207" s="57">
        <v>123525740.076297</v>
      </c>
      <c r="N207" s="57">
        <v>127264982.422951</v>
      </c>
      <c r="O207" s="57">
        <v>130985584.64969</v>
      </c>
      <c r="P207" s="57">
        <v>134682814.47296599</v>
      </c>
      <c r="Q207" s="57">
        <v>138352836.46720701</v>
      </c>
      <c r="R207" s="57">
        <v>141992712.064814</v>
      </c>
      <c r="S207" s="57">
        <v>145600399.556164</v>
      </c>
      <c r="T207" s="57">
        <v>149174754.08960599</v>
      </c>
      <c r="U207" s="57">
        <v>152715527.67146501</v>
      </c>
      <c r="V207" s="57">
        <v>156223369.16603699</v>
      </c>
      <c r="W207" s="57">
        <v>159699824.295596</v>
      </c>
      <c r="X207" s="57">
        <v>163147335.64038599</v>
      </c>
      <c r="Y207" s="57">
        <v>166569242.63863</v>
      </c>
      <c r="Z207" s="57">
        <v>169969781.58651999</v>
      </c>
      <c r="AA207" s="57">
        <v>173354085.63822499</v>
      </c>
      <c r="AB207" s="57">
        <v>176728184.805888</v>
      </c>
      <c r="AC207" s="57">
        <v>180099005.95962399</v>
      </c>
      <c r="AD207" s="57">
        <v>183474372.827526</v>
      </c>
      <c r="AE207" s="57">
        <v>186863005.99565601</v>
      </c>
      <c r="AF207" s="57">
        <v>190274522.90805501</v>
      </c>
      <c r="AG207" s="57">
        <v>193719437.86673501</v>
      </c>
      <c r="AH207" s="57">
        <v>197209162.03168201</v>
      </c>
      <c r="AI207" s="57">
        <v>200756003.420858</v>
      </c>
      <c r="AJ207" s="57">
        <v>204373166.910198</v>
      </c>
      <c r="AK207" s="57">
        <v>208074754.23361099</v>
      </c>
      <c r="AL207" s="57">
        <v>211875763.98298001</v>
      </c>
      <c r="AM207" s="57">
        <v>215792091.608163</v>
      </c>
      <c r="AN207" s="57">
        <v>219840529.41699001</v>
      </c>
      <c r="AO207" s="57">
        <v>224038766.575268</v>
      </c>
      <c r="AP207" s="57">
        <v>228405389.10677499</v>
      </c>
      <c r="AQ207" s="57">
        <v>232959879.89326501</v>
      </c>
      <c r="AR207" s="57">
        <v>237722618.674467</v>
      </c>
      <c r="AS207" s="57">
        <v>242714882.04808101</v>
      </c>
      <c r="AT207" s="57">
        <v>247958843.46978399</v>
      </c>
    </row>
    <row r="208" spans="1:46">
      <c r="A208">
        <v>185</v>
      </c>
      <c r="B208">
        <v>440900</v>
      </c>
      <c r="C208" t="s">
        <v>465</v>
      </c>
      <c r="D208" t="s">
        <v>640</v>
      </c>
      <c r="E208" s="57">
        <v>161607324.880952</v>
      </c>
      <c r="F208" s="57">
        <v>146823579.922847</v>
      </c>
      <c r="G208" s="57">
        <v>134390440.29982799</v>
      </c>
      <c r="H208" s="57">
        <v>124102722.828172</v>
      </c>
      <c r="I208" s="57">
        <v>115764005.25837</v>
      </c>
      <c r="J208" s="57">
        <v>109186626.275131</v>
      </c>
      <c r="K208" s="57">
        <v>104191685.497381</v>
      </c>
      <c r="L208" s="57">
        <v>100609043.478264</v>
      </c>
      <c r="M208" s="57">
        <v>98277321.705139205</v>
      </c>
      <c r="N208" s="57">
        <v>97043902.599584803</v>
      </c>
      <c r="O208" s="57">
        <v>96764929.517394304</v>
      </c>
      <c r="P208" s="57">
        <v>97305306.748579293</v>
      </c>
      <c r="Q208" s="57">
        <v>98538699.517369002</v>
      </c>
      <c r="R208" s="57">
        <v>100347533.982208</v>
      </c>
      <c r="S208" s="57">
        <v>102622997.235759</v>
      </c>
      <c r="T208" s="57">
        <v>105265037.30490001</v>
      </c>
      <c r="U208" s="57">
        <v>108182363.150729</v>
      </c>
      <c r="V208" s="57">
        <v>111292444.66856</v>
      </c>
      <c r="W208" s="57">
        <v>114521512.687923</v>
      </c>
      <c r="X208" s="57">
        <v>117804558.97256599</v>
      </c>
      <c r="Y208" s="57">
        <v>121085336.22045299</v>
      </c>
      <c r="Z208" s="57">
        <v>124316358.063765</v>
      </c>
      <c r="AA208" s="57">
        <v>127458899.068902</v>
      </c>
      <c r="AB208" s="57">
        <v>130482994.73648</v>
      </c>
      <c r="AC208" s="57">
        <v>133367441.501332</v>
      </c>
      <c r="AD208" s="57">
        <v>136099796.73250499</v>
      </c>
      <c r="AE208" s="57">
        <v>138676378.73326901</v>
      </c>
      <c r="AF208" s="57">
        <v>141102266.74110699</v>
      </c>
      <c r="AG208" s="57">
        <v>143391300.92772001</v>
      </c>
      <c r="AH208" s="57">
        <v>145566082.39902601</v>
      </c>
      <c r="AI208" s="57">
        <v>147657973.19515899</v>
      </c>
      <c r="AJ208" s="57">
        <v>149707096.29047301</v>
      </c>
      <c r="AK208" s="57">
        <v>151762335.59353799</v>
      </c>
      <c r="AL208" s="57">
        <v>153881335.94713601</v>
      </c>
      <c r="AM208" s="57">
        <v>156130503.12827</v>
      </c>
      <c r="AN208" s="57">
        <v>158585003.84816599</v>
      </c>
      <c r="AO208" s="57">
        <v>161328765.752258</v>
      </c>
      <c r="AP208" s="57">
        <v>164454477.42019901</v>
      </c>
      <c r="AQ208" s="57">
        <v>168063588.365861</v>
      </c>
      <c r="AR208" s="57">
        <v>172266309.037334</v>
      </c>
      <c r="AS208" s="57">
        <v>177181610.81692201</v>
      </c>
      <c r="AT208" s="57">
        <v>182937226.021146</v>
      </c>
    </row>
    <row r="209" spans="1:46">
      <c r="A209">
        <v>352</v>
      </c>
      <c r="B209">
        <v>441200</v>
      </c>
      <c r="C209" t="s">
        <v>465</v>
      </c>
      <c r="D209" t="s">
        <v>639</v>
      </c>
      <c r="E209" s="57">
        <v>74198422.432551697</v>
      </c>
      <c r="F209" s="57">
        <v>78371277.083715603</v>
      </c>
      <c r="G209" s="57">
        <v>82089383.927213594</v>
      </c>
      <c r="H209" s="57">
        <v>85421425.650567502</v>
      </c>
      <c r="I209" s="57">
        <v>88431360.795600995</v>
      </c>
      <c r="J209" s="57">
        <v>91178423.758439094</v>
      </c>
      <c r="K209" s="57">
        <v>93717124.789508402</v>
      </c>
      <c r="L209" s="57">
        <v>96097249.993536994</v>
      </c>
      <c r="M209" s="57">
        <v>98363861.329554498</v>
      </c>
      <c r="N209" s="57">
        <v>100557296.610892</v>
      </c>
      <c r="O209" s="57">
        <v>102713169.505183</v>
      </c>
      <c r="P209" s="57">
        <v>104862369.534361</v>
      </c>
      <c r="Q209" s="57">
        <v>107031062.074662</v>
      </c>
      <c r="R209" s="57">
        <v>109240688.35662299</v>
      </c>
      <c r="S209" s="57">
        <v>111507965.465084</v>
      </c>
      <c r="T209" s="57">
        <v>113844886.339185</v>
      </c>
      <c r="U209" s="57">
        <v>116258719.772367</v>
      </c>
      <c r="V209" s="57">
        <v>118752010.412375</v>
      </c>
      <c r="W209" s="57">
        <v>121322578.761253</v>
      </c>
      <c r="X209" s="57">
        <v>123963521.175348</v>
      </c>
      <c r="Y209" s="57">
        <v>126663209.865308</v>
      </c>
      <c r="Z209" s="57">
        <v>129405292.896083</v>
      </c>
      <c r="AA209" s="57">
        <v>132168694.186924</v>
      </c>
      <c r="AB209" s="57">
        <v>134927613.51138401</v>
      </c>
      <c r="AC209" s="57">
        <v>137651526.497316</v>
      </c>
      <c r="AD209" s="57">
        <v>140305184.62687799</v>
      </c>
      <c r="AE209" s="57">
        <v>142848615.23652601</v>
      </c>
      <c r="AF209" s="57">
        <v>145237121.517019</v>
      </c>
      <c r="AG209" s="57">
        <v>147421282.51341799</v>
      </c>
      <c r="AH209" s="57">
        <v>149346953.12508401</v>
      </c>
      <c r="AI209" s="57">
        <v>150955264.10568199</v>
      </c>
      <c r="AJ209" s="57">
        <v>152182622.06317601</v>
      </c>
      <c r="AK209" s="57">
        <v>152960709.45983201</v>
      </c>
      <c r="AL209" s="57">
        <v>153216484.612221</v>
      </c>
      <c r="AM209" s="57">
        <v>152872181.69120899</v>
      </c>
      <c r="AN209" s="57">
        <v>151845310.72196901</v>
      </c>
      <c r="AO209" s="57">
        <v>150048657.58397499</v>
      </c>
      <c r="AP209" s="57">
        <v>147390284.01100001</v>
      </c>
      <c r="AQ209" s="57">
        <v>143773527.59111899</v>
      </c>
      <c r="AR209" s="57">
        <v>139097001.766711</v>
      </c>
      <c r="AS209" s="57">
        <v>133254595.834454</v>
      </c>
      <c r="AT209" s="57">
        <v>126135474.945328</v>
      </c>
    </row>
    <row r="210" spans="1:46">
      <c r="A210">
        <v>124</v>
      </c>
      <c r="B210">
        <v>441300</v>
      </c>
      <c r="C210" t="s">
        <v>465</v>
      </c>
      <c r="D210" t="s">
        <v>638</v>
      </c>
      <c r="E210" s="57">
        <v>176190189.78389099</v>
      </c>
      <c r="F210" s="57">
        <v>156206774.885122</v>
      </c>
      <c r="G210" s="57">
        <v>139092544.36651</v>
      </c>
      <c r="H210" s="57">
        <v>124605863.69510899</v>
      </c>
      <c r="I210" s="57">
        <v>112515007.886914</v>
      </c>
      <c r="J210" s="57">
        <v>102598161.50686499</v>
      </c>
      <c r="K210" s="57">
        <v>94643418.668848798</v>
      </c>
      <c r="L210" s="57">
        <v>88448783.035694405</v>
      </c>
      <c r="M210" s="57">
        <v>83822167.819174096</v>
      </c>
      <c r="N210" s="57">
        <v>80581395.780007094</v>
      </c>
      <c r="O210" s="57">
        <v>78554199.227854997</v>
      </c>
      <c r="P210" s="57">
        <v>77578220.021325305</v>
      </c>
      <c r="Q210" s="57">
        <v>77501009.567969099</v>
      </c>
      <c r="R210" s="57">
        <v>78180028.8242805</v>
      </c>
      <c r="S210" s="57">
        <v>79482648.295700803</v>
      </c>
      <c r="T210" s="57">
        <v>81286148.036612704</v>
      </c>
      <c r="U210" s="57">
        <v>83477717.650343701</v>
      </c>
      <c r="V210" s="57">
        <v>85954456.289169997</v>
      </c>
      <c r="W210" s="57">
        <v>88623372.654307097</v>
      </c>
      <c r="X210" s="57">
        <v>91401384.995914206</v>
      </c>
      <c r="Y210" s="57">
        <v>94215321.113098904</v>
      </c>
      <c r="Z210" s="57">
        <v>97001918.3539121</v>
      </c>
      <c r="AA210" s="57">
        <v>99707823.615347102</v>
      </c>
      <c r="AB210" s="57">
        <v>102289593.34334201</v>
      </c>
      <c r="AC210" s="57">
        <v>104713693.532781</v>
      </c>
      <c r="AD210" s="57">
        <v>106956499.727493</v>
      </c>
      <c r="AE210" s="57">
        <v>109004297.020246</v>
      </c>
      <c r="AF210" s="57">
        <v>110853280.05275901</v>
      </c>
      <c r="AG210" s="57">
        <v>112509553.015691</v>
      </c>
      <c r="AH210" s="57">
        <v>113989129.64864901</v>
      </c>
      <c r="AI210" s="57">
        <v>115317933.240179</v>
      </c>
      <c r="AJ210" s="57">
        <v>116531796.62777799</v>
      </c>
      <c r="AK210" s="57">
        <v>117676462.19788</v>
      </c>
      <c r="AL210" s="57">
        <v>118807581.88587201</v>
      </c>
      <c r="AM210" s="57">
        <v>119990717.176075</v>
      </c>
      <c r="AN210" s="57">
        <v>121301339.101761</v>
      </c>
      <c r="AO210" s="57">
        <v>122824828.245149</v>
      </c>
      <c r="AP210" s="57">
        <v>124656474.737398</v>
      </c>
      <c r="AQ210" s="57">
        <v>126901478.258606</v>
      </c>
      <c r="AR210" s="57">
        <v>129674948.037827</v>
      </c>
      <c r="AS210" s="57">
        <v>133101902.85304999</v>
      </c>
      <c r="AT210" s="57">
        <v>137317271.03121701</v>
      </c>
    </row>
    <row r="211" spans="1:46">
      <c r="A211">
        <v>187</v>
      </c>
      <c r="B211">
        <v>441400</v>
      </c>
      <c r="C211" t="s">
        <v>465</v>
      </c>
      <c r="D211" t="s">
        <v>637</v>
      </c>
      <c r="E211" s="57">
        <v>96607664.550031304</v>
      </c>
      <c r="F211" s="57">
        <v>87365766.966216996</v>
      </c>
      <c r="G211" s="57">
        <v>79525431.369766802</v>
      </c>
      <c r="H211" s="57">
        <v>72965547.338460699</v>
      </c>
      <c r="I211" s="57">
        <v>67570105.698078007</v>
      </c>
      <c r="J211" s="57">
        <v>63228198.522397503</v>
      </c>
      <c r="K211" s="57">
        <v>59834019.133197203</v>
      </c>
      <c r="L211" s="57">
        <v>57286862.100254998</v>
      </c>
      <c r="M211" s="57">
        <v>55491123.241347797</v>
      </c>
      <c r="N211" s="57">
        <v>54356299.622252204</v>
      </c>
      <c r="O211" s="57">
        <v>53796989.5567443</v>
      </c>
      <c r="P211" s="57">
        <v>53732892.6065998</v>
      </c>
      <c r="Q211" s="57">
        <v>54088809.581592999</v>
      </c>
      <c r="R211" s="57">
        <v>54794642.539498597</v>
      </c>
      <c r="S211" s="57">
        <v>55785394.786090098</v>
      </c>
      <c r="T211" s="57">
        <v>57001170.875141099</v>
      </c>
      <c r="U211" s="57">
        <v>58387176.608423501</v>
      </c>
      <c r="V211" s="57">
        <v>59893719.035710603</v>
      </c>
      <c r="W211" s="57">
        <v>61476206.454772703</v>
      </c>
      <c r="X211" s="57">
        <v>63095148.411381498</v>
      </c>
      <c r="Y211" s="57">
        <v>64716155.699307203</v>
      </c>
      <c r="Z211" s="57">
        <v>66309940.3603203</v>
      </c>
      <c r="AA211" s="57">
        <v>67852315.684188798</v>
      </c>
      <c r="AB211" s="57">
        <v>69324196.208681807</v>
      </c>
      <c r="AC211" s="57">
        <v>70711597.719568998</v>
      </c>
      <c r="AD211" s="57">
        <v>72005637.250615805</v>
      </c>
      <c r="AE211" s="57">
        <v>73202533.083590299</v>
      </c>
      <c r="AF211" s="57">
        <v>74303604.748259798</v>
      </c>
      <c r="AG211" s="57">
        <v>75315273.022389203</v>
      </c>
      <c r="AH211" s="57">
        <v>76249059.931744307</v>
      </c>
      <c r="AI211" s="57">
        <v>77121588.7500889</v>
      </c>
      <c r="AJ211" s="57">
        <v>77954583.9991896</v>
      </c>
      <c r="AK211" s="57">
        <v>78774871.448807001</v>
      </c>
      <c r="AL211" s="57">
        <v>79614378.116708502</v>
      </c>
      <c r="AM211" s="57">
        <v>80510132.268652707</v>
      </c>
      <c r="AN211" s="57">
        <v>81504263.418403894</v>
      </c>
      <c r="AO211" s="57">
        <v>82644002.327721402</v>
      </c>
      <c r="AP211" s="57">
        <v>83981681.006370306</v>
      </c>
      <c r="AQ211" s="57">
        <v>85574732.712105006</v>
      </c>
      <c r="AR211" s="57">
        <v>87485691.950690001</v>
      </c>
      <c r="AS211" s="57">
        <v>89782194.475884199</v>
      </c>
      <c r="AT211" s="57">
        <v>92536977.289446101</v>
      </c>
    </row>
    <row r="212" spans="1:46">
      <c r="A212">
        <v>234</v>
      </c>
      <c r="B212">
        <v>441500</v>
      </c>
      <c r="C212" t="s">
        <v>465</v>
      </c>
      <c r="D212" t="s">
        <v>636</v>
      </c>
      <c r="E212" s="57">
        <v>55486765.7085388</v>
      </c>
      <c r="F212" s="57">
        <v>57223655.591009296</v>
      </c>
      <c r="G212" s="57">
        <v>58746277.036681503</v>
      </c>
      <c r="H212" s="57">
        <v>60103486.575209498</v>
      </c>
      <c r="I212" s="57">
        <v>61340279.429716803</v>
      </c>
      <c r="J212" s="57">
        <v>62497789.516796201</v>
      </c>
      <c r="K212" s="57">
        <v>63613289.446510397</v>
      </c>
      <c r="L212" s="57">
        <v>64720190.522391297</v>
      </c>
      <c r="M212" s="57">
        <v>65848042.741440304</v>
      </c>
      <c r="N212" s="57">
        <v>67022534.794128597</v>
      </c>
      <c r="O212" s="57">
        <v>68265494.064396203</v>
      </c>
      <c r="P212" s="57">
        <v>69594886.629653603</v>
      </c>
      <c r="Q212" s="57">
        <v>71024817.2607795</v>
      </c>
      <c r="R212" s="57">
        <v>72565529.422123507</v>
      </c>
      <c r="S212" s="57">
        <v>74223405.271503493</v>
      </c>
      <c r="T212" s="57">
        <v>76000965.660207599</v>
      </c>
      <c r="U212" s="57">
        <v>77896870.132993102</v>
      </c>
      <c r="V212" s="57">
        <v>79905916.928086907</v>
      </c>
      <c r="W212" s="57">
        <v>82019042.977185205</v>
      </c>
      <c r="X212" s="57">
        <v>84223323.905454099</v>
      </c>
      <c r="Y212" s="57">
        <v>86501974.031528607</v>
      </c>
      <c r="Z212" s="57">
        <v>88834346.367513806</v>
      </c>
      <c r="AA212" s="57">
        <v>91195932.618983597</v>
      </c>
      <c r="AB212" s="57">
        <v>93558363.184982106</v>
      </c>
      <c r="AC212" s="57">
        <v>95889407.158022299</v>
      </c>
      <c r="AD212" s="57">
        <v>98152972.324087396</v>
      </c>
      <c r="AE212" s="57">
        <v>100309105.16262899</v>
      </c>
      <c r="AF212" s="57">
        <v>102313990.84657</v>
      </c>
      <c r="AG212" s="57">
        <v>104119953.2423</v>
      </c>
      <c r="AH212" s="57">
        <v>105675454.90967999</v>
      </c>
      <c r="AI212" s="57">
        <v>106925097.102042</v>
      </c>
      <c r="AJ212" s="57">
        <v>107809619.766183</v>
      </c>
      <c r="AK212" s="57">
        <v>108265901.542374</v>
      </c>
      <c r="AL212" s="57">
        <v>108226959.76435401</v>
      </c>
      <c r="AM212" s="57">
        <v>107621950.45933001</v>
      </c>
      <c r="AN212" s="57">
        <v>106376168.34797899</v>
      </c>
      <c r="AO212" s="57">
        <v>104411046.844449</v>
      </c>
      <c r="AP212" s="57">
        <v>101644158.056357</v>
      </c>
      <c r="AQ212" s="57">
        <v>97989212.784789607</v>
      </c>
      <c r="AR212" s="57">
        <v>93356060.524300605</v>
      </c>
      <c r="AS212" s="57">
        <v>87650689.462916404</v>
      </c>
      <c r="AT212" s="57">
        <v>80775226.482130796</v>
      </c>
    </row>
    <row r="213" spans="1:46">
      <c r="A213">
        <v>102</v>
      </c>
      <c r="B213">
        <v>441600</v>
      </c>
      <c r="C213" t="s">
        <v>465</v>
      </c>
      <c r="D213" t="s">
        <v>635</v>
      </c>
      <c r="E213" s="57">
        <v>64694501.188567802</v>
      </c>
      <c r="F213" s="57">
        <v>59732205.302901298</v>
      </c>
      <c r="G213" s="57">
        <v>55594677.254652798</v>
      </c>
      <c r="H213" s="57">
        <v>52210093.860964</v>
      </c>
      <c r="I213" s="57">
        <v>49509674.542150699</v>
      </c>
      <c r="J213" s="57">
        <v>47427681.321701899</v>
      </c>
      <c r="K213" s="57">
        <v>45901418.826279998</v>
      </c>
      <c r="L213" s="57">
        <v>44871234.285721399</v>
      </c>
      <c r="M213" s="57">
        <v>44280517.533035897</v>
      </c>
      <c r="N213" s="57">
        <v>44075701.004406802</v>
      </c>
      <c r="O213" s="57">
        <v>44206259.7391911</v>
      </c>
      <c r="P213" s="57">
        <v>44624711.379919402</v>
      </c>
      <c r="Q213" s="57">
        <v>45286616.172295697</v>
      </c>
      <c r="R213" s="57">
        <v>46150576.965197898</v>
      </c>
      <c r="S213" s="57">
        <v>47178239.210677303</v>
      </c>
      <c r="T213" s="57">
        <v>48334290.963958003</v>
      </c>
      <c r="U213" s="57">
        <v>49586462.883439697</v>
      </c>
      <c r="V213" s="57">
        <v>50905528.2306941</v>
      </c>
      <c r="W213" s="57">
        <v>52265302.870465599</v>
      </c>
      <c r="X213" s="57">
        <v>53642645.270675302</v>
      </c>
      <c r="Y213" s="57">
        <v>55017456.502414599</v>
      </c>
      <c r="Z213" s="57">
        <v>56372680.239950299</v>
      </c>
      <c r="AA213" s="57">
        <v>57694302.760722302</v>
      </c>
      <c r="AB213" s="57">
        <v>58971352.945344597</v>
      </c>
      <c r="AC213" s="57">
        <v>60195902.277603</v>
      </c>
      <c r="AD213" s="57">
        <v>61363064.844459698</v>
      </c>
      <c r="AE213" s="57">
        <v>62470997.336048201</v>
      </c>
      <c r="AF213" s="57">
        <v>63520899.045676403</v>
      </c>
      <c r="AG213" s="57">
        <v>64517011.869825996</v>
      </c>
      <c r="AH213" s="57">
        <v>65466620.308151796</v>
      </c>
      <c r="AI213" s="57">
        <v>66380051.463482499</v>
      </c>
      <c r="AJ213" s="57">
        <v>67270675.041820407</v>
      </c>
      <c r="AK213" s="57">
        <v>68154903.352340594</v>
      </c>
      <c r="AL213" s="57">
        <v>69052191.307393</v>
      </c>
      <c r="AM213" s="57">
        <v>69985036.422500297</v>
      </c>
      <c r="AN213" s="57">
        <v>70978978.816359594</v>
      </c>
      <c r="AO213" s="57">
        <v>72062601.210840106</v>
      </c>
      <c r="AP213" s="57">
        <v>73267528.930987194</v>
      </c>
      <c r="AQ213" s="57">
        <v>74628429.905015796</v>
      </c>
      <c r="AR213" s="57">
        <v>76183014.664316997</v>
      </c>
      <c r="AS213" s="57">
        <v>77972036.343458503</v>
      </c>
      <c r="AT213" s="57">
        <v>80039290.680173293</v>
      </c>
    </row>
    <row r="214" spans="1:46">
      <c r="A214">
        <v>323</v>
      </c>
      <c r="B214">
        <v>441700</v>
      </c>
      <c r="C214" t="s">
        <v>465</v>
      </c>
      <c r="D214" t="s">
        <v>634</v>
      </c>
      <c r="E214" s="57">
        <v>62859027.383533001</v>
      </c>
      <c r="F214" s="57">
        <v>70936786.828116894</v>
      </c>
      <c r="G214" s="57">
        <v>77614189.787416801</v>
      </c>
      <c r="H214" s="57">
        <v>83019034.1504291</v>
      </c>
      <c r="I214" s="57">
        <v>87273784.553840503</v>
      </c>
      <c r="J214" s="57">
        <v>90495572.382029504</v>
      </c>
      <c r="K214" s="57">
        <v>92796195.767064497</v>
      </c>
      <c r="L214" s="57">
        <v>94282119.588705897</v>
      </c>
      <c r="M214" s="57">
        <v>95054475.474404499</v>
      </c>
      <c r="N214" s="57">
        <v>95209061.799301505</v>
      </c>
      <c r="O214" s="57">
        <v>94836343.686229795</v>
      </c>
      <c r="P214" s="57">
        <v>94021453.005712196</v>
      </c>
      <c r="Q214" s="57">
        <v>92844188.375964299</v>
      </c>
      <c r="R214" s="57">
        <v>91379015.162891001</v>
      </c>
      <c r="S214" s="57">
        <v>89695065.480088398</v>
      </c>
      <c r="T214" s="57">
        <v>87856138.188843802</v>
      </c>
      <c r="U214" s="57">
        <v>85920698.898134604</v>
      </c>
      <c r="V214" s="57">
        <v>83941879.964631006</v>
      </c>
      <c r="W214" s="57">
        <v>81967480.492691606</v>
      </c>
      <c r="X214" s="57">
        <v>80039966.334367603</v>
      </c>
      <c r="Y214" s="57">
        <v>78196470.089401394</v>
      </c>
      <c r="Z214" s="57">
        <v>76468791.105225399</v>
      </c>
      <c r="AA214" s="57">
        <v>74883395.476962894</v>
      </c>
      <c r="AB214" s="57">
        <v>73461416.047427997</v>
      </c>
      <c r="AC214" s="57">
        <v>72218652.407127306</v>
      </c>
      <c r="AD214" s="57">
        <v>71165570.894255504</v>
      </c>
      <c r="AE214" s="57">
        <v>70307304.594701201</v>
      </c>
      <c r="AF214" s="57">
        <v>69643653.342040405</v>
      </c>
      <c r="AG214" s="57">
        <v>69169083.717544898</v>
      </c>
      <c r="AH214" s="57">
        <v>68872729.050173193</v>
      </c>
      <c r="AI214" s="57">
        <v>68738389.416575804</v>
      </c>
      <c r="AJ214" s="57">
        <v>68744531.641094103</v>
      </c>
      <c r="AK214" s="57">
        <v>68864289.295762897</v>
      </c>
      <c r="AL214" s="57">
        <v>69065462.700303897</v>
      </c>
      <c r="AM214" s="57">
        <v>69310518.922132403</v>
      </c>
      <c r="AN214" s="57">
        <v>69556591.776353702</v>
      </c>
      <c r="AO214" s="57">
        <v>69755481.825763598</v>
      </c>
      <c r="AP214" s="57">
        <v>69853656.380850703</v>
      </c>
      <c r="AQ214" s="57">
        <v>69792249.499791995</v>
      </c>
      <c r="AR214" s="57">
        <v>69507061.988455698</v>
      </c>
      <c r="AS214" s="57">
        <v>68928561.400401503</v>
      </c>
      <c r="AT214" s="57">
        <v>67981882.036883697</v>
      </c>
    </row>
    <row r="215" spans="1:46">
      <c r="A215">
        <v>219</v>
      </c>
      <c r="B215">
        <v>441800</v>
      </c>
      <c r="C215" t="s">
        <v>465</v>
      </c>
      <c r="D215" t="s">
        <v>633</v>
      </c>
      <c r="E215" s="57">
        <v>66148901.366035603</v>
      </c>
      <c r="F215" s="57">
        <v>68394644.157179996</v>
      </c>
      <c r="G215" s="57">
        <v>70657722.790088803</v>
      </c>
      <c r="H215" s="57">
        <v>72932044.983750895</v>
      </c>
      <c r="I215" s="57">
        <v>75211966.5330244</v>
      </c>
      <c r="J215" s="57">
        <v>77492291.308637396</v>
      </c>
      <c r="K215" s="57">
        <v>79768271.257187098</v>
      </c>
      <c r="L215" s="57">
        <v>82035606.401140794</v>
      </c>
      <c r="M215" s="57">
        <v>84290444.838835001</v>
      </c>
      <c r="N215" s="57">
        <v>86529382.744475901</v>
      </c>
      <c r="O215" s="57">
        <v>88749464.368139401</v>
      </c>
      <c r="P215" s="57">
        <v>90948182.035770699</v>
      </c>
      <c r="Q215" s="57">
        <v>93123476.149184793</v>
      </c>
      <c r="R215" s="57">
        <v>95273735.186066195</v>
      </c>
      <c r="S215" s="57">
        <v>97397795.699968994</v>
      </c>
      <c r="T215" s="57">
        <v>99494942.320317</v>
      </c>
      <c r="U215" s="57">
        <v>101564907.75240301</v>
      </c>
      <c r="V215" s="57">
        <v>103607872.777391</v>
      </c>
      <c r="W215" s="57">
        <v>105624466.252312</v>
      </c>
      <c r="X215" s="57">
        <v>107615765.11006901</v>
      </c>
      <c r="Y215" s="57">
        <v>109583294.359432</v>
      </c>
      <c r="Z215" s="57">
        <v>111529027.085044</v>
      </c>
      <c r="AA215" s="57">
        <v>113455384.44741599</v>
      </c>
      <c r="AB215" s="57">
        <v>115365235.682926</v>
      </c>
      <c r="AC215" s="57">
        <v>117261898.103826</v>
      </c>
      <c r="AD215" s="57">
        <v>119149137.098234</v>
      </c>
      <c r="AE215" s="57">
        <v>121031166.13014001</v>
      </c>
      <c r="AF215" s="57">
        <v>122912646.73940299</v>
      </c>
      <c r="AG215" s="57">
        <v>124798688.54175</v>
      </c>
      <c r="AH215" s="57">
        <v>126694849.228779</v>
      </c>
      <c r="AI215" s="57">
        <v>128607134.567958</v>
      </c>
      <c r="AJ215" s="57">
        <v>130541998.402624</v>
      </c>
      <c r="AK215" s="57">
        <v>132506342.65198199</v>
      </c>
      <c r="AL215" s="57">
        <v>134507517.31110999</v>
      </c>
      <c r="AM215" s="57">
        <v>136553320.45095301</v>
      </c>
      <c r="AN215" s="57">
        <v>138651998.218326</v>
      </c>
      <c r="AO215" s="57">
        <v>140812244.83591399</v>
      </c>
      <c r="AP215" s="57">
        <v>143043202.602272</v>
      </c>
      <c r="AQ215" s="57">
        <v>145354461.89182201</v>
      </c>
      <c r="AR215" s="57">
        <v>147756061.15485999</v>
      </c>
      <c r="AS215" s="57">
        <v>150258486.917548</v>
      </c>
      <c r="AT215" s="57">
        <v>152872673.78191799</v>
      </c>
    </row>
    <row r="216" spans="1:46">
      <c r="A216">
        <v>66</v>
      </c>
      <c r="B216">
        <v>441900</v>
      </c>
      <c r="C216" t="s">
        <v>465</v>
      </c>
      <c r="D216" t="s">
        <v>632</v>
      </c>
      <c r="E216" s="57">
        <v>248455195.93695599</v>
      </c>
      <c r="F216" s="57">
        <v>227650671.50885299</v>
      </c>
      <c r="G216" s="57">
        <v>209915333.94789201</v>
      </c>
      <c r="H216" s="57">
        <v>195003873.90144801</v>
      </c>
      <c r="I216" s="57">
        <v>182680576.18470901</v>
      </c>
      <c r="J216" s="57">
        <v>172719319.78068301</v>
      </c>
      <c r="K216" s="57">
        <v>164903577.84019101</v>
      </c>
      <c r="L216" s="57">
        <v>159026417.681876</v>
      </c>
      <c r="M216" s="57">
        <v>154890500.792193</v>
      </c>
      <c r="N216" s="57">
        <v>152308082.825416</v>
      </c>
      <c r="O216" s="57">
        <v>151101013.60363701</v>
      </c>
      <c r="P216" s="57">
        <v>151100737.11676401</v>
      </c>
      <c r="Q216" s="57">
        <v>152148291.52251801</v>
      </c>
      <c r="R216" s="57">
        <v>154094309.14644301</v>
      </c>
      <c r="S216" s="57">
        <v>156799016.481897</v>
      </c>
      <c r="T216" s="57">
        <v>160132234.190054</v>
      </c>
      <c r="U216" s="57">
        <v>163973377.09990799</v>
      </c>
      <c r="V216" s="57">
        <v>168211454.20826501</v>
      </c>
      <c r="W216" s="57">
        <v>172745068.67975101</v>
      </c>
      <c r="X216" s="57">
        <v>177482417.84681001</v>
      </c>
      <c r="Y216" s="57">
        <v>182341293.209699</v>
      </c>
      <c r="Z216" s="57">
        <v>187249080.43649501</v>
      </c>
      <c r="AA216" s="57">
        <v>192142759.36309001</v>
      </c>
      <c r="AB216" s="57">
        <v>196968903.99319601</v>
      </c>
      <c r="AC216" s="57">
        <v>201683682.498339</v>
      </c>
      <c r="AD216" s="57">
        <v>206252857.21786001</v>
      </c>
      <c r="AE216" s="57">
        <v>210651784.65891999</v>
      </c>
      <c r="AF216" s="57">
        <v>214865415.49649799</v>
      </c>
      <c r="AG216" s="57">
        <v>218888294.57338801</v>
      </c>
      <c r="AH216" s="57">
        <v>222724560.90019801</v>
      </c>
      <c r="AI216" s="57">
        <v>226387947.65535599</v>
      </c>
      <c r="AJ216" s="57">
        <v>229901782.18510801</v>
      </c>
      <c r="AK216" s="57">
        <v>233298986.003517</v>
      </c>
      <c r="AL216" s="57">
        <v>236622074.792458</v>
      </c>
      <c r="AM216" s="57">
        <v>239923158.40162399</v>
      </c>
      <c r="AN216" s="57">
        <v>243263940.848535</v>
      </c>
      <c r="AO216" s="57">
        <v>246715720.31851101</v>
      </c>
      <c r="AP216" s="57">
        <v>250359389.16470101</v>
      </c>
      <c r="AQ216" s="57">
        <v>254285433.90806901</v>
      </c>
      <c r="AR216" s="57">
        <v>258593935.23739401</v>
      </c>
      <c r="AS216" s="57">
        <v>263394568.00926599</v>
      </c>
      <c r="AT216" s="57">
        <v>268806601.24810898</v>
      </c>
    </row>
    <row r="217" spans="1:46">
      <c r="A217">
        <v>355</v>
      </c>
      <c r="B217">
        <v>442000</v>
      </c>
      <c r="C217" t="s">
        <v>465</v>
      </c>
      <c r="D217" t="s">
        <v>631</v>
      </c>
      <c r="E217" s="57">
        <v>73934701.144395202</v>
      </c>
      <c r="F217" s="57">
        <v>75384234.75</v>
      </c>
      <c r="G217" s="57">
        <v>77244549.282446504</v>
      </c>
      <c r="H217" s="57">
        <v>79456607.331940606</v>
      </c>
      <c r="I217" s="57">
        <v>81963870.997916996</v>
      </c>
      <c r="J217" s="57">
        <v>84712301.889038205</v>
      </c>
      <c r="K217" s="57">
        <v>87650361.123195305</v>
      </c>
      <c r="L217" s="57">
        <v>90729009.3275076</v>
      </c>
      <c r="M217" s="57">
        <v>93901706.638322398</v>
      </c>
      <c r="N217" s="57">
        <v>97124412.701215804</v>
      </c>
      <c r="O217" s="57">
        <v>100355586.670992</v>
      </c>
      <c r="P217" s="57">
        <v>103556187.21168301</v>
      </c>
      <c r="Q217" s="57">
        <v>106689672.49654999</v>
      </c>
      <c r="R217" s="57">
        <v>109722000.20808101</v>
      </c>
      <c r="S217" s="57">
        <v>112621627.537995</v>
      </c>
      <c r="T217" s="57">
        <v>115359511.187236</v>
      </c>
      <c r="U217" s="57">
        <v>117909107.365978</v>
      </c>
      <c r="V217" s="57">
        <v>120246371.793624</v>
      </c>
      <c r="W217" s="57">
        <v>122349759.69880401</v>
      </c>
      <c r="X217" s="57">
        <v>124200225.81937499</v>
      </c>
      <c r="Y217" s="57">
        <v>125781224.402427</v>
      </c>
      <c r="Z217" s="57">
        <v>127078709.204273</v>
      </c>
      <c r="AA217" s="57">
        <v>128081133.490458</v>
      </c>
      <c r="AB217" s="57">
        <v>128779450.035752</v>
      </c>
      <c r="AC217" s="57">
        <v>129167111.124156</v>
      </c>
      <c r="AD217" s="57">
        <v>129240068.54889899</v>
      </c>
      <c r="AE217" s="57">
        <v>128996773.61243699</v>
      </c>
      <c r="AF217" s="57">
        <v>128438177.12645601</v>
      </c>
      <c r="AG217" s="57">
        <v>127567729.41186699</v>
      </c>
      <c r="AH217" s="57">
        <v>126391380.298813</v>
      </c>
      <c r="AI217" s="57">
        <v>124917579.126664</v>
      </c>
      <c r="AJ217" s="57">
        <v>123157274.744018</v>
      </c>
      <c r="AK217" s="57">
        <v>121123915.508701</v>
      </c>
      <c r="AL217" s="57">
        <v>118833449.28776699</v>
      </c>
      <c r="AM217" s="57">
        <v>116304323.457499</v>
      </c>
      <c r="AN217" s="57">
        <v>113557484.90341</v>
      </c>
      <c r="AO217" s="57">
        <v>110616380.020238</v>
      </c>
      <c r="AP217" s="57">
        <v>107506954.711952</v>
      </c>
      <c r="AQ217" s="57">
        <v>104257654.391745</v>
      </c>
      <c r="AR217" s="57">
        <v>100899423.98204499</v>
      </c>
      <c r="AS217" s="57">
        <v>97465707.914503396</v>
      </c>
      <c r="AT217" s="57">
        <v>93992450.130000204</v>
      </c>
    </row>
    <row r="218" spans="1:46">
      <c r="A218">
        <v>41</v>
      </c>
      <c r="B218">
        <v>445100</v>
      </c>
      <c r="C218" t="s">
        <v>465</v>
      </c>
      <c r="D218" t="s">
        <v>630</v>
      </c>
      <c r="E218" s="57">
        <v>59892428.044743501</v>
      </c>
      <c r="F218" s="57">
        <v>50966483.005566098</v>
      </c>
      <c r="G218" s="57">
        <v>43249427.222704299</v>
      </c>
      <c r="H218" s="57">
        <v>36639070.686911099</v>
      </c>
      <c r="I218" s="57">
        <v>31037425.5877993</v>
      </c>
      <c r="J218" s="57">
        <v>26350706.3138409</v>
      </c>
      <c r="K218" s="57">
        <v>22489329.452367701</v>
      </c>
      <c r="L218" s="57">
        <v>19367913.7895725</v>
      </c>
      <c r="M218" s="57">
        <v>16905280.310506601</v>
      </c>
      <c r="N218" s="57">
        <v>15024452.1990814</v>
      </c>
      <c r="O218" s="57">
        <v>13652654.8380691</v>
      </c>
      <c r="P218" s="57">
        <v>12721315.809100701</v>
      </c>
      <c r="Q218" s="57">
        <v>12166064.8926674</v>
      </c>
      <c r="R218" s="57">
        <v>11926734.0681199</v>
      </c>
      <c r="S218" s="57">
        <v>11947357.5136691</v>
      </c>
      <c r="T218" s="57">
        <v>12176171.606386799</v>
      </c>
      <c r="U218" s="57">
        <v>12565614.922202</v>
      </c>
      <c r="V218" s="57">
        <v>13072328.2359055</v>
      </c>
      <c r="W218" s="57">
        <v>13657154.521147599</v>
      </c>
      <c r="X218" s="57">
        <v>14285138.9504386</v>
      </c>
      <c r="Y218" s="57">
        <v>14925528.8951486</v>
      </c>
      <c r="Z218" s="57">
        <v>15551773.925506899</v>
      </c>
      <c r="AA218" s="57">
        <v>16141525.810602499</v>
      </c>
      <c r="AB218" s="57">
        <v>16676638.5183858</v>
      </c>
      <c r="AC218" s="57">
        <v>17143168.215665001</v>
      </c>
      <c r="AD218" s="57">
        <v>17531373.268109199</v>
      </c>
      <c r="AE218" s="57">
        <v>17835714.240249</v>
      </c>
      <c r="AF218" s="57">
        <v>18054853.895471498</v>
      </c>
      <c r="AG218" s="57">
        <v>18191657.196025301</v>
      </c>
      <c r="AH218" s="57">
        <v>18253191.3030199</v>
      </c>
      <c r="AI218" s="57">
        <v>18250725.576422099</v>
      </c>
      <c r="AJ218" s="57">
        <v>18199731.575060699</v>
      </c>
      <c r="AK218" s="57">
        <v>18119883.056623802</v>
      </c>
      <c r="AL218" s="57">
        <v>18035055.977659099</v>
      </c>
      <c r="AM218" s="57">
        <v>17973328.493574001</v>
      </c>
      <c r="AN218" s="57">
        <v>17966980.958636198</v>
      </c>
      <c r="AO218" s="57">
        <v>18052495.925972302</v>
      </c>
      <c r="AP218" s="57">
        <v>18270558.147568598</v>
      </c>
      <c r="AQ218" s="57">
        <v>18666054.574274901</v>
      </c>
      <c r="AR218" s="57">
        <v>19288074.355796698</v>
      </c>
      <c r="AS218" s="57">
        <v>20189908.8406986</v>
      </c>
      <c r="AT218" s="57">
        <v>21429051.5764107</v>
      </c>
    </row>
    <row r="219" spans="1:46">
      <c r="A219">
        <v>136</v>
      </c>
      <c r="B219">
        <v>445200</v>
      </c>
      <c r="C219" t="s">
        <v>465</v>
      </c>
      <c r="D219" t="s">
        <v>629</v>
      </c>
      <c r="E219" s="57">
        <v>119912126.24508201</v>
      </c>
      <c r="F219" s="57">
        <v>110941337.659445</v>
      </c>
      <c r="G219" s="57">
        <v>103492050.033805</v>
      </c>
      <c r="H219" s="57">
        <v>97430849.637926295</v>
      </c>
      <c r="I219" s="57">
        <v>92630074.759338006</v>
      </c>
      <c r="J219" s="57">
        <v>88967815.703337297</v>
      </c>
      <c r="K219" s="57">
        <v>86327914.792985901</v>
      </c>
      <c r="L219" s="57">
        <v>84599966.369113207</v>
      </c>
      <c r="M219" s="57">
        <v>83679316.790314198</v>
      </c>
      <c r="N219" s="57">
        <v>83467064.432951003</v>
      </c>
      <c r="O219" s="57">
        <v>83870059.691150904</v>
      </c>
      <c r="P219" s="57">
        <v>84800904.976808503</v>
      </c>
      <c r="Q219" s="57">
        <v>86177954.719584703</v>
      </c>
      <c r="R219" s="57">
        <v>87925315.366906196</v>
      </c>
      <c r="S219" s="57">
        <v>89972845.383966193</v>
      </c>
      <c r="T219" s="57">
        <v>92256155.253723904</v>
      </c>
      <c r="U219" s="57">
        <v>94716607.476906106</v>
      </c>
      <c r="V219" s="57">
        <v>97301316.572003797</v>
      </c>
      <c r="W219" s="57">
        <v>99963149.075276598</v>
      </c>
      <c r="X219" s="57">
        <v>102660723.540748</v>
      </c>
      <c r="Y219" s="57">
        <v>105358410.54021201</v>
      </c>
      <c r="Z219" s="57">
        <v>108026332.663223</v>
      </c>
      <c r="AA219" s="57">
        <v>110640364.51710699</v>
      </c>
      <c r="AB219" s="57">
        <v>113182132.726952</v>
      </c>
      <c r="AC219" s="57">
        <v>115639015.935617</v>
      </c>
      <c r="AD219" s="57">
        <v>118004144.80372401</v>
      </c>
      <c r="AE219" s="57">
        <v>120276402.009661</v>
      </c>
      <c r="AF219" s="57">
        <v>122460422.24958301</v>
      </c>
      <c r="AG219" s="57">
        <v>124566592.237416</v>
      </c>
      <c r="AH219" s="57">
        <v>126611050.704844</v>
      </c>
      <c r="AI219" s="57">
        <v>128615688.40132301</v>
      </c>
      <c r="AJ219" s="57">
        <v>130608148.094073</v>
      </c>
      <c r="AK219" s="57">
        <v>132621824.568082</v>
      </c>
      <c r="AL219" s="57">
        <v>134695864.626104</v>
      </c>
      <c r="AM219" s="57">
        <v>136875167.08865601</v>
      </c>
      <c r="AN219" s="57">
        <v>139210382.79402599</v>
      </c>
      <c r="AO219" s="57">
        <v>141757914.598268</v>
      </c>
      <c r="AP219" s="57">
        <v>144579917.3752</v>
      </c>
      <c r="AQ219" s="57">
        <v>147744298.01640299</v>
      </c>
      <c r="AR219" s="57">
        <v>151324715.431234</v>
      </c>
      <c r="AS219" s="57">
        <v>155400580.546808</v>
      </c>
      <c r="AT219" s="57">
        <v>160057056.30800799</v>
      </c>
    </row>
    <row r="220" spans="1:46">
      <c r="A220">
        <v>340</v>
      </c>
      <c r="B220">
        <v>445300</v>
      </c>
      <c r="C220" t="s">
        <v>465</v>
      </c>
      <c r="D220" t="s">
        <v>628</v>
      </c>
      <c r="E220" s="57">
        <v>58157545.722503498</v>
      </c>
      <c r="F220" s="57">
        <v>52375833.788682602</v>
      </c>
      <c r="G220" s="57">
        <v>47469636.327344902</v>
      </c>
      <c r="H220" s="57">
        <v>43363328.1834125</v>
      </c>
      <c r="I220" s="57">
        <v>39984466.744632497</v>
      </c>
      <c r="J220" s="57">
        <v>37263791.9415766</v>
      </c>
      <c r="K220" s="57">
        <v>35135226.247642398</v>
      </c>
      <c r="L220" s="57">
        <v>33535874.6790516</v>
      </c>
      <c r="M220" s="57">
        <v>32406024.7948514</v>
      </c>
      <c r="N220" s="57">
        <v>31689146.6969143</v>
      </c>
      <c r="O220" s="57">
        <v>31331893.029936701</v>
      </c>
      <c r="P220" s="57">
        <v>31284098.981441099</v>
      </c>
      <c r="Q220" s="57">
        <v>31498782.2817742</v>
      </c>
      <c r="R220" s="57">
        <v>31932143.204108801</v>
      </c>
      <c r="S220" s="57">
        <v>32543564.564441402</v>
      </c>
      <c r="T220" s="57">
        <v>33295611.721594699</v>
      </c>
      <c r="U220" s="57">
        <v>34154032.577215299</v>
      </c>
      <c r="V220" s="57">
        <v>35087757.575775698</v>
      </c>
      <c r="W220" s="57">
        <v>36068899.704572797</v>
      </c>
      <c r="X220" s="57">
        <v>37072754.493729196</v>
      </c>
      <c r="Y220" s="57">
        <v>38077800.016191803</v>
      </c>
      <c r="Z220" s="57">
        <v>39065696.887732603</v>
      </c>
      <c r="AA220" s="57">
        <v>40021288.266948797</v>
      </c>
      <c r="AB220" s="57">
        <v>40932599.855263099</v>
      </c>
      <c r="AC220" s="57">
        <v>41790839.896922</v>
      </c>
      <c r="AD220" s="57">
        <v>42590399.178998597</v>
      </c>
      <c r="AE220" s="57">
        <v>43328851.031389102</v>
      </c>
      <c r="AF220" s="57">
        <v>44006951.3268167</v>
      </c>
      <c r="AG220" s="57">
        <v>44628638.480827697</v>
      </c>
      <c r="AH220" s="57">
        <v>45201033.451794498</v>
      </c>
      <c r="AI220" s="57">
        <v>45734439.740915202</v>
      </c>
      <c r="AJ220" s="57">
        <v>46242343.392211802</v>
      </c>
      <c r="AK220" s="57">
        <v>46741412.992531203</v>
      </c>
      <c r="AL220" s="57">
        <v>47251499.671545401</v>
      </c>
      <c r="AM220" s="57">
        <v>47795637.101752199</v>
      </c>
      <c r="AN220" s="57">
        <v>48400041.498473503</v>
      </c>
      <c r="AO220" s="57">
        <v>49094111.619857199</v>
      </c>
      <c r="AP220" s="57">
        <v>49910428.766876101</v>
      </c>
      <c r="AQ220" s="57">
        <v>50884756.783324599</v>
      </c>
      <c r="AR220" s="57">
        <v>52056042.055828899</v>
      </c>
      <c r="AS220" s="57">
        <v>53466413.513833404</v>
      </c>
      <c r="AT220" s="57">
        <v>55161182.629612803</v>
      </c>
    </row>
    <row r="221" spans="1:46">
      <c r="A221">
        <v>194</v>
      </c>
      <c r="B221">
        <v>450100</v>
      </c>
      <c r="C221" t="s">
        <v>464</v>
      </c>
      <c r="D221" t="s">
        <v>627</v>
      </c>
      <c r="E221" s="57">
        <v>260718530.27642599</v>
      </c>
      <c r="F221" s="57">
        <v>231727337.50863099</v>
      </c>
      <c r="G221" s="57">
        <v>206883972.57811701</v>
      </c>
      <c r="H221" s="57">
        <v>185838445.736175</v>
      </c>
      <c r="I221" s="57">
        <v>168255143.11707601</v>
      </c>
      <c r="J221" s="57">
        <v>153812826.73809001</v>
      </c>
      <c r="K221" s="57">
        <v>142204634.49946699</v>
      </c>
      <c r="L221" s="57">
        <v>133138080.184451</v>
      </c>
      <c r="M221" s="57">
        <v>126335053.459271</v>
      </c>
      <c r="N221" s="57">
        <v>121531819.873146</v>
      </c>
      <c r="O221" s="57">
        <v>118479020.858281</v>
      </c>
      <c r="P221" s="57">
        <v>116941673.729872</v>
      </c>
      <c r="Q221" s="57">
        <v>116699171.686103</v>
      </c>
      <c r="R221" s="57">
        <v>117545283.808146</v>
      </c>
      <c r="S221" s="57">
        <v>119288155.06016</v>
      </c>
      <c r="T221" s="57">
        <v>121750306.289295</v>
      </c>
      <c r="U221" s="57">
        <v>124768634.225688</v>
      </c>
      <c r="V221" s="57">
        <v>128194411.482464</v>
      </c>
      <c r="W221" s="57">
        <v>131893286.55573601</v>
      </c>
      <c r="X221" s="57">
        <v>135745283.82460701</v>
      </c>
      <c r="Y221" s="57">
        <v>139644803.551166</v>
      </c>
      <c r="Z221" s="57">
        <v>143500621.88049501</v>
      </c>
      <c r="AA221" s="57">
        <v>147235890.84065601</v>
      </c>
      <c r="AB221" s="57">
        <v>150788138.342709</v>
      </c>
      <c r="AC221" s="57">
        <v>154109268.18069899</v>
      </c>
      <c r="AD221" s="57">
        <v>157165560.031656</v>
      </c>
      <c r="AE221" s="57">
        <v>159937669.45559299</v>
      </c>
      <c r="AF221" s="57">
        <v>162420627.89553401</v>
      </c>
      <c r="AG221" s="57">
        <v>164623842.677463</v>
      </c>
      <c r="AH221" s="57">
        <v>166571097.01037699</v>
      </c>
      <c r="AI221" s="57">
        <v>168300549.98624399</v>
      </c>
      <c r="AJ221" s="57">
        <v>169864736.580024</v>
      </c>
      <c r="AK221" s="57">
        <v>171330567.64967501</v>
      </c>
      <c r="AL221" s="57">
        <v>172779329.93612799</v>
      </c>
      <c r="AM221" s="57">
        <v>174306686.06331801</v>
      </c>
      <c r="AN221" s="57">
        <v>176022674.53816</v>
      </c>
      <c r="AO221" s="57">
        <v>178051709.75055501</v>
      </c>
      <c r="AP221" s="57">
        <v>180532581.973396</v>
      </c>
      <c r="AQ221" s="57">
        <v>183618457.362564</v>
      </c>
      <c r="AR221" s="57">
        <v>187476877.95693201</v>
      </c>
      <c r="AS221" s="57">
        <v>192289761.678348</v>
      </c>
      <c r="AT221" s="57">
        <v>198253402.33167401</v>
      </c>
    </row>
    <row r="222" spans="1:46">
      <c r="A222">
        <v>174</v>
      </c>
      <c r="B222">
        <v>450200</v>
      </c>
      <c r="C222" t="s">
        <v>464</v>
      </c>
      <c r="D222" t="s">
        <v>626</v>
      </c>
      <c r="E222" s="57">
        <v>120178172.103837</v>
      </c>
      <c r="F222" s="57">
        <v>103916362.533223</v>
      </c>
      <c r="G222" s="57">
        <v>89882530.5874805</v>
      </c>
      <c r="H222" s="57">
        <v>77889008.779377505</v>
      </c>
      <c r="I222" s="57">
        <v>67755809.954349801</v>
      </c>
      <c r="J222" s="57">
        <v>59310627.290499203</v>
      </c>
      <c r="K222" s="57">
        <v>52388834.298596099</v>
      </c>
      <c r="L222" s="57">
        <v>46833484.822078697</v>
      </c>
      <c r="M222" s="57">
        <v>42495313.0370517</v>
      </c>
      <c r="N222" s="57">
        <v>39232733.452287197</v>
      </c>
      <c r="O222" s="57">
        <v>36911840.909226701</v>
      </c>
      <c r="P222" s="57">
        <v>35406410.581976399</v>
      </c>
      <c r="Q222" s="57">
        <v>34597897.977311097</v>
      </c>
      <c r="R222" s="57">
        <v>34375438.934674703</v>
      </c>
      <c r="S222" s="57">
        <v>34635849.626176797</v>
      </c>
      <c r="T222" s="57">
        <v>35283626.556593403</v>
      </c>
      <c r="U222" s="57">
        <v>36230946.563371703</v>
      </c>
      <c r="V222" s="57">
        <v>37397666.816622302</v>
      </c>
      <c r="W222" s="57">
        <v>38711324.819125198</v>
      </c>
      <c r="X222" s="57">
        <v>40107138.406328201</v>
      </c>
      <c r="Y222" s="57">
        <v>41528005.746346503</v>
      </c>
      <c r="Z222" s="57">
        <v>42924505.339961097</v>
      </c>
      <c r="AA222" s="57">
        <v>44254896.020623699</v>
      </c>
      <c r="AB222" s="57">
        <v>45485116.954449698</v>
      </c>
      <c r="AC222" s="57">
        <v>46588787.640224896</v>
      </c>
      <c r="AD222" s="57">
        <v>47547207.909399502</v>
      </c>
      <c r="AE222" s="57">
        <v>48349357.926095501</v>
      </c>
      <c r="AF222" s="57">
        <v>48991898.187099896</v>
      </c>
      <c r="AG222" s="57">
        <v>49479169.521865398</v>
      </c>
      <c r="AH222" s="57">
        <v>49823193.092515498</v>
      </c>
      <c r="AI222" s="57">
        <v>50043670.393839397</v>
      </c>
      <c r="AJ222" s="57">
        <v>50167983.253292598</v>
      </c>
      <c r="AK222" s="57">
        <v>50231193.831002697</v>
      </c>
      <c r="AL222" s="57">
        <v>50276044.619759098</v>
      </c>
      <c r="AM222" s="57">
        <v>50352958.445023097</v>
      </c>
      <c r="AN222" s="57">
        <v>50520038.464919597</v>
      </c>
      <c r="AO222" s="57">
        <v>50843068.170242801</v>
      </c>
      <c r="AP222" s="57">
        <v>51395511.384456202</v>
      </c>
      <c r="AQ222" s="57">
        <v>52258512.263688602</v>
      </c>
      <c r="AR222" s="57">
        <v>53520895.296738103</v>
      </c>
      <c r="AS222" s="57">
        <v>55279165.305064701</v>
      </c>
      <c r="AT222" s="57">
        <v>57637507.442803897</v>
      </c>
    </row>
    <row r="223" spans="1:46">
      <c r="A223">
        <v>87</v>
      </c>
      <c r="B223">
        <v>450300</v>
      </c>
      <c r="C223" t="s">
        <v>464</v>
      </c>
      <c r="D223" t="s">
        <v>625</v>
      </c>
      <c r="E223" s="57">
        <v>48326683.396735303</v>
      </c>
      <c r="F223" s="57">
        <v>49866210.886909097</v>
      </c>
      <c r="G223" s="57">
        <v>51383075.360563204</v>
      </c>
      <c r="H223" s="57">
        <v>52877986.889962301</v>
      </c>
      <c r="I223" s="57">
        <v>54351669.5735199</v>
      </c>
      <c r="J223" s="57">
        <v>55804861.535797797</v>
      </c>
      <c r="K223" s="57">
        <v>57238314.927506499</v>
      </c>
      <c r="L223" s="57">
        <v>58652795.925504901</v>
      </c>
      <c r="M223" s="57">
        <v>60049084.7328007</v>
      </c>
      <c r="N223" s="57">
        <v>61427975.5785501</v>
      </c>
      <c r="O223" s="57">
        <v>62790276.7180577</v>
      </c>
      <c r="P223" s="57">
        <v>64136810.432776801</v>
      </c>
      <c r="Q223" s="57">
        <v>65468413.030309297</v>
      </c>
      <c r="R223" s="57">
        <v>66785934.844405502</v>
      </c>
      <c r="S223" s="57">
        <v>68090240.234964505</v>
      </c>
      <c r="T223" s="57">
        <v>69382207.588033795</v>
      </c>
      <c r="U223" s="57">
        <v>70662729.315809399</v>
      </c>
      <c r="V223" s="57">
        <v>71932711.856636003</v>
      </c>
      <c r="W223" s="57">
        <v>73193075.675006896</v>
      </c>
      <c r="X223" s="57">
        <v>74444755.261563793</v>
      </c>
      <c r="Y223" s="57">
        <v>75688699.133097097</v>
      </c>
      <c r="Z223" s="57">
        <v>76925869.832545698</v>
      </c>
      <c r="AA223" s="57">
        <v>78157243.928997099</v>
      </c>
      <c r="AB223" s="57">
        <v>79383812.017687201</v>
      </c>
      <c r="AC223" s="57">
        <v>80606578.720000893</v>
      </c>
      <c r="AD223" s="57">
        <v>81826562.683471099</v>
      </c>
      <c r="AE223" s="57">
        <v>83044796.581779599</v>
      </c>
      <c r="AF223" s="57">
        <v>84262327.114756793</v>
      </c>
      <c r="AG223" s="57">
        <v>85480215.008381501</v>
      </c>
      <c r="AH223" s="57">
        <v>86699535.014781103</v>
      </c>
      <c r="AI223" s="57">
        <v>87921375.912231594</v>
      </c>
      <c r="AJ223" s="57">
        <v>89146840.505157501</v>
      </c>
      <c r="AK223" s="57">
        <v>90377045.624132007</v>
      </c>
      <c r="AL223" s="57">
        <v>91613122.125876799</v>
      </c>
      <c r="AM223" s="57">
        <v>92856214.893262103</v>
      </c>
      <c r="AN223" s="57">
        <v>94107482.8353066</v>
      </c>
      <c r="AO223" s="57">
        <v>95368098.887177899</v>
      </c>
      <c r="AP223" s="57">
        <v>96639250.010191694</v>
      </c>
      <c r="AQ223" s="57">
        <v>97922137.191812694</v>
      </c>
      <c r="AR223" s="57">
        <v>99217975.445653796</v>
      </c>
      <c r="AS223" s="57">
        <v>100527993.81147701</v>
      </c>
      <c r="AT223" s="57">
        <v>101853435.35519201</v>
      </c>
    </row>
    <row r="224" spans="1:46">
      <c r="A224">
        <v>292</v>
      </c>
      <c r="B224">
        <v>450400</v>
      </c>
      <c r="C224" t="s">
        <v>464</v>
      </c>
      <c r="D224" t="s">
        <v>624</v>
      </c>
      <c r="E224" s="57">
        <v>80191388.827400997</v>
      </c>
      <c r="F224" s="57">
        <v>72240269.412330598</v>
      </c>
      <c r="G224" s="57">
        <v>65497114.6862121</v>
      </c>
      <c r="H224" s="57">
        <v>59858330.065855399</v>
      </c>
      <c r="I224" s="57">
        <v>55224651.3047833</v>
      </c>
      <c r="J224" s="57">
        <v>51501144.493231401</v>
      </c>
      <c r="K224" s="57">
        <v>48597206.058147997</v>
      </c>
      <c r="L224" s="57">
        <v>46426562.763195202</v>
      </c>
      <c r="M224" s="57">
        <v>44907271.708746098</v>
      </c>
      <c r="N224" s="57">
        <v>43961720.331887797</v>
      </c>
      <c r="O224" s="57">
        <v>43516626.406420402</v>
      </c>
      <c r="P224" s="57">
        <v>43503038.042855397</v>
      </c>
      <c r="Q224" s="57">
        <v>43856333.688418999</v>
      </c>
      <c r="R224" s="57">
        <v>44516222.127049297</v>
      </c>
      <c r="S224" s="57">
        <v>45426742.4793972</v>
      </c>
      <c r="T224" s="57">
        <v>46536264.202825703</v>
      </c>
      <c r="U224" s="57">
        <v>47797487.091411904</v>
      </c>
      <c r="V224" s="57">
        <v>49167441.2759455</v>
      </c>
      <c r="W224" s="57">
        <v>50607487.223928601</v>
      </c>
      <c r="X224" s="57">
        <v>52083315.739575297</v>
      </c>
      <c r="Y224" s="57">
        <v>53564947.963814601</v>
      </c>
      <c r="Z224" s="57">
        <v>55026735.374286503</v>
      </c>
      <c r="AA224" s="57">
        <v>56447359.785344496</v>
      </c>
      <c r="AB224" s="57">
        <v>57809833.348054498</v>
      </c>
      <c r="AC224" s="57">
        <v>59101498.550196096</v>
      </c>
      <c r="AD224" s="57">
        <v>60314028.216261297</v>
      </c>
      <c r="AE224" s="57">
        <v>61443425.507454298</v>
      </c>
      <c r="AF224" s="57">
        <v>62490023.921692699</v>
      </c>
      <c r="AG224" s="57">
        <v>63458487.2936057</v>
      </c>
      <c r="AH224" s="57">
        <v>64357809.7945389</v>
      </c>
      <c r="AI224" s="57">
        <v>65201315.932545997</v>
      </c>
      <c r="AJ224" s="57">
        <v>66006660.5523967</v>
      </c>
      <c r="AK224" s="57">
        <v>66795828.8355731</v>
      </c>
      <c r="AL224" s="57">
        <v>67595136.300268993</v>
      </c>
      <c r="AM224" s="57">
        <v>68435228.801390499</v>
      </c>
      <c r="AN224" s="57">
        <v>69351082.530559897</v>
      </c>
      <c r="AO224" s="57">
        <v>70382004.016106993</v>
      </c>
      <c r="AP224" s="57">
        <v>71571630.123080596</v>
      </c>
      <c r="AQ224" s="57">
        <v>72967928.053236797</v>
      </c>
      <c r="AR224" s="57">
        <v>74623195.345048293</v>
      </c>
      <c r="AS224" s="57">
        <v>76594059.873697206</v>
      </c>
      <c r="AT224" s="57">
        <v>78941479.851082698</v>
      </c>
    </row>
    <row r="225" spans="1:46">
      <c r="A225">
        <v>26</v>
      </c>
      <c r="B225">
        <v>450500</v>
      </c>
      <c r="C225" t="s">
        <v>464</v>
      </c>
      <c r="D225" t="s">
        <v>623</v>
      </c>
      <c r="E225" s="57">
        <v>34640682.583034597</v>
      </c>
      <c r="F225" s="57">
        <v>36144749.657420799</v>
      </c>
      <c r="G225" s="57">
        <v>37551797.115551099</v>
      </c>
      <c r="H225" s="57">
        <v>38879378.264550596</v>
      </c>
      <c r="I225" s="57">
        <v>40143489.953129701</v>
      </c>
      <c r="J225" s="57">
        <v>41358572.571584098</v>
      </c>
      <c r="K225" s="57">
        <v>42537510.0517947</v>
      </c>
      <c r="L225" s="57">
        <v>43691629.867228001</v>
      </c>
      <c r="M225" s="57">
        <v>44830703.0329355</v>
      </c>
      <c r="N225" s="57">
        <v>45962944.105554201</v>
      </c>
      <c r="O225" s="57">
        <v>47095011.1833065</v>
      </c>
      <c r="P225" s="57">
        <v>48232005.906000003</v>
      </c>
      <c r="Q225" s="57">
        <v>49377473.455027401</v>
      </c>
      <c r="R225" s="57">
        <v>50533402.553367198</v>
      </c>
      <c r="S225" s="57">
        <v>51700225.465582803</v>
      </c>
      <c r="T225" s="57">
        <v>52876817.997823201</v>
      </c>
      <c r="U225" s="57">
        <v>54060499.497822396</v>
      </c>
      <c r="V225" s="57">
        <v>55247032.854900099</v>
      </c>
      <c r="W225" s="57">
        <v>56430624.499961101</v>
      </c>
      <c r="X225" s="57">
        <v>57603924.405495502</v>
      </c>
      <c r="Y225" s="57">
        <v>58758026.085578702</v>
      </c>
      <c r="Z225" s="57">
        <v>59882466.595871598</v>
      </c>
      <c r="AA225" s="57">
        <v>60965226.533620201</v>
      </c>
      <c r="AB225" s="57">
        <v>61992730.037656002</v>
      </c>
      <c r="AC225" s="57">
        <v>62949844.7883958</v>
      </c>
      <c r="AD225" s="57">
        <v>63819882.007841401</v>
      </c>
      <c r="AE225" s="57">
        <v>64584596.459580302</v>
      </c>
      <c r="AF225" s="57">
        <v>65224186.448785298</v>
      </c>
      <c r="AG225" s="57">
        <v>65717293.822214298</v>
      </c>
      <c r="AH225" s="57">
        <v>66041003.968210503</v>
      </c>
      <c r="AI225" s="57">
        <v>66170845.816702798</v>
      </c>
      <c r="AJ225" s="57">
        <v>66080791.839204803</v>
      </c>
      <c r="AK225" s="57">
        <v>65743258.048816301</v>
      </c>
      <c r="AL225" s="57">
        <v>65129104.000221401</v>
      </c>
      <c r="AM225" s="57">
        <v>64207632.789690197</v>
      </c>
      <c r="AN225" s="57">
        <v>62946591.055077799</v>
      </c>
      <c r="AO225" s="57">
        <v>61312168.9758249</v>
      </c>
      <c r="AP225" s="57">
        <v>59269000.272957496</v>
      </c>
      <c r="AQ225" s="57">
        <v>56780162.209086403</v>
      </c>
      <c r="AR225" s="57">
        <v>53807175.588408403</v>
      </c>
      <c r="AS225" s="57">
        <v>50310004.756705001</v>
      </c>
      <c r="AT225" s="57">
        <v>46247057.601343699</v>
      </c>
    </row>
    <row r="226" spans="1:46">
      <c r="A226">
        <v>71</v>
      </c>
      <c r="B226">
        <v>450600</v>
      </c>
      <c r="C226" t="s">
        <v>464</v>
      </c>
      <c r="D226" t="s">
        <v>622</v>
      </c>
      <c r="E226" s="57">
        <v>26394410.550723899</v>
      </c>
      <c r="F226" s="57">
        <v>24159151.813106701</v>
      </c>
      <c r="G226" s="57">
        <v>22274040.236918502</v>
      </c>
      <c r="H226" s="57">
        <v>20709307.848305099</v>
      </c>
      <c r="I226" s="57">
        <v>19436416.916510399</v>
      </c>
      <c r="J226" s="57">
        <v>18428059.953876201</v>
      </c>
      <c r="K226" s="57">
        <v>17658159.715842102</v>
      </c>
      <c r="L226" s="57">
        <v>17101869.200945999</v>
      </c>
      <c r="M226" s="57">
        <v>16735571.650823601</v>
      </c>
      <c r="N226" s="57">
        <v>16536880.5502086</v>
      </c>
      <c r="O226" s="57">
        <v>16484639.626932699</v>
      </c>
      <c r="P226" s="57">
        <v>16558922.8519256</v>
      </c>
      <c r="Q226" s="57">
        <v>16741034.4392148</v>
      </c>
      <c r="R226" s="57">
        <v>17013508.845926002</v>
      </c>
      <c r="S226" s="57">
        <v>17360110.772282701</v>
      </c>
      <c r="T226" s="57">
        <v>17765835.161606699</v>
      </c>
      <c r="U226" s="57">
        <v>18216907.200317498</v>
      </c>
      <c r="V226" s="57">
        <v>18700782.317932501</v>
      </c>
      <c r="W226" s="57">
        <v>19206146.187067401</v>
      </c>
      <c r="X226" s="57">
        <v>19722914.723435499</v>
      </c>
      <c r="Y226" s="57">
        <v>20242234.085848302</v>
      </c>
      <c r="Z226" s="57">
        <v>20756480.676215399</v>
      </c>
      <c r="AA226" s="57">
        <v>21259261.1395441</v>
      </c>
      <c r="AB226" s="57">
        <v>21745412.363939799</v>
      </c>
      <c r="AC226" s="57">
        <v>22211001.480606101</v>
      </c>
      <c r="AD226" s="57">
        <v>22653325.863843899</v>
      </c>
      <c r="AE226" s="57">
        <v>23070913.131053001</v>
      </c>
      <c r="AF226" s="57">
        <v>23463521.142730501</v>
      </c>
      <c r="AG226" s="57">
        <v>23832138.0024717</v>
      </c>
      <c r="AH226" s="57">
        <v>24178982.05697</v>
      </c>
      <c r="AI226" s="57">
        <v>24507501.896016601</v>
      </c>
      <c r="AJ226" s="57">
        <v>24822376.352500401</v>
      </c>
      <c r="AK226" s="57">
        <v>25129514.502409201</v>
      </c>
      <c r="AL226" s="57">
        <v>25436055.664827801</v>
      </c>
      <c r="AM226" s="57">
        <v>25750369.401939601</v>
      </c>
      <c r="AN226" s="57">
        <v>26082055.5190254</v>
      </c>
      <c r="AO226" s="57">
        <v>26441944.064464901</v>
      </c>
      <c r="AP226" s="57">
        <v>26842095.329734299</v>
      </c>
      <c r="AQ226" s="57">
        <v>27295799.849410102</v>
      </c>
      <c r="AR226" s="57">
        <v>27817578.4011636</v>
      </c>
      <c r="AS226" s="57">
        <v>28423182.005767301</v>
      </c>
      <c r="AT226" s="57">
        <v>29129591.927089501</v>
      </c>
    </row>
    <row r="227" spans="1:46">
      <c r="A227">
        <v>216</v>
      </c>
      <c r="B227">
        <v>450700</v>
      </c>
      <c r="C227" t="s">
        <v>464</v>
      </c>
      <c r="D227" t="s">
        <v>621</v>
      </c>
      <c r="E227" s="57">
        <v>80618891.383963197</v>
      </c>
      <c r="F227" s="57">
        <v>72764994.202023596</v>
      </c>
      <c r="G227" s="57">
        <v>66128936.902672999</v>
      </c>
      <c r="H227" s="57">
        <v>60605955.997291997</v>
      </c>
      <c r="I227" s="57">
        <v>56095679.4181756</v>
      </c>
      <c r="J227" s="57">
        <v>52502126.518533498</v>
      </c>
      <c r="K227" s="57">
        <v>49733708.0724876</v>
      </c>
      <c r="L227" s="57">
        <v>47703226.275075898</v>
      </c>
      <c r="M227" s="57">
        <v>46327874.742248997</v>
      </c>
      <c r="N227" s="57">
        <v>45529238.510872804</v>
      </c>
      <c r="O227" s="57">
        <v>45233294.038725898</v>
      </c>
      <c r="P227" s="57">
        <v>45370409.204501599</v>
      </c>
      <c r="Q227" s="57">
        <v>45875343.307807401</v>
      </c>
      <c r="R227" s="57">
        <v>46687247.069164798</v>
      </c>
      <c r="S227" s="57">
        <v>47749662.630008698</v>
      </c>
      <c r="T227" s="57">
        <v>49010523.552688599</v>
      </c>
      <c r="U227" s="57">
        <v>50422154.820468202</v>
      </c>
      <c r="V227" s="57">
        <v>51941272.8375251</v>
      </c>
      <c r="W227" s="57">
        <v>53528985.428950503</v>
      </c>
      <c r="X227" s="57">
        <v>55150791.840750702</v>
      </c>
      <c r="Y227" s="57">
        <v>56776582.739844598</v>
      </c>
      <c r="Z227" s="57">
        <v>58380640.214064799</v>
      </c>
      <c r="AA227" s="57">
        <v>59941637.772161201</v>
      </c>
      <c r="AB227" s="57">
        <v>61442640.343794301</v>
      </c>
      <c r="AC227" s="57">
        <v>62871104.279539801</v>
      </c>
      <c r="AD227" s="57">
        <v>64218877.350888498</v>
      </c>
      <c r="AE227" s="57">
        <v>65482198.750243403</v>
      </c>
      <c r="AF227" s="57">
        <v>66661699.090921201</v>
      </c>
      <c r="AG227" s="57">
        <v>67762400.407155797</v>
      </c>
      <c r="AH227" s="57">
        <v>68793716.154093996</v>
      </c>
      <c r="AI227" s="57">
        <v>69769451.207791597</v>
      </c>
      <c r="AJ227" s="57">
        <v>70707801.865227506</v>
      </c>
      <c r="AK227" s="57">
        <v>71631355.844285205</v>
      </c>
      <c r="AL227" s="57">
        <v>72567092.283771798</v>
      </c>
      <c r="AM227" s="57">
        <v>73546381.743399397</v>
      </c>
      <c r="AN227" s="57">
        <v>74604986.203799993</v>
      </c>
      <c r="AO227" s="57">
        <v>75783059.066518098</v>
      </c>
      <c r="AP227" s="57">
        <v>77125145.154010504</v>
      </c>
      <c r="AQ227" s="57">
        <v>78680180.7096508</v>
      </c>
      <c r="AR227" s="57">
        <v>80501493.397724897</v>
      </c>
      <c r="AS227" s="57">
        <v>82646802.303434104</v>
      </c>
      <c r="AT227" s="57">
        <v>85178217.9328897</v>
      </c>
    </row>
    <row r="228" spans="1:46">
      <c r="A228">
        <v>85</v>
      </c>
      <c r="B228">
        <v>450800</v>
      </c>
      <c r="C228" t="s">
        <v>464</v>
      </c>
      <c r="D228" t="s">
        <v>620</v>
      </c>
      <c r="E228" s="57">
        <v>99785534.086110801</v>
      </c>
      <c r="F228" s="57">
        <v>99693464.542715997</v>
      </c>
      <c r="G228" s="57">
        <v>99761573.970664993</v>
      </c>
      <c r="H228" s="57">
        <v>99970099.625463501</v>
      </c>
      <c r="I228" s="57">
        <v>100300251.621952</v>
      </c>
      <c r="J228" s="57">
        <v>100734212.93430801</v>
      </c>
      <c r="K228" s="57">
        <v>101255139.39604101</v>
      </c>
      <c r="L228" s="57">
        <v>101847159.699999</v>
      </c>
      <c r="M228" s="57">
        <v>102495375.39836501</v>
      </c>
      <c r="N228" s="57">
        <v>103185860.90265401</v>
      </c>
      <c r="O228" s="57">
        <v>103905663.48372</v>
      </c>
      <c r="P228" s="57">
        <v>104642803.271751</v>
      </c>
      <c r="Q228" s="57">
        <v>105386273.25627001</v>
      </c>
      <c r="R228" s="57">
        <v>106126039.286136</v>
      </c>
      <c r="S228" s="57">
        <v>106853040.06954201</v>
      </c>
      <c r="T228" s="57">
        <v>107559187.174017</v>
      </c>
      <c r="U228" s="57">
        <v>108237365.026426</v>
      </c>
      <c r="V228" s="57">
        <v>108881430.91296899</v>
      </c>
      <c r="W228" s="57">
        <v>109486214.97917999</v>
      </c>
      <c r="X228" s="57">
        <v>110047520.229929</v>
      </c>
      <c r="Y228" s="57">
        <v>110562122.529423</v>
      </c>
      <c r="Z228" s="57">
        <v>111027770.601201</v>
      </c>
      <c r="AA228" s="57">
        <v>111443186.02813999</v>
      </c>
      <c r="AB228" s="57">
        <v>111808063.252452</v>
      </c>
      <c r="AC228" s="57">
        <v>112123069.575683</v>
      </c>
      <c r="AD228" s="57">
        <v>112389845.15871499</v>
      </c>
      <c r="AE228" s="57">
        <v>112611003.02176499</v>
      </c>
      <c r="AF228" s="57">
        <v>112790129.044386</v>
      </c>
      <c r="AG228" s="57">
        <v>112931781.96546499</v>
      </c>
      <c r="AH228" s="57">
        <v>113041493.38322701</v>
      </c>
      <c r="AI228" s="57">
        <v>113125767.755228</v>
      </c>
      <c r="AJ228" s="57">
        <v>113192082.39836299</v>
      </c>
      <c r="AK228" s="57">
        <v>113248887.48886099</v>
      </c>
      <c r="AL228" s="57">
        <v>113305606.062286</v>
      </c>
      <c r="AM228" s="57">
        <v>113372634.013537</v>
      </c>
      <c r="AN228" s="57">
        <v>113461340.09684999</v>
      </c>
      <c r="AO228" s="57">
        <v>113584065.92579401</v>
      </c>
      <c r="AP228" s="57">
        <v>113754125.973276</v>
      </c>
      <c r="AQ228" s="57">
        <v>113985807.57153501</v>
      </c>
      <c r="AR228" s="57">
        <v>114294370.912147</v>
      </c>
      <c r="AS228" s="57">
        <v>114696049.04602399</v>
      </c>
      <c r="AT228" s="57">
        <v>115208047.883413</v>
      </c>
    </row>
    <row r="229" spans="1:46">
      <c r="A229">
        <v>336</v>
      </c>
      <c r="B229">
        <v>450900</v>
      </c>
      <c r="C229" t="s">
        <v>464</v>
      </c>
      <c r="D229" t="s">
        <v>619</v>
      </c>
      <c r="E229" s="57">
        <v>129272743.932173</v>
      </c>
      <c r="F229" s="57">
        <v>118949305.418845</v>
      </c>
      <c r="G229" s="57">
        <v>110327005.787835</v>
      </c>
      <c r="H229" s="57">
        <v>103258830.284108</v>
      </c>
      <c r="I229" s="57">
        <v>97603961.035103396</v>
      </c>
      <c r="J229" s="57">
        <v>93227777.050735593</v>
      </c>
      <c r="K229" s="57">
        <v>90001854.223394006</v>
      </c>
      <c r="L229" s="57">
        <v>87803965.327944398</v>
      </c>
      <c r="M229" s="57">
        <v>86518080.021726698</v>
      </c>
      <c r="N229" s="57">
        <v>86034364.844557405</v>
      </c>
      <c r="O229" s="57">
        <v>86249183.218726501</v>
      </c>
      <c r="P229" s="57">
        <v>87065095.449002102</v>
      </c>
      <c r="Q229" s="57">
        <v>88390858.722624198</v>
      </c>
      <c r="R229" s="57">
        <v>90141427.109311193</v>
      </c>
      <c r="S229" s="57">
        <v>92237951.561254904</v>
      </c>
      <c r="T229" s="57">
        <v>94607779.913123503</v>
      </c>
      <c r="U229" s="57">
        <v>97184456.8820595</v>
      </c>
      <c r="V229" s="57">
        <v>99907724.067681193</v>
      </c>
      <c r="W229" s="57">
        <v>102723519.95208301</v>
      </c>
      <c r="X229" s="57">
        <v>105583979.89983401</v>
      </c>
      <c r="Y229" s="57">
        <v>108447436.157978</v>
      </c>
      <c r="Z229" s="57">
        <v>111278417.85603601</v>
      </c>
      <c r="AA229" s="57">
        <v>114047651.005999</v>
      </c>
      <c r="AB229" s="57">
        <v>116732058.502343</v>
      </c>
      <c r="AC229" s="57">
        <v>119314760.12200999</v>
      </c>
      <c r="AD229" s="57">
        <v>121785072.524422</v>
      </c>
      <c r="AE229" s="57">
        <v>124138509.25147501</v>
      </c>
      <c r="AF229" s="57">
        <v>126376780.727541</v>
      </c>
      <c r="AG229" s="57">
        <v>128507794.25946701</v>
      </c>
      <c r="AH229" s="57">
        <v>130545654.03657401</v>
      </c>
      <c r="AI229" s="57">
        <v>132510661.13066299</v>
      </c>
      <c r="AJ229" s="57">
        <v>134429313.496003</v>
      </c>
      <c r="AK229" s="57">
        <v>136334305.96934399</v>
      </c>
      <c r="AL229" s="57">
        <v>138264530.26991099</v>
      </c>
      <c r="AM229" s="57">
        <v>140265074.99939999</v>
      </c>
      <c r="AN229" s="57">
        <v>142387225.641987</v>
      </c>
      <c r="AO229" s="57">
        <v>144688464.56432101</v>
      </c>
      <c r="AP229" s="57">
        <v>147232471.01552799</v>
      </c>
      <c r="AQ229" s="57">
        <v>150089121.12720501</v>
      </c>
      <c r="AR229" s="57">
        <v>153334487.913432</v>
      </c>
      <c r="AS229" s="57">
        <v>157050841.27075499</v>
      </c>
      <c r="AT229" s="57">
        <v>161326647.97820801</v>
      </c>
    </row>
    <row r="230" spans="1:46">
      <c r="A230">
        <v>19</v>
      </c>
      <c r="B230">
        <v>451000</v>
      </c>
      <c r="C230" t="s">
        <v>464</v>
      </c>
      <c r="D230" t="s">
        <v>618</v>
      </c>
      <c r="E230" s="57">
        <v>78029598.827523202</v>
      </c>
      <c r="F230" s="57">
        <v>72033980.520129293</v>
      </c>
      <c r="G230" s="57">
        <v>66999503.044857003</v>
      </c>
      <c r="H230" s="57">
        <v>62844005.653446801</v>
      </c>
      <c r="I230" s="57">
        <v>59488738.754536502</v>
      </c>
      <c r="J230" s="57">
        <v>56858363.913662702</v>
      </c>
      <c r="K230" s="57">
        <v>54880953.853258997</v>
      </c>
      <c r="L230" s="57">
        <v>53487992.452656999</v>
      </c>
      <c r="M230" s="57">
        <v>52614374.748086303</v>
      </c>
      <c r="N230" s="57">
        <v>52198406.9326749</v>
      </c>
      <c r="O230" s="57">
        <v>52181806.356447801</v>
      </c>
      <c r="P230" s="57">
        <v>52509701.526328199</v>
      </c>
      <c r="Q230" s="57">
        <v>53130632.106136799</v>
      </c>
      <c r="R230" s="57">
        <v>53996548.916593097</v>
      </c>
      <c r="S230" s="57">
        <v>55062813.935313702</v>
      </c>
      <c r="T230" s="57">
        <v>56288200.296812803</v>
      </c>
      <c r="U230" s="57">
        <v>57634892.292503402</v>
      </c>
      <c r="V230" s="57">
        <v>59068485.3706958</v>
      </c>
      <c r="W230" s="57">
        <v>60557986.136598103</v>
      </c>
      <c r="X230" s="57">
        <v>62075812.352316402</v>
      </c>
      <c r="Y230" s="57">
        <v>63597792.936854802</v>
      </c>
      <c r="Z230" s="57">
        <v>65103167.966114499</v>
      </c>
      <c r="AA230" s="57">
        <v>66574588.6728957</v>
      </c>
      <c r="AB230" s="57">
        <v>67998117.446895599</v>
      </c>
      <c r="AC230" s="57">
        <v>69363227.834709898</v>
      </c>
      <c r="AD230" s="57">
        <v>70662804.5398314</v>
      </c>
      <c r="AE230" s="57">
        <v>71893143.422651306</v>
      </c>
      <c r="AF230" s="57">
        <v>73053951.500459</v>
      </c>
      <c r="AG230" s="57">
        <v>74148346.947441295</v>
      </c>
      <c r="AH230" s="57">
        <v>75182859.094681993</v>
      </c>
      <c r="AI230" s="57">
        <v>76167428.430164605</v>
      </c>
      <c r="AJ230" s="57">
        <v>77115406.598768905</v>
      </c>
      <c r="AK230" s="57">
        <v>78043556.402272001</v>
      </c>
      <c r="AL230" s="57">
        <v>78972051.799352899</v>
      </c>
      <c r="AM230" s="57">
        <v>79924477.905584097</v>
      </c>
      <c r="AN230" s="57">
        <v>80927830.9934351</v>
      </c>
      <c r="AO230" s="57">
        <v>82012518.4922802</v>
      </c>
      <c r="AP230" s="57">
        <v>83212358.988383099</v>
      </c>
      <c r="AQ230" s="57">
        <v>84564582.224910006</v>
      </c>
      <c r="AR230" s="57">
        <v>86109829.101926595</v>
      </c>
      <c r="AS230" s="57">
        <v>87892151.676390901</v>
      </c>
      <c r="AT230" s="57">
        <v>89959013.162164003</v>
      </c>
    </row>
    <row r="231" spans="1:46">
      <c r="A231">
        <v>104</v>
      </c>
      <c r="B231">
        <v>451100</v>
      </c>
      <c r="C231" t="s">
        <v>464</v>
      </c>
      <c r="D231" t="s">
        <v>617</v>
      </c>
      <c r="E231" s="57">
        <v>46569885.701452099</v>
      </c>
      <c r="F231" s="57">
        <v>41973112.224571399</v>
      </c>
      <c r="G231" s="57">
        <v>38068269.514544897</v>
      </c>
      <c r="H231" s="57">
        <v>34796304.417339601</v>
      </c>
      <c r="I231" s="57">
        <v>32100620.535286698</v>
      </c>
      <c r="J231" s="57">
        <v>29927078.2270815</v>
      </c>
      <c r="K231" s="57">
        <v>28223994.607783899</v>
      </c>
      <c r="L231" s="57">
        <v>26942143.548817798</v>
      </c>
      <c r="M231" s="57">
        <v>26034755.677971199</v>
      </c>
      <c r="N231" s="57">
        <v>25457518.379397001</v>
      </c>
      <c r="O231" s="57">
        <v>25168575.793611601</v>
      </c>
      <c r="P231" s="57">
        <v>25128528.817496099</v>
      </c>
      <c r="Q231" s="57">
        <v>25300435.1042956</v>
      </c>
      <c r="R231" s="57">
        <v>25649809.063619699</v>
      </c>
      <c r="S231" s="57">
        <v>26144621.861442301</v>
      </c>
      <c r="T231" s="57">
        <v>26755301.4201013</v>
      </c>
      <c r="U231" s="57">
        <v>27454732.418299001</v>
      </c>
      <c r="V231" s="57">
        <v>28218256.291101702</v>
      </c>
      <c r="W231" s="57">
        <v>29023671.229940701</v>
      </c>
      <c r="X231" s="57">
        <v>29851232.182610299</v>
      </c>
      <c r="Y231" s="57">
        <v>30683650.8532704</v>
      </c>
      <c r="Z231" s="57">
        <v>31506095.702444799</v>
      </c>
      <c r="AA231" s="57">
        <v>32306191.947020501</v>
      </c>
      <c r="AB231" s="57">
        <v>33074021.560249999</v>
      </c>
      <c r="AC231" s="57">
        <v>33802123.271750197</v>
      </c>
      <c r="AD231" s="57">
        <v>34485492.5675001</v>
      </c>
      <c r="AE231" s="57">
        <v>35121581.689846501</v>
      </c>
      <c r="AF231" s="57">
        <v>35710299.637497403</v>
      </c>
      <c r="AG231" s="57">
        <v>36254012.165526398</v>
      </c>
      <c r="AH231" s="57">
        <v>36757541.785370603</v>
      </c>
      <c r="AI231" s="57">
        <v>37228167.764833003</v>
      </c>
      <c r="AJ231" s="57">
        <v>37675626.128078699</v>
      </c>
      <c r="AK231" s="57">
        <v>38112109.655638203</v>
      </c>
      <c r="AL231" s="57">
        <v>38552267.884407297</v>
      </c>
      <c r="AM231" s="57">
        <v>39013207.107643098</v>
      </c>
      <c r="AN231" s="57">
        <v>39514490.374970697</v>
      </c>
      <c r="AO231" s="57">
        <v>40078137.492375903</v>
      </c>
      <c r="AP231" s="57">
        <v>40728625.022211298</v>
      </c>
      <c r="AQ231" s="57">
        <v>41492886.283192597</v>
      </c>
      <c r="AR231" s="57">
        <v>42400311.350399703</v>
      </c>
      <c r="AS231" s="57">
        <v>43482747.055277303</v>
      </c>
      <c r="AT231" s="57">
        <v>44774496.985634997</v>
      </c>
    </row>
    <row r="232" spans="1:46">
      <c r="A232">
        <v>101</v>
      </c>
      <c r="B232">
        <v>451200</v>
      </c>
      <c r="C232" t="s">
        <v>464</v>
      </c>
      <c r="D232" t="s">
        <v>616</v>
      </c>
      <c r="E232" s="57">
        <v>60426293.576664701</v>
      </c>
      <c r="F232" s="57">
        <v>75311416.499161497</v>
      </c>
      <c r="G232" s="57">
        <v>87401439.903528199</v>
      </c>
      <c r="H232" s="57">
        <v>96976884.979520798</v>
      </c>
      <c r="I232" s="57">
        <v>104305568.941725</v>
      </c>
      <c r="J232" s="57">
        <v>109642605.02955601</v>
      </c>
      <c r="K232" s="57">
        <v>113230402.507258</v>
      </c>
      <c r="L232" s="57">
        <v>115298666.66390499</v>
      </c>
      <c r="M232" s="57">
        <v>116064398.81339601</v>
      </c>
      <c r="N232" s="57">
        <v>115731896.29446401</v>
      </c>
      <c r="O232" s="57">
        <v>114492752.47067</v>
      </c>
      <c r="P232" s="57">
        <v>112525856.73040099</v>
      </c>
      <c r="Q232" s="57">
        <v>109997394.486876</v>
      </c>
      <c r="R232" s="57">
        <v>107060847.17814299</v>
      </c>
      <c r="S232" s="57">
        <v>103856992.267077</v>
      </c>
      <c r="T232" s="57">
        <v>100513903.241384</v>
      </c>
      <c r="U232" s="57">
        <v>97146949.613596395</v>
      </c>
      <c r="V232" s="57">
        <v>93858796.921081096</v>
      </c>
      <c r="W232" s="57">
        <v>90739406.726026997</v>
      </c>
      <c r="X232" s="57">
        <v>87866036.615457505</v>
      </c>
      <c r="Y232" s="57">
        <v>85303240.201221004</v>
      </c>
      <c r="Z232" s="57">
        <v>83102867.119999394</v>
      </c>
      <c r="AA232" s="57">
        <v>81304063.033300906</v>
      </c>
      <c r="AB232" s="57">
        <v>79933269.627460003</v>
      </c>
      <c r="AC232" s="57">
        <v>79004224.613644093</v>
      </c>
      <c r="AD232" s="57">
        <v>78517961.727854297</v>
      </c>
      <c r="AE232" s="57">
        <v>78462810.730905995</v>
      </c>
      <c r="AF232" s="57">
        <v>78814397.408462003</v>
      </c>
      <c r="AG232" s="57">
        <v>79535643.5709977</v>
      </c>
      <c r="AH232" s="57">
        <v>80576767.053827807</v>
      </c>
      <c r="AI232" s="57">
        <v>81875281.717093006</v>
      </c>
      <c r="AJ232" s="57">
        <v>83355997.445762202</v>
      </c>
      <c r="AK232" s="57">
        <v>84931020.149635807</v>
      </c>
      <c r="AL232" s="57">
        <v>86499751.763342395</v>
      </c>
      <c r="AM232" s="57">
        <v>87948890.246332601</v>
      </c>
      <c r="AN232" s="57">
        <v>89152429.582898602</v>
      </c>
      <c r="AO232" s="57">
        <v>89971659.782154605</v>
      </c>
      <c r="AP232" s="57">
        <v>90255166.878042698</v>
      </c>
      <c r="AQ232" s="57">
        <v>89838832.929335102</v>
      </c>
      <c r="AR232" s="57">
        <v>88545836.0196376</v>
      </c>
      <c r="AS232" s="57">
        <v>86186650.257378101</v>
      </c>
      <c r="AT232" s="57">
        <v>82559045.775816396</v>
      </c>
    </row>
    <row r="233" spans="1:46">
      <c r="A233">
        <v>155</v>
      </c>
      <c r="B233">
        <v>451300</v>
      </c>
      <c r="C233" t="s">
        <v>464</v>
      </c>
      <c r="D233" t="s">
        <v>615</v>
      </c>
      <c r="E233" s="57">
        <v>49680281.741954103</v>
      </c>
      <c r="F233" s="57">
        <v>44944310.821731701</v>
      </c>
      <c r="G233" s="57">
        <v>40920567.201660402</v>
      </c>
      <c r="H233" s="57">
        <v>37548466.547902502</v>
      </c>
      <c r="I233" s="57">
        <v>34769929.792086303</v>
      </c>
      <c r="J233" s="57">
        <v>32529383.131305002</v>
      </c>
      <c r="K233" s="57">
        <v>30773758.028117798</v>
      </c>
      <c r="L233" s="57">
        <v>29452491.210549299</v>
      </c>
      <c r="M233" s="57">
        <v>28517524.672089301</v>
      </c>
      <c r="N233" s="57">
        <v>27923305.6716935</v>
      </c>
      <c r="O233" s="57">
        <v>27626786.733782601</v>
      </c>
      <c r="P233" s="57">
        <v>27587425.648242999</v>
      </c>
      <c r="Q233" s="57">
        <v>27767185.4704266</v>
      </c>
      <c r="R233" s="57">
        <v>28130534.521150999</v>
      </c>
      <c r="S233" s="57">
        <v>28644446.386698999</v>
      </c>
      <c r="T233" s="57">
        <v>29278399.918818802</v>
      </c>
      <c r="U233" s="57">
        <v>30004379.234724302</v>
      </c>
      <c r="V233" s="57">
        <v>30796873.717094999</v>
      </c>
      <c r="W233" s="57">
        <v>31632878.014075201</v>
      </c>
      <c r="X233" s="57">
        <v>32491892.039275602</v>
      </c>
      <c r="Y233" s="57">
        <v>33355920.971772298</v>
      </c>
      <c r="Z233" s="57">
        <v>34209475.256105401</v>
      </c>
      <c r="AA233" s="57">
        <v>35039570.602282599</v>
      </c>
      <c r="AB233" s="57">
        <v>35835727.985776</v>
      </c>
      <c r="AC233" s="57">
        <v>36589973.647523202</v>
      </c>
      <c r="AD233" s="57">
        <v>37296839.093927003</v>
      </c>
      <c r="AE233" s="57">
        <v>37953361.096855901</v>
      </c>
      <c r="AF233" s="57">
        <v>38559081.6936455</v>
      </c>
      <c r="AG233" s="57">
        <v>39116048.187093802</v>
      </c>
      <c r="AH233" s="57">
        <v>39628813.145466097</v>
      </c>
      <c r="AI233" s="57">
        <v>40104434.402493998</v>
      </c>
      <c r="AJ233" s="57">
        <v>40552475.057372198</v>
      </c>
      <c r="AK233" s="57">
        <v>40985003.474763699</v>
      </c>
      <c r="AL233" s="57">
        <v>41416593.284794599</v>
      </c>
      <c r="AM233" s="57">
        <v>41864323.383056901</v>
      </c>
      <c r="AN233" s="57">
        <v>42347777.9306098</v>
      </c>
      <c r="AO233" s="57">
        <v>42889046.353976503</v>
      </c>
      <c r="AP233" s="57">
        <v>43512723.3451453</v>
      </c>
      <c r="AQ233" s="57">
        <v>44245908.861570902</v>
      </c>
      <c r="AR233" s="57">
        <v>45118208.126173802</v>
      </c>
      <c r="AS233" s="57">
        <v>46161731.627337798</v>
      </c>
      <c r="AT233" s="57">
        <v>47411095.118916102</v>
      </c>
    </row>
    <row r="234" spans="1:46">
      <c r="A234">
        <v>48</v>
      </c>
      <c r="B234">
        <v>451400</v>
      </c>
      <c r="C234" t="s">
        <v>464</v>
      </c>
      <c r="D234" t="s">
        <v>614</v>
      </c>
      <c r="E234" s="57">
        <v>46389047.811137401</v>
      </c>
      <c r="F234" s="57">
        <v>43503897.482267998</v>
      </c>
      <c r="G234" s="57">
        <v>41104200.795664102</v>
      </c>
      <c r="H234" s="57">
        <v>39148335.123025097</v>
      </c>
      <c r="I234" s="57">
        <v>37596403.897263303</v>
      </c>
      <c r="J234" s="57">
        <v>36410236.612503901</v>
      </c>
      <c r="K234" s="57">
        <v>35553388.824085101</v>
      </c>
      <c r="L234" s="57">
        <v>34991142.148557797</v>
      </c>
      <c r="M234" s="57">
        <v>34690504.263686702</v>
      </c>
      <c r="N234" s="57">
        <v>34620208.908448003</v>
      </c>
      <c r="O234" s="57">
        <v>34750715.883032098</v>
      </c>
      <c r="P234" s="57">
        <v>35054211.048841901</v>
      </c>
      <c r="Q234" s="57">
        <v>35504606.328493297</v>
      </c>
      <c r="R234" s="57">
        <v>36077539.705814801</v>
      </c>
      <c r="S234" s="57">
        <v>36750375.225848302</v>
      </c>
      <c r="T234" s="57">
        <v>37502202.9948489</v>
      </c>
      <c r="U234" s="57">
        <v>38313839.180283703</v>
      </c>
      <c r="V234" s="57">
        <v>39167826.010833398</v>
      </c>
      <c r="W234" s="57">
        <v>40048431.776391499</v>
      </c>
      <c r="X234" s="57">
        <v>40941650.828065097</v>
      </c>
      <c r="Y234" s="57">
        <v>41835203.578172602</v>
      </c>
      <c r="Z234" s="57">
        <v>42718536.500247203</v>
      </c>
      <c r="AA234" s="57">
        <v>43582822.129033796</v>
      </c>
      <c r="AB234" s="57">
        <v>44420959.060490601</v>
      </c>
      <c r="AC234" s="57">
        <v>45227571.9517892</v>
      </c>
      <c r="AD234" s="57">
        <v>45999011.5213136</v>
      </c>
      <c r="AE234" s="57">
        <v>46733354.548660703</v>
      </c>
      <c r="AF234" s="57">
        <v>47430403.874641001</v>
      </c>
      <c r="AG234" s="57">
        <v>48091688.401276998</v>
      </c>
      <c r="AH234" s="57">
        <v>48720463.0918051</v>
      </c>
      <c r="AI234" s="57">
        <v>49321708.970673501</v>
      </c>
      <c r="AJ234" s="57">
        <v>49902133.123545103</v>
      </c>
      <c r="AK234" s="57">
        <v>50470168.6972939</v>
      </c>
      <c r="AL234" s="57">
        <v>51035974.900007203</v>
      </c>
      <c r="AM234" s="57">
        <v>51611437.000987001</v>
      </c>
      <c r="AN234" s="57">
        <v>52210166.3307468</v>
      </c>
      <c r="AO234" s="57">
        <v>52847500.281011298</v>
      </c>
      <c r="AP234" s="57">
        <v>53540502.304722197</v>
      </c>
      <c r="AQ234" s="57">
        <v>54307961.916031003</v>
      </c>
      <c r="AR234" s="57">
        <v>55170394.690302998</v>
      </c>
      <c r="AS234" s="57">
        <v>56150042.264117204</v>
      </c>
      <c r="AT234" s="57">
        <v>57270872.335263602</v>
      </c>
    </row>
    <row r="235" spans="1:46">
      <c r="A235">
        <v>93</v>
      </c>
      <c r="B235">
        <v>460100</v>
      </c>
      <c r="C235" t="s">
        <v>462</v>
      </c>
      <c r="D235" t="s">
        <v>613</v>
      </c>
      <c r="E235" s="57">
        <v>25114754.159213301</v>
      </c>
      <c r="F235" s="57">
        <v>26145355.900428198</v>
      </c>
      <c r="G235" s="57">
        <v>27153384.0756367</v>
      </c>
      <c r="H235" s="57">
        <v>28140351.595593002</v>
      </c>
      <c r="I235" s="57">
        <v>29107733.593579698</v>
      </c>
      <c r="J235" s="57">
        <v>30056967.4254077</v>
      </c>
      <c r="K235" s="57">
        <v>30989452.669415999</v>
      </c>
      <c r="L235" s="57">
        <v>31906551.126472</v>
      </c>
      <c r="M235" s="57">
        <v>32809586.819971401</v>
      </c>
      <c r="N235" s="57">
        <v>33699845.995838001</v>
      </c>
      <c r="O235" s="57">
        <v>34578577.122524098</v>
      </c>
      <c r="P235" s="57">
        <v>35446990.891010098</v>
      </c>
      <c r="Q235" s="57">
        <v>36306260.214804597</v>
      </c>
      <c r="R235" s="57">
        <v>37157520.229944803</v>
      </c>
      <c r="S235" s="57">
        <v>38001868.294995897</v>
      </c>
      <c r="T235" s="57">
        <v>38840363.991051301</v>
      </c>
      <c r="U235" s="57">
        <v>39674029.121732898</v>
      </c>
      <c r="V235" s="57">
        <v>40503847.713190801</v>
      </c>
      <c r="W235" s="57">
        <v>41330766.014103301</v>
      </c>
      <c r="X235" s="57">
        <v>42155692.495677002</v>
      </c>
      <c r="Y235" s="57">
        <v>42979497.851646803</v>
      </c>
      <c r="Z235" s="57">
        <v>43803014.998275802</v>
      </c>
      <c r="AA235" s="57">
        <v>44627039.074355498</v>
      </c>
      <c r="AB235" s="57">
        <v>45452327.441205598</v>
      </c>
      <c r="AC235" s="57">
        <v>46279599.682673901</v>
      </c>
      <c r="AD235" s="57">
        <v>47109537.605136901</v>
      </c>
      <c r="AE235" s="57">
        <v>47942785.237498797</v>
      </c>
      <c r="AF235" s="57">
        <v>48779948.831192598</v>
      </c>
      <c r="AG235" s="57">
        <v>49621596.860179298</v>
      </c>
      <c r="AH235" s="57">
        <v>50468260.020948097</v>
      </c>
      <c r="AI235" s="57">
        <v>51320431.232516699</v>
      </c>
      <c r="AJ235" s="57">
        <v>52178565.6364308</v>
      </c>
      <c r="AK235" s="57">
        <v>53043080.596764699</v>
      </c>
      <c r="AL235" s="57">
        <v>53914355.700120702</v>
      </c>
      <c r="AM235" s="57">
        <v>54792732.755629502</v>
      </c>
      <c r="AN235" s="57">
        <v>55678515.794950001</v>
      </c>
      <c r="AO235" s="57">
        <v>56571971.072269499</v>
      </c>
      <c r="AP235" s="57">
        <v>57473327.064303301</v>
      </c>
      <c r="AQ235" s="57">
        <v>58382774.470295198</v>
      </c>
      <c r="AR235" s="57">
        <v>59300466.212017298</v>
      </c>
      <c r="AS235" s="57">
        <v>60226517.4337698</v>
      </c>
      <c r="AT235" s="57">
        <v>61161005.502381198</v>
      </c>
    </row>
    <row r="236" spans="1:46">
      <c r="A236">
        <v>230</v>
      </c>
      <c r="B236">
        <v>460200</v>
      </c>
      <c r="C236" t="s">
        <v>462</v>
      </c>
      <c r="D236" t="s">
        <v>612</v>
      </c>
      <c r="E236" s="57">
        <v>27665085.6423181</v>
      </c>
      <c r="F236" s="57">
        <v>25940010.308637399</v>
      </c>
      <c r="G236" s="57">
        <v>24872668.4043964</v>
      </c>
      <c r="H236" s="57">
        <v>24374461.341365401</v>
      </c>
      <c r="I236" s="57">
        <v>24361498.874118399</v>
      </c>
      <c r="J236" s="57">
        <v>24754599.1000329</v>
      </c>
      <c r="K236" s="57">
        <v>25479288.4592904</v>
      </c>
      <c r="L236" s="57">
        <v>26465801.7348761</v>
      </c>
      <c r="M236" s="57">
        <v>27649082.052578699</v>
      </c>
      <c r="N236" s="57">
        <v>28968780.880991001</v>
      </c>
      <c r="O236" s="57">
        <v>30369258.0315095</v>
      </c>
      <c r="P236" s="57">
        <v>31799581.658334401</v>
      </c>
      <c r="Q236" s="57">
        <v>33213528.2584689</v>
      </c>
      <c r="R236" s="57">
        <v>34569582.671721302</v>
      </c>
      <c r="S236" s="57">
        <v>35830938.080702603</v>
      </c>
      <c r="T236" s="57">
        <v>36965496.010828003</v>
      </c>
      <c r="U236" s="57">
        <v>37945866.330316998</v>
      </c>
      <c r="V236" s="57">
        <v>38749367.250191003</v>
      </c>
      <c r="W236" s="57">
        <v>39358025.324276999</v>
      </c>
      <c r="X236" s="57">
        <v>39758575.449205004</v>
      </c>
      <c r="Y236" s="57">
        <v>39942460.864408799</v>
      </c>
      <c r="Z236" s="57">
        <v>39905833.152126104</v>
      </c>
      <c r="AA236" s="57">
        <v>39649552.237397999</v>
      </c>
      <c r="AB236" s="57">
        <v>39179186.388068996</v>
      </c>
      <c r="AC236" s="57">
        <v>38505012.214789197</v>
      </c>
      <c r="AD236" s="57">
        <v>37642014.671010301</v>
      </c>
      <c r="AE236" s="57">
        <v>36609887.052988797</v>
      </c>
      <c r="AF236" s="57">
        <v>35433030.999784298</v>
      </c>
      <c r="AG236" s="57">
        <v>34140556.493261397</v>
      </c>
      <c r="AH236" s="57">
        <v>32766281.858086601</v>
      </c>
      <c r="AI236" s="57">
        <v>31348733.761732198</v>
      </c>
      <c r="AJ236" s="57">
        <v>29931147.214471899</v>
      </c>
      <c r="AK236" s="57">
        <v>28561465.569385801</v>
      </c>
      <c r="AL236" s="57">
        <v>27292340.522355899</v>
      </c>
      <c r="AM236" s="57">
        <v>26181132.112067498</v>
      </c>
      <c r="AN236" s="57">
        <v>25289908.720012501</v>
      </c>
      <c r="AO236" s="57">
        <v>24685447.0704826</v>
      </c>
      <c r="AP236" s="57">
        <v>24439232.230576299</v>
      </c>
      <c r="AQ236" s="57">
        <v>24627457.610194501</v>
      </c>
      <c r="AR236" s="57">
        <v>25331024.9620426</v>
      </c>
      <c r="AS236" s="57">
        <v>26635544.3816288</v>
      </c>
      <c r="AT236" s="57">
        <v>28631334.3072665</v>
      </c>
    </row>
    <row r="237" spans="1:46">
      <c r="A237">
        <v>58</v>
      </c>
      <c r="B237">
        <v>460400</v>
      </c>
      <c r="C237" t="s">
        <v>462</v>
      </c>
      <c r="D237" t="s">
        <v>611</v>
      </c>
      <c r="E237" s="57">
        <v>18751800.254287299</v>
      </c>
      <c r="F237" s="57">
        <v>22709244.969490901</v>
      </c>
      <c r="G237" s="57">
        <v>25914036.028840199</v>
      </c>
      <c r="H237" s="57">
        <v>28442200.4615223</v>
      </c>
      <c r="I237" s="57">
        <v>30366314.9422171</v>
      </c>
      <c r="J237" s="57">
        <v>31755505.791097499</v>
      </c>
      <c r="K237" s="57">
        <v>32675448.973828401</v>
      </c>
      <c r="L237" s="57">
        <v>33188370.1015676</v>
      </c>
      <c r="M237" s="57">
        <v>33353044.430965502</v>
      </c>
      <c r="N237" s="57">
        <v>33224796.864165701</v>
      </c>
      <c r="O237" s="57">
        <v>32855501.948802799</v>
      </c>
      <c r="P237" s="57">
        <v>32293583.878005899</v>
      </c>
      <c r="Q237" s="57">
        <v>31584016.490395401</v>
      </c>
      <c r="R237" s="57">
        <v>30768323.270085499</v>
      </c>
      <c r="S237" s="57">
        <v>29884577.3466818</v>
      </c>
      <c r="T237" s="57">
        <v>28967401.4952829</v>
      </c>
      <c r="U237" s="57">
        <v>28047968.1364807</v>
      </c>
      <c r="V237" s="57">
        <v>27153999.336358801</v>
      </c>
      <c r="W237" s="57">
        <v>26309766.806493901</v>
      </c>
      <c r="X237" s="57">
        <v>25536091.903955299</v>
      </c>
      <c r="Y237" s="57">
        <v>24850345.631304599</v>
      </c>
      <c r="Z237" s="57">
        <v>24266448.6365963</v>
      </c>
      <c r="AA237" s="57">
        <v>23794871.213377599</v>
      </c>
      <c r="AB237" s="57">
        <v>23442633.300688598</v>
      </c>
      <c r="AC237" s="57">
        <v>23213304.483061001</v>
      </c>
      <c r="AD237" s="57">
        <v>23107003.9905199</v>
      </c>
      <c r="AE237" s="57">
        <v>23120400.698582999</v>
      </c>
      <c r="AF237" s="57">
        <v>23246713.128260002</v>
      </c>
      <c r="AG237" s="57">
        <v>23475709.4460546</v>
      </c>
      <c r="AH237" s="57">
        <v>23793707.4639608</v>
      </c>
      <c r="AI237" s="57">
        <v>24183574.6394681</v>
      </c>
      <c r="AJ237" s="57">
        <v>24624728.075556401</v>
      </c>
      <c r="AK237" s="57">
        <v>25093134.5206987</v>
      </c>
      <c r="AL237" s="57">
        <v>25561310.368861999</v>
      </c>
      <c r="AM237" s="57">
        <v>25998321.659502398</v>
      </c>
      <c r="AN237" s="57">
        <v>26369784.077573899</v>
      </c>
      <c r="AO237" s="57">
        <v>26637862.953519199</v>
      </c>
      <c r="AP237" s="57">
        <v>26761273.2632748</v>
      </c>
      <c r="AQ237" s="57">
        <v>26695279.628266901</v>
      </c>
      <c r="AR237" s="57">
        <v>26391696.3154217</v>
      </c>
      <c r="AS237" s="57">
        <v>25798887.2371503</v>
      </c>
      <c r="AT237" s="57">
        <v>24861765.951359902</v>
      </c>
    </row>
    <row r="238" spans="1:46">
      <c r="A238">
        <v>294</v>
      </c>
      <c r="B238">
        <v>469001</v>
      </c>
      <c r="C238" t="s">
        <v>462</v>
      </c>
      <c r="D238" t="s">
        <v>610</v>
      </c>
      <c r="E238" s="57">
        <v>2154972.3546848898</v>
      </c>
      <c r="F238" s="57">
        <v>2608860.5286575998</v>
      </c>
      <c r="G238" s="57">
        <v>2999489.8048475999</v>
      </c>
      <c r="H238" s="57">
        <v>3332433.7834979198</v>
      </c>
      <c r="I238" s="57">
        <v>3613029.9496554998</v>
      </c>
      <c r="J238" s="57">
        <v>3846379.6731712399</v>
      </c>
      <c r="K238" s="57">
        <v>4037348.2086998899</v>
      </c>
      <c r="L238" s="57">
        <v>4190564.69570015</v>
      </c>
      <c r="M238" s="57">
        <v>4310422.1584346099</v>
      </c>
      <c r="N238" s="57">
        <v>4401077.5059697703</v>
      </c>
      <c r="O238" s="57">
        <v>4466451.5321760401</v>
      </c>
      <c r="P238" s="57">
        <v>4510228.9157277597</v>
      </c>
      <c r="Q238" s="57">
        <v>4535858.2201031502</v>
      </c>
      <c r="R238" s="57">
        <v>4546551.8935843399</v>
      </c>
      <c r="S238" s="57">
        <v>4545286.2692573797</v>
      </c>
      <c r="T238" s="57">
        <v>4534801.5650122603</v>
      </c>
      <c r="U238" s="57">
        <v>4517601.8835428199</v>
      </c>
      <c r="V238" s="57">
        <v>4495955.2123468304</v>
      </c>
      <c r="W238" s="57">
        <v>4471893.4237259701</v>
      </c>
      <c r="X238" s="57">
        <v>4447212.27478592</v>
      </c>
      <c r="Y238" s="57">
        <v>4423471.40743607</v>
      </c>
      <c r="Z238" s="57">
        <v>4401994.3483898798</v>
      </c>
      <c r="AA238" s="57">
        <v>4383868.5091647198</v>
      </c>
      <c r="AB238" s="57">
        <v>4369945.1860817298</v>
      </c>
      <c r="AC238" s="57">
        <v>4360839.5602660896</v>
      </c>
      <c r="AD238" s="57">
        <v>4356930.6976469299</v>
      </c>
      <c r="AE238" s="57">
        <v>4358361.5489570601</v>
      </c>
      <c r="AF238" s="57">
        <v>4365038.9497334501</v>
      </c>
      <c r="AG238" s="57">
        <v>4376633.6203168901</v>
      </c>
      <c r="AH238" s="57">
        <v>4392580.1658519898</v>
      </c>
      <c r="AI238" s="57">
        <v>4412077.0762874596</v>
      </c>
      <c r="AJ238" s="57">
        <v>4434086.7263756199</v>
      </c>
      <c r="AK238" s="57">
        <v>4457335.3756730696</v>
      </c>
      <c r="AL238" s="57">
        <v>4480313.1685400698</v>
      </c>
      <c r="AM238" s="57">
        <v>4501274.1341408603</v>
      </c>
      <c r="AN238" s="57">
        <v>4518236.1864435496</v>
      </c>
      <c r="AO238" s="57">
        <v>4528981.1242201999</v>
      </c>
      <c r="AP238" s="57">
        <v>4531054.6310468102</v>
      </c>
      <c r="AQ238" s="57">
        <v>4521766.2753031701</v>
      </c>
      <c r="AR238" s="57">
        <v>4498189.5101731196</v>
      </c>
      <c r="AS238" s="57">
        <v>4457161.6736443797</v>
      </c>
      <c r="AT238" s="57">
        <v>4395283.9885085002</v>
      </c>
    </row>
    <row r="239" spans="1:46">
      <c r="A239">
        <v>221</v>
      </c>
      <c r="B239">
        <v>469002</v>
      </c>
      <c r="C239" t="s">
        <v>462</v>
      </c>
      <c r="D239" t="s">
        <v>609</v>
      </c>
      <c r="E239" s="57">
        <v>10824395.8723538</v>
      </c>
      <c r="F239" s="57">
        <v>11078111.1227843</v>
      </c>
      <c r="G239" s="57">
        <v>11356939.7934009</v>
      </c>
      <c r="H239" s="57">
        <v>11658358.8863781</v>
      </c>
      <c r="I239" s="57">
        <v>11979832.744648499</v>
      </c>
      <c r="J239" s="57">
        <v>12318813.051902801</v>
      </c>
      <c r="K239" s="57">
        <v>12672738.832589701</v>
      </c>
      <c r="L239" s="57">
        <v>13039036.451916</v>
      </c>
      <c r="M239" s="57">
        <v>13415119.615846699</v>
      </c>
      <c r="N239" s="57">
        <v>13798389.371104799</v>
      </c>
      <c r="O239" s="57">
        <v>14186234.105171099</v>
      </c>
      <c r="P239" s="57">
        <v>14576029.546285</v>
      </c>
      <c r="Q239" s="57">
        <v>14965138.7634435</v>
      </c>
      <c r="R239" s="57">
        <v>15350912.166401999</v>
      </c>
      <c r="S239" s="57">
        <v>15730687.505673699</v>
      </c>
      <c r="T239" s="57">
        <v>16101789.872530101</v>
      </c>
      <c r="U239" s="57">
        <v>16461531.699000699</v>
      </c>
      <c r="V239" s="57">
        <v>16807212.757872999</v>
      </c>
      <c r="W239" s="57">
        <v>17136120.1626927</v>
      </c>
      <c r="X239" s="57">
        <v>17445528.367763501</v>
      </c>
      <c r="Y239" s="57">
        <v>17732699.168147199</v>
      </c>
      <c r="Z239" s="57">
        <v>17994881.699663501</v>
      </c>
      <c r="AA239" s="57">
        <v>18229312.438890502</v>
      </c>
      <c r="AB239" s="57">
        <v>18433215.203164201</v>
      </c>
      <c r="AC239" s="57">
        <v>18603801.150578499</v>
      </c>
      <c r="AD239" s="57">
        <v>18738268.7799858</v>
      </c>
      <c r="AE239" s="57">
        <v>18833803.930996198</v>
      </c>
      <c r="AF239" s="57">
        <v>18887579.783978</v>
      </c>
      <c r="AG239" s="57">
        <v>18896756.8600576</v>
      </c>
      <c r="AH239" s="57">
        <v>18858483.021119401</v>
      </c>
      <c r="AI239" s="57">
        <v>18769893.469806001</v>
      </c>
      <c r="AJ239" s="57">
        <v>18628110.749517899</v>
      </c>
      <c r="AK239" s="57">
        <v>18430244.744413801</v>
      </c>
      <c r="AL239" s="57">
        <v>18173392.679410499</v>
      </c>
      <c r="AM239" s="57">
        <v>17854639.120182801</v>
      </c>
      <c r="AN239" s="57">
        <v>17471055.973163601</v>
      </c>
      <c r="AO239" s="57">
        <v>17019702.485543799</v>
      </c>
      <c r="AP239" s="57">
        <v>16497625.2452725</v>
      </c>
      <c r="AQ239" s="57">
        <v>15901858.181056799</v>
      </c>
      <c r="AR239" s="57">
        <v>15229422.562361799</v>
      </c>
      <c r="AS239" s="57">
        <v>14477326.999410899</v>
      </c>
      <c r="AT239" s="57">
        <v>13642567.4431853</v>
      </c>
    </row>
    <row r="240" spans="1:46">
      <c r="A240">
        <v>284</v>
      </c>
      <c r="B240">
        <v>469005</v>
      </c>
      <c r="C240" t="s">
        <v>462</v>
      </c>
      <c r="D240" t="s">
        <v>608</v>
      </c>
      <c r="E240" s="57">
        <v>20819961.551467799</v>
      </c>
      <c r="F240" s="57">
        <v>19667487.091800701</v>
      </c>
      <c r="G240" s="57">
        <v>18653488.148069501</v>
      </c>
      <c r="H240" s="57">
        <v>17773797.911584102</v>
      </c>
      <c r="I240" s="57">
        <v>17023971.5745961</v>
      </c>
      <c r="J240" s="57">
        <v>16399286.330298601</v>
      </c>
      <c r="K240" s="57">
        <v>15894741.372826301</v>
      </c>
      <c r="L240" s="57">
        <v>15505057.8972553</v>
      </c>
      <c r="M240" s="57">
        <v>15224679.099603301</v>
      </c>
      <c r="N240" s="57">
        <v>15047770.1768298</v>
      </c>
      <c r="O240" s="57">
        <v>14968218.326835399</v>
      </c>
      <c r="P240" s="57">
        <v>14979632.748462699</v>
      </c>
      <c r="Q240" s="57">
        <v>15075344.6414956</v>
      </c>
      <c r="R240" s="57">
        <v>15248407.2066595</v>
      </c>
      <c r="S240" s="57">
        <v>15491595.645621501</v>
      </c>
      <c r="T240" s="57">
        <v>15797407.1609903</v>
      </c>
      <c r="U240" s="57">
        <v>16158060.956315801</v>
      </c>
      <c r="V240" s="57">
        <v>16565498.236090001</v>
      </c>
      <c r="W240" s="57">
        <v>17011382.205745898</v>
      </c>
      <c r="X240" s="57">
        <v>17487098.071658399</v>
      </c>
      <c r="Y240" s="57">
        <v>17983753.041143801</v>
      </c>
      <c r="Z240" s="57">
        <v>18492176.3224601</v>
      </c>
      <c r="AA240" s="57">
        <v>19002919.124806602</v>
      </c>
      <c r="AB240" s="57">
        <v>19506254.658324402</v>
      </c>
      <c r="AC240" s="57">
        <v>19992178.134096</v>
      </c>
      <c r="AD240" s="57">
        <v>20450406.764145501</v>
      </c>
      <c r="AE240" s="57">
        <v>20870379.7614385</v>
      </c>
      <c r="AF240" s="57">
        <v>21241258.339882299</v>
      </c>
      <c r="AG240" s="57">
        <v>21551925.714325599</v>
      </c>
      <c r="AH240" s="57">
        <v>21790987.100558601</v>
      </c>
      <c r="AI240" s="57">
        <v>21946769.7153133</v>
      </c>
      <c r="AJ240" s="57">
        <v>22007322.776262999</v>
      </c>
      <c r="AK240" s="57">
        <v>21960417.502022602</v>
      </c>
      <c r="AL240" s="57">
        <v>21793547.112148698</v>
      </c>
      <c r="AM240" s="57">
        <v>21493926.827139299</v>
      </c>
      <c r="AN240" s="57">
        <v>21048493.8684339</v>
      </c>
      <c r="AO240" s="57">
        <v>20443907.458413798</v>
      </c>
      <c r="AP240" s="57">
        <v>19666548.820401601</v>
      </c>
      <c r="AQ240" s="57">
        <v>18702521.1786616</v>
      </c>
      <c r="AR240" s="57">
        <v>17537649.758399501</v>
      </c>
      <c r="AS240" s="57">
        <v>16157481.7857628</v>
      </c>
      <c r="AT240" s="57">
        <v>14547286.4878402</v>
      </c>
    </row>
    <row r="241" spans="1:46">
      <c r="A241">
        <v>279</v>
      </c>
      <c r="B241">
        <v>469006</v>
      </c>
      <c r="C241" t="s">
        <v>462</v>
      </c>
      <c r="D241" t="s">
        <v>607</v>
      </c>
      <c r="E241" s="57">
        <v>10485472.334135</v>
      </c>
      <c r="F241" s="57">
        <v>11445674.1473781</v>
      </c>
      <c r="G241" s="57">
        <v>12255365.188621899</v>
      </c>
      <c r="H241" s="57">
        <v>12928681.5498497</v>
      </c>
      <c r="I241" s="57">
        <v>13479136.990834599</v>
      </c>
      <c r="J241" s="57">
        <v>13919622.9391391</v>
      </c>
      <c r="K241" s="57">
        <v>14262408.4901154</v>
      </c>
      <c r="L241" s="57">
        <v>14519140.4069052</v>
      </c>
      <c r="M241" s="57">
        <v>14700843.1204395</v>
      </c>
      <c r="N241" s="57">
        <v>14817918.7294393</v>
      </c>
      <c r="O241" s="57">
        <v>14880147.0004149</v>
      </c>
      <c r="P241" s="57">
        <v>14896685.367666001</v>
      </c>
      <c r="Q241" s="57">
        <v>14876068.9332822</v>
      </c>
      <c r="R241" s="57">
        <v>14826210.467142399</v>
      </c>
      <c r="S241" s="57">
        <v>14754400.406915</v>
      </c>
      <c r="T241" s="57">
        <v>14667306.8580584</v>
      </c>
      <c r="U241" s="57">
        <v>14570975.593819801</v>
      </c>
      <c r="V241" s="57">
        <v>14470830.0552366</v>
      </c>
      <c r="W241" s="57">
        <v>14371671.3511355</v>
      </c>
      <c r="X241" s="57">
        <v>14277678.2581328</v>
      </c>
      <c r="Y241" s="57">
        <v>14192407.2206342</v>
      </c>
      <c r="Z241" s="57">
        <v>14118792.3508351</v>
      </c>
      <c r="AA241" s="57">
        <v>14059145.4287205</v>
      </c>
      <c r="AB241" s="57">
        <v>14015155.9020648</v>
      </c>
      <c r="AC241" s="57">
        <v>13987890.886432</v>
      </c>
      <c r="AD241" s="57">
        <v>13977795.1651756</v>
      </c>
      <c r="AE241" s="57">
        <v>13984691.1894389</v>
      </c>
      <c r="AF241" s="57">
        <v>14007779.0781544</v>
      </c>
      <c r="AG241" s="57">
        <v>14045636.618044401</v>
      </c>
      <c r="AH241" s="57">
        <v>14096219.2636206</v>
      </c>
      <c r="AI241" s="57">
        <v>14156860.1371843</v>
      </c>
      <c r="AJ241" s="57">
        <v>14224270.0288266</v>
      </c>
      <c r="AK241" s="57">
        <v>14294537.3964274</v>
      </c>
      <c r="AL241" s="57">
        <v>14363128.3656573</v>
      </c>
      <c r="AM241" s="57">
        <v>14424886.729975199</v>
      </c>
      <c r="AN241" s="57">
        <v>14474033.9506306</v>
      </c>
      <c r="AO241" s="57">
        <v>14504169.1566619</v>
      </c>
      <c r="AP241" s="57">
        <v>14508269.144897301</v>
      </c>
      <c r="AQ241" s="57">
        <v>14478688.379954699</v>
      </c>
      <c r="AR241" s="57">
        <v>14407158.9942408</v>
      </c>
      <c r="AS241" s="57">
        <v>14284790.787953001</v>
      </c>
      <c r="AT241" s="57">
        <v>14102071.229077401</v>
      </c>
    </row>
    <row r="242" spans="1:46">
      <c r="A242">
        <v>65</v>
      </c>
      <c r="B242">
        <v>469007</v>
      </c>
      <c r="C242" t="s">
        <v>462</v>
      </c>
      <c r="D242" t="s">
        <v>606</v>
      </c>
      <c r="E242" s="57">
        <v>8072181.8349758703</v>
      </c>
      <c r="F242" s="57">
        <v>8983625.8788176794</v>
      </c>
      <c r="G242" s="57">
        <v>9874378.1443581991</v>
      </c>
      <c r="H242" s="57">
        <v>10739170.0281145</v>
      </c>
      <c r="I242" s="57">
        <v>11573170.878458301</v>
      </c>
      <c r="J242" s="57">
        <v>12371987.995615801</v>
      </c>
      <c r="K242" s="57">
        <v>13131666.6316677</v>
      </c>
      <c r="L242" s="57">
        <v>13848689.9905493</v>
      </c>
      <c r="M242" s="57">
        <v>14519979.228050601</v>
      </c>
      <c r="N242" s="57">
        <v>15142893.451815801</v>
      </c>
      <c r="O242" s="57">
        <v>15715229.7213441</v>
      </c>
      <c r="P242" s="57">
        <v>16235223.0479888</v>
      </c>
      <c r="Q242" s="57">
        <v>16701546.394958099</v>
      </c>
      <c r="R242" s="57">
        <v>17113310.677314602</v>
      </c>
      <c r="S242" s="57">
        <v>17470064.7619754</v>
      </c>
      <c r="T242" s="57">
        <v>17771795.467712302</v>
      </c>
      <c r="U242" s="57">
        <v>18018927.565151598</v>
      </c>
      <c r="V242" s="57">
        <v>18212323.776774</v>
      </c>
      <c r="W242" s="57">
        <v>18353284.776914999</v>
      </c>
      <c r="X242" s="57">
        <v>18443549.1917645</v>
      </c>
      <c r="Y242" s="57">
        <v>18485293.5993669</v>
      </c>
      <c r="Z242" s="57">
        <v>18481132.5296214</v>
      </c>
      <c r="AA242" s="57">
        <v>18434118.464281399</v>
      </c>
      <c r="AB242" s="57">
        <v>18347741.836955201</v>
      </c>
      <c r="AC242" s="57">
        <v>18225931.033105299</v>
      </c>
      <c r="AD242" s="57">
        <v>18073052.390049201</v>
      </c>
      <c r="AE242" s="57">
        <v>17893910.196958501</v>
      </c>
      <c r="AF242" s="57">
        <v>17693746.694859602</v>
      </c>
      <c r="AG242" s="57">
        <v>17478242.076633401</v>
      </c>
      <c r="AH242" s="57">
        <v>17253514.4870154</v>
      </c>
      <c r="AI242" s="57">
        <v>17026120.022595402</v>
      </c>
      <c r="AJ242" s="57">
        <v>16803052.731818199</v>
      </c>
      <c r="AK242" s="57">
        <v>16591744.6149827</v>
      </c>
      <c r="AL242" s="57">
        <v>16400065.624242799</v>
      </c>
      <c r="AM242" s="57">
        <v>16236323.6636064</v>
      </c>
      <c r="AN242" s="57">
        <v>16109264.5889365</v>
      </c>
      <c r="AO242" s="57">
        <v>16028072.2079503</v>
      </c>
      <c r="AP242" s="57">
        <v>16002368.2802197</v>
      </c>
      <c r="AQ242" s="57">
        <v>16042212.5171712</v>
      </c>
      <c r="AR242" s="57">
        <v>16158102.5820856</v>
      </c>
      <c r="AS242" s="57">
        <v>16360974.0900985</v>
      </c>
      <c r="AT242" s="57">
        <v>16662200.608200001</v>
      </c>
    </row>
    <row r="243" spans="1:46">
      <c r="A243">
        <v>63</v>
      </c>
      <c r="B243">
        <v>469021</v>
      </c>
      <c r="C243" t="s">
        <v>462</v>
      </c>
      <c r="D243" t="s">
        <v>605</v>
      </c>
      <c r="E243" s="57">
        <v>4723298.2138444502</v>
      </c>
      <c r="F243" s="57">
        <v>6033629.6778914602</v>
      </c>
      <c r="G243" s="57">
        <v>7159670.1541913403</v>
      </c>
      <c r="H243" s="57">
        <v>8117721.0659871502</v>
      </c>
      <c r="I243" s="57">
        <v>8923392.2680188399</v>
      </c>
      <c r="J243" s="57">
        <v>9591602.0465231407</v>
      </c>
      <c r="K243" s="57">
        <v>10136577.119233601</v>
      </c>
      <c r="L243" s="57">
        <v>10571852.6353807</v>
      </c>
      <c r="M243" s="57">
        <v>10910272.175691601</v>
      </c>
      <c r="N243" s="57">
        <v>11163987.752390601</v>
      </c>
      <c r="O243" s="57">
        <v>11344459.809198501</v>
      </c>
      <c r="P243" s="57">
        <v>11462457.2213331</v>
      </c>
      <c r="Q243" s="57">
        <v>11528057.2955091</v>
      </c>
      <c r="R243" s="57">
        <v>11550645.769938</v>
      </c>
      <c r="S243" s="57">
        <v>11538916.814328</v>
      </c>
      <c r="T243" s="57">
        <v>11500873.029884299</v>
      </c>
      <c r="U243" s="57">
        <v>11443825.4493089</v>
      </c>
      <c r="V243" s="57">
        <v>11374393.536800699</v>
      </c>
      <c r="W243" s="57">
        <v>11298505.188055201</v>
      </c>
      <c r="X243" s="57">
        <v>11221396.7302651</v>
      </c>
      <c r="Y243" s="57">
        <v>11147612.922119601</v>
      </c>
      <c r="Z243" s="57">
        <v>11081006.953805</v>
      </c>
      <c r="AA243" s="57">
        <v>11024740.4470044</v>
      </c>
      <c r="AB243" s="57">
        <v>10981283.454897501</v>
      </c>
      <c r="AC243" s="57">
        <v>10952414.462161001</v>
      </c>
      <c r="AD243" s="57">
        <v>10939220.384968599</v>
      </c>
      <c r="AE243" s="57">
        <v>10942096.570990801</v>
      </c>
      <c r="AF243" s="57">
        <v>10960746.7993945</v>
      </c>
      <c r="AG243" s="57">
        <v>10994183.280843999</v>
      </c>
      <c r="AH243" s="57">
        <v>11040726.657500399</v>
      </c>
      <c r="AI243" s="57">
        <v>11098006.003020899</v>
      </c>
      <c r="AJ243" s="57">
        <v>11162958.822560599</v>
      </c>
      <c r="AK243" s="57">
        <v>11231831.0527709</v>
      </c>
      <c r="AL243" s="57">
        <v>11300177.061799699</v>
      </c>
      <c r="AM243" s="57">
        <v>11362859.649292501</v>
      </c>
      <c r="AN243" s="57">
        <v>11414050.0463911</v>
      </c>
      <c r="AO243" s="57">
        <v>11447227.915734399</v>
      </c>
      <c r="AP243" s="57">
        <v>11455181.351458</v>
      </c>
      <c r="AQ243" s="57">
        <v>11430006.8791942</v>
      </c>
      <c r="AR243" s="57">
        <v>11363109.4560725</v>
      </c>
      <c r="AS243" s="57">
        <v>11245202.470719101</v>
      </c>
      <c r="AT243" s="57">
        <v>11066307.7432568</v>
      </c>
    </row>
    <row r="244" spans="1:46">
      <c r="A244">
        <v>278</v>
      </c>
      <c r="B244">
        <v>469022</v>
      </c>
      <c r="C244" t="s">
        <v>462</v>
      </c>
      <c r="D244" t="s">
        <v>604</v>
      </c>
      <c r="E244" s="57">
        <v>4669989.1464857003</v>
      </c>
      <c r="F244" s="57">
        <v>5215549.6918928297</v>
      </c>
      <c r="G244" s="57">
        <v>5747475.8202634798</v>
      </c>
      <c r="H244" s="57">
        <v>6262806.6586957304</v>
      </c>
      <c r="I244" s="57">
        <v>6758832.8174567204</v>
      </c>
      <c r="J244" s="57">
        <v>7233096.3899826603</v>
      </c>
      <c r="K244" s="57">
        <v>7683390.95287879</v>
      </c>
      <c r="L244" s="57">
        <v>8107761.56591943</v>
      </c>
      <c r="M244" s="57">
        <v>8504504.7720479202</v>
      </c>
      <c r="N244" s="57">
        <v>8872168.5973766893</v>
      </c>
      <c r="O244" s="57">
        <v>9209552.5511872098</v>
      </c>
      <c r="P244" s="57">
        <v>9515707.6259299908</v>
      </c>
      <c r="Q244" s="57">
        <v>9789936.2972246408</v>
      </c>
      <c r="R244" s="57">
        <v>10031792.523859801</v>
      </c>
      <c r="S244" s="57">
        <v>10241081.747793101</v>
      </c>
      <c r="T244" s="57">
        <v>10417860.8941513</v>
      </c>
      <c r="U244" s="57">
        <v>10562438.3712302</v>
      </c>
      <c r="V244" s="57">
        <v>10675374.070494801</v>
      </c>
      <c r="W244" s="57">
        <v>10757479.366578801</v>
      </c>
      <c r="X244" s="57">
        <v>10809817.117285199</v>
      </c>
      <c r="Y244" s="57">
        <v>10833701.663586199</v>
      </c>
      <c r="Z244" s="57">
        <v>10830698.8296226</v>
      </c>
      <c r="AA244" s="57">
        <v>10802625.922704799</v>
      </c>
      <c r="AB244" s="57">
        <v>10751551.7333118</v>
      </c>
      <c r="AC244" s="57">
        <v>10679796.535091899</v>
      </c>
      <c r="AD244" s="57">
        <v>10589932.0848624</v>
      </c>
      <c r="AE244" s="57">
        <v>10484781.6226096</v>
      </c>
      <c r="AF244" s="57">
        <v>10367419.871488901</v>
      </c>
      <c r="AG244" s="57">
        <v>10241173.037824901</v>
      </c>
      <c r="AH244" s="57">
        <v>10109618.811110901</v>
      </c>
      <c r="AI244" s="57">
        <v>9976586.3640096802</v>
      </c>
      <c r="AJ244" s="57">
        <v>9846156.3523527309</v>
      </c>
      <c r="AK244" s="57">
        <v>9722660.9151407294</v>
      </c>
      <c r="AL244" s="57">
        <v>9610683.6745434608</v>
      </c>
      <c r="AM244" s="57">
        <v>9515059.7358997408</v>
      </c>
      <c r="AN244" s="57">
        <v>9440875.6877172906</v>
      </c>
      <c r="AO244" s="57">
        <v>9393469.6016731001</v>
      </c>
      <c r="AP244" s="57">
        <v>9378431.0326130707</v>
      </c>
      <c r="AQ244" s="57">
        <v>9401601.0185522903</v>
      </c>
      <c r="AR244" s="57">
        <v>9469072.0806747209</v>
      </c>
      <c r="AS244" s="57">
        <v>9587188.2233335394</v>
      </c>
      <c r="AT244" s="57">
        <v>9762544.9340509102</v>
      </c>
    </row>
    <row r="245" spans="1:46">
      <c r="A245">
        <v>45</v>
      </c>
      <c r="B245">
        <v>469023</v>
      </c>
      <c r="C245" t="s">
        <v>462</v>
      </c>
      <c r="D245" t="s">
        <v>603</v>
      </c>
      <c r="E245" s="57">
        <v>9025831.7162671108</v>
      </c>
      <c r="F245" s="57">
        <v>10633065.214097001</v>
      </c>
      <c r="G245" s="57">
        <v>12050329.528579</v>
      </c>
      <c r="H245" s="57">
        <v>13292740.0706579</v>
      </c>
      <c r="I245" s="57">
        <v>14374810.741837</v>
      </c>
      <c r="J245" s="57">
        <v>15310453.934178701</v>
      </c>
      <c r="K245" s="57">
        <v>16112980.5303037</v>
      </c>
      <c r="L245" s="57">
        <v>16795099.903391998</v>
      </c>
      <c r="M245" s="57">
        <v>17368919.917181998</v>
      </c>
      <c r="N245" s="57">
        <v>17845946.925970901</v>
      </c>
      <c r="O245" s="57">
        <v>18237085.7746149</v>
      </c>
      <c r="P245" s="57">
        <v>18552639.7985286</v>
      </c>
      <c r="Q245" s="57">
        <v>18802310.823685698</v>
      </c>
      <c r="R245" s="57">
        <v>18995199.166618399</v>
      </c>
      <c r="S245" s="57">
        <v>19139803.634417798</v>
      </c>
      <c r="T245" s="57">
        <v>19244021.524733901</v>
      </c>
      <c r="U245" s="57">
        <v>19315148.6257753</v>
      </c>
      <c r="V245" s="57">
        <v>19359879.216309201</v>
      </c>
      <c r="W245" s="57">
        <v>19384306.0656619</v>
      </c>
      <c r="X245" s="57">
        <v>19393920.433718301</v>
      </c>
      <c r="Y245" s="57">
        <v>19393612.070921998</v>
      </c>
      <c r="Z245" s="57">
        <v>19387669.218275599</v>
      </c>
      <c r="AA245" s="57">
        <v>19379778.607340101</v>
      </c>
      <c r="AB245" s="57">
        <v>19373025.460235599</v>
      </c>
      <c r="AC245" s="57">
        <v>19369893.489640899</v>
      </c>
      <c r="AD245" s="57">
        <v>19372264.898793299</v>
      </c>
      <c r="AE245" s="57">
        <v>19381420.381489102</v>
      </c>
      <c r="AF245" s="57">
        <v>19398039.122083601</v>
      </c>
      <c r="AG245" s="57">
        <v>19422198.795490399</v>
      </c>
      <c r="AH245" s="57">
        <v>19453375.567182001</v>
      </c>
      <c r="AI245" s="57">
        <v>19490444.093189798</v>
      </c>
      <c r="AJ245" s="57">
        <v>19531677.520103998</v>
      </c>
      <c r="AK245" s="57">
        <v>19574747.485073399</v>
      </c>
      <c r="AL245" s="57">
        <v>19616724.115805399</v>
      </c>
      <c r="AM245" s="57">
        <v>19654076.030566599</v>
      </c>
      <c r="AN245" s="57">
        <v>19682670.338182099</v>
      </c>
      <c r="AO245" s="57">
        <v>19697772.638035901</v>
      </c>
      <c r="AP245" s="57">
        <v>19694047.020070501</v>
      </c>
      <c r="AQ245" s="57">
        <v>19665556.0647876</v>
      </c>
      <c r="AR245" s="57">
        <v>19605760.843247101</v>
      </c>
      <c r="AS245" s="57">
        <v>19507520.917068198</v>
      </c>
      <c r="AT245" s="57">
        <v>19363094.338428698</v>
      </c>
    </row>
    <row r="246" spans="1:46">
      <c r="A246">
        <v>170</v>
      </c>
      <c r="B246">
        <v>469024</v>
      </c>
      <c r="C246" t="s">
        <v>462</v>
      </c>
      <c r="D246" t="s">
        <v>602</v>
      </c>
      <c r="E246" s="57">
        <v>7557246.2019365402</v>
      </c>
      <c r="F246" s="57">
        <v>8919362.1273616701</v>
      </c>
      <c r="G246" s="57">
        <v>10120373.444068599</v>
      </c>
      <c r="H246" s="57">
        <v>11173103.656048501</v>
      </c>
      <c r="I246" s="57">
        <v>12089865.871171299</v>
      </c>
      <c r="J246" s="57">
        <v>12882462.8011846</v>
      </c>
      <c r="K246" s="57">
        <v>13562186.7617146</v>
      </c>
      <c r="L246" s="57">
        <v>14139819.6722655</v>
      </c>
      <c r="M246" s="57">
        <v>14625633.0562199</v>
      </c>
      <c r="N246" s="57">
        <v>15029388.0408384</v>
      </c>
      <c r="O246" s="57">
        <v>15360335.35726</v>
      </c>
      <c r="P246" s="57">
        <v>15627215.340501999</v>
      </c>
      <c r="Q246" s="57">
        <v>15838257.9294597</v>
      </c>
      <c r="R246" s="57">
        <v>16001182.6669068</v>
      </c>
      <c r="S246" s="57">
        <v>16123198.6994952</v>
      </c>
      <c r="T246" s="57">
        <v>16211004.777755</v>
      </c>
      <c r="U246" s="57">
        <v>16270789.2560945</v>
      </c>
      <c r="V246" s="57">
        <v>16308230.092800301</v>
      </c>
      <c r="W246" s="57">
        <v>16328494.850036999</v>
      </c>
      <c r="X246" s="57">
        <v>16336240.6938478</v>
      </c>
      <c r="Y246" s="57">
        <v>16335614.394153999</v>
      </c>
      <c r="Z246" s="57">
        <v>16330252.324754899</v>
      </c>
      <c r="AA246" s="57">
        <v>16323280.463328199</v>
      </c>
      <c r="AB246" s="57">
        <v>16317314.391429801</v>
      </c>
      <c r="AC246" s="57">
        <v>16314459.294493999</v>
      </c>
      <c r="AD246" s="57">
        <v>16316309.961833</v>
      </c>
      <c r="AE246" s="57">
        <v>16323950.786637601</v>
      </c>
      <c r="AF246" s="57">
        <v>16337955.7659763</v>
      </c>
      <c r="AG246" s="57">
        <v>16358388.500796599</v>
      </c>
      <c r="AH246" s="57">
        <v>16384802.1959233</v>
      </c>
      <c r="AI246" s="57">
        <v>16416239.6600603</v>
      </c>
      <c r="AJ246" s="57">
        <v>16451233.305789201</v>
      </c>
      <c r="AK246" s="57">
        <v>16487805.1495698</v>
      </c>
      <c r="AL246" s="57">
        <v>16523466.811740501</v>
      </c>
      <c r="AM246" s="57">
        <v>16555219.5165176</v>
      </c>
      <c r="AN246" s="57">
        <v>16579554.0919959</v>
      </c>
      <c r="AO246" s="57">
        <v>16592450.9701481</v>
      </c>
      <c r="AP246" s="57">
        <v>16589380.1868253</v>
      </c>
      <c r="AQ246" s="57">
        <v>16565301.381756799</v>
      </c>
      <c r="AR246" s="57">
        <v>16514663.798550401</v>
      </c>
      <c r="AS246" s="57">
        <v>16431406.2846916</v>
      </c>
      <c r="AT246" s="57">
        <v>16308957.2915444</v>
      </c>
    </row>
    <row r="247" spans="1:46">
      <c r="A247">
        <v>16</v>
      </c>
      <c r="B247">
        <v>469025</v>
      </c>
      <c r="C247" t="s">
        <v>462</v>
      </c>
      <c r="D247" t="s">
        <v>601</v>
      </c>
      <c r="E247" s="57">
        <v>4748156.1088811904</v>
      </c>
      <c r="F247" s="57">
        <v>4946497.6657846402</v>
      </c>
      <c r="G247" s="57">
        <v>5125507.1396162501</v>
      </c>
      <c r="H247" s="57">
        <v>5286533.7046521902</v>
      </c>
      <c r="I247" s="57">
        <v>5430876.5220082104</v>
      </c>
      <c r="J247" s="57">
        <v>5559784.7396396501</v>
      </c>
      <c r="K247" s="57">
        <v>5674457.4923414504</v>
      </c>
      <c r="L247" s="57">
        <v>5776043.9017481003</v>
      </c>
      <c r="M247" s="57">
        <v>5865643.0763336904</v>
      </c>
      <c r="N247" s="57">
        <v>5944304.1114119003</v>
      </c>
      <c r="O247" s="57">
        <v>6013026.0891359998</v>
      </c>
      <c r="P247" s="57">
        <v>6072758.0784988198</v>
      </c>
      <c r="Q247" s="57">
        <v>6124399.13533278</v>
      </c>
      <c r="R247" s="57">
        <v>6168798.3023098996</v>
      </c>
      <c r="S247" s="57">
        <v>6206754.6089417702</v>
      </c>
      <c r="T247" s="57">
        <v>6239017.0715795597</v>
      </c>
      <c r="U247" s="57">
        <v>6266284.6934140502</v>
      </c>
      <c r="V247" s="57">
        <v>6289206.46447556</v>
      </c>
      <c r="W247" s="57">
        <v>6308381.3616340403</v>
      </c>
      <c r="X247" s="57">
        <v>6324358.3485989897</v>
      </c>
      <c r="Y247" s="57">
        <v>6337636.3759195004</v>
      </c>
      <c r="Z247" s="57">
        <v>6348664.3809842598</v>
      </c>
      <c r="AA247" s="57">
        <v>6357841.2880215403</v>
      </c>
      <c r="AB247" s="57">
        <v>6365516.0080991602</v>
      </c>
      <c r="AC247" s="57">
        <v>6371987.4391245702</v>
      </c>
      <c r="AD247" s="57">
        <v>6377504.4658447905</v>
      </c>
      <c r="AE247" s="57">
        <v>6382265.95984641</v>
      </c>
      <c r="AF247" s="57">
        <v>6386420.7795556104</v>
      </c>
      <c r="AG247" s="57">
        <v>6390067.7702381499</v>
      </c>
      <c r="AH247" s="57">
        <v>6393255.7639993997</v>
      </c>
      <c r="AI247" s="57">
        <v>6395983.5797842601</v>
      </c>
      <c r="AJ247" s="57">
        <v>6398200.0233772704</v>
      </c>
      <c r="AK247" s="57">
        <v>6399803.8874025196</v>
      </c>
      <c r="AL247" s="57">
        <v>6400643.9513237197</v>
      </c>
      <c r="AM247" s="57">
        <v>6400518.9814441102</v>
      </c>
      <c r="AN247" s="57">
        <v>6399177.7309065303</v>
      </c>
      <c r="AO247" s="57">
        <v>6396318.9396934696</v>
      </c>
      <c r="AP247" s="57">
        <v>6391591.3346268702</v>
      </c>
      <c r="AQ247" s="57">
        <v>6384593.6293684104</v>
      </c>
      <c r="AR247" s="57">
        <v>6374874.5244192397</v>
      </c>
      <c r="AS247" s="57">
        <v>6361932.7071201103</v>
      </c>
      <c r="AT247" s="57">
        <v>6345216.8516514199</v>
      </c>
    </row>
    <row r="248" spans="1:46">
      <c r="A248">
        <v>37</v>
      </c>
      <c r="B248">
        <v>469026</v>
      </c>
      <c r="C248" t="s">
        <v>462</v>
      </c>
      <c r="D248" t="s">
        <v>600</v>
      </c>
      <c r="E248" s="57">
        <v>3982775.2370393099</v>
      </c>
      <c r="F248" s="57">
        <v>4773277.3811757602</v>
      </c>
      <c r="G248" s="57">
        <v>5469837.0713073201</v>
      </c>
      <c r="H248" s="57">
        <v>6079952.6945833201</v>
      </c>
      <c r="I248" s="57">
        <v>6610823.7852425203</v>
      </c>
      <c r="J248" s="57">
        <v>7069351.0246131904</v>
      </c>
      <c r="K248" s="57">
        <v>7462136.2411131104</v>
      </c>
      <c r="L248" s="57">
        <v>7795482.4102494596</v>
      </c>
      <c r="M248" s="57">
        <v>8075393.6546189999</v>
      </c>
      <c r="N248" s="57">
        <v>8307575.24390788</v>
      </c>
      <c r="O248" s="57">
        <v>8497433.5948918406</v>
      </c>
      <c r="P248" s="57">
        <v>8650076.2714359798</v>
      </c>
      <c r="Q248" s="57">
        <v>8770311.9844950195</v>
      </c>
      <c r="R248" s="57">
        <v>8862650.5921129808</v>
      </c>
      <c r="S248" s="57">
        <v>8931303.0994235594</v>
      </c>
      <c r="T248" s="57">
        <v>8980181.6586498097</v>
      </c>
      <c r="U248" s="57">
        <v>9012899.5691043101</v>
      </c>
      <c r="V248" s="57">
        <v>9032771.2771891598</v>
      </c>
      <c r="W248" s="57">
        <v>9042812.3763957806</v>
      </c>
      <c r="X248" s="57">
        <v>9045739.6073053405</v>
      </c>
      <c r="Y248" s="57">
        <v>9043970.8575882502</v>
      </c>
      <c r="Z248" s="57">
        <v>9039625.1620045397</v>
      </c>
      <c r="AA248" s="57">
        <v>9034522.7024036106</v>
      </c>
      <c r="AB248" s="57">
        <v>9030184.8077245392</v>
      </c>
      <c r="AC248" s="57">
        <v>9027833.9539956506</v>
      </c>
      <c r="AD248" s="57">
        <v>9028393.7643349506</v>
      </c>
      <c r="AE248" s="57">
        <v>9032489.0089497007</v>
      </c>
      <c r="AF248" s="57">
        <v>9040445.6051369105</v>
      </c>
      <c r="AG248" s="57">
        <v>9052290.6172828693</v>
      </c>
      <c r="AH248" s="57">
        <v>9067752.2568634804</v>
      </c>
      <c r="AI248" s="57">
        <v>9086259.8824440893</v>
      </c>
      <c r="AJ248" s="57">
        <v>9106943.9996794797</v>
      </c>
      <c r="AK248" s="57">
        <v>9128636.2613138594</v>
      </c>
      <c r="AL248" s="57">
        <v>9149869.4671811499</v>
      </c>
      <c r="AM248" s="57">
        <v>9168877.5642045196</v>
      </c>
      <c r="AN248" s="57">
        <v>9183595.6463967301</v>
      </c>
      <c r="AO248" s="57">
        <v>9191659.9548600409</v>
      </c>
      <c r="AP248" s="57">
        <v>9190407.8777860496</v>
      </c>
      <c r="AQ248" s="57">
        <v>9176877.9504560605</v>
      </c>
      <c r="AR248" s="57">
        <v>9147809.8552407101</v>
      </c>
      <c r="AS248" s="57">
        <v>9099644.4216002002</v>
      </c>
      <c r="AT248" s="57">
        <v>9028523.6260841005</v>
      </c>
    </row>
    <row r="249" spans="1:46">
      <c r="A249">
        <v>158</v>
      </c>
      <c r="B249">
        <v>469027</v>
      </c>
      <c r="C249" t="s">
        <v>462</v>
      </c>
      <c r="D249" t="s">
        <v>599</v>
      </c>
      <c r="E249" s="57">
        <v>11481995.2086969</v>
      </c>
      <c r="F249" s="57">
        <v>12380671.059000401</v>
      </c>
      <c r="G249" s="57">
        <v>13180431.381601499</v>
      </c>
      <c r="H249" s="57">
        <v>13888811.9549029</v>
      </c>
      <c r="I249" s="57">
        <v>14513055.1768084</v>
      </c>
      <c r="J249" s="57">
        <v>15060110.064722599</v>
      </c>
      <c r="K249" s="57">
        <v>15536632.255550699</v>
      </c>
      <c r="L249" s="57">
        <v>15948984.0056991</v>
      </c>
      <c r="M249" s="57">
        <v>16303234.1910748</v>
      </c>
      <c r="N249" s="57">
        <v>16605158.3070859</v>
      </c>
      <c r="O249" s="57">
        <v>16860238.468641099</v>
      </c>
      <c r="P249" s="57">
        <v>17073663.4101501</v>
      </c>
      <c r="Q249" s="57">
        <v>17250328.485523399</v>
      </c>
      <c r="R249" s="57">
        <v>17394835.6681724</v>
      </c>
      <c r="S249" s="57">
        <v>17511493.551009201</v>
      </c>
      <c r="T249" s="57">
        <v>17604317.346446998</v>
      </c>
      <c r="U249" s="57">
        <v>17677028.886399701</v>
      </c>
      <c r="V249" s="57">
        <v>17733056.622282099</v>
      </c>
      <c r="W249" s="57">
        <v>17775535.625009801</v>
      </c>
      <c r="X249" s="57">
        <v>17807307.584999301</v>
      </c>
      <c r="Y249" s="57">
        <v>17830920.812167902</v>
      </c>
      <c r="Z249" s="57">
        <v>17848630.235933799</v>
      </c>
      <c r="AA249" s="57">
        <v>17862397.405216102</v>
      </c>
      <c r="AB249" s="57">
        <v>17873890.488434698</v>
      </c>
      <c r="AC249" s="57">
        <v>17884484.273510199</v>
      </c>
      <c r="AD249" s="57">
        <v>17895260.167864401</v>
      </c>
      <c r="AE249" s="57">
        <v>17907006.198419701</v>
      </c>
      <c r="AF249" s="57">
        <v>17920217.011599399</v>
      </c>
      <c r="AG249" s="57">
        <v>17935093.873327602</v>
      </c>
      <c r="AH249" s="57">
        <v>17951544.6690294</v>
      </c>
      <c r="AI249" s="57">
        <v>17969183.903630599</v>
      </c>
      <c r="AJ249" s="57">
        <v>17987332.701557901</v>
      </c>
      <c r="AK249" s="57">
        <v>18005018.806738898</v>
      </c>
      <c r="AL249" s="57">
        <v>18020976.5826023</v>
      </c>
      <c r="AM249" s="57">
        <v>18033647.012076899</v>
      </c>
      <c r="AN249" s="57">
        <v>18041177.6975931</v>
      </c>
      <c r="AO249" s="57">
        <v>18041422.861081999</v>
      </c>
      <c r="AP249" s="57">
        <v>18031943.343975201</v>
      </c>
      <c r="AQ249" s="57">
        <v>18010006.607205398</v>
      </c>
      <c r="AR249" s="57">
        <v>17972586.731206398</v>
      </c>
      <c r="AS249" s="57">
        <v>17916364.415912401</v>
      </c>
      <c r="AT249" s="57">
        <v>17837726.9807586</v>
      </c>
    </row>
    <row r="250" spans="1:46">
      <c r="A250">
        <v>173</v>
      </c>
      <c r="B250">
        <v>469028</v>
      </c>
      <c r="C250" t="s">
        <v>462</v>
      </c>
      <c r="D250" t="s">
        <v>598</v>
      </c>
      <c r="E250" s="57">
        <v>6476090.3348624604</v>
      </c>
      <c r="F250" s="57">
        <v>7686662.99316072</v>
      </c>
      <c r="G250" s="57">
        <v>8753904.94941682</v>
      </c>
      <c r="H250" s="57">
        <v>9689236.5263884701</v>
      </c>
      <c r="I250" s="57">
        <v>10503623.257771701</v>
      </c>
      <c r="J250" s="57">
        <v>11207575.888201199</v>
      </c>
      <c r="K250" s="57">
        <v>11811150.3732497</v>
      </c>
      <c r="L250" s="57">
        <v>12323947.8794287</v>
      </c>
      <c r="M250" s="57">
        <v>12755114.784188</v>
      </c>
      <c r="N250" s="57">
        <v>13113342.6759158</v>
      </c>
      <c r="O250" s="57">
        <v>13406868.3539389</v>
      </c>
      <c r="P250" s="57">
        <v>13643473.8285223</v>
      </c>
      <c r="Q250" s="57">
        <v>13830486.3208698</v>
      </c>
      <c r="R250" s="57">
        <v>13974778.263123199</v>
      </c>
      <c r="S250" s="57">
        <v>14082767.2983629</v>
      </c>
      <c r="T250" s="57">
        <v>14160416.280608</v>
      </c>
      <c r="U250" s="57">
        <v>14213233.274815699</v>
      </c>
      <c r="V250" s="57">
        <v>14246271.556881599</v>
      </c>
      <c r="W250" s="57">
        <v>14264129.613639999</v>
      </c>
      <c r="X250" s="57">
        <v>14270951.1428636</v>
      </c>
      <c r="Y250" s="57">
        <v>14270425.0532634</v>
      </c>
      <c r="Z250" s="57">
        <v>14265785.464488801</v>
      </c>
      <c r="AA250" s="57">
        <v>14259811.7071278</v>
      </c>
      <c r="AB250" s="57">
        <v>14254828.322706699</v>
      </c>
      <c r="AC250" s="57">
        <v>14252705.0636905</v>
      </c>
      <c r="AD250" s="57">
        <v>14254856.8934821</v>
      </c>
      <c r="AE250" s="57">
        <v>14262243.986423399</v>
      </c>
      <c r="AF250" s="57">
        <v>14275371.727794301</v>
      </c>
      <c r="AG250" s="57">
        <v>14294290.713813599</v>
      </c>
      <c r="AH250" s="57">
        <v>14318596.751638301</v>
      </c>
      <c r="AI250" s="57">
        <v>14347430.859363399</v>
      </c>
      <c r="AJ250" s="57">
        <v>14379479.266023099</v>
      </c>
      <c r="AK250" s="57">
        <v>14412973.411589701</v>
      </c>
      <c r="AL250" s="57">
        <v>14445689.9469737</v>
      </c>
      <c r="AM250" s="57">
        <v>14474950.7340244</v>
      </c>
      <c r="AN250" s="57">
        <v>14497622.845529201</v>
      </c>
      <c r="AO250" s="57">
        <v>14510118.565214399</v>
      </c>
      <c r="AP250" s="57">
        <v>14508395.3877443</v>
      </c>
      <c r="AQ250" s="57">
        <v>14487956.0187217</v>
      </c>
      <c r="AR250" s="57">
        <v>14443848.374688201</v>
      </c>
      <c r="AS250" s="57">
        <v>14370665.583123401</v>
      </c>
      <c r="AT250" s="57">
        <v>14262545.982445501</v>
      </c>
    </row>
    <row r="251" spans="1:46">
      <c r="A251">
        <v>25</v>
      </c>
      <c r="B251">
        <v>469029</v>
      </c>
      <c r="C251" t="s">
        <v>462</v>
      </c>
      <c r="D251" t="s">
        <v>597</v>
      </c>
      <c r="E251" s="57">
        <v>2850853.7113896399</v>
      </c>
      <c r="F251" s="57">
        <v>3187773.2444479102</v>
      </c>
      <c r="G251" s="57">
        <v>3516093.9986710199</v>
      </c>
      <c r="H251" s="57">
        <v>3834017.9111746498</v>
      </c>
      <c r="I251" s="57">
        <v>4139900.4850450801</v>
      </c>
      <c r="J251" s="57">
        <v>4432250.7893392397</v>
      </c>
      <c r="K251" s="57">
        <v>4709731.4590846803</v>
      </c>
      <c r="L251" s="57">
        <v>4971158.6952796001</v>
      </c>
      <c r="M251" s="57">
        <v>5215502.2648927895</v>
      </c>
      <c r="N251" s="57">
        <v>5441885.5008636899</v>
      </c>
      <c r="O251" s="57">
        <v>5649585.3021023804</v>
      </c>
      <c r="P251" s="57">
        <v>5838032.1334895501</v>
      </c>
      <c r="Q251" s="57">
        <v>6006810.0258765202</v>
      </c>
      <c r="R251" s="57">
        <v>6155656.5760852396</v>
      </c>
      <c r="S251" s="57">
        <v>6284462.9469082998</v>
      </c>
      <c r="T251" s="57">
        <v>6393273.8671089103</v>
      </c>
      <c r="U251" s="57">
        <v>6482287.6314209001</v>
      </c>
      <c r="V251" s="57">
        <v>6551856.1005487498</v>
      </c>
      <c r="W251" s="57">
        <v>6602484.7011675397</v>
      </c>
      <c r="X251" s="57">
        <v>6634832.4259229898</v>
      </c>
      <c r="Y251" s="57">
        <v>6649711.8334314702</v>
      </c>
      <c r="Z251" s="57">
        <v>6648089.0482799504</v>
      </c>
      <c r="AA251" s="57">
        <v>6631083.7610260397</v>
      </c>
      <c r="AB251" s="57">
        <v>6599969.22819799</v>
      </c>
      <c r="AC251" s="57">
        <v>6556172.2722946499</v>
      </c>
      <c r="AD251" s="57">
        <v>6501273.2817855095</v>
      </c>
      <c r="AE251" s="57">
        <v>6437006.2111107102</v>
      </c>
      <c r="AF251" s="57">
        <v>6365258.5806809999</v>
      </c>
      <c r="AG251" s="57">
        <v>6288071.4768777499</v>
      </c>
      <c r="AH251" s="57">
        <v>6207639.55205297</v>
      </c>
      <c r="AI251" s="57">
        <v>6126311.0245292997</v>
      </c>
      <c r="AJ251" s="57">
        <v>6046587.67859999</v>
      </c>
      <c r="AK251" s="57">
        <v>5971124.8645289699</v>
      </c>
      <c r="AL251" s="57">
        <v>5902731.4985507503</v>
      </c>
      <c r="AM251" s="57">
        <v>5844370.0628704596</v>
      </c>
      <c r="AN251" s="57">
        <v>5799156.6056638602</v>
      </c>
      <c r="AO251" s="57">
        <v>5770360.7410774399</v>
      </c>
      <c r="AP251" s="57">
        <v>5761405.6492281696</v>
      </c>
      <c r="AQ251" s="57">
        <v>5775868.07620373</v>
      </c>
      <c r="AR251" s="57">
        <v>5817478.3340624003</v>
      </c>
      <c r="AS251" s="57">
        <v>5890120.3008331098</v>
      </c>
      <c r="AT251" s="57">
        <v>5997831.4205154497</v>
      </c>
    </row>
    <row r="252" spans="1:46">
      <c r="A252">
        <v>222</v>
      </c>
      <c r="B252">
        <v>469030</v>
      </c>
      <c r="C252" t="s">
        <v>462</v>
      </c>
      <c r="D252" t="s">
        <v>596</v>
      </c>
      <c r="E252" s="57">
        <v>4388304.8907231996</v>
      </c>
      <c r="F252" s="57">
        <v>4748364.0318112001</v>
      </c>
      <c r="G252" s="57">
        <v>5068553.9986936301</v>
      </c>
      <c r="H252" s="57">
        <v>5351924.0012044301</v>
      </c>
      <c r="I252" s="57">
        <v>5601404.2984043099</v>
      </c>
      <c r="J252" s="57">
        <v>5819806.1985806096</v>
      </c>
      <c r="K252" s="57">
        <v>6009822.0592474304</v>
      </c>
      <c r="L252" s="57">
        <v>6174025.2871455699</v>
      </c>
      <c r="M252" s="57">
        <v>6314870.3382425196</v>
      </c>
      <c r="N252" s="57">
        <v>6434692.71773249</v>
      </c>
      <c r="O252" s="57">
        <v>6535708.98003639</v>
      </c>
      <c r="P252" s="57">
        <v>6620016.7288018297</v>
      </c>
      <c r="Q252" s="57">
        <v>6689594.6169031402</v>
      </c>
      <c r="R252" s="57">
        <v>6746302.3464413602</v>
      </c>
      <c r="S252" s="57">
        <v>6791880.6687442102</v>
      </c>
      <c r="T252" s="57">
        <v>6827951.3843661305</v>
      </c>
      <c r="U252" s="57">
        <v>6856017.3430882702</v>
      </c>
      <c r="V252" s="57">
        <v>6877462.4439185001</v>
      </c>
      <c r="W252" s="57">
        <v>6893551.6350913597</v>
      </c>
      <c r="X252" s="57">
        <v>6905430.9140681401</v>
      </c>
      <c r="Y252" s="57">
        <v>6914127.3275367804</v>
      </c>
      <c r="Z252" s="57">
        <v>6920548.9714120002</v>
      </c>
      <c r="AA252" s="57">
        <v>6925484.99083516</v>
      </c>
      <c r="AB252" s="57">
        <v>6929605.5801743399</v>
      </c>
      <c r="AC252" s="57">
        <v>6933461.9830243699</v>
      </c>
      <c r="AD252" s="57">
        <v>6937486.4922067402</v>
      </c>
      <c r="AE252" s="57">
        <v>6941992.4497696701</v>
      </c>
      <c r="AF252" s="57">
        <v>6947174.2469880702</v>
      </c>
      <c r="AG252" s="57">
        <v>6953107.3243635399</v>
      </c>
      <c r="AH252" s="57">
        <v>6959748.1716244305</v>
      </c>
      <c r="AI252" s="57">
        <v>6966934.3277257597</v>
      </c>
      <c r="AJ252" s="57">
        <v>6974384.38084934</v>
      </c>
      <c r="AK252" s="57">
        <v>6981697.9684035098</v>
      </c>
      <c r="AL252" s="57">
        <v>6988355.7770235296</v>
      </c>
      <c r="AM252" s="57">
        <v>6993719.5425711898</v>
      </c>
      <c r="AN252" s="57">
        <v>6997032.0501350397</v>
      </c>
      <c r="AO252" s="57">
        <v>6997417.1340304203</v>
      </c>
      <c r="AP252" s="57">
        <v>6993879.6777992798</v>
      </c>
      <c r="AQ252" s="57">
        <v>6985305.6142103299</v>
      </c>
      <c r="AR252" s="57">
        <v>6970461.9252589</v>
      </c>
      <c r="AS252" s="57">
        <v>6947996.64216711</v>
      </c>
      <c r="AT252" s="57">
        <v>6916438.8453838201</v>
      </c>
    </row>
    <row r="253" spans="1:46">
      <c r="A253">
        <v>357</v>
      </c>
      <c r="B253">
        <v>500000</v>
      </c>
      <c r="C253" t="s">
        <v>439</v>
      </c>
      <c r="D253" t="s">
        <v>439</v>
      </c>
      <c r="E253" s="57">
        <v>601300047.66826296</v>
      </c>
      <c r="F253" s="57">
        <v>698118435.57028794</v>
      </c>
      <c r="G253" s="57">
        <v>786343768.63325596</v>
      </c>
      <c r="H253" s="57">
        <v>866106962.36617899</v>
      </c>
      <c r="I253" s="57">
        <v>937557088.17095804</v>
      </c>
      <c r="J253" s="57">
        <v>1000861373.34237</v>
      </c>
      <c r="K253" s="57">
        <v>1056205201.06809</v>
      </c>
      <c r="L253" s="57">
        <v>1103792110.4286499</v>
      </c>
      <c r="M253" s="57">
        <v>1143843796.39748</v>
      </c>
      <c r="N253" s="57">
        <v>1176600109.8408899</v>
      </c>
      <c r="O253" s="57">
        <v>1202319057.51809</v>
      </c>
      <c r="P253" s="57">
        <v>1221276802.08113</v>
      </c>
      <c r="Q253" s="57">
        <v>1233767662.07499</v>
      </c>
      <c r="R253" s="57">
        <v>1240104111.93751</v>
      </c>
      <c r="S253" s="57">
        <v>1240616781.9993999</v>
      </c>
      <c r="T253" s="57">
        <v>1235654458.4842701</v>
      </c>
      <c r="U253" s="57">
        <v>1225584083.50861</v>
      </c>
      <c r="V253" s="57">
        <v>1210790755.0818</v>
      </c>
      <c r="W253" s="57">
        <v>1191677727.1060901</v>
      </c>
      <c r="X253" s="57">
        <v>1168666409.37661</v>
      </c>
      <c r="Y253" s="57">
        <v>1142196367.5813899</v>
      </c>
      <c r="Z253" s="57">
        <v>1112725323.3013201</v>
      </c>
      <c r="AA253" s="57">
        <v>1080729154.01019</v>
      </c>
      <c r="AB253" s="57">
        <v>1046701893.07467</v>
      </c>
      <c r="AC253" s="57">
        <v>1011155729.7543</v>
      </c>
      <c r="AD253" s="57">
        <v>974621009.20152605</v>
      </c>
      <c r="AE253" s="57">
        <v>937646232.46164894</v>
      </c>
      <c r="AF253" s="57">
        <v>900798056.47287297</v>
      </c>
      <c r="AG253" s="57">
        <v>864661294.06628001</v>
      </c>
      <c r="AH253" s="57">
        <v>829838913.96582603</v>
      </c>
      <c r="AI253" s="57">
        <v>796952040.78836</v>
      </c>
      <c r="AJ253" s="57">
        <v>766639955.04360497</v>
      </c>
      <c r="AK253" s="57">
        <v>739560093.13417804</v>
      </c>
      <c r="AL253" s="57">
        <v>716388047.35556698</v>
      </c>
      <c r="AM253" s="57">
        <v>697817565.89614999</v>
      </c>
      <c r="AN253" s="57">
        <v>684560552.83717895</v>
      </c>
      <c r="AO253" s="57">
        <v>677347068.15279901</v>
      </c>
      <c r="AP253" s="57">
        <v>676925327.71003103</v>
      </c>
      <c r="AQ253" s="57">
        <v>684061703.26878703</v>
      </c>
      <c r="AR253" s="57">
        <v>699540722.48184502</v>
      </c>
      <c r="AS253" s="57">
        <v>724165068.89488196</v>
      </c>
      <c r="AT253" s="57">
        <v>758755581.94644701</v>
      </c>
    </row>
    <row r="254" spans="1:46">
      <c r="A254">
        <v>43</v>
      </c>
      <c r="B254">
        <v>510100</v>
      </c>
      <c r="C254" t="s">
        <v>444</v>
      </c>
      <c r="D254" t="s">
        <v>595</v>
      </c>
      <c r="E254" s="57">
        <v>497563425.03985101</v>
      </c>
      <c r="F254" s="57">
        <v>591318993.66266596</v>
      </c>
      <c r="G254" s="57">
        <v>668749448.102314</v>
      </c>
      <c r="H254" s="57">
        <v>731314913.35892296</v>
      </c>
      <c r="I254" s="57">
        <v>780415932.28776395</v>
      </c>
      <c r="J254" s="57">
        <v>817393465.59924901</v>
      </c>
      <c r="K254" s="57">
        <v>843528891.85891902</v>
      </c>
      <c r="L254" s="57">
        <v>860044007.487463</v>
      </c>
      <c r="M254" s="57">
        <v>868101026.76071405</v>
      </c>
      <c r="N254" s="57">
        <v>868802581.80963504</v>
      </c>
      <c r="O254" s="57">
        <v>863191722.62033296</v>
      </c>
      <c r="P254" s="57">
        <v>852251917.03405595</v>
      </c>
      <c r="Q254" s="57">
        <v>836907050.74718904</v>
      </c>
      <c r="R254" s="57">
        <v>818021427.31126201</v>
      </c>
      <c r="S254" s="57">
        <v>796399768.132936</v>
      </c>
      <c r="T254" s="57">
        <v>772787212.47402</v>
      </c>
      <c r="U254" s="57">
        <v>747869317.45146</v>
      </c>
      <c r="V254" s="57">
        <v>722272058.03732896</v>
      </c>
      <c r="W254" s="57">
        <v>696561827.05886698</v>
      </c>
      <c r="X254" s="57">
        <v>671245435.19843102</v>
      </c>
      <c r="Y254" s="57">
        <v>646770110.99352801</v>
      </c>
      <c r="Z254" s="57">
        <v>623523500.83680499</v>
      </c>
      <c r="AA254" s="57">
        <v>601833668.97602999</v>
      </c>
      <c r="AB254" s="57">
        <v>581969097.51414299</v>
      </c>
      <c r="AC254" s="57">
        <v>564138686.40919697</v>
      </c>
      <c r="AD254" s="57">
        <v>548491753.47438598</v>
      </c>
      <c r="AE254" s="57">
        <v>535118034.37807697</v>
      </c>
      <c r="AF254" s="57">
        <v>524047682.64373201</v>
      </c>
      <c r="AG254" s="57">
        <v>515251269.64997703</v>
      </c>
      <c r="AH254" s="57">
        <v>508639784.63058299</v>
      </c>
      <c r="AI254" s="57">
        <v>504064634.674429</v>
      </c>
      <c r="AJ254" s="57">
        <v>501317644.72557598</v>
      </c>
      <c r="AK254" s="57">
        <v>500131057.583197</v>
      </c>
      <c r="AL254" s="57">
        <v>500177533.90159398</v>
      </c>
      <c r="AM254" s="57">
        <v>501070152.19026798</v>
      </c>
      <c r="AN254" s="57">
        <v>502362408.81378001</v>
      </c>
      <c r="AO254" s="57">
        <v>503548217.99187303</v>
      </c>
      <c r="AP254" s="57">
        <v>504061911.79946703</v>
      </c>
      <c r="AQ254" s="57">
        <v>503278240.16652501</v>
      </c>
      <c r="AR254" s="57">
        <v>500512370.87823302</v>
      </c>
      <c r="AS254" s="57">
        <v>495019889.57488102</v>
      </c>
      <c r="AT254" s="57">
        <v>485996799.751921</v>
      </c>
    </row>
    <row r="255" spans="1:46">
      <c r="A255">
        <v>365</v>
      </c>
      <c r="B255">
        <v>510300</v>
      </c>
      <c r="C255" t="s">
        <v>444</v>
      </c>
      <c r="D255" t="s">
        <v>594</v>
      </c>
      <c r="E255" s="57">
        <v>69028448.802723601</v>
      </c>
      <c r="F255" s="57">
        <v>63925226.789728299</v>
      </c>
      <c r="G255" s="57">
        <v>59618932.990943603</v>
      </c>
      <c r="H255" s="57">
        <v>56040463.032610103</v>
      </c>
      <c r="I255" s="57">
        <v>53123629.975573301</v>
      </c>
      <c r="J255" s="57">
        <v>50805164.315283902</v>
      </c>
      <c r="K255" s="57">
        <v>49024713.981797501</v>
      </c>
      <c r="L255" s="57">
        <v>47724844.339774102</v>
      </c>
      <c r="M255" s="57">
        <v>46851038.188479699</v>
      </c>
      <c r="N255" s="57">
        <v>46351695.761784002</v>
      </c>
      <c r="O255" s="57">
        <v>46178134.728162497</v>
      </c>
      <c r="P255" s="57">
        <v>46284590.190695301</v>
      </c>
      <c r="Q255" s="57">
        <v>46628214.687067501</v>
      </c>
      <c r="R255" s="57">
        <v>47169078.189569503</v>
      </c>
      <c r="S255" s="57">
        <v>47870168.105095901</v>
      </c>
      <c r="T255" s="57">
        <v>48697389.275146604</v>
      </c>
      <c r="U255" s="57">
        <v>49619563.975826502</v>
      </c>
      <c r="V255" s="57">
        <v>50608431.917845502</v>
      </c>
      <c r="W255" s="57">
        <v>51638650.246518098</v>
      </c>
      <c r="X255" s="57">
        <v>52687793.541764297</v>
      </c>
      <c r="Y255" s="57">
        <v>53736353.818108603</v>
      </c>
      <c r="Z255" s="57">
        <v>54767740.524680398</v>
      </c>
      <c r="AA255" s="57">
        <v>55768280.545214199</v>
      </c>
      <c r="AB255" s="57">
        <v>56727218.198049799</v>
      </c>
      <c r="AC255" s="57">
        <v>57636715.236130998</v>
      </c>
      <c r="AD255" s="57">
        <v>58491850.847007297</v>
      </c>
      <c r="AE255" s="57">
        <v>59290621.652833</v>
      </c>
      <c r="AF255" s="57">
        <v>60033941.710366704</v>
      </c>
      <c r="AG255" s="57">
        <v>60725642.510973498</v>
      </c>
      <c r="AH255" s="57">
        <v>61372472.9806218</v>
      </c>
      <c r="AI255" s="57">
        <v>61984099.479885802</v>
      </c>
      <c r="AJ255" s="57">
        <v>62573105.803944103</v>
      </c>
      <c r="AK255" s="57">
        <v>63154993.182580903</v>
      </c>
      <c r="AL255" s="57">
        <v>63748180.280184999</v>
      </c>
      <c r="AM255" s="57">
        <v>64374003.195749797</v>
      </c>
      <c r="AN255" s="57">
        <v>65056715.462874398</v>
      </c>
      <c r="AO255" s="57">
        <v>65823488.049761802</v>
      </c>
      <c r="AP255" s="57">
        <v>66704409.359220497</v>
      </c>
      <c r="AQ255" s="57">
        <v>67732485.228664905</v>
      </c>
      <c r="AR255" s="57">
        <v>68943638.930112407</v>
      </c>
      <c r="AS255" s="57">
        <v>70376711.170187503</v>
      </c>
      <c r="AT255" s="57">
        <v>72073460.090115994</v>
      </c>
    </row>
    <row r="256" spans="1:46">
      <c r="A256">
        <v>202</v>
      </c>
      <c r="B256">
        <v>510400</v>
      </c>
      <c r="C256" t="s">
        <v>444</v>
      </c>
      <c r="D256" t="s">
        <v>593</v>
      </c>
      <c r="E256" s="57">
        <v>36866788.489059798</v>
      </c>
      <c r="F256" s="57">
        <v>37120951.105536699</v>
      </c>
      <c r="G256" s="57">
        <v>37228433.501137197</v>
      </c>
      <c r="H256" s="57">
        <v>37207351.5407601</v>
      </c>
      <c r="I256" s="57">
        <v>37074917.665167697</v>
      </c>
      <c r="J256" s="57">
        <v>36847440.890985698</v>
      </c>
      <c r="K256" s="57">
        <v>36540326.810703903</v>
      </c>
      <c r="L256" s="57">
        <v>36168077.592675298</v>
      </c>
      <c r="M256" s="57">
        <v>35744291.981116802</v>
      </c>
      <c r="N256" s="57">
        <v>35281665.296108797</v>
      </c>
      <c r="O256" s="57">
        <v>34791989.433595397</v>
      </c>
      <c r="P256" s="57">
        <v>34286152.865384199</v>
      </c>
      <c r="Q256" s="57">
        <v>33774140.639146604</v>
      </c>
      <c r="R256" s="57">
        <v>33265034.378417499</v>
      </c>
      <c r="S256" s="57">
        <v>32767012.2825954</v>
      </c>
      <c r="T256" s="57">
        <v>32287349.1269425</v>
      </c>
      <c r="U256" s="57">
        <v>31832416.262584802</v>
      </c>
      <c r="V256" s="57">
        <v>31407681.616511501</v>
      </c>
      <c r="W256" s="57">
        <v>31017709.6915759</v>
      </c>
      <c r="X256" s="57">
        <v>30666161.566494498</v>
      </c>
      <c r="Y256" s="57">
        <v>30355794.895847701</v>
      </c>
      <c r="Z256" s="57">
        <v>30088463.910079699</v>
      </c>
      <c r="AA256" s="57">
        <v>29865119.415497601</v>
      </c>
      <c r="AB256" s="57">
        <v>29685808.7942729</v>
      </c>
      <c r="AC256" s="57">
        <v>29549676.004440598</v>
      </c>
      <c r="AD256" s="57">
        <v>29454961.579898801</v>
      </c>
      <c r="AE256" s="57">
        <v>29399002.6304098</v>
      </c>
      <c r="AF256" s="57">
        <v>29378232.841599401</v>
      </c>
      <c r="AG256" s="57">
        <v>29388182.4749569</v>
      </c>
      <c r="AH256" s="57">
        <v>29423478.367835101</v>
      </c>
      <c r="AI256" s="57">
        <v>29477843.933450699</v>
      </c>
      <c r="AJ256" s="57">
        <v>29544099.160884</v>
      </c>
      <c r="AK256" s="57">
        <v>29614160.615078699</v>
      </c>
      <c r="AL256" s="57">
        <v>29679041.436842602</v>
      </c>
      <c r="AM256" s="57">
        <v>29728851.3428463</v>
      </c>
      <c r="AN256" s="57">
        <v>29752796.6256251</v>
      </c>
      <c r="AO256" s="57">
        <v>29739180.1535771</v>
      </c>
      <c r="AP256" s="57">
        <v>29675401.370964099</v>
      </c>
      <c r="AQ256" s="57">
        <v>29547956.297912199</v>
      </c>
      <c r="AR256" s="57">
        <v>29342437.530410301</v>
      </c>
      <c r="AS256" s="57">
        <v>29043534.240311101</v>
      </c>
      <c r="AT256" s="57">
        <v>28635032.1753316</v>
      </c>
    </row>
    <row r="257" spans="1:46">
      <c r="A257">
        <v>180</v>
      </c>
      <c r="B257">
        <v>510500</v>
      </c>
      <c r="C257" t="s">
        <v>444</v>
      </c>
      <c r="D257" t="s">
        <v>592</v>
      </c>
      <c r="E257" s="57">
        <v>150273768.290209</v>
      </c>
      <c r="F257" s="57">
        <v>139202061.197615</v>
      </c>
      <c r="G257" s="57">
        <v>129700840.930289</v>
      </c>
      <c r="H257" s="57">
        <v>121630422.469496</v>
      </c>
      <c r="I257" s="57">
        <v>114857048.350107</v>
      </c>
      <c r="J257" s="57">
        <v>109252888.660604</v>
      </c>
      <c r="K257" s="57">
        <v>104696041.043073</v>
      </c>
      <c r="L257" s="57">
        <v>101070530.69320901</v>
      </c>
      <c r="M257" s="57">
        <v>98266310.360316604</v>
      </c>
      <c r="N257" s="57">
        <v>96179260.347305194</v>
      </c>
      <c r="O257" s="57">
        <v>94711188.510693699</v>
      </c>
      <c r="P257" s="57">
        <v>93769830.260608807</v>
      </c>
      <c r="Q257" s="57">
        <v>93268848.560782596</v>
      </c>
      <c r="R257" s="57">
        <v>93127833.928558007</v>
      </c>
      <c r="S257" s="57">
        <v>93272304.434882998</v>
      </c>
      <c r="T257" s="57">
        <v>93633705.704315498</v>
      </c>
      <c r="U257" s="57">
        <v>94149410.915018901</v>
      </c>
      <c r="V257" s="57">
        <v>94762720.798766002</v>
      </c>
      <c r="W257" s="57">
        <v>95422863.640937194</v>
      </c>
      <c r="X257" s="57">
        <v>96084995.280517206</v>
      </c>
      <c r="Y257" s="57">
        <v>96710199.110105604</v>
      </c>
      <c r="Z257" s="57">
        <v>97265486.075902104</v>
      </c>
      <c r="AA257" s="57">
        <v>97723794.677719206</v>
      </c>
      <c r="AB257" s="57">
        <v>98063990.968973801</v>
      </c>
      <c r="AC257" s="57">
        <v>98270868.556692198</v>
      </c>
      <c r="AD257" s="57">
        <v>98335148.601507798</v>
      </c>
      <c r="AE257" s="57">
        <v>98253479.817663297</v>
      </c>
      <c r="AF257" s="57">
        <v>98028438.4730068</v>
      </c>
      <c r="AG257" s="57">
        <v>97668528.388995305</v>
      </c>
      <c r="AH257" s="57">
        <v>97188180.940692499</v>
      </c>
      <c r="AI257" s="57">
        <v>96607755.056768999</v>
      </c>
      <c r="AJ257" s="57">
        <v>95953537.219508305</v>
      </c>
      <c r="AK257" s="57">
        <v>95257741.464796707</v>
      </c>
      <c r="AL257" s="57">
        <v>94558509.382128805</v>
      </c>
      <c r="AM257" s="57">
        <v>93899910.1146065</v>
      </c>
      <c r="AN257" s="57">
        <v>93331940.358941197</v>
      </c>
      <c r="AO257" s="57">
        <v>92910524.365452394</v>
      </c>
      <c r="AP257" s="57">
        <v>92697513.938062295</v>
      </c>
      <c r="AQ257" s="57">
        <v>92760688.434308603</v>
      </c>
      <c r="AR257" s="57">
        <v>93173754.765330002</v>
      </c>
      <c r="AS257" s="57">
        <v>94016347.395878404</v>
      </c>
      <c r="AT257" s="57">
        <v>95374028.344308496</v>
      </c>
    </row>
    <row r="258" spans="1:46">
      <c r="A258">
        <v>60</v>
      </c>
      <c r="B258">
        <v>510600</v>
      </c>
      <c r="C258" t="s">
        <v>444</v>
      </c>
      <c r="D258" t="s">
        <v>591</v>
      </c>
      <c r="E258" s="57">
        <v>80297688.352627307</v>
      </c>
      <c r="F258" s="57">
        <v>72973974.097961098</v>
      </c>
      <c r="G258" s="57">
        <v>66715366.511386797</v>
      </c>
      <c r="H258" s="57">
        <v>61430742.9311857</v>
      </c>
      <c r="I258" s="57">
        <v>57032768.7763253</v>
      </c>
      <c r="J258" s="57">
        <v>53437897.546458997</v>
      </c>
      <c r="K258" s="57">
        <v>50566370.821927197</v>
      </c>
      <c r="L258" s="57">
        <v>48342218.263756298</v>
      </c>
      <c r="M258" s="57">
        <v>46693257.613658503</v>
      </c>
      <c r="N258" s="57">
        <v>45551094.6940329</v>
      </c>
      <c r="O258" s="57">
        <v>44851123.407964699</v>
      </c>
      <c r="P258" s="57">
        <v>44532525.739225499</v>
      </c>
      <c r="Q258" s="57">
        <v>44538271.752273403</v>
      </c>
      <c r="R258" s="57">
        <v>44815119.592251398</v>
      </c>
      <c r="S258" s="57">
        <v>45313615.484990701</v>
      </c>
      <c r="T258" s="57">
        <v>45988093.737008199</v>
      </c>
      <c r="U258" s="57">
        <v>46796676.735505901</v>
      </c>
      <c r="V258" s="57">
        <v>47701274.948374398</v>
      </c>
      <c r="W258" s="57">
        <v>48667586.924187496</v>
      </c>
      <c r="X258" s="57">
        <v>49665099.292208098</v>
      </c>
      <c r="Y258" s="57">
        <v>50667086.762384802</v>
      </c>
      <c r="Z258" s="57">
        <v>51650612.125350602</v>
      </c>
      <c r="AA258" s="57">
        <v>52596526.252426997</v>
      </c>
      <c r="AB258" s="57">
        <v>53489468.095621198</v>
      </c>
      <c r="AC258" s="57">
        <v>54317864.687626198</v>
      </c>
      <c r="AD258" s="57">
        <v>55073931.141821302</v>
      </c>
      <c r="AE258" s="57">
        <v>55753670.652272798</v>
      </c>
      <c r="AF258" s="57">
        <v>56356874.493732601</v>
      </c>
      <c r="AG258" s="57">
        <v>56887122.021639504</v>
      </c>
      <c r="AH258" s="57">
        <v>57351780.672116898</v>
      </c>
      <c r="AI258" s="57">
        <v>57762005.961977601</v>
      </c>
      <c r="AJ258" s="57">
        <v>58132741.488718197</v>
      </c>
      <c r="AK258" s="57">
        <v>58482718.930522099</v>
      </c>
      <c r="AL258" s="57">
        <v>58834458.0462595</v>
      </c>
      <c r="AM258" s="57">
        <v>59214266.675485298</v>
      </c>
      <c r="AN258" s="57">
        <v>59652240.738445401</v>
      </c>
      <c r="AO258" s="57">
        <v>60182264.2360636</v>
      </c>
      <c r="AP258" s="57">
        <v>60842009.249959096</v>
      </c>
      <c r="AQ258" s="57">
        <v>61672935.942432001</v>
      </c>
      <c r="AR258" s="57">
        <v>62720292.556469098</v>
      </c>
      <c r="AS258" s="57">
        <v>64033115.415744901</v>
      </c>
      <c r="AT258" s="57">
        <v>65664228.924619302</v>
      </c>
    </row>
    <row r="259" spans="1:46">
      <c r="A259">
        <v>188</v>
      </c>
      <c r="B259">
        <v>510700</v>
      </c>
      <c r="C259" t="s">
        <v>444</v>
      </c>
      <c r="D259" t="s">
        <v>590</v>
      </c>
      <c r="E259" s="57">
        <v>123807769.887587</v>
      </c>
      <c r="F259" s="57">
        <v>111633533.682502</v>
      </c>
      <c r="G259" s="57">
        <v>101216209.54104701</v>
      </c>
      <c r="H259" s="57">
        <v>92405494.7754118</v>
      </c>
      <c r="I259" s="57">
        <v>85057342.254673705</v>
      </c>
      <c r="J259" s="57">
        <v>79033960.404796094</v>
      </c>
      <c r="K259" s="57">
        <v>74203813.208630994</v>
      </c>
      <c r="L259" s="57">
        <v>70441620.205915004</v>
      </c>
      <c r="M259" s="57">
        <v>67628356.493273705</v>
      </c>
      <c r="N259" s="57">
        <v>65651252.724218398</v>
      </c>
      <c r="O259" s="57">
        <v>64403795.109147102</v>
      </c>
      <c r="P259" s="57">
        <v>63785725.415346101</v>
      </c>
      <c r="Q259" s="57">
        <v>63703040.966986403</v>
      </c>
      <c r="R259" s="57">
        <v>64067994.645128302</v>
      </c>
      <c r="S259" s="57">
        <v>64799094.887717202</v>
      </c>
      <c r="T259" s="57">
        <v>65821105.689585902</v>
      </c>
      <c r="U259" s="57">
        <v>67065046.6024547</v>
      </c>
      <c r="V259" s="57">
        <v>68468192.734929606</v>
      </c>
      <c r="W259" s="57">
        <v>69974074.752505302</v>
      </c>
      <c r="X259" s="57">
        <v>71532478.877561599</v>
      </c>
      <c r="Y259" s="57">
        <v>73099446.889363796</v>
      </c>
      <c r="Z259" s="57">
        <v>74637276.124070197</v>
      </c>
      <c r="AA259" s="57">
        <v>76114519.474718094</v>
      </c>
      <c r="AB259" s="57">
        <v>77505985.391238198</v>
      </c>
      <c r="AC259" s="57">
        <v>78792737.880444005</v>
      </c>
      <c r="AD259" s="57">
        <v>79962096.506036803</v>
      </c>
      <c r="AE259" s="57">
        <v>81007636.388607502</v>
      </c>
      <c r="AF259" s="57">
        <v>81929188.205627903</v>
      </c>
      <c r="AG259" s="57">
        <v>82732838.191463903</v>
      </c>
      <c r="AH259" s="57">
        <v>83430928.137363896</v>
      </c>
      <c r="AI259" s="57">
        <v>84042055.391463801</v>
      </c>
      <c r="AJ259" s="57">
        <v>84591072.858786106</v>
      </c>
      <c r="AK259" s="57">
        <v>85109089.001239806</v>
      </c>
      <c r="AL259" s="57">
        <v>85633467.837625504</v>
      </c>
      <c r="AM259" s="57">
        <v>86207828.943624496</v>
      </c>
      <c r="AN259" s="57">
        <v>86882047.451806098</v>
      </c>
      <c r="AO259" s="57">
        <v>87712254.051631004</v>
      </c>
      <c r="AP259" s="57">
        <v>88760834.989439994</v>
      </c>
      <c r="AQ259" s="57">
        <v>90096432.068467095</v>
      </c>
      <c r="AR259" s="57">
        <v>91793942.648830399</v>
      </c>
      <c r="AS259" s="57">
        <v>93934519.647533402</v>
      </c>
      <c r="AT259" s="57">
        <v>96605571.5384693</v>
      </c>
    </row>
    <row r="260" spans="1:46">
      <c r="A260">
        <v>83</v>
      </c>
      <c r="B260">
        <v>510800</v>
      </c>
      <c r="C260" t="s">
        <v>444</v>
      </c>
      <c r="D260" t="s">
        <v>589</v>
      </c>
      <c r="E260" s="57">
        <v>54371138.430929601</v>
      </c>
      <c r="F260" s="57">
        <v>49586085.115941599</v>
      </c>
      <c r="G260" s="57">
        <v>45522470.2631891</v>
      </c>
      <c r="H260" s="57">
        <v>42117677.419298902</v>
      </c>
      <c r="I260" s="57">
        <v>39311733.937966399</v>
      </c>
      <c r="J260" s="57">
        <v>37047310.979953699</v>
      </c>
      <c r="K260" s="57">
        <v>35269723.513091102</v>
      </c>
      <c r="L260" s="57">
        <v>33926930.312275797</v>
      </c>
      <c r="M260" s="57">
        <v>32969533.9594732</v>
      </c>
      <c r="N260" s="57">
        <v>32350780.843715999</v>
      </c>
      <c r="O260" s="57">
        <v>32026561.161103498</v>
      </c>
      <c r="P260" s="57">
        <v>31955408.914804298</v>
      </c>
      <c r="Q260" s="57">
        <v>32098501.915053401</v>
      </c>
      <c r="R260" s="57">
        <v>32419661.7791535</v>
      </c>
      <c r="S260" s="57">
        <v>32885353.931475099</v>
      </c>
      <c r="T260" s="57">
        <v>33464687.603455599</v>
      </c>
      <c r="U260" s="57">
        <v>34129415.833600901</v>
      </c>
      <c r="V260" s="57">
        <v>34853935.467483602</v>
      </c>
      <c r="W260" s="57">
        <v>35615287.157744698</v>
      </c>
      <c r="X260" s="57">
        <v>36393155.364091501</v>
      </c>
      <c r="Y260" s="57">
        <v>37169868.353300199</v>
      </c>
      <c r="Z260" s="57">
        <v>37930398.199213602</v>
      </c>
      <c r="AA260" s="57">
        <v>38662360.782742299</v>
      </c>
      <c r="AB260" s="57">
        <v>39356015.791864902</v>
      </c>
      <c r="AC260" s="57">
        <v>40004266.721626297</v>
      </c>
      <c r="AD260" s="57">
        <v>40602660.874141</v>
      </c>
      <c r="AE260" s="57">
        <v>41149389.358588502</v>
      </c>
      <c r="AF260" s="57">
        <v>41645287.091218501</v>
      </c>
      <c r="AG260" s="57">
        <v>42093832.795345798</v>
      </c>
      <c r="AH260" s="57">
        <v>42501149.001354299</v>
      </c>
      <c r="AI260" s="57">
        <v>42876002.046695299</v>
      </c>
      <c r="AJ260" s="57">
        <v>43229802.075886801</v>
      </c>
      <c r="AK260" s="57">
        <v>43576603.040514998</v>
      </c>
      <c r="AL260" s="57">
        <v>43933102.699233398</v>
      </c>
      <c r="AM260" s="57">
        <v>44318642.6177641</v>
      </c>
      <c r="AN260" s="57">
        <v>44755208.168893903</v>
      </c>
      <c r="AO260" s="57">
        <v>45267428.532481</v>
      </c>
      <c r="AP260" s="57">
        <v>45882576.695448898</v>
      </c>
      <c r="AQ260" s="57">
        <v>46630569.451787099</v>
      </c>
      <c r="AR260" s="57">
        <v>47543967.402555302</v>
      </c>
      <c r="AS260" s="57">
        <v>48657974.9558824</v>
      </c>
      <c r="AT260" s="57">
        <v>50010440.326958202</v>
      </c>
    </row>
    <row r="261" spans="1:46">
      <c r="A261">
        <v>259</v>
      </c>
      <c r="B261">
        <v>510900</v>
      </c>
      <c r="C261" t="s">
        <v>444</v>
      </c>
      <c r="D261" t="s">
        <v>588</v>
      </c>
      <c r="E261" s="57">
        <v>61955768.557128802</v>
      </c>
      <c r="F261" s="57">
        <v>57446615.872080803</v>
      </c>
      <c r="G261" s="57">
        <v>53642813.1929029</v>
      </c>
      <c r="H261" s="57">
        <v>50483698.677054301</v>
      </c>
      <c r="I261" s="57">
        <v>47911166.564600497</v>
      </c>
      <c r="J261" s="57">
        <v>45869667.178212598</v>
      </c>
      <c r="K261" s="57">
        <v>44306206.9231674</v>
      </c>
      <c r="L261" s="57">
        <v>43170348.287347503</v>
      </c>
      <c r="M261" s="57">
        <v>42414209.841241501</v>
      </c>
      <c r="N261" s="57">
        <v>41992466.237943701</v>
      </c>
      <c r="O261" s="57">
        <v>41862348.213154003</v>
      </c>
      <c r="P261" s="57">
        <v>41983642.585178301</v>
      </c>
      <c r="Q261" s="57">
        <v>42318692.254928201</v>
      </c>
      <c r="R261" s="57">
        <v>42832396.205921099</v>
      </c>
      <c r="S261" s="57">
        <v>43492209.5042805</v>
      </c>
      <c r="T261" s="57">
        <v>44268143.298734598</v>
      </c>
      <c r="U261" s="57">
        <v>45132764.820619501</v>
      </c>
      <c r="V261" s="57">
        <v>46061197.383874603</v>
      </c>
      <c r="W261" s="57">
        <v>47031120.385046802</v>
      </c>
      <c r="X261" s="57">
        <v>48022769.303288497</v>
      </c>
      <c r="Y261" s="57">
        <v>49018935.700357102</v>
      </c>
      <c r="Z261" s="57">
        <v>50004967.220616497</v>
      </c>
      <c r="AA261" s="57">
        <v>50968767.5910367</v>
      </c>
      <c r="AB261" s="57">
        <v>51900796.621192902</v>
      </c>
      <c r="AC261" s="57">
        <v>52794070.203265801</v>
      </c>
      <c r="AD261" s="57">
        <v>53644160.312042698</v>
      </c>
      <c r="AE261" s="57">
        <v>54449195.004915901</v>
      </c>
      <c r="AF261" s="57">
        <v>55209858.421884201</v>
      </c>
      <c r="AG261" s="57">
        <v>55929390.785552397</v>
      </c>
      <c r="AH261" s="57">
        <v>56613588.401130103</v>
      </c>
      <c r="AI261" s="57">
        <v>57270803.6564328</v>
      </c>
      <c r="AJ261" s="57">
        <v>57911945.021883003</v>
      </c>
      <c r="AK261" s="57">
        <v>58550477.0505068</v>
      </c>
      <c r="AL261" s="57">
        <v>59202420.377939902</v>
      </c>
      <c r="AM261" s="57">
        <v>59886351.722418703</v>
      </c>
      <c r="AN261" s="57">
        <v>60623403.884789601</v>
      </c>
      <c r="AO261" s="57">
        <v>61437265.748502903</v>
      </c>
      <c r="AP261" s="57">
        <v>62354182.279614598</v>
      </c>
      <c r="AQ261" s="57">
        <v>63402954.526787199</v>
      </c>
      <c r="AR261" s="57">
        <v>64614939.6212897</v>
      </c>
      <c r="AS261" s="57">
        <v>66024050.776994199</v>
      </c>
      <c r="AT261" s="57">
        <v>67666757.290382102</v>
      </c>
    </row>
    <row r="262" spans="1:46">
      <c r="A262">
        <v>198</v>
      </c>
      <c r="B262">
        <v>511000</v>
      </c>
      <c r="C262" t="s">
        <v>444</v>
      </c>
      <c r="D262" t="s">
        <v>587</v>
      </c>
      <c r="E262" s="57">
        <v>100994321.27044199</v>
      </c>
      <c r="F262" s="57">
        <v>110517710.934109</v>
      </c>
      <c r="G262" s="57">
        <v>117935090.656397</v>
      </c>
      <c r="H262" s="57">
        <v>123468051.457215</v>
      </c>
      <c r="I262" s="57">
        <v>127327928.293651</v>
      </c>
      <c r="J262" s="57">
        <v>129715800.059973</v>
      </c>
      <c r="K262" s="57">
        <v>130822489.587625</v>
      </c>
      <c r="L262" s="57">
        <v>130828563.64523301</v>
      </c>
      <c r="M262" s="57">
        <v>129904332.9386</v>
      </c>
      <c r="N262" s="57">
        <v>128209852.11071</v>
      </c>
      <c r="O262" s="57">
        <v>125894919.741722</v>
      </c>
      <c r="P262" s="57">
        <v>123099078.348978</v>
      </c>
      <c r="Q262" s="57">
        <v>119951614.386995</v>
      </c>
      <c r="R262" s="57">
        <v>116571558.247473</v>
      </c>
      <c r="S262" s="57">
        <v>113067684.259288</v>
      </c>
      <c r="T262" s="57">
        <v>109538510.68849599</v>
      </c>
      <c r="U262" s="57">
        <v>106072299.738331</v>
      </c>
      <c r="V262" s="57">
        <v>102747057.54920501</v>
      </c>
      <c r="W262" s="57">
        <v>99630534.198714405</v>
      </c>
      <c r="X262" s="57">
        <v>96780223.701625898</v>
      </c>
      <c r="Y262" s="57">
        <v>94243364.009892106</v>
      </c>
      <c r="Z262" s="57">
        <v>92056937.012640104</v>
      </c>
      <c r="AA262" s="57">
        <v>90247668.536179706</v>
      </c>
      <c r="AB262" s="57">
        <v>88832028.343993798</v>
      </c>
      <c r="AC262" s="57">
        <v>87816230.136751801</v>
      </c>
      <c r="AD262" s="57">
        <v>87196231.552297205</v>
      </c>
      <c r="AE262" s="57">
        <v>86957734.165649995</v>
      </c>
      <c r="AF262" s="57">
        <v>87076183.489016205</v>
      </c>
      <c r="AG262" s="57">
        <v>87516768.971775696</v>
      </c>
      <c r="AH262" s="57">
        <v>88234424.000486001</v>
      </c>
      <c r="AI262" s="57">
        <v>89173825.898887306</v>
      </c>
      <c r="AJ262" s="57">
        <v>90269395.927897096</v>
      </c>
      <c r="AK262" s="57">
        <v>91445299.285612702</v>
      </c>
      <c r="AL262" s="57">
        <v>92615445.107307106</v>
      </c>
      <c r="AM262" s="57">
        <v>93683486.465437502</v>
      </c>
      <c r="AN262" s="57">
        <v>94542820.369633302</v>
      </c>
      <c r="AO262" s="57">
        <v>95076587.766709</v>
      </c>
      <c r="AP262" s="57">
        <v>95157673.540652901</v>
      </c>
      <c r="AQ262" s="57">
        <v>94648706.512633905</v>
      </c>
      <c r="AR262" s="57">
        <v>93402059.441005304</v>
      </c>
      <c r="AS262" s="57">
        <v>91259849.021291405</v>
      </c>
      <c r="AT262" s="57">
        <v>88053935.886197701</v>
      </c>
    </row>
    <row r="263" spans="1:46">
      <c r="A263">
        <v>159</v>
      </c>
      <c r="B263">
        <v>511100</v>
      </c>
      <c r="C263" t="s">
        <v>444</v>
      </c>
      <c r="D263" t="s">
        <v>586</v>
      </c>
      <c r="E263" s="57">
        <v>79100484.050903305</v>
      </c>
      <c r="F263" s="57">
        <v>72348209.872470602</v>
      </c>
      <c r="G263" s="57">
        <v>66599281.578675702</v>
      </c>
      <c r="H263" s="57">
        <v>61767519.819280103</v>
      </c>
      <c r="I263" s="57">
        <v>57770340.892644301</v>
      </c>
      <c r="J263" s="57">
        <v>54528756.7457285</v>
      </c>
      <c r="K263" s="57">
        <v>51967374.974091098</v>
      </c>
      <c r="L263" s="57">
        <v>50014398.821890101</v>
      </c>
      <c r="M263" s="57">
        <v>48601627.181883</v>
      </c>
      <c r="N263" s="57">
        <v>47664454.595426098</v>
      </c>
      <c r="O263" s="57">
        <v>47141871.252475001</v>
      </c>
      <c r="P263" s="57">
        <v>46976462.991583601</v>
      </c>
      <c r="Q263" s="57">
        <v>47114411.299906299</v>
      </c>
      <c r="R263" s="57">
        <v>47505493.313195899</v>
      </c>
      <c r="S263" s="57">
        <v>48103081.815804198</v>
      </c>
      <c r="T263" s="57">
        <v>48864145.240682803</v>
      </c>
      <c r="U263" s="57">
        <v>49749247.669381402</v>
      </c>
      <c r="V263" s="57">
        <v>50722548.832049802</v>
      </c>
      <c r="W263" s="57">
        <v>51751804.107436903</v>
      </c>
      <c r="X263" s="57">
        <v>52808364.522890098</v>
      </c>
      <c r="Y263" s="57">
        <v>53867176.7543566</v>
      </c>
      <c r="Z263" s="57">
        <v>54906783.126381896</v>
      </c>
      <c r="AA263" s="57">
        <v>55909321.6121113</v>
      </c>
      <c r="AB263" s="57">
        <v>56860525.833289601</v>
      </c>
      <c r="AC263" s="57">
        <v>57749725.060259603</v>
      </c>
      <c r="AD263" s="57">
        <v>58569844.211964801</v>
      </c>
      <c r="AE263" s="57">
        <v>59317403.855945803</v>
      </c>
      <c r="AF263" s="57">
        <v>59992520.208344497</v>
      </c>
      <c r="AG263" s="57">
        <v>60598905.133900397</v>
      </c>
      <c r="AH263" s="57">
        <v>61143866.145952903</v>
      </c>
      <c r="AI263" s="57">
        <v>61638306.406440496</v>
      </c>
      <c r="AJ263" s="57">
        <v>62096724.725899898</v>
      </c>
      <c r="AK263" s="57">
        <v>62537215.563468203</v>
      </c>
      <c r="AL263" s="57">
        <v>62981469.026881501</v>
      </c>
      <c r="AM263" s="57">
        <v>63454770.872474402</v>
      </c>
      <c r="AN263" s="57">
        <v>63986002.505180098</v>
      </c>
      <c r="AO263" s="57">
        <v>64607640.978533</v>
      </c>
      <c r="AP263" s="57">
        <v>65355758.994665399</v>
      </c>
      <c r="AQ263" s="57">
        <v>66270024.904308602</v>
      </c>
      <c r="AR263" s="57">
        <v>67393702.706792101</v>
      </c>
      <c r="AS263" s="57">
        <v>68773652.050046206</v>
      </c>
      <c r="AT263" s="57">
        <v>70460328.230600104</v>
      </c>
    </row>
    <row r="264" spans="1:46">
      <c r="A264">
        <v>192</v>
      </c>
      <c r="B264">
        <v>511300</v>
      </c>
      <c r="C264" t="s">
        <v>444</v>
      </c>
      <c r="D264" t="s">
        <v>585</v>
      </c>
      <c r="E264" s="57">
        <v>127585432.88012099</v>
      </c>
      <c r="F264" s="57">
        <v>118620033.380529</v>
      </c>
      <c r="G264" s="57">
        <v>111086340.198359</v>
      </c>
      <c r="H264" s="57">
        <v>104860052.83984201</v>
      </c>
      <c r="I264" s="57">
        <v>99822156.6461128</v>
      </c>
      <c r="J264" s="57">
        <v>95858922.793217793</v>
      </c>
      <c r="K264" s="57">
        <v>92861908.292110905</v>
      </c>
      <c r="L264" s="57">
        <v>90727955.988655701</v>
      </c>
      <c r="M264" s="57">
        <v>89359194.563624293</v>
      </c>
      <c r="N264" s="57">
        <v>88663038.532697797</v>
      </c>
      <c r="O264" s="57">
        <v>88552188.246465996</v>
      </c>
      <c r="P264" s="57">
        <v>88944629.890427694</v>
      </c>
      <c r="Q264" s="57">
        <v>89763635.484990194</v>
      </c>
      <c r="R264" s="57">
        <v>90937762.885470003</v>
      </c>
      <c r="S264" s="57">
        <v>92400855.782092705</v>
      </c>
      <c r="T264" s="57">
        <v>94092043.699991107</v>
      </c>
      <c r="U264" s="57">
        <v>95955741.999209806</v>
      </c>
      <c r="V264" s="57">
        <v>97941651.874698803</v>
      </c>
      <c r="W264" s="57">
        <v>100004760.35631999</v>
      </c>
      <c r="X264" s="57">
        <v>102105340.308842</v>
      </c>
      <c r="Y264" s="57">
        <v>104208950.431944</v>
      </c>
      <c r="Z264" s="57">
        <v>106286435.260212</v>
      </c>
      <c r="AA264" s="57">
        <v>108313925.16314299</v>
      </c>
      <c r="AB264" s="57">
        <v>110272836.34514099</v>
      </c>
      <c r="AC264" s="57">
        <v>112149870.84552</v>
      </c>
      <c r="AD264" s="57">
        <v>113937016.53850199</v>
      </c>
      <c r="AE264" s="57">
        <v>115631547.13322</v>
      </c>
      <c r="AF264" s="57">
        <v>117236022.173712</v>
      </c>
      <c r="AG264" s="57">
        <v>118758287.038928</v>
      </c>
      <c r="AH264" s="57">
        <v>120211472.942726</v>
      </c>
      <c r="AI264" s="57">
        <v>121613996.933871</v>
      </c>
      <c r="AJ264" s="57">
        <v>122989561.896042</v>
      </c>
      <c r="AK264" s="57">
        <v>124367156.54782</v>
      </c>
      <c r="AL264" s="57">
        <v>125781055.442701</v>
      </c>
      <c r="AM264" s="57">
        <v>127270818.969083</v>
      </c>
      <c r="AN264" s="57">
        <v>128881293.350281</v>
      </c>
      <c r="AO264" s="57">
        <v>130662610.644513</v>
      </c>
      <c r="AP264" s="57">
        <v>132670188.744909</v>
      </c>
      <c r="AQ264" s="57">
        <v>134964731.379504</v>
      </c>
      <c r="AR264" s="57">
        <v>137612228.11124501</v>
      </c>
      <c r="AS264" s="57">
        <v>140683954.337989</v>
      </c>
      <c r="AT264" s="57">
        <v>144256471.29249799</v>
      </c>
    </row>
    <row r="265" spans="1:46">
      <c r="A265">
        <v>186</v>
      </c>
      <c r="B265">
        <v>511400</v>
      </c>
      <c r="C265" t="s">
        <v>444</v>
      </c>
      <c r="D265" t="s">
        <v>584</v>
      </c>
      <c r="E265" s="57">
        <v>66735904.719345704</v>
      </c>
      <c r="F265" s="57">
        <v>60879872.800239399</v>
      </c>
      <c r="G265" s="57">
        <v>55890662.610460199</v>
      </c>
      <c r="H265" s="57">
        <v>51693634.9273941</v>
      </c>
      <c r="I265" s="57">
        <v>48217279.449834898</v>
      </c>
      <c r="J265" s="57">
        <v>45393214.7979839</v>
      </c>
      <c r="K265" s="57">
        <v>43156188.513450399</v>
      </c>
      <c r="L265" s="57">
        <v>41444077.059252098</v>
      </c>
      <c r="M265" s="57">
        <v>40197885.8198127</v>
      </c>
      <c r="N265" s="57">
        <v>39361749.100965701</v>
      </c>
      <c r="O265" s="57">
        <v>38882930.129950903</v>
      </c>
      <c r="P265" s="57">
        <v>38711821.055417001</v>
      </c>
      <c r="Q265" s="57">
        <v>38801942.947419301</v>
      </c>
      <c r="R265" s="57">
        <v>39109945.797421902</v>
      </c>
      <c r="S265" s="57">
        <v>39595608.518296197</v>
      </c>
      <c r="T265" s="57">
        <v>40221838.944321103</v>
      </c>
      <c r="U265" s="57">
        <v>40954673.831183903</v>
      </c>
      <c r="V265" s="57">
        <v>41763278.855979398</v>
      </c>
      <c r="W265" s="57">
        <v>42619948.617209598</v>
      </c>
      <c r="X265" s="57">
        <v>43500106.634785399</v>
      </c>
      <c r="Y265" s="57">
        <v>44382305.350024901</v>
      </c>
      <c r="Z265" s="57">
        <v>45248226.125653401</v>
      </c>
      <c r="AA265" s="57">
        <v>46082679.245805703</v>
      </c>
      <c r="AB265" s="57">
        <v>46873603.916022003</v>
      </c>
      <c r="AC265" s="57">
        <v>47612068.263251498</v>
      </c>
      <c r="AD265" s="57">
        <v>48292269.335851401</v>
      </c>
      <c r="AE265" s="57">
        <v>48911533.103586897</v>
      </c>
      <c r="AF265" s="57">
        <v>49470314.457629897</v>
      </c>
      <c r="AG265" s="57">
        <v>49972197.210560702</v>
      </c>
      <c r="AH265" s="57">
        <v>50423894.096367501</v>
      </c>
      <c r="AI265" s="57">
        <v>50835246.770446002</v>
      </c>
      <c r="AJ265" s="57">
        <v>51219225.809599802</v>
      </c>
      <c r="AK265" s="57">
        <v>51591930.712041102</v>
      </c>
      <c r="AL265" s="57">
        <v>51972589.897387698</v>
      </c>
      <c r="AM265" s="57">
        <v>52383560.706666604</v>
      </c>
      <c r="AN265" s="57">
        <v>52850329.402312502</v>
      </c>
      <c r="AO265" s="57">
        <v>53401511.168168701</v>
      </c>
      <c r="AP265" s="57">
        <v>54068850.109485298</v>
      </c>
      <c r="AQ265" s="57">
        <v>54887219.252918899</v>
      </c>
      <c r="AR265" s="57">
        <v>55894620.546536103</v>
      </c>
      <c r="AS265" s="57">
        <v>57132184.859811999</v>
      </c>
      <c r="AT265" s="57">
        <v>58644171.9836246</v>
      </c>
    </row>
    <row r="266" spans="1:46">
      <c r="A266">
        <v>327</v>
      </c>
      <c r="B266">
        <v>511500</v>
      </c>
      <c r="C266" t="s">
        <v>444</v>
      </c>
      <c r="D266" t="s">
        <v>583</v>
      </c>
      <c r="E266" s="57">
        <v>94020764.956863001</v>
      </c>
      <c r="F266" s="57">
        <v>100368380.629255</v>
      </c>
      <c r="G266" s="57">
        <v>106085979.007663</v>
      </c>
      <c r="H266" s="57">
        <v>111190539.110765</v>
      </c>
      <c r="I266" s="57">
        <v>115699830.3575</v>
      </c>
      <c r="J266" s="57">
        <v>119632412.56706899</v>
      </c>
      <c r="K266" s="57">
        <v>123007635.958939</v>
      </c>
      <c r="L266" s="57">
        <v>125845641.15283699</v>
      </c>
      <c r="M266" s="57">
        <v>128167359.168752</v>
      </c>
      <c r="N266" s="57">
        <v>129994511.426938</v>
      </c>
      <c r="O266" s="57">
        <v>131349609.74791101</v>
      </c>
      <c r="P266" s="57">
        <v>132255956.352448</v>
      </c>
      <c r="Q266" s="57">
        <v>132737643.861591</v>
      </c>
      <c r="R266" s="57">
        <v>132819555.296644</v>
      </c>
      <c r="S266" s="57">
        <v>132527364.079172</v>
      </c>
      <c r="T266" s="57">
        <v>131887534.031005</v>
      </c>
      <c r="U266" s="57">
        <v>130927319.374235</v>
      </c>
      <c r="V266" s="57">
        <v>129674764.731216</v>
      </c>
      <c r="W266" s="57">
        <v>128158705.12456501</v>
      </c>
      <c r="X266" s="57">
        <v>126408765.977162</v>
      </c>
      <c r="Y266" s="57">
        <v>124455363.11215</v>
      </c>
      <c r="Z266" s="57">
        <v>122329702.752933</v>
      </c>
      <c r="AA266" s="57">
        <v>120063781.52317999</v>
      </c>
      <c r="AB266" s="57">
        <v>117690386.44682001</v>
      </c>
      <c r="AC266" s="57">
        <v>115243094.948047</v>
      </c>
      <c r="AD266" s="57">
        <v>112756274.851318</v>
      </c>
      <c r="AE266" s="57">
        <v>110265084.38135</v>
      </c>
      <c r="AF266" s="57">
        <v>107805472.16312499</v>
      </c>
      <c r="AG266" s="57">
        <v>105414177.22188701</v>
      </c>
      <c r="AH266" s="57">
        <v>103128728.983142</v>
      </c>
      <c r="AI266" s="57">
        <v>100987447.27266</v>
      </c>
      <c r="AJ266" s="57">
        <v>99029442.316473097</v>
      </c>
      <c r="AK266" s="57">
        <v>97294614.740875304</v>
      </c>
      <c r="AL266" s="57">
        <v>95823655.572424203</v>
      </c>
      <c r="AM266" s="57">
        <v>94658046.237939999</v>
      </c>
      <c r="AN266" s="57">
        <v>93840058.564505398</v>
      </c>
      <c r="AO266" s="57">
        <v>93412754.779465601</v>
      </c>
      <c r="AP266" s="57">
        <v>93419987.510428995</v>
      </c>
      <c r="AQ266" s="57">
        <v>93906399.785266101</v>
      </c>
      <c r="AR266" s="57">
        <v>94917425.032110795</v>
      </c>
      <c r="AS266" s="57">
        <v>96499287.079358503</v>
      </c>
      <c r="AT266" s="57">
        <v>98699000.155669197</v>
      </c>
    </row>
    <row r="267" spans="1:46">
      <c r="A267">
        <v>82</v>
      </c>
      <c r="B267">
        <v>511600</v>
      </c>
      <c r="C267" t="s">
        <v>444</v>
      </c>
      <c r="D267" t="s">
        <v>582</v>
      </c>
      <c r="E267" s="57">
        <v>104894464.607582</v>
      </c>
      <c r="F267" s="57">
        <v>97195906.110291794</v>
      </c>
      <c r="G267" s="57">
        <v>90587380.630088598</v>
      </c>
      <c r="H267" s="57">
        <v>84971677.806841999</v>
      </c>
      <c r="I267" s="57">
        <v>80255747.016485006</v>
      </c>
      <c r="J267" s="57">
        <v>76350697.371012896</v>
      </c>
      <c r="K267" s="57">
        <v>73171797.718483299</v>
      </c>
      <c r="L267" s="57">
        <v>70638476.6430161</v>
      </c>
      <c r="M267" s="57">
        <v>68674322.464792594</v>
      </c>
      <c r="N267" s="57">
        <v>67207083.240057901</v>
      </c>
      <c r="O267" s="57">
        <v>66168666.761118099</v>
      </c>
      <c r="P267" s="57">
        <v>65495140.556342803</v>
      </c>
      <c r="Q267" s="57">
        <v>65126731.890163198</v>
      </c>
      <c r="R267" s="57">
        <v>65007827.763072498</v>
      </c>
      <c r="S267" s="57">
        <v>65086974.911627099</v>
      </c>
      <c r="T267" s="57">
        <v>65316879.808444999</v>
      </c>
      <c r="U267" s="57">
        <v>65654408.662206903</v>
      </c>
      <c r="V267" s="57">
        <v>66060587.4176552</v>
      </c>
      <c r="W267" s="57">
        <v>66500601.755595699</v>
      </c>
      <c r="X267" s="57">
        <v>66943797.092895299</v>
      </c>
      <c r="Y267" s="57">
        <v>67363678.582484499</v>
      </c>
      <c r="Z267" s="57">
        <v>67737911.113354206</v>
      </c>
      <c r="AA267" s="57">
        <v>68048319.310560495</v>
      </c>
      <c r="AB267" s="57">
        <v>68280887.535218999</v>
      </c>
      <c r="AC267" s="57">
        <v>68425759.884507895</v>
      </c>
      <c r="AD267" s="57">
        <v>68477240.191670701</v>
      </c>
      <c r="AE267" s="57">
        <v>68433792.0260088</v>
      </c>
      <c r="AF267" s="57">
        <v>68298038.692890406</v>
      </c>
      <c r="AG267" s="57">
        <v>68076763.233741999</v>
      </c>
      <c r="AH267" s="57">
        <v>67780908.426054701</v>
      </c>
      <c r="AI267" s="57">
        <v>67425576.783382207</v>
      </c>
      <c r="AJ267" s="57">
        <v>67030030.555337697</v>
      </c>
      <c r="AK267" s="57">
        <v>66617691.727601297</v>
      </c>
      <c r="AL267" s="57">
        <v>66216142.021911398</v>
      </c>
      <c r="AM267" s="57">
        <v>65857122.896069303</v>
      </c>
      <c r="AN267" s="57">
        <v>65576535.543939799</v>
      </c>
      <c r="AO267" s="57">
        <v>65414440.8954513</v>
      </c>
      <c r="AP267" s="57">
        <v>65415059.6165912</v>
      </c>
      <c r="AQ267" s="57">
        <v>65626772.109411001</v>
      </c>
      <c r="AR267" s="57">
        <v>66102118.512024201</v>
      </c>
      <c r="AS267" s="57">
        <v>66897798.698609099</v>
      </c>
      <c r="AT267" s="57">
        <v>68074672.279400095</v>
      </c>
    </row>
    <row r="268" spans="1:46">
      <c r="A268">
        <v>51</v>
      </c>
      <c r="B268">
        <v>511700</v>
      </c>
      <c r="C268" t="s">
        <v>444</v>
      </c>
      <c r="D268" t="s">
        <v>581</v>
      </c>
      <c r="E268" s="57">
        <v>107075624.636364</v>
      </c>
      <c r="F268" s="57">
        <v>107517026.33494601</v>
      </c>
      <c r="G268" s="57">
        <v>107986014.55528</v>
      </c>
      <c r="H268" s="57">
        <v>108513571.18584201</v>
      </c>
      <c r="I268" s="57">
        <v>109127320.83549701</v>
      </c>
      <c r="J268" s="57">
        <v>109851530.833497</v>
      </c>
      <c r="K268" s="57">
        <v>110707111.229486</v>
      </c>
      <c r="L268" s="57">
        <v>111711614.793495</v>
      </c>
      <c r="M268" s="57">
        <v>112879237.015946</v>
      </c>
      <c r="N268" s="57">
        <v>114220816.107647</v>
      </c>
      <c r="O268" s="57">
        <v>115743832.999798</v>
      </c>
      <c r="P268" s="57">
        <v>117452411.343987</v>
      </c>
      <c r="Q268" s="57">
        <v>119347317.51219</v>
      </c>
      <c r="R268" s="57">
        <v>121425960.596774</v>
      </c>
      <c r="S268" s="57">
        <v>123682392.410494</v>
      </c>
      <c r="T268" s="57">
        <v>126107307.48649301</v>
      </c>
      <c r="U268" s="57">
        <v>128688043.07830501</v>
      </c>
      <c r="V268" s="57">
        <v>131408579.159853</v>
      </c>
      <c r="W268" s="57">
        <v>134249538.42544499</v>
      </c>
      <c r="X268" s="57">
        <v>137188186.289785</v>
      </c>
      <c r="Y268" s="57">
        <v>140198430.88795999</v>
      </c>
      <c r="Z268" s="57">
        <v>143250823.07544899</v>
      </c>
      <c r="AA268" s="57">
        <v>146312556.428119</v>
      </c>
      <c r="AB268" s="57">
        <v>149347467.242226</v>
      </c>
      <c r="AC268" s="57">
        <v>152316034.534417</v>
      </c>
      <c r="AD268" s="57">
        <v>155175380.04172501</v>
      </c>
      <c r="AE268" s="57">
        <v>157879268.22157401</v>
      </c>
      <c r="AF268" s="57">
        <v>160378106.25177601</v>
      </c>
      <c r="AG268" s="57">
        <v>162618944.030534</v>
      </c>
      <c r="AH268" s="57">
        <v>164545474.17643699</v>
      </c>
      <c r="AI268" s="57">
        <v>166098032.028465</v>
      </c>
      <c r="AJ268" s="57">
        <v>167213595.64598799</v>
      </c>
      <c r="AK268" s="57">
        <v>167825785.80876201</v>
      </c>
      <c r="AL268" s="57">
        <v>167864866.01693499</v>
      </c>
      <c r="AM268" s="57">
        <v>167257742.491041</v>
      </c>
      <c r="AN268" s="57">
        <v>165927964.17200699</v>
      </c>
      <c r="AO268" s="57">
        <v>163795722.72114599</v>
      </c>
      <c r="AP268" s="57">
        <v>160777852.52016199</v>
      </c>
      <c r="AQ268" s="57">
        <v>156787830.67114499</v>
      </c>
      <c r="AR268" s="57">
        <v>151735776.99657699</v>
      </c>
      <c r="AS268" s="57">
        <v>145528454.03932801</v>
      </c>
      <c r="AT268" s="57">
        <v>138069267.062657</v>
      </c>
    </row>
    <row r="269" spans="1:46">
      <c r="A269">
        <v>317</v>
      </c>
      <c r="B269">
        <v>511800</v>
      </c>
      <c r="C269" t="s">
        <v>444</v>
      </c>
      <c r="D269" t="s">
        <v>580</v>
      </c>
      <c r="E269" s="57">
        <v>32144477.8214348</v>
      </c>
      <c r="F269" s="57">
        <v>29606636.307164099</v>
      </c>
      <c r="G269" s="57">
        <v>27461050.310262199</v>
      </c>
      <c r="H269" s="57">
        <v>25674016.045476802</v>
      </c>
      <c r="I269" s="57">
        <v>24213237.2207008</v>
      </c>
      <c r="J269" s="57">
        <v>23047825.036972601</v>
      </c>
      <c r="K269" s="57">
        <v>22148298.188476101</v>
      </c>
      <c r="L269" s="57">
        <v>21486582.862540498</v>
      </c>
      <c r="M269" s="57">
        <v>21036012.739640102</v>
      </c>
      <c r="N269" s="57">
        <v>20771328.9933949</v>
      </c>
      <c r="O269" s="57">
        <v>20668680.2905703</v>
      </c>
      <c r="P269" s="57">
        <v>20705622.791076899</v>
      </c>
      <c r="Q269" s="57">
        <v>20861120.147970799</v>
      </c>
      <c r="R269" s="57">
        <v>21115543.507453602</v>
      </c>
      <c r="S269" s="57">
        <v>21450671.508871902</v>
      </c>
      <c r="T269" s="57">
        <v>21849690.284717999</v>
      </c>
      <c r="U269" s="57">
        <v>22297193.460629601</v>
      </c>
      <c r="V269" s="57">
        <v>22779182.155389499</v>
      </c>
      <c r="W269" s="57">
        <v>23283064.980926301</v>
      </c>
      <c r="X269" s="57">
        <v>23797658.042313401</v>
      </c>
      <c r="Y269" s="57">
        <v>24313184.9377703</v>
      </c>
      <c r="Z269" s="57">
        <v>24821276.758661501</v>
      </c>
      <c r="AA269" s="57">
        <v>25314972.089496501</v>
      </c>
      <c r="AB269" s="57">
        <v>25788717.007930901</v>
      </c>
      <c r="AC269" s="57">
        <v>26238365.0847653</v>
      </c>
      <c r="AD269" s="57">
        <v>26661177.383946002</v>
      </c>
      <c r="AE269" s="57">
        <v>27055822.462563898</v>
      </c>
      <c r="AF269" s="57">
        <v>27422376.370856099</v>
      </c>
      <c r="AG269" s="57">
        <v>27762322.652204901</v>
      </c>
      <c r="AH269" s="57">
        <v>28078552.3431377</v>
      </c>
      <c r="AI269" s="57">
        <v>28375363.973327499</v>
      </c>
      <c r="AJ269" s="57">
        <v>28658463.565592598</v>
      </c>
      <c r="AK269" s="57">
        <v>28934964.6358971</v>
      </c>
      <c r="AL269" s="57">
        <v>29213388.193349399</v>
      </c>
      <c r="AM269" s="57">
        <v>29503662.740204401</v>
      </c>
      <c r="AN269" s="57">
        <v>29817124.271862298</v>
      </c>
      <c r="AO269" s="57">
        <v>30166516.2768679</v>
      </c>
      <c r="AP269" s="57">
        <v>30565989.736911699</v>
      </c>
      <c r="AQ269" s="57">
        <v>31031103.126830298</v>
      </c>
      <c r="AR269" s="57">
        <v>31578822.414604299</v>
      </c>
      <c r="AS269" s="57">
        <v>32227521.061361499</v>
      </c>
      <c r="AT269" s="57">
        <v>32996980.021372899</v>
      </c>
    </row>
    <row r="270" spans="1:46">
      <c r="A270">
        <v>14</v>
      </c>
      <c r="B270">
        <v>511900</v>
      </c>
      <c r="C270" t="s">
        <v>444</v>
      </c>
      <c r="D270" t="s">
        <v>579</v>
      </c>
      <c r="E270" s="57">
        <v>68506445.340778604</v>
      </c>
      <c r="F270" s="57">
        <v>62026553.569297299</v>
      </c>
      <c r="G270" s="57">
        <v>56526073.248136498</v>
      </c>
      <c r="H270" s="57">
        <v>51920425.198896803</v>
      </c>
      <c r="I270" s="57">
        <v>48128602.453715697</v>
      </c>
      <c r="J270" s="57">
        <v>45073170.255268499</v>
      </c>
      <c r="K270" s="57">
        <v>42680266.056768402</v>
      </c>
      <c r="L270" s="57">
        <v>40879599.5219661</v>
      </c>
      <c r="M270" s="57">
        <v>39604452.5251498</v>
      </c>
      <c r="N270" s="57">
        <v>38791679.151144996</v>
      </c>
      <c r="O270" s="57">
        <v>38381705.695315503</v>
      </c>
      <c r="P270" s="57">
        <v>38318530.663561501</v>
      </c>
      <c r="Q270" s="57">
        <v>38549724.772322401</v>
      </c>
      <c r="R270" s="57">
        <v>39026430.948574297</v>
      </c>
      <c r="S270" s="57">
        <v>39703364.329830498</v>
      </c>
      <c r="T270" s="57">
        <v>40538812.264143102</v>
      </c>
      <c r="U270" s="57">
        <v>41494634.310099997</v>
      </c>
      <c r="V270" s="57">
        <v>42536262.2368287</v>
      </c>
      <c r="W270" s="57">
        <v>43632700.023993097</v>
      </c>
      <c r="X270" s="57">
        <v>44756523.861794598</v>
      </c>
      <c r="Y270" s="57">
        <v>45883882.150973</v>
      </c>
      <c r="Z270" s="57">
        <v>46994495.502805099</v>
      </c>
      <c r="AA270" s="57">
        <v>48071656.739105299</v>
      </c>
      <c r="AB270" s="57">
        <v>49102230.892226301</v>
      </c>
      <c r="AC270" s="57">
        <v>50076655.205057003</v>
      </c>
      <c r="AD270" s="57">
        <v>50988939.131025702</v>
      </c>
      <c r="AE270" s="57">
        <v>51836664.334096603</v>
      </c>
      <c r="AF270" s="57">
        <v>52620984.688772596</v>
      </c>
      <c r="AG270" s="57">
        <v>53346626.280093797</v>
      </c>
      <c r="AH270" s="57">
        <v>54021887.403637499</v>
      </c>
      <c r="AI270" s="57">
        <v>54658638.565519497</v>
      </c>
      <c r="AJ270" s="57">
        <v>55272322.482391998</v>
      </c>
      <c r="AK270" s="57">
        <v>55881954.081447199</v>
      </c>
      <c r="AL270" s="57">
        <v>56510120.500410698</v>
      </c>
      <c r="AM270" s="57">
        <v>57182981.087550797</v>
      </c>
      <c r="AN270" s="57">
        <v>57930267.401669599</v>
      </c>
      <c r="AO270" s="57">
        <v>58785283.212107301</v>
      </c>
      <c r="AP270" s="57">
        <v>59784904.498743698</v>
      </c>
      <c r="AQ270" s="57">
        <v>60969579.451994501</v>
      </c>
      <c r="AR270" s="57">
        <v>62383328.472812802</v>
      </c>
      <c r="AS270" s="57">
        <v>64073744.172689997</v>
      </c>
      <c r="AT270" s="57">
        <v>66091991.3736545</v>
      </c>
    </row>
    <row r="271" spans="1:46">
      <c r="A271">
        <v>363</v>
      </c>
      <c r="B271">
        <v>512000</v>
      </c>
      <c r="C271" t="s">
        <v>444</v>
      </c>
      <c r="D271" t="s">
        <v>578</v>
      </c>
      <c r="E271" s="57">
        <v>49247313.531390801</v>
      </c>
      <c r="F271" s="57">
        <v>47042341.0812409</v>
      </c>
      <c r="G271" s="57">
        <v>45243528.4874686</v>
      </c>
      <c r="H271" s="57">
        <v>43815155.9640802</v>
      </c>
      <c r="I271" s="57">
        <v>42723035.974211901</v>
      </c>
      <c r="J271" s="57">
        <v>41934513.230129696</v>
      </c>
      <c r="K271" s="57">
        <v>41418464.693229303</v>
      </c>
      <c r="L271" s="57">
        <v>41145299.574036598</v>
      </c>
      <c r="M271" s="57">
        <v>41086959.332207203</v>
      </c>
      <c r="N271" s="57">
        <v>41216917.676526301</v>
      </c>
      <c r="O271" s="57">
        <v>41510180.564909399</v>
      </c>
      <c r="P271" s="57">
        <v>41943286.204401597</v>
      </c>
      <c r="Q271" s="57">
        <v>42494305.0511778</v>
      </c>
      <c r="R271" s="57">
        <v>43142839.810543001</v>
      </c>
      <c r="S271" s="57">
        <v>43870025.4369317</v>
      </c>
      <c r="T271" s="57">
        <v>44658529.133908801</v>
      </c>
      <c r="U271" s="57">
        <v>45492550.354168102</v>
      </c>
      <c r="V271" s="57">
        <v>46357820.7995345</v>
      </c>
      <c r="W271" s="57">
        <v>47241604.420961797</v>
      </c>
      <c r="X271" s="57">
        <v>48132697.4185341</v>
      </c>
      <c r="Y271" s="57">
        <v>49021428.2414653</v>
      </c>
      <c r="Z271" s="57">
        <v>49899657.588098697</v>
      </c>
      <c r="AA271" s="57">
        <v>50760778.405908398</v>
      </c>
      <c r="AB271" s="57">
        <v>51599715.891497202</v>
      </c>
      <c r="AC271" s="57">
        <v>52412927.490598798</v>
      </c>
      <c r="AD271" s="57">
        <v>53198402.898075998</v>
      </c>
      <c r="AE271" s="57">
        <v>53955664.057922497</v>
      </c>
      <c r="AF271" s="57">
        <v>54685765.163260102</v>
      </c>
      <c r="AG271" s="57">
        <v>55391292.656342097</v>
      </c>
      <c r="AH271" s="57">
        <v>56076365.228550799</v>
      </c>
      <c r="AI271" s="57">
        <v>56746633.820398301</v>
      </c>
      <c r="AJ271" s="57">
        <v>57409281.621527798</v>
      </c>
      <c r="AK271" s="57">
        <v>58073024.070710197</v>
      </c>
      <c r="AL271" s="57">
        <v>58748108.855848297</v>
      </c>
      <c r="AM271" s="57">
        <v>59446315.913973697</v>
      </c>
      <c r="AN271" s="57">
        <v>60180957.431247897</v>
      </c>
      <c r="AO271" s="57">
        <v>60966877.842962101</v>
      </c>
      <c r="AP271" s="57">
        <v>61820453.8335381</v>
      </c>
      <c r="AQ271" s="57">
        <v>62759594.336527698</v>
      </c>
      <c r="AR271" s="57">
        <v>63803740.534610599</v>
      </c>
      <c r="AS271" s="57">
        <v>64973865.859599203</v>
      </c>
      <c r="AT271" s="57">
        <v>66292475.992433198</v>
      </c>
    </row>
    <row r="272" spans="1:46">
      <c r="A272">
        <v>1</v>
      </c>
      <c r="B272">
        <v>513200</v>
      </c>
      <c r="C272" t="s">
        <v>444</v>
      </c>
      <c r="D272" t="s">
        <v>577</v>
      </c>
      <c r="E272" s="57">
        <v>12872027.301436501</v>
      </c>
      <c r="F272" s="57">
        <v>17208476.071690999</v>
      </c>
      <c r="G272" s="57">
        <v>20757376.928454001</v>
      </c>
      <c r="H272" s="57">
        <v>23596943.417449798</v>
      </c>
      <c r="I272" s="57">
        <v>25801866.6436234</v>
      </c>
      <c r="J272" s="57">
        <v>27443315.271140199</v>
      </c>
      <c r="K272" s="57">
        <v>28588935.523387101</v>
      </c>
      <c r="L272" s="57">
        <v>29302851.182971299</v>
      </c>
      <c r="M272" s="57">
        <v>29645663.591721401</v>
      </c>
      <c r="N272" s="57">
        <v>29674451.6506867</v>
      </c>
      <c r="O272" s="57">
        <v>29442771.820137098</v>
      </c>
      <c r="P272" s="57">
        <v>29000658.119563598</v>
      </c>
      <c r="Q272" s="57">
        <v>28394622.1276781</v>
      </c>
      <c r="R272" s="57">
        <v>27667652.982413501</v>
      </c>
      <c r="S272" s="57">
        <v>26859217.380922999</v>
      </c>
      <c r="T272" s="57">
        <v>26005259.579581302</v>
      </c>
      <c r="U272" s="57">
        <v>25138201.3939838</v>
      </c>
      <c r="V272" s="57">
        <v>24286942.198946401</v>
      </c>
      <c r="W272" s="57">
        <v>23476858.928506602</v>
      </c>
      <c r="X272" s="57">
        <v>22729806.075921498</v>
      </c>
      <c r="Y272" s="57">
        <v>22064115.693671402</v>
      </c>
      <c r="Z272" s="57">
        <v>21494597.393454701</v>
      </c>
      <c r="AA272" s="57">
        <v>21032538.346191801</v>
      </c>
      <c r="AB272" s="57">
        <v>20685703.2820253</v>
      </c>
      <c r="AC272" s="57">
        <v>20458334.490316998</v>
      </c>
      <c r="AD272" s="57">
        <v>20351151.819649901</v>
      </c>
      <c r="AE272" s="57">
        <v>20361352.677827802</v>
      </c>
      <c r="AF272" s="57">
        <v>20482612.031876501</v>
      </c>
      <c r="AG272" s="57">
        <v>20705082.408040501</v>
      </c>
      <c r="AH272" s="57">
        <v>21015393.891787201</v>
      </c>
      <c r="AI272" s="57">
        <v>21396654.127804</v>
      </c>
      <c r="AJ272" s="57">
        <v>21828448.3199999</v>
      </c>
      <c r="AK272" s="57">
        <v>22286839.231502999</v>
      </c>
      <c r="AL272" s="57">
        <v>22744367.184664398</v>
      </c>
      <c r="AM272" s="57">
        <v>23170050.061055101</v>
      </c>
      <c r="AN272" s="57">
        <v>23529383.3014655</v>
      </c>
      <c r="AO272" s="57">
        <v>23784339.905910902</v>
      </c>
      <c r="AP272" s="57">
        <v>23893370.433622301</v>
      </c>
      <c r="AQ272" s="57">
        <v>23811403.0030565</v>
      </c>
      <c r="AR272" s="57">
        <v>23489843.291887201</v>
      </c>
      <c r="AS272" s="57">
        <v>22876574.537011102</v>
      </c>
      <c r="AT272" s="57">
        <v>21915957.534545399</v>
      </c>
    </row>
    <row r="273" spans="1:46">
      <c r="A273">
        <v>79</v>
      </c>
      <c r="B273">
        <v>513300</v>
      </c>
      <c r="C273" t="s">
        <v>444</v>
      </c>
      <c r="D273" t="s">
        <v>576</v>
      </c>
      <c r="E273" s="57">
        <v>17966166.462712999</v>
      </c>
      <c r="F273" s="57">
        <v>23541608.527649999</v>
      </c>
      <c r="G273" s="57">
        <v>28103199.073801499</v>
      </c>
      <c r="H273" s="57">
        <v>31751987.329999201</v>
      </c>
      <c r="I273" s="57">
        <v>34584459.019586101</v>
      </c>
      <c r="J273" s="57">
        <v>36692536.360417098</v>
      </c>
      <c r="K273" s="57">
        <v>38163578.064860202</v>
      </c>
      <c r="L273" s="57">
        <v>39080379.339793399</v>
      </c>
      <c r="M273" s="57">
        <v>39521171.886607997</v>
      </c>
      <c r="N273" s="57">
        <v>39559623.901206903</v>
      </c>
      <c r="O273" s="57">
        <v>39264840.074004397</v>
      </c>
      <c r="P273" s="57">
        <v>38701361.589927398</v>
      </c>
      <c r="Q273" s="57">
        <v>37929166.128413901</v>
      </c>
      <c r="R273" s="57">
        <v>37003667.863414802</v>
      </c>
      <c r="S273" s="57">
        <v>35975717.463392302</v>
      </c>
      <c r="T273" s="57">
        <v>34891602.091320299</v>
      </c>
      <c r="U273" s="57">
        <v>33793045.404685497</v>
      </c>
      <c r="V273" s="57">
        <v>32717207.555484999</v>
      </c>
      <c r="W273" s="57">
        <v>31696685.190229699</v>
      </c>
      <c r="X273" s="57">
        <v>30759511.4499407</v>
      </c>
      <c r="Y273" s="57">
        <v>29929155.9701517</v>
      </c>
      <c r="Z273" s="57">
        <v>29224524.880909</v>
      </c>
      <c r="AA273" s="57">
        <v>28659960.806768902</v>
      </c>
      <c r="AB273" s="57">
        <v>28245242.866802499</v>
      </c>
      <c r="AC273" s="57">
        <v>27985586.674589399</v>
      </c>
      <c r="AD273" s="57">
        <v>27881644.338224199</v>
      </c>
      <c r="AE273" s="57">
        <v>27929504.4603112</v>
      </c>
      <c r="AF273" s="57">
        <v>28120692.1379673</v>
      </c>
      <c r="AG273" s="57">
        <v>28442168.9628217</v>
      </c>
      <c r="AH273" s="57">
        <v>28876333.021015901</v>
      </c>
      <c r="AI273" s="57">
        <v>29401018.893201601</v>
      </c>
      <c r="AJ273" s="57">
        <v>29989497.654545099</v>
      </c>
      <c r="AK273" s="57">
        <v>30610476.874720301</v>
      </c>
      <c r="AL273" s="57">
        <v>31228100.617917798</v>
      </c>
      <c r="AM273" s="57">
        <v>31801949.442837499</v>
      </c>
      <c r="AN273" s="57">
        <v>32287040.402690198</v>
      </c>
      <c r="AO273" s="57">
        <v>32633827.045201998</v>
      </c>
      <c r="AP273" s="57">
        <v>32788199.412609302</v>
      </c>
      <c r="AQ273" s="57">
        <v>32691484.041658599</v>
      </c>
      <c r="AR273" s="57">
        <v>32280443.963609502</v>
      </c>
      <c r="AS273" s="57">
        <v>31487278.704234399</v>
      </c>
      <c r="AT273" s="57">
        <v>30239624.2838175</v>
      </c>
    </row>
    <row r="274" spans="1:46">
      <c r="A274">
        <v>163</v>
      </c>
      <c r="B274">
        <v>513400</v>
      </c>
      <c r="C274" t="s">
        <v>444</v>
      </c>
      <c r="D274" t="s">
        <v>575</v>
      </c>
      <c r="E274" s="57">
        <v>84648381.469023898</v>
      </c>
      <c r="F274" s="57">
        <v>104948775.212697</v>
      </c>
      <c r="G274" s="57">
        <v>121489735.28946701</v>
      </c>
      <c r="H274" s="57">
        <v>134649164.01511699</v>
      </c>
      <c r="I274" s="57">
        <v>144787840.022358</v>
      </c>
      <c r="J274" s="57">
        <v>152249418.26082501</v>
      </c>
      <c r="K274" s="57">
        <v>157360429.99708399</v>
      </c>
      <c r="L274" s="57">
        <v>160430282.81462201</v>
      </c>
      <c r="M274" s="57">
        <v>161751260.61386099</v>
      </c>
      <c r="N274" s="57">
        <v>161598523.612142</v>
      </c>
      <c r="O274" s="57">
        <v>160230108.34373501</v>
      </c>
      <c r="P274" s="57">
        <v>157886927.659841</v>
      </c>
      <c r="Q274" s="57">
        <v>154792770.72858199</v>
      </c>
      <c r="R274" s="57">
        <v>151154303.03500801</v>
      </c>
      <c r="S274" s="57">
        <v>147161066.381098</v>
      </c>
      <c r="T274" s="57">
        <v>142985478.88575801</v>
      </c>
      <c r="U274" s="57">
        <v>138782834.98481899</v>
      </c>
      <c r="V274" s="57">
        <v>134691305.43103501</v>
      </c>
      <c r="W274" s="57">
        <v>130831937.29409701</v>
      </c>
      <c r="X274" s="57">
        <v>127308653.960613</v>
      </c>
      <c r="Y274" s="57">
        <v>124208255.134122</v>
      </c>
      <c r="Z274" s="57">
        <v>121600416.83509099</v>
      </c>
      <c r="AA274" s="57">
        <v>119537691.400911</v>
      </c>
      <c r="AB274" s="57">
        <v>118055507.485899</v>
      </c>
      <c r="AC274" s="57">
        <v>117172170.061303</v>
      </c>
      <c r="AD274" s="57">
        <v>116888860.41529401</v>
      </c>
      <c r="AE274" s="57">
        <v>117189636.152973</v>
      </c>
      <c r="AF274" s="57">
        <v>118041431.196362</v>
      </c>
      <c r="AG274" s="57">
        <v>119394055.78441601</v>
      </c>
      <c r="AH274" s="57">
        <v>121180196.47301701</v>
      </c>
      <c r="AI274" s="57">
        <v>123315416.134966</v>
      </c>
      <c r="AJ274" s="57">
        <v>125698153.959999</v>
      </c>
      <c r="AK274" s="57">
        <v>128209725.45477501</v>
      </c>
      <c r="AL274" s="57">
        <v>130714322.442883</v>
      </c>
      <c r="AM274" s="57">
        <v>133059013.064835</v>
      </c>
      <c r="AN274" s="57">
        <v>135073741.77806699</v>
      </c>
      <c r="AO274" s="57">
        <v>136571329.356949</v>
      </c>
      <c r="AP274" s="57">
        <v>137347472.892775</v>
      </c>
      <c r="AQ274" s="57">
        <v>137180745.793764</v>
      </c>
      <c r="AR274" s="57">
        <v>135832597.785061</v>
      </c>
      <c r="AS274" s="57">
        <v>133047354.908749</v>
      </c>
      <c r="AT274" s="57">
        <v>128552219.523819</v>
      </c>
    </row>
    <row r="275" spans="1:46">
      <c r="A275">
        <v>86</v>
      </c>
      <c r="B275">
        <v>520100</v>
      </c>
      <c r="C275" t="s">
        <v>463</v>
      </c>
      <c r="D275" t="s">
        <v>574</v>
      </c>
      <c r="E275" s="57">
        <v>215342458.19455501</v>
      </c>
      <c r="F275" s="57">
        <v>201505735.05234501</v>
      </c>
      <c r="G275" s="57">
        <v>189609609.518646</v>
      </c>
      <c r="H275" s="57">
        <v>179484659.56106099</v>
      </c>
      <c r="I275" s="57">
        <v>170968509.432632</v>
      </c>
      <c r="J275" s="57">
        <v>163905829.67183799</v>
      </c>
      <c r="K275" s="57">
        <v>158148337.10259399</v>
      </c>
      <c r="L275" s="57">
        <v>153554794.834254</v>
      </c>
      <c r="M275" s="57">
        <v>149991012.26160601</v>
      </c>
      <c r="N275" s="57">
        <v>147329845.06487799</v>
      </c>
      <c r="O275" s="57">
        <v>145451195.20973301</v>
      </c>
      <c r="P275" s="57">
        <v>144242010.947272</v>
      </c>
      <c r="Q275" s="57">
        <v>143596286.81403399</v>
      </c>
      <c r="R275" s="57">
        <v>143415063.63199401</v>
      </c>
      <c r="S275" s="57">
        <v>143606428.50856301</v>
      </c>
      <c r="T275" s="57">
        <v>144085514.83658999</v>
      </c>
      <c r="U275" s="57">
        <v>144774502.294361</v>
      </c>
      <c r="V275" s="57">
        <v>145602616.84560099</v>
      </c>
      <c r="W275" s="57">
        <v>146506130.73946899</v>
      </c>
      <c r="X275" s="57">
        <v>147428362.510562</v>
      </c>
      <c r="Y275" s="57">
        <v>148319676.97891599</v>
      </c>
      <c r="Z275" s="57">
        <v>149137485.25</v>
      </c>
      <c r="AA275" s="57">
        <v>149846244.714724</v>
      </c>
      <c r="AB275" s="57">
        <v>150417459.04943299</v>
      </c>
      <c r="AC275" s="57">
        <v>150829678.21591201</v>
      </c>
      <c r="AD275" s="57">
        <v>151068498.46137601</v>
      </c>
      <c r="AE275" s="57">
        <v>151126562.31848499</v>
      </c>
      <c r="AF275" s="57">
        <v>151003558.605333</v>
      </c>
      <c r="AG275" s="57">
        <v>150706222.42545</v>
      </c>
      <c r="AH275" s="57">
        <v>150248335.16780201</v>
      </c>
      <c r="AI275" s="57">
        <v>149650724.506796</v>
      </c>
      <c r="AJ275" s="57">
        <v>148941264.402273</v>
      </c>
      <c r="AK275" s="57">
        <v>148154875.09951401</v>
      </c>
      <c r="AL275" s="57">
        <v>147333523.129233</v>
      </c>
      <c r="AM275" s="57">
        <v>146526221.30758399</v>
      </c>
      <c r="AN275" s="57">
        <v>145789028.73615399</v>
      </c>
      <c r="AO275" s="57">
        <v>145185050.801976</v>
      </c>
      <c r="AP275" s="57">
        <v>144784439.17751101</v>
      </c>
      <c r="AQ275" s="57">
        <v>144664391.82065901</v>
      </c>
      <c r="AR275" s="57">
        <v>144909152.97476301</v>
      </c>
      <c r="AS275" s="57">
        <v>145610013.16859099</v>
      </c>
      <c r="AT275" s="57">
        <v>146865309.21636301</v>
      </c>
    </row>
    <row r="276" spans="1:46">
      <c r="A276">
        <v>176</v>
      </c>
      <c r="B276">
        <v>520200</v>
      </c>
      <c r="C276" t="s">
        <v>463</v>
      </c>
      <c r="D276" t="s">
        <v>573</v>
      </c>
      <c r="E276" s="57">
        <v>71456988.816551298</v>
      </c>
      <c r="F276" s="57">
        <v>65244003.469090298</v>
      </c>
      <c r="G276" s="57">
        <v>60012567.0652088</v>
      </c>
      <c r="H276" s="57">
        <v>55677931.002786301</v>
      </c>
      <c r="I276" s="57">
        <v>52158914.805423401</v>
      </c>
      <c r="J276" s="57">
        <v>49377906.122442402</v>
      </c>
      <c r="K276" s="57">
        <v>47260860.728886597</v>
      </c>
      <c r="L276" s="57">
        <v>45737302.525520302</v>
      </c>
      <c r="M276" s="57">
        <v>44740323.538830496</v>
      </c>
      <c r="N276" s="57">
        <v>44206583.9210243</v>
      </c>
      <c r="O276" s="57">
        <v>44076311.950029597</v>
      </c>
      <c r="P276" s="57">
        <v>44293304.0294974</v>
      </c>
      <c r="Q276" s="57">
        <v>44804924.688798502</v>
      </c>
      <c r="R276" s="57">
        <v>45562106.583026201</v>
      </c>
      <c r="S276" s="57">
        <v>46519350.492993802</v>
      </c>
      <c r="T276" s="57">
        <v>47634725.325236998</v>
      </c>
      <c r="U276" s="57">
        <v>48869868.112013102</v>
      </c>
      <c r="V276" s="57">
        <v>50189984.011298701</v>
      </c>
      <c r="W276" s="57">
        <v>51563846.306794196</v>
      </c>
      <c r="X276" s="57">
        <v>52963796.4079201</v>
      </c>
      <c r="Y276" s="57">
        <v>54365743.849817999</v>
      </c>
      <c r="Z276" s="57">
        <v>55749166.293351904</v>
      </c>
      <c r="AA276" s="57">
        <v>57097109.525106199</v>
      </c>
      <c r="AB276" s="57">
        <v>58396187.457386002</v>
      </c>
      <c r="AC276" s="57">
        <v>59636582.128219597</v>
      </c>
      <c r="AD276" s="57">
        <v>60812043.701355197</v>
      </c>
      <c r="AE276" s="57">
        <v>61919890.466263101</v>
      </c>
      <c r="AF276" s="57">
        <v>62961008.838134497</v>
      </c>
      <c r="AG276" s="57">
        <v>63939853.357881799</v>
      </c>
      <c r="AH276" s="57">
        <v>64864446.692138404</v>
      </c>
      <c r="AI276" s="57">
        <v>65746379.633261003</v>
      </c>
      <c r="AJ276" s="57">
        <v>66600811.099324897</v>
      </c>
      <c r="AK276" s="57">
        <v>67446468.1341279</v>
      </c>
      <c r="AL276" s="57">
        <v>68305645.907190099</v>
      </c>
      <c r="AM276" s="57">
        <v>69204207.713753</v>
      </c>
      <c r="AN276" s="57">
        <v>70171584.974775597</v>
      </c>
      <c r="AO276" s="57">
        <v>71240777.236943007</v>
      </c>
      <c r="AP276" s="57">
        <v>72448352.172660604</v>
      </c>
      <c r="AQ276" s="57">
        <v>73834445.580051705</v>
      </c>
      <c r="AR276" s="57">
        <v>75442761.382965803</v>
      </c>
      <c r="AS276" s="57">
        <v>77320571.630970195</v>
      </c>
      <c r="AT276" s="57">
        <v>79518716.499356002</v>
      </c>
    </row>
    <row r="277" spans="1:46">
      <c r="A277">
        <v>366</v>
      </c>
      <c r="B277">
        <v>520300</v>
      </c>
      <c r="C277" t="s">
        <v>463</v>
      </c>
      <c r="D277" t="s">
        <v>572</v>
      </c>
      <c r="E277" s="57">
        <v>172750660.426373</v>
      </c>
      <c r="F277" s="57">
        <v>153417655.369344</v>
      </c>
      <c r="G277" s="57">
        <v>136909508.93686399</v>
      </c>
      <c r="H277" s="57">
        <v>122983197.779174</v>
      </c>
      <c r="I277" s="57">
        <v>111405867.446557</v>
      </c>
      <c r="J277" s="57">
        <v>101954832.389336</v>
      </c>
      <c r="K277" s="57">
        <v>94417575.957871199</v>
      </c>
      <c r="L277" s="57">
        <v>88591750.402562097</v>
      </c>
      <c r="M277" s="57">
        <v>84285176.873848006</v>
      </c>
      <c r="N277" s="57">
        <v>81315845.422208294</v>
      </c>
      <c r="O277" s="57">
        <v>79511914.998159394</v>
      </c>
      <c r="P277" s="57">
        <v>78711713.452258602</v>
      </c>
      <c r="Q277" s="57">
        <v>78763737.535101399</v>
      </c>
      <c r="R277" s="57">
        <v>79526652.897324607</v>
      </c>
      <c r="S277" s="57">
        <v>80869294.089600593</v>
      </c>
      <c r="T277" s="57">
        <v>82670664.562645897</v>
      </c>
      <c r="U277" s="57">
        <v>84819936.667208195</v>
      </c>
      <c r="V277" s="57">
        <v>87216451.654084206</v>
      </c>
      <c r="W277" s="57">
        <v>89769719.674104199</v>
      </c>
      <c r="X277" s="57">
        <v>92399419.778137699</v>
      </c>
      <c r="Y277" s="57">
        <v>95035399.917094693</v>
      </c>
      <c r="Z277" s="57">
        <v>97617676.941923097</v>
      </c>
      <c r="AA277" s="57">
        <v>100096436.60361201</v>
      </c>
      <c r="AB277" s="57">
        <v>102432033.55319101</v>
      </c>
      <c r="AC277" s="57">
        <v>104594991.341719</v>
      </c>
      <c r="AD277" s="57">
        <v>106566002.420311</v>
      </c>
      <c r="AE277" s="57">
        <v>108335928.14010499</v>
      </c>
      <c r="AF277" s="57">
        <v>109905798.752288</v>
      </c>
      <c r="AG277" s="57">
        <v>111286813.40808199</v>
      </c>
      <c r="AH277" s="57">
        <v>112500340.158751</v>
      </c>
      <c r="AI277" s="57">
        <v>113577915.955595</v>
      </c>
      <c r="AJ277" s="57">
        <v>114561246.649956</v>
      </c>
      <c r="AK277" s="57">
        <v>115502206.993213</v>
      </c>
      <c r="AL277" s="57">
        <v>116462840.636787</v>
      </c>
      <c r="AM277" s="57">
        <v>117515360.13213301</v>
      </c>
      <c r="AN277" s="57">
        <v>118742146.93075199</v>
      </c>
      <c r="AO277" s="57">
        <v>120235751.384179</v>
      </c>
      <c r="AP277" s="57">
        <v>122098892.743992</v>
      </c>
      <c r="AQ277" s="57">
        <v>124444459.161805</v>
      </c>
      <c r="AR277" s="57">
        <v>127395507.68927</v>
      </c>
      <c r="AS277" s="57">
        <v>131085264.27808399</v>
      </c>
      <c r="AT277" s="57">
        <v>135657123.77998099</v>
      </c>
    </row>
    <row r="278" spans="1:46">
      <c r="A278">
        <v>9</v>
      </c>
      <c r="B278">
        <v>520400</v>
      </c>
      <c r="C278" t="s">
        <v>463</v>
      </c>
      <c r="D278" t="s">
        <v>571</v>
      </c>
      <c r="E278" s="57">
        <v>54321832.759958997</v>
      </c>
      <c r="F278" s="57">
        <v>51875257.314468399</v>
      </c>
      <c r="G278" s="57">
        <v>49941410.275684804</v>
      </c>
      <c r="H278" s="57">
        <v>48474191.992087699</v>
      </c>
      <c r="I278" s="57">
        <v>47429521.204446599</v>
      </c>
      <c r="J278" s="57">
        <v>46765335.045819797</v>
      </c>
      <c r="K278" s="57">
        <v>46441589.041555598</v>
      </c>
      <c r="L278" s="57">
        <v>46420257.109291904</v>
      </c>
      <c r="M278" s="57">
        <v>46665331.558955602</v>
      </c>
      <c r="N278" s="57">
        <v>47142823.0927632</v>
      </c>
      <c r="O278" s="57">
        <v>47820760.805220798</v>
      </c>
      <c r="P278" s="57">
        <v>48669192.183124296</v>
      </c>
      <c r="Q278" s="57">
        <v>49660183.105558299</v>
      </c>
      <c r="R278" s="57">
        <v>50767817.843897797</v>
      </c>
      <c r="S278" s="57">
        <v>51968199.061806403</v>
      </c>
      <c r="T278" s="57">
        <v>53239447.815237902</v>
      </c>
      <c r="U278" s="57">
        <v>54561703.552434899</v>
      </c>
      <c r="V278" s="57">
        <v>55917124.113930099</v>
      </c>
      <c r="W278" s="57">
        <v>57289885.732545502</v>
      </c>
      <c r="X278" s="57">
        <v>58666183.0333924</v>
      </c>
      <c r="Y278" s="57">
        <v>60034229.033871703</v>
      </c>
      <c r="Z278" s="57">
        <v>61384255.1436738</v>
      </c>
      <c r="AA278" s="57">
        <v>62708511.164778501</v>
      </c>
      <c r="AB278" s="57">
        <v>64001265.291455097</v>
      </c>
      <c r="AC278" s="57">
        <v>65258804.110262603</v>
      </c>
      <c r="AD278" s="57">
        <v>66479432.600049302</v>
      </c>
      <c r="AE278" s="57">
        <v>67663474.131952807</v>
      </c>
      <c r="AF278" s="57">
        <v>68813270.469400495</v>
      </c>
      <c r="AG278" s="57">
        <v>69933181.768109098</v>
      </c>
      <c r="AH278" s="57">
        <v>71029586.576084405</v>
      </c>
      <c r="AI278" s="57">
        <v>72110881.833622903</v>
      </c>
      <c r="AJ278" s="57">
        <v>73187482.873309404</v>
      </c>
      <c r="AK278" s="57">
        <v>74271823.420018196</v>
      </c>
      <c r="AL278" s="57">
        <v>75378355.590913996</v>
      </c>
      <c r="AM278" s="57">
        <v>76523549.8954501</v>
      </c>
      <c r="AN278" s="57">
        <v>77725895.235370606</v>
      </c>
      <c r="AO278" s="57">
        <v>79005898.904706195</v>
      </c>
      <c r="AP278" s="57">
        <v>80386086.589781001</v>
      </c>
      <c r="AQ278" s="57">
        <v>81891002.369204804</v>
      </c>
      <c r="AR278" s="57">
        <v>83547208.713879302</v>
      </c>
      <c r="AS278" s="57">
        <v>85383286.486994997</v>
      </c>
      <c r="AT278" s="57">
        <v>87429834.944032699</v>
      </c>
    </row>
    <row r="279" spans="1:46">
      <c r="A279">
        <v>30</v>
      </c>
      <c r="B279">
        <v>520500</v>
      </c>
      <c r="C279" t="s">
        <v>463</v>
      </c>
      <c r="D279" t="s">
        <v>570</v>
      </c>
      <c r="E279" s="57">
        <v>92315912.004261598</v>
      </c>
      <c r="F279" s="57">
        <v>93249154.184182703</v>
      </c>
      <c r="G279" s="57">
        <v>93897652.216589704</v>
      </c>
      <c r="H279" s="57">
        <v>94295627.416725293</v>
      </c>
      <c r="I279" s="57">
        <v>94475637.889392704</v>
      </c>
      <c r="J279" s="57">
        <v>94468578.528955206</v>
      </c>
      <c r="K279" s="57">
        <v>94303681.0193367</v>
      </c>
      <c r="L279" s="57">
        <v>94008513.834021196</v>
      </c>
      <c r="M279" s="57">
        <v>93608982.236053407</v>
      </c>
      <c r="N279" s="57">
        <v>93129328.278038204</v>
      </c>
      <c r="O279" s="57">
        <v>92592130.802140698</v>
      </c>
      <c r="P279" s="57">
        <v>92018305.440086603</v>
      </c>
      <c r="Q279" s="57">
        <v>91427104.613161698</v>
      </c>
      <c r="R279" s="57">
        <v>90836117.532212496</v>
      </c>
      <c r="S279" s="57">
        <v>90261270.197645605</v>
      </c>
      <c r="T279" s="57">
        <v>89716825.399427995</v>
      </c>
      <c r="U279" s="57">
        <v>89215382.717087299</v>
      </c>
      <c r="V279" s="57">
        <v>88767878.519710898</v>
      </c>
      <c r="W279" s="57">
        <v>88383585.9659473</v>
      </c>
      <c r="X279" s="57">
        <v>88070115.004004598</v>
      </c>
      <c r="Y279" s="57">
        <v>87833412.371651798</v>
      </c>
      <c r="Z279" s="57">
        <v>87677761.596218199</v>
      </c>
      <c r="AA279" s="57">
        <v>87605782.994592994</v>
      </c>
      <c r="AB279" s="57">
        <v>87618433.673226595</v>
      </c>
      <c r="AC279" s="57">
        <v>87715007.528128698</v>
      </c>
      <c r="AD279" s="57">
        <v>87893135.244870499</v>
      </c>
      <c r="AE279" s="57">
        <v>88148784.298582599</v>
      </c>
      <c r="AF279" s="57">
        <v>88476258.953956604</v>
      </c>
      <c r="AG279" s="57">
        <v>88868200.265243694</v>
      </c>
      <c r="AH279" s="57">
        <v>89315586.076256797</v>
      </c>
      <c r="AI279" s="57">
        <v>89807731.020367399</v>
      </c>
      <c r="AJ279" s="57">
        <v>90332286.520509005</v>
      </c>
      <c r="AK279" s="57">
        <v>90875240.789174303</v>
      </c>
      <c r="AL279" s="57">
        <v>91420918.828416899</v>
      </c>
      <c r="AM279" s="57">
        <v>91951982.429850802</v>
      </c>
      <c r="AN279" s="57">
        <v>92449430.174649894</v>
      </c>
      <c r="AO279" s="57">
        <v>92892597.4335493</v>
      </c>
      <c r="AP279" s="57">
        <v>93259156.366843596</v>
      </c>
      <c r="AQ279" s="57">
        <v>93525115.924387395</v>
      </c>
      <c r="AR279" s="57">
        <v>93664821.845597699</v>
      </c>
      <c r="AS279" s="57">
        <v>93650956.659449905</v>
      </c>
      <c r="AT279" s="57">
        <v>93454539.684479997</v>
      </c>
    </row>
    <row r="280" spans="1:46">
      <c r="A280">
        <v>275</v>
      </c>
      <c r="B280">
        <v>520600</v>
      </c>
      <c r="C280" t="s">
        <v>463</v>
      </c>
      <c r="D280" t="s">
        <v>569</v>
      </c>
      <c r="E280" s="57">
        <v>69223712.603150904</v>
      </c>
      <c r="F280" s="57">
        <v>65702494.948706001</v>
      </c>
      <c r="G280" s="57">
        <v>62895311.499207601</v>
      </c>
      <c r="H280" s="57">
        <v>60737120.704741701</v>
      </c>
      <c r="I280" s="57">
        <v>59165768.136273697</v>
      </c>
      <c r="J280" s="57">
        <v>58121986.485648602</v>
      </c>
      <c r="K280" s="57">
        <v>57549395.5655903</v>
      </c>
      <c r="L280" s="57">
        <v>57394502.309702598</v>
      </c>
      <c r="M280" s="57">
        <v>57606700.772468098</v>
      </c>
      <c r="N280" s="57">
        <v>58138272.129248999</v>
      </c>
      <c r="O280" s="57">
        <v>58944384.676287003</v>
      </c>
      <c r="P280" s="57">
        <v>59983093.8307027</v>
      </c>
      <c r="Q280" s="57">
        <v>61215342.130496703</v>
      </c>
      <c r="R280" s="57">
        <v>62604959.234548301</v>
      </c>
      <c r="S280" s="57">
        <v>64118661.922616497</v>
      </c>
      <c r="T280" s="57">
        <v>65726054.095339999</v>
      </c>
      <c r="U280" s="57">
        <v>67399626.774235994</v>
      </c>
      <c r="V280" s="57">
        <v>69114758.101701796</v>
      </c>
      <c r="W280" s="57">
        <v>70849713.341013402</v>
      </c>
      <c r="X280" s="57">
        <v>72585644.876326904</v>
      </c>
      <c r="Y280" s="57">
        <v>74306592.212677404</v>
      </c>
      <c r="Z280" s="57">
        <v>75999481.975978702</v>
      </c>
      <c r="AA280" s="57">
        <v>77654127.913025007</v>
      </c>
      <c r="AB280" s="57">
        <v>79263230.891489998</v>
      </c>
      <c r="AC280" s="57">
        <v>80822378.8999248</v>
      </c>
      <c r="AD280" s="57">
        <v>82330047.047763199</v>
      </c>
      <c r="AE280" s="57">
        <v>83787597.565314606</v>
      </c>
      <c r="AF280" s="57">
        <v>85199279.803769901</v>
      </c>
      <c r="AG280" s="57">
        <v>86572230.235199302</v>
      </c>
      <c r="AH280" s="57">
        <v>87916472.452552393</v>
      </c>
      <c r="AI280" s="57">
        <v>89244917.169657499</v>
      </c>
      <c r="AJ280" s="57">
        <v>90573362.221221507</v>
      </c>
      <c r="AK280" s="57">
        <v>91920492.562832907</v>
      </c>
      <c r="AL280" s="57">
        <v>93307880.270959005</v>
      </c>
      <c r="AM280" s="57">
        <v>94759984.5429447</v>
      </c>
      <c r="AN280" s="57">
        <v>96304151.6970146</v>
      </c>
      <c r="AO280" s="57">
        <v>97970615.172274902</v>
      </c>
      <c r="AP280" s="57">
        <v>99792495.528709203</v>
      </c>
      <c r="AQ280" s="57">
        <v>101805800.44718</v>
      </c>
      <c r="AR280" s="57">
        <v>104049424.729433</v>
      </c>
      <c r="AS280" s="57">
        <v>106565150.298086</v>
      </c>
      <c r="AT280" s="57">
        <v>109397646.19664399</v>
      </c>
    </row>
    <row r="281" spans="1:46">
      <c r="A281">
        <v>215</v>
      </c>
      <c r="B281">
        <v>522300</v>
      </c>
      <c r="C281" t="s">
        <v>463</v>
      </c>
      <c r="D281" t="s">
        <v>568</v>
      </c>
      <c r="E281" s="57">
        <v>57030021.113620304</v>
      </c>
      <c r="F281" s="57">
        <v>67459723.549590006</v>
      </c>
      <c r="G281" s="57">
        <v>75879627.447626203</v>
      </c>
      <c r="H281" s="57">
        <v>82493820.4770969</v>
      </c>
      <c r="I281" s="57">
        <v>87497112.405552</v>
      </c>
      <c r="J281" s="57">
        <v>91075035.098720893</v>
      </c>
      <c r="K281" s="57">
        <v>93403842.520512506</v>
      </c>
      <c r="L281" s="57">
        <v>94650510.733015895</v>
      </c>
      <c r="M281" s="57">
        <v>94972737.896500498</v>
      </c>
      <c r="N281" s="57">
        <v>94518944.269416898</v>
      </c>
      <c r="O281" s="57">
        <v>93428272.208393201</v>
      </c>
      <c r="P281" s="57">
        <v>91830586.168238997</v>
      </c>
      <c r="Q281" s="57">
        <v>89846472.701946095</v>
      </c>
      <c r="R281" s="57">
        <v>87587240.460681796</v>
      </c>
      <c r="S281" s="57">
        <v>85154920.193795994</v>
      </c>
      <c r="T281" s="57">
        <v>82642264.748821095</v>
      </c>
      <c r="U281" s="57">
        <v>80132749.071463495</v>
      </c>
      <c r="V281" s="57">
        <v>77700570.2056164</v>
      </c>
      <c r="W281" s="57">
        <v>75410647.293347701</v>
      </c>
      <c r="X281" s="57">
        <v>73318621.574908093</v>
      </c>
      <c r="Y281" s="57">
        <v>71470856.388727993</v>
      </c>
      <c r="Z281" s="57">
        <v>69904437.171418503</v>
      </c>
      <c r="AA281" s="57">
        <v>68647171.457768306</v>
      </c>
      <c r="AB281" s="57">
        <v>67717588.880750507</v>
      </c>
      <c r="AC281" s="57">
        <v>67124941.171510607</v>
      </c>
      <c r="AD281" s="57">
        <v>66869202.159384102</v>
      </c>
      <c r="AE281" s="57">
        <v>66941067.771880001</v>
      </c>
      <c r="AF281" s="57">
        <v>67321956.034686893</v>
      </c>
      <c r="AG281" s="57">
        <v>67984007.071677998</v>
      </c>
      <c r="AH281" s="57">
        <v>68890083.104904994</v>
      </c>
      <c r="AI281" s="57">
        <v>69993768.454598293</v>
      </c>
      <c r="AJ281" s="57">
        <v>71239369.539165407</v>
      </c>
      <c r="AK281" s="57">
        <v>72561914.875199199</v>
      </c>
      <c r="AL281" s="57">
        <v>73887155.077472597</v>
      </c>
      <c r="AM281" s="57">
        <v>75131562.858934298</v>
      </c>
      <c r="AN281" s="57">
        <v>76202333.030716807</v>
      </c>
      <c r="AO281" s="57">
        <v>76997382.502133295</v>
      </c>
      <c r="AP281" s="57">
        <v>77405350.280671999</v>
      </c>
      <c r="AQ281" s="57">
        <v>77305597.472002894</v>
      </c>
      <c r="AR281" s="57">
        <v>76568207.279982403</v>
      </c>
      <c r="AS281" s="57">
        <v>75053985.006638393</v>
      </c>
      <c r="AT281" s="57">
        <v>72614458.052183002</v>
      </c>
    </row>
    <row r="282" spans="1:46">
      <c r="A282">
        <v>213</v>
      </c>
      <c r="B282">
        <v>522600</v>
      </c>
      <c r="C282" t="s">
        <v>463</v>
      </c>
      <c r="D282" t="s">
        <v>567</v>
      </c>
      <c r="E282" s="57">
        <v>72035542.6767589</v>
      </c>
      <c r="F282" s="57">
        <v>83003418.430538103</v>
      </c>
      <c r="G282" s="57">
        <v>91765617.339765206</v>
      </c>
      <c r="H282" s="57">
        <v>98548399.396259695</v>
      </c>
      <c r="I282" s="57">
        <v>103567695.849472</v>
      </c>
      <c r="J282" s="57">
        <v>107029109.20648301</v>
      </c>
      <c r="K282" s="57">
        <v>109127913.232005</v>
      </c>
      <c r="L282" s="57">
        <v>110049052.948377</v>
      </c>
      <c r="M282" s="57">
        <v>109967144.635573</v>
      </c>
      <c r="N282" s="57">
        <v>109046475.831192</v>
      </c>
      <c r="O282" s="57">
        <v>107441005.33047</v>
      </c>
      <c r="P282" s="57">
        <v>105294363.186267</v>
      </c>
      <c r="Q282" s="57">
        <v>102739850.709078</v>
      </c>
      <c r="R282" s="57">
        <v>99900440.467024207</v>
      </c>
      <c r="S282" s="57">
        <v>96888776.285859898</v>
      </c>
      <c r="T282" s="57">
        <v>93807173.248969898</v>
      </c>
      <c r="U282" s="57">
        <v>90747617.697367996</v>
      </c>
      <c r="V282" s="57">
        <v>87791767.229698107</v>
      </c>
      <c r="W282" s="57">
        <v>85010950.702234104</v>
      </c>
      <c r="X282" s="57">
        <v>82466168.228884101</v>
      </c>
      <c r="Y282" s="57">
        <v>80208091.181181297</v>
      </c>
      <c r="Z282" s="57">
        <v>78277062.188291907</v>
      </c>
      <c r="AA282" s="57">
        <v>76703095.137012407</v>
      </c>
      <c r="AB282" s="57">
        <v>75505875.171768099</v>
      </c>
      <c r="AC282" s="57">
        <v>74694758.694618106</v>
      </c>
      <c r="AD282" s="57">
        <v>74268773.365246698</v>
      </c>
      <c r="AE282" s="57">
        <v>74216618.100972995</v>
      </c>
      <c r="AF282" s="57">
        <v>74516663.076744005</v>
      </c>
      <c r="AG282" s="57">
        <v>75136949.725139499</v>
      </c>
      <c r="AH282" s="57">
        <v>76035190.736362293</v>
      </c>
      <c r="AI282" s="57">
        <v>77158770.058257893</v>
      </c>
      <c r="AJ282" s="57">
        <v>78444742.896292597</v>
      </c>
      <c r="AK282" s="57">
        <v>79819835.7135638</v>
      </c>
      <c r="AL282" s="57">
        <v>81200446.230800495</v>
      </c>
      <c r="AM282" s="57">
        <v>82492643.426367596</v>
      </c>
      <c r="AN282" s="57">
        <v>83592167.536252901</v>
      </c>
      <c r="AO282" s="57">
        <v>84384430.054075107</v>
      </c>
      <c r="AP282" s="57">
        <v>84744513.731084704</v>
      </c>
      <c r="AQ282" s="57">
        <v>84537172.576164097</v>
      </c>
      <c r="AR282" s="57">
        <v>83616831.855826303</v>
      </c>
      <c r="AS282" s="57">
        <v>81827588.094210505</v>
      </c>
      <c r="AT282" s="57">
        <v>79003209.073091403</v>
      </c>
    </row>
    <row r="283" spans="1:46">
      <c r="A283">
        <v>214</v>
      </c>
      <c r="B283">
        <v>522700</v>
      </c>
      <c r="C283" t="s">
        <v>463</v>
      </c>
      <c r="D283" t="s">
        <v>566</v>
      </c>
      <c r="E283" s="57">
        <v>69322317.886411294</v>
      </c>
      <c r="F283" s="57">
        <v>81706122.859008893</v>
      </c>
      <c r="G283" s="57">
        <v>91663605.464543194</v>
      </c>
      <c r="H283" s="57">
        <v>99441340.1780103</v>
      </c>
      <c r="I283" s="57">
        <v>105274698.50604001</v>
      </c>
      <c r="J283" s="57">
        <v>109387848.986904</v>
      </c>
      <c r="K283" s="57">
        <v>111993757.190505</v>
      </c>
      <c r="L283" s="57">
        <v>113294185.718389</v>
      </c>
      <c r="M283" s="57">
        <v>113479694.20373499</v>
      </c>
      <c r="N283" s="57">
        <v>112729639.311358</v>
      </c>
      <c r="O283" s="57">
        <v>111212174.737716</v>
      </c>
      <c r="P283" s="57">
        <v>109084251.210897</v>
      </c>
      <c r="Q283" s="57">
        <v>106491616.490631</v>
      </c>
      <c r="R283" s="57">
        <v>103568815.36828201</v>
      </c>
      <c r="S283" s="57">
        <v>100439189.666853</v>
      </c>
      <c r="T283" s="57">
        <v>97214878.240983397</v>
      </c>
      <c r="U283" s="57">
        <v>93996816.976950496</v>
      </c>
      <c r="V283" s="57">
        <v>90874738.792665407</v>
      </c>
      <c r="W283" s="57">
        <v>87927173.637679502</v>
      </c>
      <c r="X283" s="57">
        <v>85221448.493182093</v>
      </c>
      <c r="Y283" s="57">
        <v>82813687.371994898</v>
      </c>
      <c r="Z283" s="57">
        <v>80748811.318581507</v>
      </c>
      <c r="AA283" s="57">
        <v>79060538.4090399</v>
      </c>
      <c r="AB283" s="57">
        <v>77771383.751105204</v>
      </c>
      <c r="AC283" s="57">
        <v>76892659.484150797</v>
      </c>
      <c r="AD283" s="57">
        <v>76424474.779187098</v>
      </c>
      <c r="AE283" s="57">
        <v>76355735.8388585</v>
      </c>
      <c r="AF283" s="57">
        <v>76664145.897451296</v>
      </c>
      <c r="AG283" s="57">
        <v>77316205.220886096</v>
      </c>
      <c r="AH283" s="57">
        <v>78267211.106717899</v>
      </c>
      <c r="AI283" s="57">
        <v>79461257.884145603</v>
      </c>
      <c r="AJ283" s="57">
        <v>80831236.913999394</v>
      </c>
      <c r="AK283" s="57">
        <v>82298836.588747904</v>
      </c>
      <c r="AL283" s="57">
        <v>83774542.332497507</v>
      </c>
      <c r="AM283" s="57">
        <v>85157636.6009911</v>
      </c>
      <c r="AN283" s="57">
        <v>86336198.881611705</v>
      </c>
      <c r="AO283" s="57">
        <v>87187105.693372607</v>
      </c>
      <c r="AP283" s="57">
        <v>87576030.586926296</v>
      </c>
      <c r="AQ283" s="57">
        <v>87357444.144569293</v>
      </c>
      <c r="AR283" s="57">
        <v>86374613.980229303</v>
      </c>
      <c r="AS283" s="57">
        <v>84459604.7394685</v>
      </c>
      <c r="AT283" s="57">
        <v>81433278.099491</v>
      </c>
    </row>
    <row r="284" spans="1:46">
      <c r="A284">
        <v>152</v>
      </c>
      <c r="B284">
        <v>530100</v>
      </c>
      <c r="C284" t="s">
        <v>441</v>
      </c>
      <c r="D284" t="s">
        <v>565</v>
      </c>
      <c r="E284" s="57">
        <v>229620591.984272</v>
      </c>
      <c r="F284" s="57">
        <v>220695844.704873</v>
      </c>
      <c r="G284" s="57">
        <v>216464129.801808</v>
      </c>
      <c r="H284" s="57">
        <v>216256129.06919101</v>
      </c>
      <c r="I284" s="57">
        <v>219438308.35801801</v>
      </c>
      <c r="J284" s="57">
        <v>225412917.57617301</v>
      </c>
      <c r="K284" s="57">
        <v>233617990.68841299</v>
      </c>
      <c r="L284" s="57">
        <v>243527345.71638</v>
      </c>
      <c r="M284" s="57">
        <v>254650584.738599</v>
      </c>
      <c r="N284" s="57">
        <v>266533093.89048001</v>
      </c>
      <c r="O284" s="57">
        <v>278756043.364308</v>
      </c>
      <c r="P284" s="57">
        <v>290936387.40925002</v>
      </c>
      <c r="Q284" s="57">
        <v>302726864.33135998</v>
      </c>
      <c r="R284" s="57">
        <v>313815996.49357402</v>
      </c>
      <c r="S284" s="57">
        <v>323928090.315705</v>
      </c>
      <c r="T284" s="57">
        <v>332823236.27444702</v>
      </c>
      <c r="U284" s="57">
        <v>340297308.90337902</v>
      </c>
      <c r="V284" s="57">
        <v>346181966.79296601</v>
      </c>
      <c r="W284" s="57">
        <v>350344652.59054703</v>
      </c>
      <c r="X284" s="57">
        <v>352688593.00034499</v>
      </c>
      <c r="Y284" s="57">
        <v>353152798.783472</v>
      </c>
      <c r="Z284" s="57">
        <v>351712064.75790501</v>
      </c>
      <c r="AA284" s="57">
        <v>348376969.79852402</v>
      </c>
      <c r="AB284" s="57">
        <v>343193876.83707398</v>
      </c>
      <c r="AC284" s="57">
        <v>336244932.86217999</v>
      </c>
      <c r="AD284" s="57">
        <v>327648068.91937602</v>
      </c>
      <c r="AE284" s="57">
        <v>317557000.11104298</v>
      </c>
      <c r="AF284" s="57">
        <v>306161225.59646398</v>
      </c>
      <c r="AG284" s="57">
        <v>293686028.59179997</v>
      </c>
      <c r="AH284" s="57">
        <v>280392476.37009197</v>
      </c>
      <c r="AI284" s="57">
        <v>266577420.26126099</v>
      </c>
      <c r="AJ284" s="57">
        <v>252573495.652116</v>
      </c>
      <c r="AK284" s="57">
        <v>238749121.986341</v>
      </c>
      <c r="AL284" s="57">
        <v>225508502.764507</v>
      </c>
      <c r="AM284" s="57">
        <v>213291625.54406899</v>
      </c>
      <c r="AN284" s="57">
        <v>202574261.939336</v>
      </c>
      <c r="AO284" s="57">
        <v>193867967.621562</v>
      </c>
      <c r="AP284" s="57">
        <v>187720082.31880301</v>
      </c>
      <c r="AQ284" s="57">
        <v>184713729.816062</v>
      </c>
      <c r="AR284" s="57">
        <v>185467817.95520201</v>
      </c>
      <c r="AS284" s="57">
        <v>190637038.63493901</v>
      </c>
      <c r="AT284" s="57">
        <v>200911867.810909</v>
      </c>
    </row>
    <row r="285" spans="1:46">
      <c r="A285">
        <v>223</v>
      </c>
      <c r="B285">
        <v>530300</v>
      </c>
      <c r="C285" t="s">
        <v>441</v>
      </c>
      <c r="D285" t="s">
        <v>564</v>
      </c>
      <c r="E285" s="57">
        <v>54951473.836309701</v>
      </c>
      <c r="F285" s="57">
        <v>56738584.723163597</v>
      </c>
      <c r="G285" s="57">
        <v>58593602.4050266</v>
      </c>
      <c r="H285" s="57">
        <v>60507082.8937748</v>
      </c>
      <c r="I285" s="57">
        <v>62470123.213443801</v>
      </c>
      <c r="J285" s="57">
        <v>64474361.400228299</v>
      </c>
      <c r="K285" s="57">
        <v>66511976.502482399</v>
      </c>
      <c r="L285" s="57">
        <v>68575688.580719203</v>
      </c>
      <c r="M285" s="57">
        <v>70658758.707611293</v>
      </c>
      <c r="N285" s="57">
        <v>72754988.967990503</v>
      </c>
      <c r="O285" s="57">
        <v>74858722.458847895</v>
      </c>
      <c r="P285" s="57">
        <v>76964843.289333701</v>
      </c>
      <c r="Q285" s="57">
        <v>79068776.580757603</v>
      </c>
      <c r="R285" s="57">
        <v>81166488.466588303</v>
      </c>
      <c r="S285" s="57">
        <v>83254486.092454001</v>
      </c>
      <c r="T285" s="57">
        <v>85329817.616142094</v>
      </c>
      <c r="U285" s="57">
        <v>87390072.207598999</v>
      </c>
      <c r="V285" s="57">
        <v>89433380.048930794</v>
      </c>
      <c r="W285" s="57">
        <v>91458412.334402397</v>
      </c>
      <c r="X285" s="57">
        <v>93464381.270438403</v>
      </c>
      <c r="Y285" s="57">
        <v>95451040.075622395</v>
      </c>
      <c r="Z285" s="57">
        <v>97418682.980697304</v>
      </c>
      <c r="AA285" s="57">
        <v>99368145.228565201</v>
      </c>
      <c r="AB285" s="57">
        <v>101300803.074288</v>
      </c>
      <c r="AC285" s="57">
        <v>103218573.78508499</v>
      </c>
      <c r="AD285" s="57">
        <v>105123915.640338</v>
      </c>
      <c r="AE285" s="57">
        <v>107019827.931585</v>
      </c>
      <c r="AF285" s="57">
        <v>108909850.962525</v>
      </c>
      <c r="AG285" s="57">
        <v>110798066.049016</v>
      </c>
      <c r="AH285" s="57">
        <v>112689095.51907399</v>
      </c>
      <c r="AI285" s="57">
        <v>114588102.71287601</v>
      </c>
      <c r="AJ285" s="57">
        <v>116500791.982757</v>
      </c>
      <c r="AK285" s="57">
        <v>118433408.693213</v>
      </c>
      <c r="AL285" s="57">
        <v>120392739.22089601</v>
      </c>
      <c r="AM285" s="57">
        <v>122386110.954621</v>
      </c>
      <c r="AN285" s="57">
        <v>124421392.29536</v>
      </c>
      <c r="AO285" s="57">
        <v>126506992.65624499</v>
      </c>
      <c r="AP285" s="57">
        <v>128651862.462567</v>
      </c>
      <c r="AQ285" s="57">
        <v>130865493.151776</v>
      </c>
      <c r="AR285" s="57">
        <v>133157917.173482</v>
      </c>
      <c r="AS285" s="57">
        <v>135539707.989454</v>
      </c>
      <c r="AT285" s="57">
        <v>138021980.07361901</v>
      </c>
    </row>
    <row r="286" spans="1:46">
      <c r="A286">
        <v>338</v>
      </c>
      <c r="B286">
        <v>530400</v>
      </c>
      <c r="C286" t="s">
        <v>441</v>
      </c>
      <c r="D286" t="s">
        <v>563</v>
      </c>
      <c r="E286" s="57">
        <v>38580171.871061899</v>
      </c>
      <c r="F286" s="57">
        <v>36754594.451590903</v>
      </c>
      <c r="G286" s="57">
        <v>35824248.368577197</v>
      </c>
      <c r="H286" s="57">
        <v>35661618.577804998</v>
      </c>
      <c r="I286" s="57">
        <v>36146121.8974448</v>
      </c>
      <c r="J286" s="57">
        <v>37164107.008054301</v>
      </c>
      <c r="K286" s="57">
        <v>38608854.452576302</v>
      </c>
      <c r="L286" s="57">
        <v>40380576.6363407</v>
      </c>
      <c r="M286" s="57">
        <v>42386417.827063598</v>
      </c>
      <c r="N286" s="57">
        <v>44540454.154847398</v>
      </c>
      <c r="O286" s="57">
        <v>46763693.612180002</v>
      </c>
      <c r="P286" s="57">
        <v>48984076.053937003</v>
      </c>
      <c r="Q286" s="57">
        <v>51136473.197379097</v>
      </c>
      <c r="R286" s="57">
        <v>53162688.622153997</v>
      </c>
      <c r="S286" s="57">
        <v>55011457.770295903</v>
      </c>
      <c r="T286" s="57">
        <v>56638447.946223997</v>
      </c>
      <c r="U286" s="57">
        <v>58006258.316745497</v>
      </c>
      <c r="V286" s="57">
        <v>59084419.911053203</v>
      </c>
      <c r="W286" s="57">
        <v>59849395.620726101</v>
      </c>
      <c r="X286" s="57">
        <v>60284580.199728496</v>
      </c>
      <c r="Y286" s="57">
        <v>60380300.264413401</v>
      </c>
      <c r="Z286" s="57">
        <v>60133814.293517403</v>
      </c>
      <c r="AA286" s="57">
        <v>59549312.628165998</v>
      </c>
      <c r="AB286" s="57">
        <v>58637917.471868798</v>
      </c>
      <c r="AC286" s="57">
        <v>57417682.890522704</v>
      </c>
      <c r="AD286" s="57">
        <v>55913594.8124125</v>
      </c>
      <c r="AE286" s="57">
        <v>54157571.028205201</v>
      </c>
      <c r="AF286" s="57">
        <v>52188461.1909573</v>
      </c>
      <c r="AG286" s="57">
        <v>50052046.816112801</v>
      </c>
      <c r="AH286" s="57">
        <v>47801041.281497203</v>
      </c>
      <c r="AI286" s="57">
        <v>45495089.827326499</v>
      </c>
      <c r="AJ286" s="57">
        <v>43200769.556202702</v>
      </c>
      <c r="AK286" s="57">
        <v>40991589.433111399</v>
      </c>
      <c r="AL286" s="57">
        <v>38947990.285427302</v>
      </c>
      <c r="AM286" s="57">
        <v>37157344.802910097</v>
      </c>
      <c r="AN286" s="57">
        <v>35713957.537704699</v>
      </c>
      <c r="AO286" s="57">
        <v>34719064.904345803</v>
      </c>
      <c r="AP286" s="57">
        <v>34280835.179751202</v>
      </c>
      <c r="AQ286" s="57">
        <v>34514368.503225103</v>
      </c>
      <c r="AR286" s="57">
        <v>35541696.8764598</v>
      </c>
      <c r="AS286" s="57">
        <v>37491784.163533904</v>
      </c>
      <c r="AT286" s="57">
        <v>40500526.090909697</v>
      </c>
    </row>
    <row r="287" spans="1:46">
      <c r="A287">
        <v>24</v>
      </c>
      <c r="B287">
        <v>530500</v>
      </c>
      <c r="C287" t="s">
        <v>441</v>
      </c>
      <c r="D287" t="s">
        <v>562</v>
      </c>
      <c r="E287" s="57">
        <v>53787024.880748004</v>
      </c>
      <c r="F287" s="57">
        <v>49174915.373609602</v>
      </c>
      <c r="G287" s="57">
        <v>45279999.881800301</v>
      </c>
      <c r="H287" s="57">
        <v>42040566.2112609</v>
      </c>
      <c r="I287" s="57">
        <v>39397482.416349798</v>
      </c>
      <c r="J287" s="57">
        <v>37294196.799842402</v>
      </c>
      <c r="K287" s="57">
        <v>35676737.9129311</v>
      </c>
      <c r="L287" s="57">
        <v>34493714.5552257</v>
      </c>
      <c r="M287" s="57">
        <v>33696315.774752997</v>
      </c>
      <c r="N287" s="57">
        <v>33238310.867956799</v>
      </c>
      <c r="O287" s="57">
        <v>33076049.379698399</v>
      </c>
      <c r="P287" s="57">
        <v>33168461.103256099</v>
      </c>
      <c r="Q287" s="57">
        <v>33477056.080325201</v>
      </c>
      <c r="R287" s="57">
        <v>33965924.601018503</v>
      </c>
      <c r="S287" s="57">
        <v>34601737.203865901</v>
      </c>
      <c r="T287" s="57">
        <v>35353744.675813802</v>
      </c>
      <c r="U287" s="57">
        <v>36193778.052226298</v>
      </c>
      <c r="V287" s="57">
        <v>37096248.616885297</v>
      </c>
      <c r="W287" s="57">
        <v>38038147.901988298</v>
      </c>
      <c r="X287" s="57">
        <v>38999047.688151397</v>
      </c>
      <c r="Y287" s="57">
        <v>39961100.004407197</v>
      </c>
      <c r="Z287" s="57">
        <v>40909037.128205299</v>
      </c>
      <c r="AA287" s="57">
        <v>41830171.585413098</v>
      </c>
      <c r="AB287" s="57">
        <v>42714396.150314502</v>
      </c>
      <c r="AC287" s="57">
        <v>43554183.845610298</v>
      </c>
      <c r="AD287" s="57">
        <v>44344587.942420103</v>
      </c>
      <c r="AE287" s="57">
        <v>45083241.9602786</v>
      </c>
      <c r="AF287" s="57">
        <v>45770359.667138502</v>
      </c>
      <c r="AG287" s="57">
        <v>46408735.079370096</v>
      </c>
      <c r="AH287" s="57">
        <v>47003742.461760603</v>
      </c>
      <c r="AI287" s="57">
        <v>47563336.327514097</v>
      </c>
      <c r="AJ287" s="57">
        <v>48098051.4382516</v>
      </c>
      <c r="AK287" s="57">
        <v>48621002.804011703</v>
      </c>
      <c r="AL287" s="57">
        <v>49147885.683251001</v>
      </c>
      <c r="AM287" s="57">
        <v>49696975.582841501</v>
      </c>
      <c r="AN287" s="57">
        <v>50289128.258073002</v>
      </c>
      <c r="AO287" s="57">
        <v>50947779.712653004</v>
      </c>
      <c r="AP287" s="57">
        <v>51698946.198706299</v>
      </c>
      <c r="AQ287" s="57">
        <v>52571224.216773398</v>
      </c>
      <c r="AR287" s="57">
        <v>53595790.5158135</v>
      </c>
      <c r="AS287" s="57">
        <v>54806402.093202002</v>
      </c>
      <c r="AT287" s="57">
        <v>56239396.194733299</v>
      </c>
    </row>
    <row r="288" spans="1:46">
      <c r="A288">
        <v>351</v>
      </c>
      <c r="B288">
        <v>530600</v>
      </c>
      <c r="C288" t="s">
        <v>441</v>
      </c>
      <c r="D288" t="s">
        <v>561</v>
      </c>
      <c r="E288" s="57">
        <v>125929795.734079</v>
      </c>
      <c r="F288" s="57">
        <v>111434949.23181801</v>
      </c>
      <c r="G288" s="57">
        <v>99065627.669681102</v>
      </c>
      <c r="H288" s="57">
        <v>88640822.909380004</v>
      </c>
      <c r="I288" s="57">
        <v>79987045.466769204</v>
      </c>
      <c r="J288" s="57">
        <v>72938324.511849403</v>
      </c>
      <c r="K288" s="57">
        <v>67336207.868762493</v>
      </c>
      <c r="L288" s="57">
        <v>63029762.015796699</v>
      </c>
      <c r="M288" s="57">
        <v>59875572.085383199</v>
      </c>
      <c r="N288" s="57">
        <v>57737741.864096597</v>
      </c>
      <c r="O288" s="57">
        <v>56487893.792656898</v>
      </c>
      <c r="P288" s="57">
        <v>56005168.965927802</v>
      </c>
      <c r="Q288" s="57">
        <v>56176227.132917203</v>
      </c>
      <c r="R288" s="57">
        <v>56895246.696775399</v>
      </c>
      <c r="S288" s="57">
        <v>58063924.714798503</v>
      </c>
      <c r="T288" s="57">
        <v>59591476.898425601</v>
      </c>
      <c r="U288" s="57">
        <v>61394637.613240197</v>
      </c>
      <c r="V288" s="57">
        <v>63397659.8789692</v>
      </c>
      <c r="W288" s="57">
        <v>65532315.369485401</v>
      </c>
      <c r="X288" s="57">
        <v>67737894.412804604</v>
      </c>
      <c r="Y288" s="57">
        <v>69961205.991083607</v>
      </c>
      <c r="Z288" s="57">
        <v>72156577.740629196</v>
      </c>
      <c r="AA288" s="57">
        <v>74285855.951887101</v>
      </c>
      <c r="AB288" s="57">
        <v>76318405.569448903</v>
      </c>
      <c r="AC288" s="57">
        <v>78231110.192050502</v>
      </c>
      <c r="AD288" s="57">
        <v>80008372.072571307</v>
      </c>
      <c r="AE288" s="57">
        <v>81642112.118035302</v>
      </c>
      <c r="AF288" s="57">
        <v>83131769.889608905</v>
      </c>
      <c r="AG288" s="57">
        <v>84484303.602607295</v>
      </c>
      <c r="AH288" s="57">
        <v>85714190.126480594</v>
      </c>
      <c r="AI288" s="57">
        <v>86843424.984832302</v>
      </c>
      <c r="AJ288" s="57">
        <v>87901522.355405301</v>
      </c>
      <c r="AK288" s="57">
        <v>88925515.070087001</v>
      </c>
      <c r="AL288" s="57">
        <v>89959954.614908695</v>
      </c>
      <c r="AM288" s="57">
        <v>91056911.130044505</v>
      </c>
      <c r="AN288" s="57">
        <v>92275973.409821004</v>
      </c>
      <c r="AO288" s="57">
        <v>93684248.902690396</v>
      </c>
      <c r="AP288" s="57">
        <v>95356363.711270794</v>
      </c>
      <c r="AQ288" s="57">
        <v>97374462.592309505</v>
      </c>
      <c r="AR288" s="57">
        <v>99828208.956699803</v>
      </c>
      <c r="AS288" s="57">
        <v>102814784.869489</v>
      </c>
      <c r="AT288" s="57">
        <v>106438891.049852</v>
      </c>
    </row>
    <row r="289" spans="1:46">
      <c r="A289">
        <v>160</v>
      </c>
      <c r="B289">
        <v>530700</v>
      </c>
      <c r="C289" t="s">
        <v>441</v>
      </c>
      <c r="D289" t="s">
        <v>560</v>
      </c>
      <c r="E289" s="57">
        <v>29152854.763670798</v>
      </c>
      <c r="F289" s="57">
        <v>27184549.3524662</v>
      </c>
      <c r="G289" s="57">
        <v>25541114.9733731</v>
      </c>
      <c r="H289" s="57">
        <v>24194891.511335898</v>
      </c>
      <c r="I289" s="57">
        <v>23119365.5840129</v>
      </c>
      <c r="J289" s="57">
        <v>22289170.541776601</v>
      </c>
      <c r="K289" s="57">
        <v>21680086.467713501</v>
      </c>
      <c r="L289" s="57">
        <v>21269040.177623998</v>
      </c>
      <c r="M289" s="57">
        <v>21034105.2200226</v>
      </c>
      <c r="N289" s="57">
        <v>20954501.8761377</v>
      </c>
      <c r="O289" s="57">
        <v>21010597.159911901</v>
      </c>
      <c r="P289" s="57">
        <v>21183904.818001699</v>
      </c>
      <c r="Q289" s="57">
        <v>21457085.329777699</v>
      </c>
      <c r="R289" s="57">
        <v>21813945.9073244</v>
      </c>
      <c r="S289" s="57">
        <v>22239440.495440301</v>
      </c>
      <c r="T289" s="57">
        <v>22719669.771638099</v>
      </c>
      <c r="U289" s="57">
        <v>23241881.1461442</v>
      </c>
      <c r="V289" s="57">
        <v>23794468.761899401</v>
      </c>
      <c r="W289" s="57">
        <v>24366973.494558401</v>
      </c>
      <c r="X289" s="57">
        <v>24950082.952489499</v>
      </c>
      <c r="Y289" s="57">
        <v>25535631.476775602</v>
      </c>
      <c r="Z289" s="57">
        <v>26116600.141213302</v>
      </c>
      <c r="AA289" s="57">
        <v>26687116.752313498</v>
      </c>
      <c r="AB289" s="57">
        <v>27242455.849300299</v>
      </c>
      <c r="AC289" s="57">
        <v>27779038.704112999</v>
      </c>
      <c r="AD289" s="57">
        <v>28294433.3214042</v>
      </c>
      <c r="AE289" s="57">
        <v>28787354.438540701</v>
      </c>
      <c r="AF289" s="57">
        <v>29257663.525602501</v>
      </c>
      <c r="AG289" s="57">
        <v>29706368.785385601</v>
      </c>
      <c r="AH289" s="57">
        <v>30135625.153397899</v>
      </c>
      <c r="AI289" s="57">
        <v>30548734.297862601</v>
      </c>
      <c r="AJ289" s="57">
        <v>30950144.619716302</v>
      </c>
      <c r="AK289" s="57">
        <v>31345451.2526097</v>
      </c>
      <c r="AL289" s="57">
        <v>31741396.062908102</v>
      </c>
      <c r="AM289" s="57">
        <v>32145867.649690401</v>
      </c>
      <c r="AN289" s="57">
        <v>32567901.344748601</v>
      </c>
      <c r="AO289" s="57">
        <v>33017679.212590199</v>
      </c>
      <c r="AP289" s="57">
        <v>33506530.050436102</v>
      </c>
      <c r="AQ289" s="57">
        <v>34046929.388221502</v>
      </c>
      <c r="AR289" s="57">
        <v>34652499.488594398</v>
      </c>
      <c r="AS289" s="57">
        <v>35338009.346918799</v>
      </c>
      <c r="AT289" s="57">
        <v>36119374.691271</v>
      </c>
    </row>
    <row r="290" spans="1:46">
      <c r="A290">
        <v>209</v>
      </c>
      <c r="B290">
        <v>530800</v>
      </c>
      <c r="C290" t="s">
        <v>441</v>
      </c>
      <c r="D290" t="s">
        <v>559</v>
      </c>
      <c r="E290" s="57">
        <v>33256937.362394098</v>
      </c>
      <c r="F290" s="57">
        <v>41289316.7231998</v>
      </c>
      <c r="G290" s="57">
        <v>47796899.539266899</v>
      </c>
      <c r="H290" s="57">
        <v>52933518.787229203</v>
      </c>
      <c r="I290" s="57">
        <v>56846013.524025597</v>
      </c>
      <c r="J290" s="57">
        <v>59674228.886899799</v>
      </c>
      <c r="K290" s="57">
        <v>61551016.093399599</v>
      </c>
      <c r="L290" s="57">
        <v>62602232.441378497</v>
      </c>
      <c r="M290" s="57">
        <v>62946741.308992699</v>
      </c>
      <c r="N290" s="57">
        <v>62696412.154705197</v>
      </c>
      <c r="O290" s="57">
        <v>61956120.517282397</v>
      </c>
      <c r="P290" s="57">
        <v>60823748.015795097</v>
      </c>
      <c r="Q290" s="57">
        <v>59390182.3496207</v>
      </c>
      <c r="R290" s="57">
        <v>57739317.298437998</v>
      </c>
      <c r="S290" s="57">
        <v>55948052.722232901</v>
      </c>
      <c r="T290" s="57">
        <v>54086294.561296299</v>
      </c>
      <c r="U290" s="57">
        <v>52216954.836220898</v>
      </c>
      <c r="V290" s="57">
        <v>50395951.647907101</v>
      </c>
      <c r="W290" s="57">
        <v>48672209.177558303</v>
      </c>
      <c r="X290" s="57">
        <v>47087657.686682597</v>
      </c>
      <c r="Y290" s="57">
        <v>45677233.517094001</v>
      </c>
      <c r="Z290" s="57">
        <v>44468879.0909089</v>
      </c>
      <c r="AA290" s="57">
        <v>43483542.910550997</v>
      </c>
      <c r="AB290" s="57">
        <v>42735179.558746703</v>
      </c>
      <c r="AC290" s="57">
        <v>42230749.6985263</v>
      </c>
      <c r="AD290" s="57">
        <v>41970220.073228203</v>
      </c>
      <c r="AE290" s="57">
        <v>41946563.506491996</v>
      </c>
      <c r="AF290" s="57">
        <v>42145758.9022635</v>
      </c>
      <c r="AG290" s="57">
        <v>42546791.244793802</v>
      </c>
      <c r="AH290" s="57">
        <v>43121651.598634101</v>
      </c>
      <c r="AI290" s="57">
        <v>43835337.108648703</v>
      </c>
      <c r="AJ290" s="57">
        <v>44645850.999999903</v>
      </c>
      <c r="AK290" s="57">
        <v>45504202.578155898</v>
      </c>
      <c r="AL290" s="57">
        <v>46354407.228888899</v>
      </c>
      <c r="AM290" s="57">
        <v>47133486.418278597</v>
      </c>
      <c r="AN290" s="57">
        <v>47771467.692708403</v>
      </c>
      <c r="AO290" s="57">
        <v>48191384.678863898</v>
      </c>
      <c r="AP290" s="57">
        <v>48309277.0837368</v>
      </c>
      <c r="AQ290" s="57">
        <v>48034190.694625303</v>
      </c>
      <c r="AR290" s="57">
        <v>47268177.379127897</v>
      </c>
      <c r="AS290" s="57">
        <v>45906295.085152999</v>
      </c>
      <c r="AT290" s="57">
        <v>43836607.840909399</v>
      </c>
    </row>
    <row r="291" spans="1:46">
      <c r="A291">
        <v>168</v>
      </c>
      <c r="B291">
        <v>530900</v>
      </c>
      <c r="C291" t="s">
        <v>441</v>
      </c>
      <c r="D291" t="s">
        <v>558</v>
      </c>
      <c r="E291" s="57">
        <v>47131589.367576003</v>
      </c>
      <c r="F291" s="57">
        <v>42357038.088687301</v>
      </c>
      <c r="G291" s="57">
        <v>38286331.2251499</v>
      </c>
      <c r="H291" s="57">
        <v>34860046.812003702</v>
      </c>
      <c r="I291" s="57">
        <v>32021204.985207401</v>
      </c>
      <c r="J291" s="57">
        <v>29715267.981638201</v>
      </c>
      <c r="K291" s="57">
        <v>27890140.139091302</v>
      </c>
      <c r="L291" s="57">
        <v>26496167.896280602</v>
      </c>
      <c r="M291" s="57">
        <v>25486139.792838302</v>
      </c>
      <c r="N291" s="57">
        <v>24815286.469315302</v>
      </c>
      <c r="O291" s="57">
        <v>24441280.667179901</v>
      </c>
      <c r="P291" s="57">
        <v>24324237.228820201</v>
      </c>
      <c r="Q291" s="57">
        <v>24426713.097541999</v>
      </c>
      <c r="R291" s="57">
        <v>24713707.317569099</v>
      </c>
      <c r="S291" s="57">
        <v>25152661.034044601</v>
      </c>
      <c r="T291" s="57">
        <v>25713457.4930286</v>
      </c>
      <c r="U291" s="57">
        <v>26368422.041501399</v>
      </c>
      <c r="V291" s="57">
        <v>27092322.127360798</v>
      </c>
      <c r="W291" s="57">
        <v>27862367.299422398</v>
      </c>
      <c r="X291" s="57">
        <v>28658209.207421299</v>
      </c>
      <c r="Y291" s="57">
        <v>29461941.602010399</v>
      </c>
      <c r="Z291" s="57">
        <v>30258100.3347608</v>
      </c>
      <c r="AA291" s="57">
        <v>31033663.358162802</v>
      </c>
      <c r="AB291" s="57">
        <v>31778050.725623999</v>
      </c>
      <c r="AC291" s="57">
        <v>32483124.5914713</v>
      </c>
      <c r="AD291" s="57">
        <v>33143189.210949998</v>
      </c>
      <c r="AE291" s="57">
        <v>33754990.940222897</v>
      </c>
      <c r="AF291" s="57">
        <v>34317718.236371897</v>
      </c>
      <c r="AG291" s="57">
        <v>34833001.657397598</v>
      </c>
      <c r="AH291" s="57">
        <v>35304913.8622187</v>
      </c>
      <c r="AI291" s="57">
        <v>35739969.610670902</v>
      </c>
      <c r="AJ291" s="57">
        <v>36147125.7635113</v>
      </c>
      <c r="AK291" s="57">
        <v>36537781.282411903</v>
      </c>
      <c r="AL291" s="57">
        <v>36925777.229967497</v>
      </c>
      <c r="AM291" s="57">
        <v>37327396.769685403</v>
      </c>
      <c r="AN291" s="57">
        <v>37761365.165996902</v>
      </c>
      <c r="AO291" s="57">
        <v>38248849.784248501</v>
      </c>
      <c r="AP291" s="57">
        <v>38813460.090706497</v>
      </c>
      <c r="AQ291" s="57">
        <v>39481247.652553901</v>
      </c>
      <c r="AR291" s="57">
        <v>40280706.137895003</v>
      </c>
      <c r="AS291" s="57">
        <v>41242771.315748602</v>
      </c>
      <c r="AT291" s="57">
        <v>42400821.056056097</v>
      </c>
    </row>
    <row r="292" spans="1:46">
      <c r="A292">
        <v>50</v>
      </c>
      <c r="B292">
        <v>532300</v>
      </c>
      <c r="C292" t="s">
        <v>441</v>
      </c>
      <c r="D292" t="s">
        <v>557</v>
      </c>
      <c r="E292" s="57">
        <v>51592721.848064601</v>
      </c>
      <c r="F292" s="57">
        <v>46698266.501019098</v>
      </c>
      <c r="G292" s="57">
        <v>42531994.584011696</v>
      </c>
      <c r="H292" s="57">
        <v>39031793.957583003</v>
      </c>
      <c r="I292" s="57">
        <v>36138122.108858198</v>
      </c>
      <c r="J292" s="57">
        <v>33794006.151547097</v>
      </c>
      <c r="K292" s="57">
        <v>31945042.825943802</v>
      </c>
      <c r="L292" s="57">
        <v>30539398.498927001</v>
      </c>
      <c r="M292" s="57">
        <v>29527809.163959701</v>
      </c>
      <c r="N292" s="57">
        <v>28863580.441089898</v>
      </c>
      <c r="O292" s="57">
        <v>28502587.576949202</v>
      </c>
      <c r="P292" s="57">
        <v>28403275.444754802</v>
      </c>
      <c r="Q292" s="57">
        <v>28526658.544307102</v>
      </c>
      <c r="R292" s="57">
        <v>28836321.0019923</v>
      </c>
      <c r="S292" s="57">
        <v>29298416.570780199</v>
      </c>
      <c r="T292" s="57">
        <v>29881668.630224898</v>
      </c>
      <c r="U292" s="57">
        <v>30557370.1864665</v>
      </c>
      <c r="V292" s="57">
        <v>31299383.872227401</v>
      </c>
      <c r="W292" s="57">
        <v>32084141.946816299</v>
      </c>
      <c r="X292" s="57">
        <v>32890646.2961253</v>
      </c>
      <c r="Y292" s="57">
        <v>33700468.432631701</v>
      </c>
      <c r="Z292" s="57">
        <v>34497749.495396502</v>
      </c>
      <c r="AA292" s="57">
        <v>35269200.250066198</v>
      </c>
      <c r="AB292" s="57">
        <v>36004101.0888706</v>
      </c>
      <c r="AC292" s="57">
        <v>36694302.030625001</v>
      </c>
      <c r="AD292" s="57">
        <v>37334222.7207295</v>
      </c>
      <c r="AE292" s="57">
        <v>37920852.431166098</v>
      </c>
      <c r="AF292" s="57">
        <v>38453750.060505003</v>
      </c>
      <c r="AG292" s="57">
        <v>38935044.1338984</v>
      </c>
      <c r="AH292" s="57">
        <v>39369432.803083099</v>
      </c>
      <c r="AI292" s="57">
        <v>39764183.846381299</v>
      </c>
      <c r="AJ292" s="57">
        <v>40129134.668700099</v>
      </c>
      <c r="AK292" s="57">
        <v>40476692.301528998</v>
      </c>
      <c r="AL292" s="57">
        <v>40821833.402944699</v>
      </c>
      <c r="AM292" s="57">
        <v>41182104.257605202</v>
      </c>
      <c r="AN292" s="57">
        <v>41577620.776755698</v>
      </c>
      <c r="AO292" s="57">
        <v>42031068.498226002</v>
      </c>
      <c r="AP292" s="57">
        <v>42567702.5864271</v>
      </c>
      <c r="AQ292" s="57">
        <v>43215347.832359001</v>
      </c>
      <c r="AR292" s="57">
        <v>44004398.653601304</v>
      </c>
      <c r="AS292" s="57">
        <v>44967819.094322801</v>
      </c>
      <c r="AT292" s="57">
        <v>46141142.825274304</v>
      </c>
    </row>
    <row r="293" spans="1:46">
      <c r="A293">
        <v>110</v>
      </c>
      <c r="B293">
        <v>532500</v>
      </c>
      <c r="C293" t="s">
        <v>441</v>
      </c>
      <c r="D293" t="s">
        <v>556</v>
      </c>
      <c r="E293" s="57">
        <v>98501038.795157596</v>
      </c>
      <c r="F293" s="57">
        <v>88621136.023352697</v>
      </c>
      <c r="G293" s="57">
        <v>80214598.582634598</v>
      </c>
      <c r="H293" s="57">
        <v>73156186.138827696</v>
      </c>
      <c r="I293" s="57">
        <v>67325830.843954697</v>
      </c>
      <c r="J293" s="57">
        <v>62608637.336236201</v>
      </c>
      <c r="K293" s="57">
        <v>58894882.740090497</v>
      </c>
      <c r="L293" s="57">
        <v>56080016.666133299</v>
      </c>
      <c r="M293" s="57">
        <v>54064661.211177498</v>
      </c>
      <c r="N293" s="57">
        <v>52754610.958235599</v>
      </c>
      <c r="O293" s="57">
        <v>52060832.976516597</v>
      </c>
      <c r="P293" s="57">
        <v>51899466.821427003</v>
      </c>
      <c r="Q293" s="57">
        <v>52191824.534570798</v>
      </c>
      <c r="R293" s="57">
        <v>52864390.643751703</v>
      </c>
      <c r="S293" s="57">
        <v>53848822.162969001</v>
      </c>
      <c r="T293" s="57">
        <v>55081948.592419997</v>
      </c>
      <c r="U293" s="57">
        <v>56505771.918500803</v>
      </c>
      <c r="V293" s="57">
        <v>58067466.613804899</v>
      </c>
      <c r="W293" s="57">
        <v>59719379.637123697</v>
      </c>
      <c r="X293" s="57">
        <v>61419030.433444902</v>
      </c>
      <c r="Y293" s="57">
        <v>63129110.933954798</v>
      </c>
      <c r="Z293" s="57">
        <v>64817485.556039497</v>
      </c>
      <c r="AA293" s="57">
        <v>66457191.2032791</v>
      </c>
      <c r="AB293" s="57">
        <v>68026437.265454903</v>
      </c>
      <c r="AC293" s="57">
        <v>69508605.618542805</v>
      </c>
      <c r="AD293" s="57">
        <v>70892250.624718294</v>
      </c>
      <c r="AE293" s="57">
        <v>72171099.132356301</v>
      </c>
      <c r="AF293" s="57">
        <v>73344050.4760243</v>
      </c>
      <c r="AG293" s="57">
        <v>74415176.476493001</v>
      </c>
      <c r="AH293" s="57">
        <v>75393721.440728307</v>
      </c>
      <c r="AI293" s="57">
        <v>76294102.161892995</v>
      </c>
      <c r="AJ293" s="57">
        <v>77135907.919350296</v>
      </c>
      <c r="AK293" s="57">
        <v>77943900.478658795</v>
      </c>
      <c r="AL293" s="57">
        <v>78748014.091575697</v>
      </c>
      <c r="AM293" s="57">
        <v>79583355.496054798</v>
      </c>
      <c r="AN293" s="57">
        <v>80490203.916249901</v>
      </c>
      <c r="AO293" s="57">
        <v>81514011.062511593</v>
      </c>
      <c r="AP293" s="57">
        <v>82705401.1313878</v>
      </c>
      <c r="AQ293" s="57">
        <v>84120170.805623695</v>
      </c>
      <c r="AR293" s="57">
        <v>85819289.254163399</v>
      </c>
      <c r="AS293" s="57">
        <v>87868898.132146999</v>
      </c>
      <c r="AT293" s="57">
        <v>90340311.580916002</v>
      </c>
    </row>
    <row r="294" spans="1:46">
      <c r="A294">
        <v>285</v>
      </c>
      <c r="B294">
        <v>532600</v>
      </c>
      <c r="C294" t="s">
        <v>441</v>
      </c>
      <c r="D294" t="s">
        <v>555</v>
      </c>
      <c r="E294" s="57">
        <v>58192761.468819603</v>
      </c>
      <c r="F294" s="57">
        <v>73546189.032320499</v>
      </c>
      <c r="G294" s="57">
        <v>86059111.987434402</v>
      </c>
      <c r="H294" s="57">
        <v>96016205.577924699</v>
      </c>
      <c r="I294" s="57">
        <v>103689255.746289</v>
      </c>
      <c r="J294" s="57">
        <v>109337159.13375001</v>
      </c>
      <c r="K294" s="57">
        <v>113205923.080265</v>
      </c>
      <c r="L294" s="57">
        <v>115528665.62451901</v>
      </c>
      <c r="M294" s="57">
        <v>116525615.50393</v>
      </c>
      <c r="N294" s="57">
        <v>116404112.154644</v>
      </c>
      <c r="O294" s="57">
        <v>115358605.71153601</v>
      </c>
      <c r="P294" s="57">
        <v>113570657.00821599</v>
      </c>
      <c r="Q294" s="57">
        <v>111208937.577023</v>
      </c>
      <c r="R294" s="57">
        <v>108429229.649021</v>
      </c>
      <c r="S294" s="57">
        <v>105374426.15401</v>
      </c>
      <c r="T294" s="57">
        <v>102174530.72052</v>
      </c>
      <c r="U294" s="57">
        <v>98946657.675809905</v>
      </c>
      <c r="V294" s="57">
        <v>95795032.045865998</v>
      </c>
      <c r="W294" s="57">
        <v>92810989.555411294</v>
      </c>
      <c r="X294" s="57">
        <v>90072976.6278954</v>
      </c>
      <c r="Y294" s="57">
        <v>87646550.385496095</v>
      </c>
      <c r="Z294" s="57">
        <v>85584378.649127007</v>
      </c>
      <c r="AA294" s="57">
        <v>83926239.938429803</v>
      </c>
      <c r="AB294" s="57">
        <v>82699023.471771196</v>
      </c>
      <c r="AC294" s="57">
        <v>81916729.166255996</v>
      </c>
      <c r="AD294" s="57">
        <v>81580467.637715295</v>
      </c>
      <c r="AE294" s="57">
        <v>81678460.200712204</v>
      </c>
      <c r="AF294" s="57">
        <v>82186038.868540794</v>
      </c>
      <c r="AG294" s="57">
        <v>83065646.353219002</v>
      </c>
      <c r="AH294" s="57">
        <v>84266836.065506905</v>
      </c>
      <c r="AI294" s="57">
        <v>85726272.114880607</v>
      </c>
      <c r="AJ294" s="57">
        <v>87367729.309559807</v>
      </c>
      <c r="AK294" s="57">
        <v>89102093.156487495</v>
      </c>
      <c r="AL294" s="57">
        <v>90827359.861335799</v>
      </c>
      <c r="AM294" s="57">
        <v>92428636.328512207</v>
      </c>
      <c r="AN294" s="57">
        <v>93778140.161151901</v>
      </c>
      <c r="AO294" s="57">
        <v>94735199.661117598</v>
      </c>
      <c r="AP294" s="57">
        <v>95146253.829009101</v>
      </c>
      <c r="AQ294" s="57">
        <v>94844852.364150003</v>
      </c>
      <c r="AR294" s="57">
        <v>93651655.664595604</v>
      </c>
      <c r="AS294" s="57">
        <v>91374434.827135995</v>
      </c>
      <c r="AT294" s="57">
        <v>87808071.647288293</v>
      </c>
    </row>
    <row r="295" spans="1:46">
      <c r="A295">
        <v>299</v>
      </c>
      <c r="B295">
        <v>532800</v>
      </c>
      <c r="C295" t="s">
        <v>441</v>
      </c>
      <c r="D295" t="s">
        <v>554</v>
      </c>
      <c r="E295" s="57">
        <v>19392558.340932701</v>
      </c>
      <c r="F295" s="57">
        <v>25456831.937723201</v>
      </c>
      <c r="G295" s="57">
        <v>30407286.783292301</v>
      </c>
      <c r="H295" s="57">
        <v>34354819.991958097</v>
      </c>
      <c r="I295" s="57">
        <v>37405320.1633792</v>
      </c>
      <c r="J295" s="57">
        <v>39659667.382556699</v>
      </c>
      <c r="K295" s="57">
        <v>41213733.219832703</v>
      </c>
      <c r="L295" s="57">
        <v>42158380.730890401</v>
      </c>
      <c r="M295" s="57">
        <v>42579464.456755497</v>
      </c>
      <c r="N295" s="57">
        <v>42557830.423794299</v>
      </c>
      <c r="O295" s="57">
        <v>42169316.143714897</v>
      </c>
      <c r="P295" s="57">
        <v>41484750.613566399</v>
      </c>
      <c r="Q295" s="57">
        <v>40569954.3157406</v>
      </c>
      <c r="R295" s="57">
        <v>39485739.217969403</v>
      </c>
      <c r="S295" s="57">
        <v>38287908.773327097</v>
      </c>
      <c r="T295" s="57">
        <v>37027257.920229003</v>
      </c>
      <c r="U295" s="57">
        <v>35749573.082431801</v>
      </c>
      <c r="V295" s="57">
        <v>34495632.169035003</v>
      </c>
      <c r="W295" s="57">
        <v>33301204.574477199</v>
      </c>
      <c r="X295" s="57">
        <v>32197051.178540699</v>
      </c>
      <c r="Y295" s="57">
        <v>31208924.346348301</v>
      </c>
      <c r="Z295" s="57">
        <v>30357567.9283631</v>
      </c>
      <c r="AA295" s="57">
        <v>29658717.260392699</v>
      </c>
      <c r="AB295" s="57">
        <v>29123099.163583498</v>
      </c>
      <c r="AC295" s="57">
        <v>28756431.944424398</v>
      </c>
      <c r="AD295" s="57">
        <v>28559425.394746099</v>
      </c>
      <c r="AE295" s="57">
        <v>28527780.7917202</v>
      </c>
      <c r="AF295" s="57">
        <v>28652190.8978584</v>
      </c>
      <c r="AG295" s="57">
        <v>28918339.9610174</v>
      </c>
      <c r="AH295" s="57">
        <v>29306903.714393899</v>
      </c>
      <c r="AI295" s="57">
        <v>29793549.376524199</v>
      </c>
      <c r="AJ295" s="57">
        <v>30348935.651287299</v>
      </c>
      <c r="AK295" s="57">
        <v>30938712.727903601</v>
      </c>
      <c r="AL295" s="57">
        <v>31523522.280937001</v>
      </c>
      <c r="AM295" s="57">
        <v>32058997.4702904</v>
      </c>
      <c r="AN295" s="57">
        <v>32495762.941206701</v>
      </c>
      <c r="AO295" s="57">
        <v>32779434.824276701</v>
      </c>
      <c r="AP295" s="57">
        <v>32850620.7354252</v>
      </c>
      <c r="AQ295" s="57">
        <v>32644919.7759225</v>
      </c>
      <c r="AR295" s="57">
        <v>32092922.532380302</v>
      </c>
      <c r="AS295" s="57">
        <v>31120211.076749999</v>
      </c>
      <c r="AT295" s="57">
        <v>29647358.966327</v>
      </c>
    </row>
    <row r="296" spans="1:46">
      <c r="A296">
        <v>52</v>
      </c>
      <c r="B296">
        <v>532900</v>
      </c>
      <c r="C296" t="s">
        <v>441</v>
      </c>
      <c r="D296" t="s">
        <v>553</v>
      </c>
      <c r="E296" s="57">
        <v>75607959.458983794</v>
      </c>
      <c r="F296" s="57">
        <v>68583691.252062097</v>
      </c>
      <c r="G296" s="57">
        <v>62619321.226845399</v>
      </c>
      <c r="H296" s="57">
        <v>57624362.201789998</v>
      </c>
      <c r="I296" s="57">
        <v>53512075.216586702</v>
      </c>
      <c r="J296" s="57">
        <v>50199469.5321621</v>
      </c>
      <c r="K296" s="57">
        <v>47607302.630675197</v>
      </c>
      <c r="L296" s="57">
        <v>45660080.215521</v>
      </c>
      <c r="M296" s="57">
        <v>44286056.2113287</v>
      </c>
      <c r="N296" s="57">
        <v>43417232.763962097</v>
      </c>
      <c r="O296" s="57">
        <v>42989360.240518898</v>
      </c>
      <c r="P296" s="57">
        <v>42941937.229332097</v>
      </c>
      <c r="Q296" s="57">
        <v>43218210.539968401</v>
      </c>
      <c r="R296" s="57">
        <v>43765175.2032298</v>
      </c>
      <c r="S296" s="57">
        <v>44533574.471152201</v>
      </c>
      <c r="T296" s="57">
        <v>45477899.817006201</v>
      </c>
      <c r="U296" s="57">
        <v>46556390.935297601</v>
      </c>
      <c r="V296" s="57">
        <v>47731035.741765402</v>
      </c>
      <c r="W296" s="57">
        <v>48967570.373383597</v>
      </c>
      <c r="X296" s="57">
        <v>50235479.188361302</v>
      </c>
      <c r="Y296" s="57">
        <v>51507994.766142197</v>
      </c>
      <c r="Z296" s="57">
        <v>52762097.907402597</v>
      </c>
      <c r="AA296" s="57">
        <v>53978517.634055696</v>
      </c>
      <c r="AB296" s="57">
        <v>55141731.189248003</v>
      </c>
      <c r="AC296" s="57">
        <v>56239964.037360102</v>
      </c>
      <c r="AD296" s="57">
        <v>57265189.8640095</v>
      </c>
      <c r="AE296" s="57">
        <v>58213130.576044202</v>
      </c>
      <c r="AF296" s="57">
        <v>59083256.301550001</v>
      </c>
      <c r="AG296" s="57">
        <v>59878785.389845997</v>
      </c>
      <c r="AH296" s="57">
        <v>60606684.411487199</v>
      </c>
      <c r="AI296" s="57">
        <v>61277668.158258602</v>
      </c>
      <c r="AJ296" s="57">
        <v>61906199.643186197</v>
      </c>
      <c r="AK296" s="57">
        <v>62510490.100525498</v>
      </c>
      <c r="AL296" s="57">
        <v>63112498.985767998</v>
      </c>
      <c r="AM296" s="57">
        <v>63737933.975641802</v>
      </c>
      <c r="AN296" s="57">
        <v>64416250.968105897</v>
      </c>
      <c r="AO296" s="57">
        <v>65180654.082356602</v>
      </c>
      <c r="AP296" s="57">
        <v>66068095.658823602</v>
      </c>
      <c r="AQ296" s="57">
        <v>67119276.259170696</v>
      </c>
      <c r="AR296" s="57">
        <v>68378644.666296095</v>
      </c>
      <c r="AS296" s="57">
        <v>69894397.884334207</v>
      </c>
      <c r="AT296" s="57">
        <v>71718481.138652906</v>
      </c>
    </row>
    <row r="297" spans="1:46">
      <c r="A297">
        <v>59</v>
      </c>
      <c r="B297">
        <v>533100</v>
      </c>
      <c r="C297" t="s">
        <v>441</v>
      </c>
      <c r="D297" t="s">
        <v>552</v>
      </c>
      <c r="E297" s="57">
        <v>19421106.596528199</v>
      </c>
      <c r="F297" s="57">
        <v>25084705.8157118</v>
      </c>
      <c r="G297" s="57">
        <v>29706105.034216799</v>
      </c>
      <c r="H297" s="57">
        <v>33389406.427907299</v>
      </c>
      <c r="I297" s="57">
        <v>36234004.164572097</v>
      </c>
      <c r="J297" s="57">
        <v>38334584.403924502</v>
      </c>
      <c r="K297" s="57">
        <v>39781125.297603399</v>
      </c>
      <c r="L297" s="57">
        <v>40658896.9891712</v>
      </c>
      <c r="M297" s="57">
        <v>41048461.614116304</v>
      </c>
      <c r="N297" s="57">
        <v>41025673.299850799</v>
      </c>
      <c r="O297" s="57">
        <v>40661678.165711701</v>
      </c>
      <c r="P297" s="57">
        <v>40022914.322961897</v>
      </c>
      <c r="Q297" s="57">
        <v>39171111.874787398</v>
      </c>
      <c r="R297" s="57">
        <v>38163292.916300103</v>
      </c>
      <c r="S297" s="57">
        <v>37051771.534536399</v>
      </c>
      <c r="T297" s="57">
        <v>35884153.808457002</v>
      </c>
      <c r="U297" s="57">
        <v>34703337.8089481</v>
      </c>
      <c r="V297" s="57">
        <v>33547513.598819599</v>
      </c>
      <c r="W297" s="57">
        <v>32450163.232806999</v>
      </c>
      <c r="X297" s="57">
        <v>31440060.757570799</v>
      </c>
      <c r="Y297" s="57">
        <v>30541272.211695701</v>
      </c>
      <c r="Z297" s="57">
        <v>29773155.625690501</v>
      </c>
      <c r="AA297" s="57">
        <v>29150361.021990102</v>
      </c>
      <c r="AB297" s="57">
        <v>28682830.4149535</v>
      </c>
      <c r="AC297" s="57">
        <v>28375797.810864002</v>
      </c>
      <c r="AD297" s="57">
        <v>28229789.207930401</v>
      </c>
      <c r="AE297" s="57">
        <v>28240622.596286599</v>
      </c>
      <c r="AF297" s="57">
        <v>28399407.957989499</v>
      </c>
      <c r="AG297" s="57">
        <v>28692547.267022401</v>
      </c>
      <c r="AH297" s="57">
        <v>29101734.489292402</v>
      </c>
      <c r="AI297" s="57">
        <v>29603955.582632799</v>
      </c>
      <c r="AJ297" s="57">
        <v>30171488.496799801</v>
      </c>
      <c r="AK297" s="57">
        <v>30771903.173475102</v>
      </c>
      <c r="AL297" s="57">
        <v>31368061.546264</v>
      </c>
      <c r="AM297" s="57">
        <v>31918117.5407007</v>
      </c>
      <c r="AN297" s="57">
        <v>32375517.074239999</v>
      </c>
      <c r="AO297" s="57">
        <v>32688998.056260899</v>
      </c>
      <c r="AP297" s="57">
        <v>32802590.388072301</v>
      </c>
      <c r="AQ297" s="57">
        <v>32655615.962900002</v>
      </c>
      <c r="AR297" s="57">
        <v>32182688.665902399</v>
      </c>
      <c r="AS297" s="57">
        <v>31313714.374158699</v>
      </c>
      <c r="AT297" s="57">
        <v>29973890.956673</v>
      </c>
    </row>
    <row r="298" spans="1:46">
      <c r="A298">
        <v>201</v>
      </c>
      <c r="B298">
        <v>533300</v>
      </c>
      <c r="C298" t="s">
        <v>441</v>
      </c>
      <c r="D298" t="s">
        <v>551</v>
      </c>
      <c r="E298" s="57">
        <v>9960722.9073130805</v>
      </c>
      <c r="F298" s="57">
        <v>12325611.173990401</v>
      </c>
      <c r="G298" s="57">
        <v>14245020.588704601</v>
      </c>
      <c r="H298" s="57">
        <v>15763915.2526803</v>
      </c>
      <c r="I298" s="57">
        <v>16925214.351945698</v>
      </c>
      <c r="J298" s="57">
        <v>17769792.157334201</v>
      </c>
      <c r="K298" s="57">
        <v>18336478.0244826</v>
      </c>
      <c r="L298" s="57">
        <v>18662056.393832501</v>
      </c>
      <c r="M298" s="57">
        <v>18781266.790629599</v>
      </c>
      <c r="N298" s="57">
        <v>18726803.824924</v>
      </c>
      <c r="O298" s="57">
        <v>18529317.191569801</v>
      </c>
      <c r="P298" s="57">
        <v>18217411.6702254</v>
      </c>
      <c r="Q298" s="57">
        <v>17817647.125353899</v>
      </c>
      <c r="R298" s="57">
        <v>17354538.5062222</v>
      </c>
      <c r="S298" s="57">
        <v>16850555.846901398</v>
      </c>
      <c r="T298" s="57">
        <v>16326124.2662674</v>
      </c>
      <c r="U298" s="57">
        <v>15799623.967999499</v>
      </c>
      <c r="V298" s="57">
        <v>15287390.240582701</v>
      </c>
      <c r="W298" s="57">
        <v>14803713.457304399</v>
      </c>
      <c r="X298" s="57">
        <v>14360839.076257899</v>
      </c>
      <c r="Y298" s="57">
        <v>13968967.640339499</v>
      </c>
      <c r="Z298" s="57">
        <v>13636254.777250901</v>
      </c>
      <c r="AA298" s="57">
        <v>13368811.199497299</v>
      </c>
      <c r="AB298" s="57">
        <v>13170702.704388199</v>
      </c>
      <c r="AC298" s="57">
        <v>13043950.174038</v>
      </c>
      <c r="AD298" s="57">
        <v>12988529.575364601</v>
      </c>
      <c r="AE298" s="57">
        <v>13002371.960090401</v>
      </c>
      <c r="AF298" s="57">
        <v>13081363.4647422</v>
      </c>
      <c r="AG298" s="57">
        <v>13219345.310651001</v>
      </c>
      <c r="AH298" s="57">
        <v>13408113.8039524</v>
      </c>
      <c r="AI298" s="57">
        <v>13637420.335585801</v>
      </c>
      <c r="AJ298" s="57">
        <v>13894971.3812945</v>
      </c>
      <c r="AK298" s="57">
        <v>14166428.501626899</v>
      </c>
      <c r="AL298" s="57">
        <v>14435408.341935599</v>
      </c>
      <c r="AM298" s="57">
        <v>14683482.6323769</v>
      </c>
      <c r="AN298" s="57">
        <v>14890178.1879117</v>
      </c>
      <c r="AO298" s="57">
        <v>15032976.9083056</v>
      </c>
      <c r="AP298" s="57">
        <v>15087315.7781267</v>
      </c>
      <c r="AQ298" s="57">
        <v>15026586.866749501</v>
      </c>
      <c r="AR298" s="57">
        <v>14822137.328352701</v>
      </c>
      <c r="AS298" s="57">
        <v>14443269.401916699</v>
      </c>
      <c r="AT298" s="57">
        <v>13857240.4112291</v>
      </c>
    </row>
    <row r="299" spans="1:46">
      <c r="A299">
        <v>62</v>
      </c>
      <c r="B299">
        <v>533400</v>
      </c>
      <c r="C299" t="s">
        <v>441</v>
      </c>
      <c r="D299" t="s">
        <v>550</v>
      </c>
      <c r="E299" s="57">
        <v>8028170.3611437604</v>
      </c>
      <c r="F299" s="57">
        <v>8428829.1309172492</v>
      </c>
      <c r="G299" s="57">
        <v>8854721.5253124703</v>
      </c>
      <c r="H299" s="57">
        <v>9298293.4035156406</v>
      </c>
      <c r="I299" s="57">
        <v>9752470.1495533008</v>
      </c>
      <c r="J299" s="57">
        <v>10210656.6722923</v>
      </c>
      <c r="K299" s="57">
        <v>10666737.405440001</v>
      </c>
      <c r="L299" s="57">
        <v>11115076.307543799</v>
      </c>
      <c r="M299" s="57">
        <v>11550516.8619918</v>
      </c>
      <c r="N299" s="57">
        <v>11968382.077012099</v>
      </c>
      <c r="O299" s="57">
        <v>12364474.4856735</v>
      </c>
      <c r="P299" s="57">
        <v>12735076.145884801</v>
      </c>
      <c r="Q299" s="57">
        <v>13076948.640395399</v>
      </c>
      <c r="R299" s="57">
        <v>13387333.076794799</v>
      </c>
      <c r="S299" s="57">
        <v>13663950.0875131</v>
      </c>
      <c r="T299" s="57">
        <v>13904999.829820599</v>
      </c>
      <c r="U299" s="57">
        <v>14109161.9858281</v>
      </c>
      <c r="V299" s="57">
        <v>14275595.7624864</v>
      </c>
      <c r="W299" s="57">
        <v>14403939.891587</v>
      </c>
      <c r="X299" s="57">
        <v>14494312.6297615</v>
      </c>
      <c r="Y299" s="57">
        <v>14547311.7584821</v>
      </c>
      <c r="Z299" s="57">
        <v>14564014.584061099</v>
      </c>
      <c r="AA299" s="57">
        <v>14545977.937651301</v>
      </c>
      <c r="AB299" s="57">
        <v>14495238.1752456</v>
      </c>
      <c r="AC299" s="57">
        <v>14414311.1776776</v>
      </c>
      <c r="AD299" s="57">
        <v>14306192.350621101</v>
      </c>
      <c r="AE299" s="57">
        <v>14174356.624590199</v>
      </c>
      <c r="AF299" s="57">
        <v>14022758.4549392</v>
      </c>
      <c r="AG299" s="57">
        <v>13855831.821862901</v>
      </c>
      <c r="AH299" s="57">
        <v>13678490.230396699</v>
      </c>
      <c r="AI299" s="57">
        <v>13496126.7104159</v>
      </c>
      <c r="AJ299" s="57">
        <v>13314613.8166364</v>
      </c>
      <c r="AK299" s="57">
        <v>13140303.628614301</v>
      </c>
      <c r="AL299" s="57">
        <v>12980027.7507462</v>
      </c>
      <c r="AM299" s="57">
        <v>12841097.3122689</v>
      </c>
      <c r="AN299" s="57">
        <v>12731302.967259601</v>
      </c>
      <c r="AO299" s="57">
        <v>12658914.894635901</v>
      </c>
      <c r="AP299" s="57">
        <v>12632682.7981558</v>
      </c>
      <c r="AQ299" s="57">
        <v>12661835.9064174</v>
      </c>
      <c r="AR299" s="57">
        <v>12756082.972859301</v>
      </c>
      <c r="AS299" s="57">
        <v>12925612.275760399</v>
      </c>
      <c r="AT299" s="57">
        <v>13181091.618240001</v>
      </c>
    </row>
    <row r="300" spans="1:46">
      <c r="A300">
        <v>154</v>
      </c>
      <c r="B300">
        <v>540100</v>
      </c>
      <c r="C300" t="s">
        <v>543</v>
      </c>
      <c r="D300" t="s">
        <v>549</v>
      </c>
      <c r="E300" s="57">
        <v>18961660.5515242</v>
      </c>
      <c r="F300" s="57">
        <v>19166326.657387499</v>
      </c>
      <c r="G300" s="57">
        <v>19386018.470711</v>
      </c>
      <c r="H300" s="57">
        <v>19623176.602726799</v>
      </c>
      <c r="I300" s="57">
        <v>19879925.757099401</v>
      </c>
      <c r="J300" s="57">
        <v>20158074.729925901</v>
      </c>
      <c r="K300" s="57">
        <v>20459116.409735899</v>
      </c>
      <c r="L300" s="57">
        <v>20784227.777491499</v>
      </c>
      <c r="M300" s="57">
        <v>21134269.9065875</v>
      </c>
      <c r="N300" s="57">
        <v>21509787.962850899</v>
      </c>
      <c r="O300" s="57">
        <v>21911011.204541501</v>
      </c>
      <c r="P300" s="57">
        <v>22337852.982351299</v>
      </c>
      <c r="Q300" s="57">
        <v>22789910.7394052</v>
      </c>
      <c r="R300" s="57">
        <v>23266466.011260401</v>
      </c>
      <c r="S300" s="57">
        <v>23766484.425906502</v>
      </c>
      <c r="T300" s="57">
        <v>24288615.703765899</v>
      </c>
      <c r="U300" s="57">
        <v>24831193.6576933</v>
      </c>
      <c r="V300" s="57">
        <v>25392236.192975901</v>
      </c>
      <c r="W300" s="57">
        <v>25969445.3073337</v>
      </c>
      <c r="X300" s="57">
        <v>26560207.090918802</v>
      </c>
      <c r="Y300" s="57">
        <v>27161591.726316102</v>
      </c>
      <c r="Z300" s="57">
        <v>27770353.488543</v>
      </c>
      <c r="AA300" s="57">
        <v>28382930.745049302</v>
      </c>
      <c r="AB300" s="57">
        <v>28995445.9557174</v>
      </c>
      <c r="AC300" s="57">
        <v>29603705.672862198</v>
      </c>
      <c r="AD300" s="57">
        <v>30203200.5412311</v>
      </c>
      <c r="AE300" s="57">
        <v>30789105.298004001</v>
      </c>
      <c r="AF300" s="57">
        <v>31356278.7727933</v>
      </c>
      <c r="AG300" s="57">
        <v>31899263.8876439</v>
      </c>
      <c r="AH300" s="57">
        <v>32412287.657033499</v>
      </c>
      <c r="AI300" s="57">
        <v>32889261.187871899</v>
      </c>
      <c r="AJ300" s="57">
        <v>33323779.6795015</v>
      </c>
      <c r="AK300" s="57">
        <v>33709122.423697501</v>
      </c>
      <c r="AL300" s="57">
        <v>34038252.804667503</v>
      </c>
      <c r="AM300" s="57">
        <v>34303818.299051203</v>
      </c>
      <c r="AN300" s="57">
        <v>34498150.475921497</v>
      </c>
      <c r="AO300" s="57">
        <v>34613264.996783197</v>
      </c>
      <c r="AP300" s="57">
        <v>34640861.615574099</v>
      </c>
      <c r="AQ300" s="57">
        <v>34572324.1786642</v>
      </c>
      <c r="AR300" s="57">
        <v>34398720.624856099</v>
      </c>
      <c r="AS300" s="57">
        <v>34110802.985385001</v>
      </c>
      <c r="AT300" s="57">
        <v>33699007.383918598</v>
      </c>
    </row>
    <row r="301" spans="1:46">
      <c r="A301">
        <v>226</v>
      </c>
      <c r="B301">
        <v>540200</v>
      </c>
      <c r="C301" t="s">
        <v>543</v>
      </c>
      <c r="D301" t="s">
        <v>548</v>
      </c>
      <c r="E301" s="57">
        <v>9055530.7289911006</v>
      </c>
      <c r="F301" s="57">
        <v>9138657.0883516595</v>
      </c>
      <c r="G301" s="57">
        <v>9255173.7154167499</v>
      </c>
      <c r="H301" s="57">
        <v>9402136.0276280101</v>
      </c>
      <c r="I301" s="57">
        <v>9576728.3104078695</v>
      </c>
      <c r="J301" s="57">
        <v>9776263.7171594799</v>
      </c>
      <c r="K301" s="57">
        <v>9998184.2692667805</v>
      </c>
      <c r="L301" s="57">
        <v>10240060.856094399</v>
      </c>
      <c r="M301" s="57">
        <v>10499593.2349879</v>
      </c>
      <c r="N301" s="57">
        <v>10774610.0312734</v>
      </c>
      <c r="O301" s="57">
        <v>11063068.738257799</v>
      </c>
      <c r="P301" s="57">
        <v>11363055.717228901</v>
      </c>
      <c r="Q301" s="57">
        <v>11672786.197455101</v>
      </c>
      <c r="R301" s="57">
        <v>11990604.2761856</v>
      </c>
      <c r="S301" s="57">
        <v>12314982.9186505</v>
      </c>
      <c r="T301" s="57">
        <v>12644523.958060401</v>
      </c>
      <c r="U301" s="57">
        <v>12977958.0956068</v>
      </c>
      <c r="V301" s="57">
        <v>13314144.900462</v>
      </c>
      <c r="W301" s="57">
        <v>13652072.809778901</v>
      </c>
      <c r="X301" s="57">
        <v>13990859.128691399</v>
      </c>
      <c r="Y301" s="57">
        <v>14329750.030314</v>
      </c>
      <c r="Z301" s="57">
        <v>14668120.5557418</v>
      </c>
      <c r="AA301" s="57">
        <v>15005474.614050901</v>
      </c>
      <c r="AB301" s="57">
        <v>15341444.982298199</v>
      </c>
      <c r="AC301" s="57">
        <v>15675793.305521101</v>
      </c>
      <c r="AD301" s="57">
        <v>16008410.096737999</v>
      </c>
      <c r="AE301" s="57">
        <v>16339314.736947799</v>
      </c>
      <c r="AF301" s="57">
        <v>16668655.4751304</v>
      </c>
      <c r="AG301" s="57">
        <v>16996709.428246401</v>
      </c>
      <c r="AH301" s="57">
        <v>17323882.581236999</v>
      </c>
      <c r="AI301" s="57">
        <v>17650709.787024401</v>
      </c>
      <c r="AJ301" s="57">
        <v>17977854.766511399</v>
      </c>
      <c r="AK301" s="57">
        <v>18306110.108581498</v>
      </c>
      <c r="AL301" s="57">
        <v>18636397.2700991</v>
      </c>
      <c r="AM301" s="57">
        <v>18969766.575909302</v>
      </c>
      <c r="AN301" s="57">
        <v>19307397.218837898</v>
      </c>
      <c r="AO301" s="57">
        <v>19650597.2596916</v>
      </c>
      <c r="AP301" s="57">
        <v>20000803.627257701</v>
      </c>
      <c r="AQ301" s="57">
        <v>20359582.118304402</v>
      </c>
      <c r="AR301" s="57">
        <v>20728627.397580501</v>
      </c>
      <c r="AS301" s="57">
        <v>21109762.997815602</v>
      </c>
      <c r="AT301" s="57">
        <v>21504941.319720201</v>
      </c>
    </row>
    <row r="302" spans="1:46">
      <c r="A302">
        <v>35</v>
      </c>
      <c r="B302">
        <v>540300</v>
      </c>
      <c r="C302" t="s">
        <v>543</v>
      </c>
      <c r="D302" t="s">
        <v>547</v>
      </c>
      <c r="E302" s="57">
        <v>11128323.097198</v>
      </c>
      <c r="F302" s="57">
        <v>11914221.433571</v>
      </c>
      <c r="G302" s="57">
        <v>12744187.4450562</v>
      </c>
      <c r="H302" s="57">
        <v>13604983.9038701</v>
      </c>
      <c r="I302" s="57">
        <v>14484214.153649099</v>
      </c>
      <c r="J302" s="57">
        <v>15370322.109449301</v>
      </c>
      <c r="K302" s="57">
        <v>16252592.257747101</v>
      </c>
      <c r="L302" s="57">
        <v>17121149.656438701</v>
      </c>
      <c r="M302" s="57">
        <v>17966959.934840199</v>
      </c>
      <c r="N302" s="57">
        <v>18781829.2936875</v>
      </c>
      <c r="O302" s="57">
        <v>19558404.505137</v>
      </c>
      <c r="P302" s="57">
        <v>20290172.9127644</v>
      </c>
      <c r="Q302" s="57">
        <v>20971462.431565601</v>
      </c>
      <c r="R302" s="57">
        <v>21597441.547956601</v>
      </c>
      <c r="S302" s="57">
        <v>22164119.3197731</v>
      </c>
      <c r="T302" s="57">
        <v>22668345.376270998</v>
      </c>
      <c r="U302" s="57">
        <v>23107809.918125801</v>
      </c>
      <c r="V302" s="57">
        <v>23481043.7174333</v>
      </c>
      <c r="W302" s="57">
        <v>23787418.117709</v>
      </c>
      <c r="X302" s="57">
        <v>24027145.0338884</v>
      </c>
      <c r="Y302" s="57">
        <v>24201276.952327099</v>
      </c>
      <c r="Z302" s="57">
        <v>24311706.930800401</v>
      </c>
      <c r="AA302" s="57">
        <v>24361168.598503701</v>
      </c>
      <c r="AB302" s="57">
        <v>24353236.156052299</v>
      </c>
      <c r="AC302" s="57">
        <v>24292324.375481602</v>
      </c>
      <c r="AD302" s="57">
        <v>24183688.600246601</v>
      </c>
      <c r="AE302" s="57">
        <v>24033424.745222501</v>
      </c>
      <c r="AF302" s="57">
        <v>23848469.296704601</v>
      </c>
      <c r="AG302" s="57">
        <v>23636599.312407602</v>
      </c>
      <c r="AH302" s="57">
        <v>23406432.4214666</v>
      </c>
      <c r="AI302" s="57">
        <v>23167426.824436702</v>
      </c>
      <c r="AJ302" s="57">
        <v>22929881.293292701</v>
      </c>
      <c r="AK302" s="57">
        <v>22704935.171429299</v>
      </c>
      <c r="AL302" s="57">
        <v>22504568.373661298</v>
      </c>
      <c r="AM302" s="57">
        <v>22341601.386223499</v>
      </c>
      <c r="AN302" s="57">
        <v>22229695.2667704</v>
      </c>
      <c r="AO302" s="57">
        <v>22183351.644376699</v>
      </c>
      <c r="AP302" s="57">
        <v>22217912.719536901</v>
      </c>
      <c r="AQ302" s="57">
        <v>22349561.264165599</v>
      </c>
      <c r="AR302" s="57">
        <v>22595320.6215971</v>
      </c>
      <c r="AS302" s="57">
        <v>22973054.7065861</v>
      </c>
      <c r="AT302" s="57">
        <v>23501468.0053063</v>
      </c>
    </row>
    <row r="303" spans="1:46">
      <c r="A303">
        <v>167</v>
      </c>
      <c r="B303">
        <v>540400</v>
      </c>
      <c r="C303" t="s">
        <v>543</v>
      </c>
      <c r="D303" t="s">
        <v>546</v>
      </c>
      <c r="E303" s="57">
        <v>4300942.3418449303</v>
      </c>
      <c r="F303" s="57">
        <v>4673266.6722750003</v>
      </c>
      <c r="G303" s="57">
        <v>5052587.0811042497</v>
      </c>
      <c r="H303" s="57">
        <v>5434621.7141496502</v>
      </c>
      <c r="I303" s="57">
        <v>5815379.0212250799</v>
      </c>
      <c r="J303" s="57">
        <v>6191157.7561412798</v>
      </c>
      <c r="K303" s="57">
        <v>6558546.9767058799</v>
      </c>
      <c r="L303" s="57">
        <v>6914426.0447233701</v>
      </c>
      <c r="M303" s="57">
        <v>7255964.6259951601</v>
      </c>
      <c r="N303" s="57">
        <v>7580622.6903195102</v>
      </c>
      <c r="O303" s="57">
        <v>7886150.5114915902</v>
      </c>
      <c r="P303" s="57">
        <v>8170588.6673034104</v>
      </c>
      <c r="Q303" s="57">
        <v>8432268.0395438895</v>
      </c>
      <c r="R303" s="57">
        <v>8669809.8139988296</v>
      </c>
      <c r="S303" s="57">
        <v>8882125.4804509003</v>
      </c>
      <c r="T303" s="57">
        <v>9068416.8326796498</v>
      </c>
      <c r="U303" s="57">
        <v>9228175.9684615508</v>
      </c>
      <c r="V303" s="57">
        <v>9361185.2895699106</v>
      </c>
      <c r="W303" s="57">
        <v>9467517.5017748997</v>
      </c>
      <c r="X303" s="57">
        <v>9547535.61484362</v>
      </c>
      <c r="Y303" s="57">
        <v>9601892.9425400496</v>
      </c>
      <c r="Z303" s="57">
        <v>9631533.1026249994</v>
      </c>
      <c r="AA303" s="57">
        <v>9637690.0168562308</v>
      </c>
      <c r="AB303" s="57">
        <v>9621887.9109883104</v>
      </c>
      <c r="AC303" s="57">
        <v>9585941.3147727605</v>
      </c>
      <c r="AD303" s="57">
        <v>9531955.0619579591</v>
      </c>
      <c r="AE303" s="57">
        <v>9462324.2902891207</v>
      </c>
      <c r="AF303" s="57">
        <v>9379734.4415084105</v>
      </c>
      <c r="AG303" s="57">
        <v>9287161.2613547891</v>
      </c>
      <c r="AH303" s="57">
        <v>9187870.7995641492</v>
      </c>
      <c r="AI303" s="57">
        <v>9085419.4098693803</v>
      </c>
      <c r="AJ303" s="57">
        <v>8983653.7500000205</v>
      </c>
      <c r="AK303" s="57">
        <v>8886710.7816826198</v>
      </c>
      <c r="AL303" s="57">
        <v>8799017.7706406005</v>
      </c>
      <c r="AM303" s="57">
        <v>8725292.2865943294</v>
      </c>
      <c r="AN303" s="57">
        <v>8670542.2032609098</v>
      </c>
      <c r="AO303" s="57">
        <v>8640065.6983544808</v>
      </c>
      <c r="AP303" s="57">
        <v>8639451.2535858508</v>
      </c>
      <c r="AQ303" s="57">
        <v>8674577.6546629891</v>
      </c>
      <c r="AR303" s="57">
        <v>8751613.9912905209</v>
      </c>
      <c r="AS303" s="57">
        <v>8877019.6571699493</v>
      </c>
      <c r="AT303" s="57">
        <v>9057544.3499999903</v>
      </c>
    </row>
    <row r="304" spans="1:46">
      <c r="A304">
        <v>232</v>
      </c>
      <c r="B304">
        <v>540500</v>
      </c>
      <c r="C304" t="s">
        <v>543</v>
      </c>
      <c r="D304" t="s">
        <v>545</v>
      </c>
      <c r="E304" s="57">
        <v>5465629.9736322304</v>
      </c>
      <c r="F304" s="57">
        <v>6153586.3235127302</v>
      </c>
      <c r="G304" s="57">
        <v>6827029.7316292599</v>
      </c>
      <c r="H304" s="57">
        <v>7481979.5388523703</v>
      </c>
      <c r="I304" s="57">
        <v>8114782.0702391602</v>
      </c>
      <c r="J304" s="57">
        <v>8722110.6350332405</v>
      </c>
      <c r="K304" s="57">
        <v>9300965.5266648401</v>
      </c>
      <c r="L304" s="57">
        <v>9848674.0227506999</v>
      </c>
      <c r="M304" s="57">
        <v>10362890.385094101</v>
      </c>
      <c r="N304" s="57">
        <v>10841595.859685</v>
      </c>
      <c r="O304" s="57">
        <v>11283098.6766998</v>
      </c>
      <c r="P304" s="57">
        <v>11686034.050501401</v>
      </c>
      <c r="Q304" s="57">
        <v>12049364.179639401</v>
      </c>
      <c r="R304" s="57">
        <v>12372378.2468498</v>
      </c>
      <c r="S304" s="57">
        <v>12654692.4190554</v>
      </c>
      <c r="T304" s="57">
        <v>12896249.847365299</v>
      </c>
      <c r="U304" s="57">
        <v>13097320.667075301</v>
      </c>
      <c r="V304" s="57">
        <v>13258501.9976677</v>
      </c>
      <c r="W304" s="57">
        <v>13380717.9428114</v>
      </c>
      <c r="X304" s="57">
        <v>13465219.5903618</v>
      </c>
      <c r="Y304" s="57">
        <v>13513585.0123608</v>
      </c>
      <c r="Z304" s="57">
        <v>13527719.265037101</v>
      </c>
      <c r="AA304" s="57">
        <v>13509854.3888056</v>
      </c>
      <c r="AB304" s="57">
        <v>13462549.4082682</v>
      </c>
      <c r="AC304" s="57">
        <v>13388690.332212901</v>
      </c>
      <c r="AD304" s="57">
        <v>13291490.153614599</v>
      </c>
      <c r="AE304" s="57">
        <v>13174488.8496345</v>
      </c>
      <c r="AF304" s="57">
        <v>13041553.3816205</v>
      </c>
      <c r="AG304" s="57">
        <v>12896877.695107101</v>
      </c>
      <c r="AH304" s="57">
        <v>12744982.7198152</v>
      </c>
      <c r="AI304" s="57">
        <v>12590716.3696524</v>
      </c>
      <c r="AJ304" s="57">
        <v>12439253.5427127</v>
      </c>
      <c r="AK304" s="57">
        <v>12296096.1212769</v>
      </c>
      <c r="AL304" s="57">
        <v>12167072.971812099</v>
      </c>
      <c r="AM304" s="57">
        <v>12058339.9449722</v>
      </c>
      <c r="AN304" s="57">
        <v>11976379.875597401</v>
      </c>
      <c r="AO304" s="57">
        <v>11928002.5827145</v>
      </c>
      <c r="AP304" s="57">
        <v>11920344.8695371</v>
      </c>
      <c r="AQ304" s="57">
        <v>11960870.523465199</v>
      </c>
      <c r="AR304" s="57">
        <v>12057370.3160851</v>
      </c>
      <c r="AS304" s="57">
        <v>12217962.0031702</v>
      </c>
      <c r="AT304" s="57">
        <v>12451090.324680001</v>
      </c>
    </row>
    <row r="305" spans="1:46">
      <c r="A305">
        <v>190</v>
      </c>
      <c r="B305">
        <v>540600</v>
      </c>
      <c r="C305" t="s">
        <v>543</v>
      </c>
      <c r="D305" t="s">
        <v>544</v>
      </c>
      <c r="E305" s="57">
        <v>9489262.5012809597</v>
      </c>
      <c r="F305" s="57">
        <v>9956567.9378618207</v>
      </c>
      <c r="G305" s="57">
        <v>10491099.8169806</v>
      </c>
      <c r="H305" s="57">
        <v>11079199.398755001</v>
      </c>
      <c r="I305" s="57">
        <v>11708015.3103352</v>
      </c>
      <c r="J305" s="57">
        <v>12365503.545902999</v>
      </c>
      <c r="K305" s="57">
        <v>13040427.466672899</v>
      </c>
      <c r="L305" s="57">
        <v>13722357.800891099</v>
      </c>
      <c r="M305" s="57">
        <v>14401672.6438361</v>
      </c>
      <c r="N305" s="57">
        <v>15069557.4578187</v>
      </c>
      <c r="O305" s="57">
        <v>15718005.0721817</v>
      </c>
      <c r="P305" s="57">
        <v>16339815.6832998</v>
      </c>
      <c r="Q305" s="57">
        <v>16928596.854580399</v>
      </c>
      <c r="R305" s="57">
        <v>17478763.516462501</v>
      </c>
      <c r="S305" s="57">
        <v>17985537.966417398</v>
      </c>
      <c r="T305" s="57">
        <v>18444949.868948799</v>
      </c>
      <c r="U305" s="57">
        <v>18853836.255592301</v>
      </c>
      <c r="V305" s="57">
        <v>19209841.524915598</v>
      </c>
      <c r="W305" s="57">
        <v>19511417.442518599</v>
      </c>
      <c r="X305" s="57">
        <v>19757823.141033299</v>
      </c>
      <c r="Y305" s="57">
        <v>19949125.120124102</v>
      </c>
      <c r="Z305" s="57">
        <v>20086197.246487301</v>
      </c>
      <c r="AA305" s="57">
        <v>20170720.753851298</v>
      </c>
      <c r="AB305" s="57">
        <v>20205184.242976699</v>
      </c>
      <c r="AC305" s="57">
        <v>20192883.681656301</v>
      </c>
      <c r="AD305" s="57">
        <v>20137922.404714901</v>
      </c>
      <c r="AE305" s="57">
        <v>20045211.114009898</v>
      </c>
      <c r="AF305" s="57">
        <v>19920467.878430098</v>
      </c>
      <c r="AG305" s="57">
        <v>19770218.133896898</v>
      </c>
      <c r="AH305" s="57">
        <v>19601794.683364</v>
      </c>
      <c r="AI305" s="57">
        <v>19423337.696816601</v>
      </c>
      <c r="AJ305" s="57">
        <v>19243794.711272798</v>
      </c>
      <c r="AK305" s="57">
        <v>19072920.630782299</v>
      </c>
      <c r="AL305" s="57">
        <v>18921277.726427302</v>
      </c>
      <c r="AM305" s="57">
        <v>18800235.636321701</v>
      </c>
      <c r="AN305" s="57">
        <v>18721971.365611799</v>
      </c>
      <c r="AO305" s="57">
        <v>18699469.2864764</v>
      </c>
      <c r="AP305" s="57">
        <v>18746521.1381258</v>
      </c>
      <c r="AQ305" s="57">
        <v>18877726.026802901</v>
      </c>
      <c r="AR305" s="57">
        <v>19108490.425782401</v>
      </c>
      <c r="AS305" s="57">
        <v>19455028.175371502</v>
      </c>
      <c r="AT305" s="57">
        <v>19934360.482909098</v>
      </c>
    </row>
    <row r="306" spans="1:46">
      <c r="A306">
        <v>6</v>
      </c>
      <c r="B306">
        <v>542500</v>
      </c>
      <c r="C306" t="s">
        <v>543</v>
      </c>
      <c r="D306" t="s">
        <v>542</v>
      </c>
      <c r="E306" s="57">
        <v>1526774.2134746599</v>
      </c>
      <c r="F306" s="57">
        <v>1721890.2790330199</v>
      </c>
      <c r="G306" s="57">
        <v>1916599.22374391</v>
      </c>
      <c r="H306" s="57">
        <v>2109337.4147796999</v>
      </c>
      <c r="I306" s="57">
        <v>2298654.8604652002</v>
      </c>
      <c r="J306" s="57">
        <v>2483215.2102776598</v>
      </c>
      <c r="K306" s="57">
        <v>2661795.75484674</v>
      </c>
      <c r="L306" s="57">
        <v>2833287.4259545198</v>
      </c>
      <c r="M306" s="57">
        <v>2996694.7965355399</v>
      </c>
      <c r="N306" s="57">
        <v>3151136.0806767498</v>
      </c>
      <c r="O306" s="57">
        <v>3295843.1336175199</v>
      </c>
      <c r="P306" s="57">
        <v>3430161.4517496699</v>
      </c>
      <c r="Q306" s="57">
        <v>3553550.1726174401</v>
      </c>
      <c r="R306" s="57">
        <v>3665582.0749174901</v>
      </c>
      <c r="S306" s="57">
        <v>3765943.5784989302</v>
      </c>
      <c r="T306" s="57">
        <v>3854434.74436326</v>
      </c>
      <c r="U306" s="57">
        <v>3930969.27466447</v>
      </c>
      <c r="V306" s="57">
        <v>3995574.5127089201</v>
      </c>
      <c r="W306" s="57">
        <v>4048391.4429554101</v>
      </c>
      <c r="X306" s="57">
        <v>4089674.6910152198</v>
      </c>
      <c r="Y306" s="57">
        <v>4119792.5236519901</v>
      </c>
      <c r="Z306" s="57">
        <v>4139226.8487818302</v>
      </c>
      <c r="AA306" s="57">
        <v>4148573.2154732398</v>
      </c>
      <c r="AB306" s="57">
        <v>4148540.8139472301</v>
      </c>
      <c r="AC306" s="57">
        <v>4139952.47557715</v>
      </c>
      <c r="AD306" s="57">
        <v>4123744.6728888201</v>
      </c>
      <c r="AE306" s="57">
        <v>4100967.51956048</v>
      </c>
      <c r="AF306" s="57">
        <v>4072784.77042282</v>
      </c>
      <c r="AG306" s="57">
        <v>4040473.8214589199</v>
      </c>
      <c r="AH306" s="57">
        <v>4005425.7098043198</v>
      </c>
      <c r="AI306" s="57">
        <v>3969145.11374697</v>
      </c>
      <c r="AJ306" s="57">
        <v>3933250.3527272898</v>
      </c>
      <c r="AK306" s="57">
        <v>3899473.3873380399</v>
      </c>
      <c r="AL306" s="57">
        <v>3869659.8193244999</v>
      </c>
      <c r="AM306" s="57">
        <v>3845768.8915843498</v>
      </c>
      <c r="AN306" s="57">
        <v>3829873.4881676901</v>
      </c>
      <c r="AO306" s="57">
        <v>3824160.1342770401</v>
      </c>
      <c r="AP306" s="57">
        <v>3830928.9962673802</v>
      </c>
      <c r="AQ306" s="57">
        <v>3852593.8816460902</v>
      </c>
      <c r="AR306" s="57">
        <v>3891682.2390729599</v>
      </c>
      <c r="AS306" s="57">
        <v>3950835.1583603001</v>
      </c>
      <c r="AT306" s="57">
        <v>4032807.3704727199</v>
      </c>
    </row>
    <row r="307" spans="1:46">
      <c r="A307">
        <v>297</v>
      </c>
      <c r="B307">
        <v>610100</v>
      </c>
      <c r="C307" t="s">
        <v>446</v>
      </c>
      <c r="D307" t="s">
        <v>541</v>
      </c>
      <c r="E307" s="57">
        <v>253046644.46185499</v>
      </c>
      <c r="F307" s="57">
        <v>260288402.716746</v>
      </c>
      <c r="G307" s="57">
        <v>268600320.49892199</v>
      </c>
      <c r="H307" s="57">
        <v>277663479.28381699</v>
      </c>
      <c r="I307" s="57">
        <v>287180606.67887801</v>
      </c>
      <c r="J307" s="57">
        <v>296876076.42356598</v>
      </c>
      <c r="K307" s="57">
        <v>306495908.38936102</v>
      </c>
      <c r="L307" s="57">
        <v>315807768.57975602</v>
      </c>
      <c r="M307" s="57">
        <v>324600969.13025802</v>
      </c>
      <c r="N307" s="57">
        <v>332686468.308393</v>
      </c>
      <c r="O307" s="57">
        <v>339896870.51369798</v>
      </c>
      <c r="P307" s="57">
        <v>346086426.27772999</v>
      </c>
      <c r="Q307" s="57">
        <v>351131032.26405698</v>
      </c>
      <c r="R307" s="57">
        <v>354928231.26826501</v>
      </c>
      <c r="S307" s="57">
        <v>357397212.21795398</v>
      </c>
      <c r="T307" s="57">
        <v>358478810.172737</v>
      </c>
      <c r="U307" s="57">
        <v>358135506.32424998</v>
      </c>
      <c r="V307" s="57">
        <v>356351427.99613601</v>
      </c>
      <c r="W307" s="57">
        <v>353132348.64405602</v>
      </c>
      <c r="X307" s="57">
        <v>348505687.85568798</v>
      </c>
      <c r="Y307" s="57">
        <v>342520511.350725</v>
      </c>
      <c r="Z307" s="57">
        <v>335247530.98087299</v>
      </c>
      <c r="AA307" s="57">
        <v>326779104.72985202</v>
      </c>
      <c r="AB307" s="57">
        <v>317229236.71340501</v>
      </c>
      <c r="AC307" s="57">
        <v>306733577.17928302</v>
      </c>
      <c r="AD307" s="57">
        <v>295449422.50725198</v>
      </c>
      <c r="AE307" s="57">
        <v>283555715.20910102</v>
      </c>
      <c r="AF307" s="57">
        <v>271253043.92862701</v>
      </c>
      <c r="AG307" s="57">
        <v>258763643.441641</v>
      </c>
      <c r="AH307" s="57">
        <v>246331394.655976</v>
      </c>
      <c r="AI307" s="57">
        <v>234221824.61147401</v>
      </c>
      <c r="AJ307" s="57">
        <v>222722106.48000199</v>
      </c>
      <c r="AK307" s="57">
        <v>212141059.56542501</v>
      </c>
      <c r="AL307" s="57">
        <v>202809149.303644</v>
      </c>
      <c r="AM307" s="57">
        <v>195078487.26255801</v>
      </c>
      <c r="AN307" s="57">
        <v>189322831.142093</v>
      </c>
      <c r="AO307" s="57">
        <v>185937584.77418399</v>
      </c>
      <c r="AP307" s="57">
        <v>185339798.12278</v>
      </c>
      <c r="AQ307" s="57">
        <v>187968167.28385299</v>
      </c>
      <c r="AR307" s="57">
        <v>194283034.48537701</v>
      </c>
      <c r="AS307" s="57">
        <v>204766388.087363</v>
      </c>
      <c r="AT307" s="57">
        <v>219921862.581817</v>
      </c>
    </row>
    <row r="308" spans="1:46">
      <c r="A308">
        <v>273</v>
      </c>
      <c r="B308">
        <v>610200</v>
      </c>
      <c r="C308" t="s">
        <v>446</v>
      </c>
      <c r="D308" t="s">
        <v>540</v>
      </c>
      <c r="E308" s="57">
        <v>15573648.54754</v>
      </c>
      <c r="F308" s="57">
        <v>14834479.466798101</v>
      </c>
      <c r="G308" s="57">
        <v>14449662.6627378</v>
      </c>
      <c r="H308" s="57">
        <v>14367341.540366599</v>
      </c>
      <c r="I308" s="57">
        <v>14538535.2461337</v>
      </c>
      <c r="J308" s="57">
        <v>14917138.6679298</v>
      </c>
      <c r="K308" s="57">
        <v>15459922.4350875</v>
      </c>
      <c r="L308" s="57">
        <v>16126532.9183807</v>
      </c>
      <c r="M308" s="57">
        <v>16879492.230025101</v>
      </c>
      <c r="N308" s="57">
        <v>17684198.223678201</v>
      </c>
      <c r="O308" s="57">
        <v>18508924.4944387</v>
      </c>
      <c r="P308" s="57">
        <v>19324820.378847402</v>
      </c>
      <c r="Q308" s="57">
        <v>20105910.954886399</v>
      </c>
      <c r="R308" s="57">
        <v>20829097.0419797</v>
      </c>
      <c r="S308" s="57">
        <v>21474155.2009928</v>
      </c>
      <c r="T308" s="57">
        <v>22023737.7342325</v>
      </c>
      <c r="U308" s="57">
        <v>22463372.685447801</v>
      </c>
      <c r="V308" s="57">
        <v>22781463.8398288</v>
      </c>
      <c r="W308" s="57">
        <v>22969290.7240077</v>
      </c>
      <c r="X308" s="57">
        <v>23021008.606058501</v>
      </c>
      <c r="Y308" s="57">
        <v>22933648.495495901</v>
      </c>
      <c r="Z308" s="57">
        <v>22707117.143276598</v>
      </c>
      <c r="AA308" s="57">
        <v>22344197.0418001</v>
      </c>
      <c r="AB308" s="57">
        <v>21850546.424905699</v>
      </c>
      <c r="AC308" s="57">
        <v>21234699.267875601</v>
      </c>
      <c r="AD308" s="57">
        <v>20508065.287432801</v>
      </c>
      <c r="AE308" s="57">
        <v>19684929.941743001</v>
      </c>
      <c r="AF308" s="57">
        <v>18782454.430412199</v>
      </c>
      <c r="AG308" s="57">
        <v>17820675.694488801</v>
      </c>
      <c r="AH308" s="57">
        <v>16822506.416463401</v>
      </c>
      <c r="AI308" s="57">
        <v>15813735.0202666</v>
      </c>
      <c r="AJ308" s="57">
        <v>14823025.671273099</v>
      </c>
      <c r="AK308" s="57">
        <v>13881918.2762955</v>
      </c>
      <c r="AL308" s="57">
        <v>13024828.4835923</v>
      </c>
      <c r="AM308" s="57">
        <v>12289047.682860401</v>
      </c>
      <c r="AN308" s="57">
        <v>11714743.005240301</v>
      </c>
      <c r="AO308" s="57">
        <v>11344957.323312299</v>
      </c>
      <c r="AP308" s="57">
        <v>11225609.251100801</v>
      </c>
      <c r="AQ308" s="57">
        <v>11405493.1440688</v>
      </c>
      <c r="AR308" s="57">
        <v>11936279.099124299</v>
      </c>
      <c r="AS308" s="57">
        <v>12872512.954613</v>
      </c>
      <c r="AT308" s="57">
        <v>14271616.2903271</v>
      </c>
    </row>
    <row r="309" spans="1:46">
      <c r="A309">
        <v>22</v>
      </c>
      <c r="B309">
        <v>610300</v>
      </c>
      <c r="C309" t="s">
        <v>446</v>
      </c>
      <c r="D309" t="s">
        <v>539</v>
      </c>
      <c r="E309" s="57">
        <v>44078764.282148696</v>
      </c>
      <c r="F309" s="57">
        <v>45812999.509086899</v>
      </c>
      <c r="G309" s="57">
        <v>47495713.990299404</v>
      </c>
      <c r="H309" s="57">
        <v>49128973.754703797</v>
      </c>
      <c r="I309" s="57">
        <v>50714871.08083</v>
      </c>
      <c r="J309" s="57">
        <v>52255524.4968208</v>
      </c>
      <c r="K309" s="57">
        <v>53753078.7804313</v>
      </c>
      <c r="L309" s="57">
        <v>55209704.959028997</v>
      </c>
      <c r="M309" s="57">
        <v>56627600.309594303</v>
      </c>
      <c r="N309" s="57">
        <v>58008988.358719803</v>
      </c>
      <c r="O309" s="57">
        <v>59356118.882610701</v>
      </c>
      <c r="P309" s="57">
        <v>60671267.907084897</v>
      </c>
      <c r="Q309" s="57">
        <v>61956737.707572699</v>
      </c>
      <c r="R309" s="57">
        <v>63214856.809116803</v>
      </c>
      <c r="S309" s="57">
        <v>64447979.986372702</v>
      </c>
      <c r="T309" s="57">
        <v>65658488.263608299</v>
      </c>
      <c r="U309" s="57">
        <v>66848788.914703898</v>
      </c>
      <c r="V309" s="57">
        <v>68021315.463152602</v>
      </c>
      <c r="W309" s="57">
        <v>69178527.682059795</v>
      </c>
      <c r="X309" s="57">
        <v>70322911.594143599</v>
      </c>
      <c r="Y309" s="57">
        <v>71456979.471734405</v>
      </c>
      <c r="Z309" s="57">
        <v>72583269.836775303</v>
      </c>
      <c r="AA309" s="57">
        <v>73704347.460822001</v>
      </c>
      <c r="AB309" s="57">
        <v>74822803.365042597</v>
      </c>
      <c r="AC309" s="57">
        <v>75941254.820217803</v>
      </c>
      <c r="AD309" s="57">
        <v>77062345.346740693</v>
      </c>
      <c r="AE309" s="57">
        <v>78188744.714616999</v>
      </c>
      <c r="AF309" s="57">
        <v>79323148.943465099</v>
      </c>
      <c r="AG309" s="57">
        <v>80468280.3025157</v>
      </c>
      <c r="AH309" s="57">
        <v>81626887.310611993</v>
      </c>
      <c r="AI309" s="57">
        <v>82801744.736210003</v>
      </c>
      <c r="AJ309" s="57">
        <v>83995653.597378001</v>
      </c>
      <c r="AK309" s="57">
        <v>85211441.161797002</v>
      </c>
      <c r="AL309" s="57">
        <v>86451960.946760207</v>
      </c>
      <c r="AM309" s="57">
        <v>87720092.719173804</v>
      </c>
      <c r="AN309" s="57">
        <v>89018742.495556101</v>
      </c>
      <c r="AO309" s="57">
        <v>90350842.542038202</v>
      </c>
      <c r="AP309" s="57">
        <v>91719351.374363706</v>
      </c>
      <c r="AQ309" s="57">
        <v>93127253.7578886</v>
      </c>
      <c r="AR309" s="57">
        <v>94577560.707581505</v>
      </c>
      <c r="AS309" s="57">
        <v>96073309.488023594</v>
      </c>
      <c r="AT309" s="57">
        <v>97617563.613408402</v>
      </c>
    </row>
    <row r="310" spans="1:46">
      <c r="A310">
        <v>303</v>
      </c>
      <c r="B310">
        <v>610400</v>
      </c>
      <c r="C310" t="s">
        <v>446</v>
      </c>
      <c r="D310" t="s">
        <v>538</v>
      </c>
      <c r="E310" s="57">
        <v>69194595.104610205</v>
      </c>
      <c r="F310" s="57">
        <v>71398584.726416707</v>
      </c>
      <c r="G310" s="57">
        <v>73679759.686918199</v>
      </c>
      <c r="H310" s="57">
        <v>76027594.724372506</v>
      </c>
      <c r="I310" s="57">
        <v>78431337.274269804</v>
      </c>
      <c r="J310" s="57">
        <v>80880007.469332695</v>
      </c>
      <c r="K310" s="57">
        <v>83362398.139516398</v>
      </c>
      <c r="L310" s="57">
        <v>85867074.812008098</v>
      </c>
      <c r="M310" s="57">
        <v>88382375.711227894</v>
      </c>
      <c r="N310" s="57">
        <v>90896411.758827999</v>
      </c>
      <c r="O310" s="57">
        <v>93397066.573692903</v>
      </c>
      <c r="P310" s="57">
        <v>95871996.471939906</v>
      </c>
      <c r="Q310" s="57">
        <v>98308630.466918305</v>
      </c>
      <c r="R310" s="57">
        <v>100694170.26921</v>
      </c>
      <c r="S310" s="57">
        <v>103015590.28663</v>
      </c>
      <c r="T310" s="57">
        <v>105259637.62422401</v>
      </c>
      <c r="U310" s="57">
        <v>107412832.084271</v>
      </c>
      <c r="V310" s="57">
        <v>109461466.166283</v>
      </c>
      <c r="W310" s="57">
        <v>111391605.06700499</v>
      </c>
      <c r="X310" s="57">
        <v>113189086.680411</v>
      </c>
      <c r="Y310" s="57">
        <v>114839521.597712</v>
      </c>
      <c r="Z310" s="57">
        <v>116328293.107348</v>
      </c>
      <c r="AA310" s="57">
        <v>117640557.19499201</v>
      </c>
      <c r="AB310" s="57">
        <v>118761242.543551</v>
      </c>
      <c r="AC310" s="57">
        <v>119675050.533163</v>
      </c>
      <c r="AD310" s="57">
        <v>120366455.241199</v>
      </c>
      <c r="AE310" s="57">
        <v>120819703.44226199</v>
      </c>
      <c r="AF310" s="57">
        <v>121018814.608188</v>
      </c>
      <c r="AG310" s="57">
        <v>120947580.908044</v>
      </c>
      <c r="AH310" s="57">
        <v>120589567.208131</v>
      </c>
      <c r="AI310" s="57">
        <v>119928111.071981</v>
      </c>
      <c r="AJ310" s="57">
        <v>118946322.760361</v>
      </c>
      <c r="AK310" s="57">
        <v>117627085.23126701</v>
      </c>
      <c r="AL310" s="57">
        <v>115953054.13992999</v>
      </c>
      <c r="AM310" s="57">
        <v>113906657.83881301</v>
      </c>
      <c r="AN310" s="57">
        <v>111470097.377609</v>
      </c>
      <c r="AO310" s="57">
        <v>108625346.50324599</v>
      </c>
      <c r="AP310" s="57">
        <v>105354151.65988401</v>
      </c>
      <c r="AQ310" s="57">
        <v>101638031.988914</v>
      </c>
      <c r="AR310" s="57">
        <v>97458279.328962505</v>
      </c>
      <c r="AS310" s="57">
        <v>92795958.215884998</v>
      </c>
      <c r="AT310" s="57">
        <v>87631905.882770896</v>
      </c>
    </row>
    <row r="311" spans="1:46">
      <c r="A311">
        <v>282</v>
      </c>
      <c r="B311">
        <v>610500</v>
      </c>
      <c r="C311" t="s">
        <v>446</v>
      </c>
      <c r="D311" t="s">
        <v>537</v>
      </c>
      <c r="E311" s="57">
        <v>75994279.948257193</v>
      </c>
      <c r="F311" s="57">
        <v>81705683.401053101</v>
      </c>
      <c r="G311" s="57">
        <v>86750928.947372705</v>
      </c>
      <c r="H311" s="57">
        <v>91160886.203611195</v>
      </c>
      <c r="I311" s="57">
        <v>94966242.770988002</v>
      </c>
      <c r="J311" s="57">
        <v>98197504.235547706</v>
      </c>
      <c r="K311" s="57">
        <v>100884994.16816001</v>
      </c>
      <c r="L311" s="57">
        <v>103058854.12451801</v>
      </c>
      <c r="M311" s="57">
        <v>104749043.64514101</v>
      </c>
      <c r="N311" s="57">
        <v>105985340.255374</v>
      </c>
      <c r="O311" s="57">
        <v>106797339.46538401</v>
      </c>
      <c r="P311" s="57">
        <v>107214454.770165</v>
      </c>
      <c r="Q311" s="57">
        <v>107265917.649535</v>
      </c>
      <c r="R311" s="57">
        <v>106980777.568137</v>
      </c>
      <c r="S311" s="57">
        <v>106387901.975439</v>
      </c>
      <c r="T311" s="57">
        <v>105515976.30573399</v>
      </c>
      <c r="U311" s="57">
        <v>104393503.978138</v>
      </c>
      <c r="V311" s="57">
        <v>103048806.396595</v>
      </c>
      <c r="W311" s="57">
        <v>101510022.949871</v>
      </c>
      <c r="X311" s="57">
        <v>99805111.011558205</v>
      </c>
      <c r="Y311" s="57">
        <v>97961845.940073296</v>
      </c>
      <c r="Z311" s="57">
        <v>96007821.078657895</v>
      </c>
      <c r="AA311" s="57">
        <v>93970447.755377904</v>
      </c>
      <c r="AB311" s="57">
        <v>91876955.283124998</v>
      </c>
      <c r="AC311" s="57">
        <v>89754390.959615007</v>
      </c>
      <c r="AD311" s="57">
        <v>87629620.067388296</v>
      </c>
      <c r="AE311" s="57">
        <v>85529325.873810798</v>
      </c>
      <c r="AF311" s="57">
        <v>83480009.631072804</v>
      </c>
      <c r="AG311" s="57">
        <v>81507990.576189697</v>
      </c>
      <c r="AH311" s="57">
        <v>79639405.931000903</v>
      </c>
      <c r="AI311" s="57">
        <v>77900210.902171999</v>
      </c>
      <c r="AJ311" s="57">
        <v>76316178.681192502</v>
      </c>
      <c r="AK311" s="57">
        <v>74912900.444376394</v>
      </c>
      <c r="AL311" s="57">
        <v>73715785.352863595</v>
      </c>
      <c r="AM311" s="57">
        <v>72750060.552617297</v>
      </c>
      <c r="AN311" s="57">
        <v>72040771.174427301</v>
      </c>
      <c r="AO311" s="57">
        <v>71612780.333906904</v>
      </c>
      <c r="AP311" s="57">
        <v>71490769.131494597</v>
      </c>
      <c r="AQ311" s="57">
        <v>71699236.652453899</v>
      </c>
      <c r="AR311" s="57">
        <v>72262499.966873199</v>
      </c>
      <c r="AS311" s="57">
        <v>73204694.129664898</v>
      </c>
      <c r="AT311" s="57">
        <v>74549772.180567294</v>
      </c>
    </row>
    <row r="312" spans="1:46">
      <c r="A312">
        <v>319</v>
      </c>
      <c r="B312">
        <v>610600</v>
      </c>
      <c r="C312" t="s">
        <v>446</v>
      </c>
      <c r="D312" t="s">
        <v>536</v>
      </c>
      <c r="E312" s="57">
        <v>77455150.712559596</v>
      </c>
      <c r="F312" s="57">
        <v>72169060.307762206</v>
      </c>
      <c r="G312" s="57">
        <v>67626123.624512404</v>
      </c>
      <c r="H312" s="57">
        <v>63761718.699918903</v>
      </c>
      <c r="I312" s="57">
        <v>60513905.2448847</v>
      </c>
      <c r="J312" s="57">
        <v>57823424.644106403</v>
      </c>
      <c r="K312" s="57">
        <v>55633699.956074297</v>
      </c>
      <c r="L312" s="57">
        <v>53890835.913073197</v>
      </c>
      <c r="M312" s="57">
        <v>52543618.921181001</v>
      </c>
      <c r="N312" s="57">
        <v>51543517.060270503</v>
      </c>
      <c r="O312" s="57">
        <v>50844680.084007397</v>
      </c>
      <c r="P312" s="57">
        <v>50403939.419851601</v>
      </c>
      <c r="Q312" s="57">
        <v>50180808.169057399</v>
      </c>
      <c r="R312" s="57">
        <v>50137481.106672101</v>
      </c>
      <c r="S312" s="57">
        <v>50238834.681537896</v>
      </c>
      <c r="T312" s="57">
        <v>50452427.016290098</v>
      </c>
      <c r="U312" s="57">
        <v>50748497.907357797</v>
      </c>
      <c r="V312" s="57">
        <v>51099968.824965097</v>
      </c>
      <c r="W312" s="57">
        <v>51482442.913128398</v>
      </c>
      <c r="X312" s="57">
        <v>51874204.989659503</v>
      </c>
      <c r="Y312" s="57">
        <v>52256221.546163298</v>
      </c>
      <c r="Z312" s="57">
        <v>52612140.748038404</v>
      </c>
      <c r="AA312" s="57">
        <v>52928292.434477597</v>
      </c>
      <c r="AB312" s="57">
        <v>53193688.118467897</v>
      </c>
      <c r="AC312" s="57">
        <v>53400020.9867898</v>
      </c>
      <c r="AD312" s="57">
        <v>53541665.900017098</v>
      </c>
      <c r="AE312" s="57">
        <v>53615679.392519303</v>
      </c>
      <c r="AF312" s="57">
        <v>53621799.672458</v>
      </c>
      <c r="AG312" s="57">
        <v>53562446.6217895</v>
      </c>
      <c r="AH312" s="57">
        <v>53442721.796263799</v>
      </c>
      <c r="AI312" s="57">
        <v>53270408.425423898</v>
      </c>
      <c r="AJ312" s="57">
        <v>53055971.412608899</v>
      </c>
      <c r="AK312" s="57">
        <v>52812557.334950499</v>
      </c>
      <c r="AL312" s="57">
        <v>52555994.443373702</v>
      </c>
      <c r="AM312" s="57">
        <v>52304792.662597202</v>
      </c>
      <c r="AN312" s="57">
        <v>52080143.591135599</v>
      </c>
      <c r="AO312" s="57">
        <v>51905920.501296297</v>
      </c>
      <c r="AP312" s="57">
        <v>51808678.339180298</v>
      </c>
      <c r="AQ312" s="57">
        <v>51817653.724681698</v>
      </c>
      <c r="AR312" s="57">
        <v>51964764.951490499</v>
      </c>
      <c r="AS312" s="57">
        <v>52284611.987087801</v>
      </c>
      <c r="AT312" s="57">
        <v>52814476.472752601</v>
      </c>
    </row>
    <row r="313" spans="1:46">
      <c r="A313">
        <v>97</v>
      </c>
      <c r="B313">
        <v>610700</v>
      </c>
      <c r="C313" t="s">
        <v>446</v>
      </c>
      <c r="D313" t="s">
        <v>535</v>
      </c>
      <c r="E313" s="57">
        <v>58426407.0010904</v>
      </c>
      <c r="F313" s="57">
        <v>60323291.734074898</v>
      </c>
      <c r="G313" s="57">
        <v>62173865.021979101</v>
      </c>
      <c r="H313" s="57">
        <v>63978289.505420104</v>
      </c>
      <c r="I313" s="57">
        <v>65736870.998603702</v>
      </c>
      <c r="J313" s="57">
        <v>67450058.489325598</v>
      </c>
      <c r="K313" s="57">
        <v>69118444.138970301</v>
      </c>
      <c r="L313" s="57">
        <v>70742763.282511994</v>
      </c>
      <c r="M313" s="57">
        <v>72323894.428513899</v>
      </c>
      <c r="N313" s="57">
        <v>73862859.259128705</v>
      </c>
      <c r="O313" s="57">
        <v>75360822.630098104</v>
      </c>
      <c r="P313" s="57">
        <v>76819092.5707535</v>
      </c>
      <c r="Q313" s="57">
        <v>78239120.284015298</v>
      </c>
      <c r="R313" s="57">
        <v>79622500.146393195</v>
      </c>
      <c r="S313" s="57">
        <v>80970969.7079864</v>
      </c>
      <c r="T313" s="57">
        <v>82286409.692483097</v>
      </c>
      <c r="U313" s="57">
        <v>83570843.997161195</v>
      </c>
      <c r="V313" s="57">
        <v>84826439.692887396</v>
      </c>
      <c r="W313" s="57">
        <v>86055507.024118096</v>
      </c>
      <c r="X313" s="57">
        <v>87260499.408898801</v>
      </c>
      <c r="Y313" s="57">
        <v>88444013.438864395</v>
      </c>
      <c r="Z313" s="57">
        <v>89608788.879238799</v>
      </c>
      <c r="AA313" s="57">
        <v>90757708.6688357</v>
      </c>
      <c r="AB313" s="57">
        <v>91893798.920057699</v>
      </c>
      <c r="AC313" s="57">
        <v>93020228.918896705</v>
      </c>
      <c r="AD313" s="57">
        <v>94140311.124934196</v>
      </c>
      <c r="AE313" s="57">
        <v>95257501.171340704</v>
      </c>
      <c r="AF313" s="57">
        <v>96375397.864876002</v>
      </c>
      <c r="AG313" s="57">
        <v>97497743.185889497</v>
      </c>
      <c r="AH313" s="57">
        <v>98628422.288319498</v>
      </c>
      <c r="AI313" s="57">
        <v>99771463.499693796</v>
      </c>
      <c r="AJ313" s="57">
        <v>100931038.32112899</v>
      </c>
      <c r="AK313" s="57">
        <v>102111461.427333</v>
      </c>
      <c r="AL313" s="57">
        <v>103317190.6666</v>
      </c>
      <c r="AM313" s="57">
        <v>104552827.06081501</v>
      </c>
      <c r="AN313" s="57">
        <v>105823114.805453</v>
      </c>
      <c r="AO313" s="57">
        <v>107132941.269577</v>
      </c>
      <c r="AP313" s="57">
        <v>108487336.99584</v>
      </c>
      <c r="AQ313" s="57">
        <v>109891475.70048399</v>
      </c>
      <c r="AR313" s="57">
        <v>111350674.27334</v>
      </c>
      <c r="AS313" s="57">
        <v>112870392.77783</v>
      </c>
      <c r="AT313" s="57">
        <v>114456234.45096301</v>
      </c>
    </row>
    <row r="314" spans="1:46">
      <c r="A314">
        <v>335</v>
      </c>
      <c r="B314">
        <v>610800</v>
      </c>
      <c r="C314" t="s">
        <v>446</v>
      </c>
      <c r="D314" t="s">
        <v>534</v>
      </c>
      <c r="E314" s="57">
        <v>73756196.161113605</v>
      </c>
      <c r="F314" s="57">
        <v>86842444.475649193</v>
      </c>
      <c r="G314" s="57">
        <v>97446493.962806106</v>
      </c>
      <c r="H314" s="57">
        <v>105805876.63089199</v>
      </c>
      <c r="I314" s="57">
        <v>112147890.836696</v>
      </c>
      <c r="J314" s="57">
        <v>116689601.285491</v>
      </c>
      <c r="K314" s="57">
        <v>119637839.03103399</v>
      </c>
      <c r="L314" s="57">
        <v>121189201.475565</v>
      </c>
      <c r="M314" s="57">
        <v>121530052.36980499</v>
      </c>
      <c r="N314" s="57">
        <v>120836521.812958</v>
      </c>
      <c r="O314" s="57">
        <v>119274506.25271299</v>
      </c>
      <c r="P314" s="57">
        <v>116999668.48524</v>
      </c>
      <c r="Q314" s="57">
        <v>114157437.655193</v>
      </c>
      <c r="R314" s="57">
        <v>110883009.25570799</v>
      </c>
      <c r="S314" s="57">
        <v>107301345.12840401</v>
      </c>
      <c r="T314" s="57">
        <v>103527173.463385</v>
      </c>
      <c r="U314" s="57">
        <v>99664988.799236193</v>
      </c>
      <c r="V314" s="57">
        <v>95809052.023023993</v>
      </c>
      <c r="W314" s="57">
        <v>92043390.370300695</v>
      </c>
      <c r="X314" s="57">
        <v>88441797.425101593</v>
      </c>
      <c r="Y314" s="57">
        <v>85067833.1199411</v>
      </c>
      <c r="Z314" s="57">
        <v>81974823.735820204</v>
      </c>
      <c r="AA314" s="57">
        <v>79205861.902223498</v>
      </c>
      <c r="AB314" s="57">
        <v>76793806.597113505</v>
      </c>
      <c r="AC314" s="57">
        <v>74761283.146942496</v>
      </c>
      <c r="AD314" s="57">
        <v>73120683.226639196</v>
      </c>
      <c r="AE314" s="57">
        <v>71874164.859617606</v>
      </c>
      <c r="AF314" s="57">
        <v>71013652.417778403</v>
      </c>
      <c r="AG314" s="57">
        <v>70520836.621498495</v>
      </c>
      <c r="AH314" s="57">
        <v>70367174.539643601</v>
      </c>
      <c r="AI314" s="57">
        <v>70513889.589560896</v>
      </c>
      <c r="AJ314" s="57">
        <v>70911971.537073493</v>
      </c>
      <c r="AK314" s="57">
        <v>71502176.496502295</v>
      </c>
      <c r="AL314" s="57">
        <v>72215026.930634901</v>
      </c>
      <c r="AM314" s="57">
        <v>72970811.650752395</v>
      </c>
      <c r="AN314" s="57">
        <v>73679585.816616401</v>
      </c>
      <c r="AO314" s="57">
        <v>74241170.936468497</v>
      </c>
      <c r="AP314" s="57">
        <v>74545154.867037207</v>
      </c>
      <c r="AQ314" s="57">
        <v>74470891.813532203</v>
      </c>
      <c r="AR314" s="57">
        <v>73887502.329642698</v>
      </c>
      <c r="AS314" s="57">
        <v>72653873.317544296</v>
      </c>
      <c r="AT314" s="57">
        <v>70618658.027902007</v>
      </c>
    </row>
    <row r="315" spans="1:46">
      <c r="A315">
        <v>7</v>
      </c>
      <c r="B315">
        <v>610900</v>
      </c>
      <c r="C315" t="s">
        <v>446</v>
      </c>
      <c r="D315" t="s">
        <v>533</v>
      </c>
      <c r="E315" s="57">
        <v>56548992.303194404</v>
      </c>
      <c r="F315" s="57">
        <v>53525291.466794297</v>
      </c>
      <c r="G315" s="57">
        <v>51033217.5916145</v>
      </c>
      <c r="H315" s="57">
        <v>49026316.521383204</v>
      </c>
      <c r="I315" s="57">
        <v>47460113.965087503</v>
      </c>
      <c r="J315" s="57">
        <v>46292115.496974297</v>
      </c>
      <c r="K315" s="57">
        <v>45481806.556549497</v>
      </c>
      <c r="L315" s="57">
        <v>44990652.448578499</v>
      </c>
      <c r="M315" s="57">
        <v>44782098.343085602</v>
      </c>
      <c r="N315" s="57">
        <v>44821569.275354996</v>
      </c>
      <c r="O315" s="57">
        <v>45076470.1459295</v>
      </c>
      <c r="P315" s="57">
        <v>45516185.720611498</v>
      </c>
      <c r="Q315" s="57">
        <v>46112080.6304629</v>
      </c>
      <c r="R315" s="57">
        <v>46837499.371804401</v>
      </c>
      <c r="S315" s="57">
        <v>47667766.306216501</v>
      </c>
      <c r="T315" s="57">
        <v>48580185.660538703</v>
      </c>
      <c r="U315" s="57">
        <v>49554041.526869804</v>
      </c>
      <c r="V315" s="57">
        <v>50570597.862567797</v>
      </c>
      <c r="W315" s="57">
        <v>51613098.490250498</v>
      </c>
      <c r="X315" s="57">
        <v>52666767.097794101</v>
      </c>
      <c r="Y315" s="57">
        <v>53718807.238334902</v>
      </c>
      <c r="Z315" s="57">
        <v>54758402.3302681</v>
      </c>
      <c r="AA315" s="57">
        <v>55776715.6572484</v>
      </c>
      <c r="AB315" s="57">
        <v>56766890.368189201</v>
      </c>
      <c r="AC315" s="57">
        <v>57724049.477263898</v>
      </c>
      <c r="AD315" s="57">
        <v>58645295.863905102</v>
      </c>
      <c r="AE315" s="57">
        <v>59529712.272804402</v>
      </c>
      <c r="AF315" s="57">
        <v>60378361.313912399</v>
      </c>
      <c r="AG315" s="57">
        <v>61194285.462439902</v>
      </c>
      <c r="AH315" s="57">
        <v>61982507.058855899</v>
      </c>
      <c r="AI315" s="57">
        <v>62750028.30889</v>
      </c>
      <c r="AJ315" s="57">
        <v>63505831.283529401</v>
      </c>
      <c r="AK315" s="57">
        <v>64260877.919022702</v>
      </c>
      <c r="AL315" s="57">
        <v>65028110.016875103</v>
      </c>
      <c r="AM315" s="57">
        <v>65822449.243854202</v>
      </c>
      <c r="AN315" s="57">
        <v>66660797.131983601</v>
      </c>
      <c r="AO315" s="57">
        <v>67562035.078549504</v>
      </c>
      <c r="AP315" s="57">
        <v>68547024.346094996</v>
      </c>
      <c r="AQ315" s="57">
        <v>69638606.062422901</v>
      </c>
      <c r="AR315" s="57">
        <v>70861601.220596194</v>
      </c>
      <c r="AS315" s="57">
        <v>72242810.6789359</v>
      </c>
      <c r="AT315" s="57">
        <v>73811015.161024004</v>
      </c>
    </row>
    <row r="316" spans="1:46">
      <c r="A316">
        <v>235</v>
      </c>
      <c r="B316">
        <v>611000</v>
      </c>
      <c r="C316" t="s">
        <v>446</v>
      </c>
      <c r="D316" t="s">
        <v>532</v>
      </c>
      <c r="E316" s="57">
        <v>52393578.196456902</v>
      </c>
      <c r="F316" s="57">
        <v>59703211.708139896</v>
      </c>
      <c r="G316" s="57">
        <v>65711343.857284904</v>
      </c>
      <c r="H316" s="57">
        <v>70538798.934862301</v>
      </c>
      <c r="I316" s="57">
        <v>74301290.233343005</v>
      </c>
      <c r="J316" s="57">
        <v>77109420.046698898</v>
      </c>
      <c r="K316" s="57">
        <v>79068679.670402393</v>
      </c>
      <c r="L316" s="57">
        <v>80279449.401427001</v>
      </c>
      <c r="M316" s="57">
        <v>80836998.538246304</v>
      </c>
      <c r="N316" s="57">
        <v>80831485.380834699</v>
      </c>
      <c r="O316" s="57">
        <v>80347957.230667695</v>
      </c>
      <c r="P316" s="57">
        <v>79466350.390721396</v>
      </c>
      <c r="Q316" s="57">
        <v>78261490.165471897</v>
      </c>
      <c r="R316" s="57">
        <v>76803090.860896498</v>
      </c>
      <c r="S316" s="57">
        <v>75155755.784473106</v>
      </c>
      <c r="T316" s="57">
        <v>73378977.245181695</v>
      </c>
      <c r="U316" s="57">
        <v>71527136.553499803</v>
      </c>
      <c r="V316" s="57">
        <v>69649504.021408707</v>
      </c>
      <c r="W316" s="57">
        <v>67790238.962388605</v>
      </c>
      <c r="X316" s="57">
        <v>65988389.691421203</v>
      </c>
      <c r="Y316" s="57">
        <v>64277893.524988301</v>
      </c>
      <c r="Z316" s="57">
        <v>62687576.781073503</v>
      </c>
      <c r="AA316" s="57">
        <v>61241154.779159203</v>
      </c>
      <c r="AB316" s="57">
        <v>59957231.840230599</v>
      </c>
      <c r="AC316" s="57">
        <v>58849301.2867724</v>
      </c>
      <c r="AD316" s="57">
        <v>57925745.4427687</v>
      </c>
      <c r="AE316" s="57">
        <v>57189835.633707203</v>
      </c>
      <c r="AF316" s="57">
        <v>56639732.186576001</v>
      </c>
      <c r="AG316" s="57">
        <v>56268484.429859802</v>
      </c>
      <c r="AH316" s="57">
        <v>56064030.693549797</v>
      </c>
      <c r="AI316" s="57">
        <v>56009198.309131302</v>
      </c>
      <c r="AJ316" s="57">
        <v>56081703.609599203</v>
      </c>
      <c r="AK316" s="57">
        <v>56254151.929440603</v>
      </c>
      <c r="AL316" s="57">
        <v>56494037.604646802</v>
      </c>
      <c r="AM316" s="57">
        <v>56763743.972709298</v>
      </c>
      <c r="AN316" s="57">
        <v>57020543.3726217</v>
      </c>
      <c r="AO316" s="57">
        <v>57216597.144876599</v>
      </c>
      <c r="AP316" s="57">
        <v>57298955.631467901</v>
      </c>
      <c r="AQ316" s="57">
        <v>57209558.175890103</v>
      </c>
      <c r="AR316" s="57">
        <v>56885233.123140499</v>
      </c>
      <c r="AS316" s="57">
        <v>56257697.819708899</v>
      </c>
      <c r="AT316" s="57">
        <v>55253558.613600403</v>
      </c>
    </row>
    <row r="317" spans="1:46">
      <c r="A317">
        <v>156</v>
      </c>
      <c r="B317">
        <v>620100</v>
      </c>
      <c r="C317" t="s">
        <v>466</v>
      </c>
      <c r="D317" t="s">
        <v>531</v>
      </c>
      <c r="E317" s="57">
        <v>180318760.66691801</v>
      </c>
      <c r="F317" s="57">
        <v>166423937.28684199</v>
      </c>
      <c r="G317" s="57">
        <v>154174063.959225</v>
      </c>
      <c r="H317" s="57">
        <v>143440373.920261</v>
      </c>
      <c r="I317" s="57">
        <v>134099081.056188</v>
      </c>
      <c r="J317" s="57">
        <v>126031379.90328801</v>
      </c>
      <c r="K317" s="57">
        <v>119123445.647883</v>
      </c>
      <c r="L317" s="57">
        <v>113266434.126342</v>
      </c>
      <c r="M317" s="57">
        <v>108356481.82507201</v>
      </c>
      <c r="N317" s="57">
        <v>104294705.880527</v>
      </c>
      <c r="O317" s="57">
        <v>100987204.07920299</v>
      </c>
      <c r="P317" s="57">
        <v>98345054.857638106</v>
      </c>
      <c r="Q317" s="57">
        <v>96284317.302412704</v>
      </c>
      <c r="R317" s="57">
        <v>94726031.150152907</v>
      </c>
      <c r="S317" s="57">
        <v>93596216.787524894</v>
      </c>
      <c r="T317" s="57">
        <v>92825875.251238793</v>
      </c>
      <c r="U317" s="57">
        <v>92350988.228048593</v>
      </c>
      <c r="V317" s="57">
        <v>92112518.054749995</v>
      </c>
      <c r="W317" s="57">
        <v>92056407.718182102</v>
      </c>
      <c r="X317" s="57">
        <v>92133580.8552268</v>
      </c>
      <c r="Y317" s="57">
        <v>92299941.752809793</v>
      </c>
      <c r="Z317" s="57">
        <v>92516375.3478982</v>
      </c>
      <c r="AA317" s="57">
        <v>92748747.227502599</v>
      </c>
      <c r="AB317" s="57">
        <v>92967903.628678605</v>
      </c>
      <c r="AC317" s="57">
        <v>93149671.438521102</v>
      </c>
      <c r="AD317" s="57">
        <v>93274858.194169804</v>
      </c>
      <c r="AE317" s="57">
        <v>93329252.082808703</v>
      </c>
      <c r="AF317" s="57">
        <v>93303621.941662505</v>
      </c>
      <c r="AG317" s="57">
        <v>93193717.258001104</v>
      </c>
      <c r="AH317" s="57">
        <v>93000268.169131994</v>
      </c>
      <c r="AI317" s="57">
        <v>92728985.462414995</v>
      </c>
      <c r="AJ317" s="57">
        <v>92390560.575244203</v>
      </c>
      <c r="AK317" s="57">
        <v>92000665.595060602</v>
      </c>
      <c r="AL317" s="57">
        <v>91579953.259346694</v>
      </c>
      <c r="AM317" s="57">
        <v>91154056.955629602</v>
      </c>
      <c r="AN317" s="57">
        <v>90753590.721478194</v>
      </c>
      <c r="AO317" s="57">
        <v>90414149.244505197</v>
      </c>
      <c r="AP317" s="57">
        <v>90176307.862365007</v>
      </c>
      <c r="AQ317" s="57">
        <v>90085622.562753007</v>
      </c>
      <c r="AR317" s="57">
        <v>90192629.983415797</v>
      </c>
      <c r="AS317" s="57">
        <v>90552847.4121335</v>
      </c>
      <c r="AT317" s="57">
        <v>91226772.786734805</v>
      </c>
    </row>
    <row r="318" spans="1:46">
      <c r="A318">
        <v>133</v>
      </c>
      <c r="B318">
        <v>620200</v>
      </c>
      <c r="C318" t="s">
        <v>466</v>
      </c>
      <c r="D318" t="s">
        <v>530</v>
      </c>
      <c r="E318" s="57">
        <v>7102433.5061905002</v>
      </c>
      <c r="F318" s="57">
        <v>6783818.8181257797</v>
      </c>
      <c r="G318" s="57">
        <v>6522835.3144583702</v>
      </c>
      <c r="H318" s="57">
        <v>6314550.2560972897</v>
      </c>
      <c r="I318" s="57">
        <v>6154234.3138915896</v>
      </c>
      <c r="J318" s="57">
        <v>6037361.5686303303</v>
      </c>
      <c r="K318" s="57">
        <v>5959609.51104258</v>
      </c>
      <c r="L318" s="57">
        <v>5916859.0417974303</v>
      </c>
      <c r="M318" s="57">
        <v>5905194.4715040103</v>
      </c>
      <c r="N318" s="57">
        <v>5920903.5207114099</v>
      </c>
      <c r="O318" s="57">
        <v>5960477.3199087698</v>
      </c>
      <c r="P318" s="57">
        <v>6020610.4095252696</v>
      </c>
      <c r="Q318" s="57">
        <v>6098200.73993003</v>
      </c>
      <c r="R318" s="57">
        <v>6190349.6714322502</v>
      </c>
      <c r="S318" s="57">
        <v>6294361.9742811397</v>
      </c>
      <c r="T318" s="57">
        <v>6407745.82866586</v>
      </c>
      <c r="U318" s="57">
        <v>6528212.8247156898</v>
      </c>
      <c r="V318" s="57">
        <v>6653677.9624998299</v>
      </c>
      <c r="W318" s="57">
        <v>6782259.6520275502</v>
      </c>
      <c r="X318" s="57">
        <v>6912279.7132481197</v>
      </c>
      <c r="Y318" s="57">
        <v>7042263.3760508196</v>
      </c>
      <c r="Z318" s="57">
        <v>7170939.2802649299</v>
      </c>
      <c r="AA318" s="57">
        <v>7297239.4756597802</v>
      </c>
      <c r="AB318" s="57">
        <v>7420299.4219447104</v>
      </c>
      <c r="AC318" s="57">
        <v>7539457.9887690302</v>
      </c>
      <c r="AD318" s="57">
        <v>7654257.4557221001</v>
      </c>
      <c r="AE318" s="57">
        <v>7764443.5123333102</v>
      </c>
      <c r="AF318" s="57">
        <v>7869965.25807204</v>
      </c>
      <c r="AG318" s="57">
        <v>7970975.2023476698</v>
      </c>
      <c r="AH318" s="57">
        <v>8067829.2645096704</v>
      </c>
      <c r="AI318" s="57">
        <v>8161086.77384739</v>
      </c>
      <c r="AJ318" s="57">
        <v>8251510.4695903203</v>
      </c>
      <c r="AK318" s="57">
        <v>8340066.5009079799</v>
      </c>
      <c r="AL318" s="57">
        <v>8427924.4269097</v>
      </c>
      <c r="AM318" s="57">
        <v>8516457.2166451104</v>
      </c>
      <c r="AN318" s="57">
        <v>8607241.2491036206</v>
      </c>
      <c r="AO318" s="57">
        <v>8702056.3132147994</v>
      </c>
      <c r="AP318" s="57">
        <v>8802885.60784816</v>
      </c>
      <c r="AQ318" s="57">
        <v>8911915.7418132592</v>
      </c>
      <c r="AR318" s="57">
        <v>9031536.7338596508</v>
      </c>
      <c r="AS318" s="57">
        <v>9164342.0126769394</v>
      </c>
      <c r="AT318" s="57">
        <v>9313128.4168947209</v>
      </c>
    </row>
    <row r="319" spans="1:46">
      <c r="A319">
        <v>137</v>
      </c>
      <c r="B319">
        <v>620300</v>
      </c>
      <c r="C319" t="s">
        <v>466</v>
      </c>
      <c r="D319" t="s">
        <v>529</v>
      </c>
      <c r="E319" s="57">
        <v>7927383.6792614702</v>
      </c>
      <c r="F319" s="57">
        <v>8201223.0350705497</v>
      </c>
      <c r="G319" s="57">
        <v>8470823.2902021892</v>
      </c>
      <c r="H319" s="57">
        <v>8736037.9396447297</v>
      </c>
      <c r="I319" s="57">
        <v>8996741.9639091808</v>
      </c>
      <c r="J319" s="57">
        <v>9252831.8290292695</v>
      </c>
      <c r="K319" s="57">
        <v>9504225.4865614492</v>
      </c>
      <c r="L319" s="57">
        <v>9750862.3735848702</v>
      </c>
      <c r="M319" s="57">
        <v>9992703.4127013907</v>
      </c>
      <c r="N319" s="57">
        <v>10229731.012035601</v>
      </c>
      <c r="O319" s="57">
        <v>10461949.0652347</v>
      </c>
      <c r="P319" s="57">
        <v>10689382.951468799</v>
      </c>
      <c r="Q319" s="57">
        <v>10912079.5354305</v>
      </c>
      <c r="R319" s="57">
        <v>11130107.1673353</v>
      </c>
      <c r="S319" s="57">
        <v>11343555.682921199</v>
      </c>
      <c r="T319" s="57">
        <v>11552536.4034492</v>
      </c>
      <c r="U319" s="57">
        <v>11757182.135702699</v>
      </c>
      <c r="V319" s="57">
        <v>11957647.171987901</v>
      </c>
      <c r="W319" s="57">
        <v>12154107.290133899</v>
      </c>
      <c r="X319" s="57">
        <v>12346759.753492299</v>
      </c>
      <c r="Y319" s="57">
        <v>12535823.3109375</v>
      </c>
      <c r="Z319" s="57">
        <v>12721538.196866499</v>
      </c>
      <c r="AA319" s="57">
        <v>12904166.1311992</v>
      </c>
      <c r="AB319" s="57">
        <v>13083990.3193781</v>
      </c>
      <c r="AC319" s="57">
        <v>13261315.452368399</v>
      </c>
      <c r="AD319" s="57">
        <v>13436467.7066579</v>
      </c>
      <c r="AE319" s="57">
        <v>13609794.7442574</v>
      </c>
      <c r="AF319" s="57">
        <v>13781665.712700199</v>
      </c>
      <c r="AG319" s="57">
        <v>13952471.2450423</v>
      </c>
      <c r="AH319" s="57">
        <v>14122623.4598625</v>
      </c>
      <c r="AI319" s="57">
        <v>14292555.961262301</v>
      </c>
      <c r="AJ319" s="57">
        <v>14462723.8388658</v>
      </c>
      <c r="AK319" s="57">
        <v>14633603.6678199</v>
      </c>
      <c r="AL319" s="57">
        <v>14805693.5087943</v>
      </c>
      <c r="AM319" s="57">
        <v>14979512.9079812</v>
      </c>
      <c r="AN319" s="57">
        <v>15155602.897095701</v>
      </c>
      <c r="AO319" s="57">
        <v>15334525.993375501</v>
      </c>
      <c r="AP319" s="57">
        <v>15516866.199580999</v>
      </c>
      <c r="AQ319" s="57">
        <v>15703229.0039954</v>
      </c>
      <c r="AR319" s="57">
        <v>15894241.3804246</v>
      </c>
      <c r="AS319" s="57">
        <v>16090551.788197</v>
      </c>
      <c r="AT319" s="57">
        <v>16292830.172164001</v>
      </c>
    </row>
    <row r="320" spans="1:46">
      <c r="A320">
        <v>18</v>
      </c>
      <c r="B320">
        <v>620400</v>
      </c>
      <c r="C320" t="s">
        <v>466</v>
      </c>
      <c r="D320" t="s">
        <v>528</v>
      </c>
      <c r="E320" s="57">
        <v>32001569.720592901</v>
      </c>
      <c r="F320" s="57">
        <v>29894855.3360277</v>
      </c>
      <c r="G320" s="57">
        <v>28142898.601839699</v>
      </c>
      <c r="H320" s="57">
        <v>26714658.675822899</v>
      </c>
      <c r="I320" s="57">
        <v>25580425.037491001</v>
      </c>
      <c r="J320" s="57">
        <v>24711817.488077398</v>
      </c>
      <c r="K320" s="57">
        <v>24081786.150535099</v>
      </c>
      <c r="L320" s="57">
        <v>23664611.4695368</v>
      </c>
      <c r="M320" s="57">
        <v>23435904.211475302</v>
      </c>
      <c r="N320" s="57">
        <v>23372605.464462399</v>
      </c>
      <c r="O320" s="57">
        <v>23452986.638330199</v>
      </c>
      <c r="P320" s="57">
        <v>23656649.464630201</v>
      </c>
      <c r="Q320" s="57">
        <v>23964525.9966336</v>
      </c>
      <c r="R320" s="57">
        <v>24358878.6093316</v>
      </c>
      <c r="S320" s="57">
        <v>24823299.999434698</v>
      </c>
      <c r="T320" s="57">
        <v>25342713.185373399</v>
      </c>
      <c r="U320" s="57">
        <v>25903371.507297602</v>
      </c>
      <c r="V320" s="57">
        <v>26492858.6270773</v>
      </c>
      <c r="W320" s="57">
        <v>27100088.5283021</v>
      </c>
      <c r="X320" s="57">
        <v>27715305.5162808</v>
      </c>
      <c r="Y320" s="57">
        <v>28330084.218042601</v>
      </c>
      <c r="Z320" s="57">
        <v>28937329.582335901</v>
      </c>
      <c r="AA320" s="57">
        <v>29531276.8796289</v>
      </c>
      <c r="AB320" s="57">
        <v>30107491.702109799</v>
      </c>
      <c r="AC320" s="57">
        <v>30662869.9636866</v>
      </c>
      <c r="AD320" s="57">
        <v>31195637.899986099</v>
      </c>
      <c r="AE320" s="57">
        <v>31705352.068355899</v>
      </c>
      <c r="AF320" s="57">
        <v>32192899.3478624</v>
      </c>
      <c r="AG320" s="57">
        <v>32660496.9392923</v>
      </c>
      <c r="AH320" s="57">
        <v>33111692.3651518</v>
      </c>
      <c r="AI320" s="57">
        <v>33551363.469666801</v>
      </c>
      <c r="AJ320" s="57">
        <v>33985718.418782599</v>
      </c>
      <c r="AK320" s="57">
        <v>34422295.700165398</v>
      </c>
      <c r="AL320" s="57">
        <v>34869964.123198897</v>
      </c>
      <c r="AM320" s="57">
        <v>35338922.818988897</v>
      </c>
      <c r="AN320" s="57">
        <v>35840701.240359403</v>
      </c>
      <c r="AO320" s="57">
        <v>36388159.161854401</v>
      </c>
      <c r="AP320" s="57">
        <v>36995486.679738</v>
      </c>
      <c r="AQ320" s="57">
        <v>37678204.211993501</v>
      </c>
      <c r="AR320" s="57">
        <v>38453162.498323902</v>
      </c>
      <c r="AS320" s="57">
        <v>39338542.600152701</v>
      </c>
      <c r="AT320" s="57">
        <v>40353855.900622398</v>
      </c>
    </row>
    <row r="321" spans="1:46">
      <c r="A321">
        <v>268</v>
      </c>
      <c r="B321">
        <v>620500</v>
      </c>
      <c r="C321" t="s">
        <v>466</v>
      </c>
      <c r="D321" t="s">
        <v>527</v>
      </c>
      <c r="E321" s="57">
        <v>73411727.173953906</v>
      </c>
      <c r="F321" s="57">
        <v>67992597.997899607</v>
      </c>
      <c r="G321" s="57">
        <v>63466405.956522398</v>
      </c>
      <c r="H321" s="57">
        <v>59755668.435138203</v>
      </c>
      <c r="I321" s="57">
        <v>56786190.590034202</v>
      </c>
      <c r="J321" s="57">
        <v>54487065.348467901</v>
      </c>
      <c r="K321" s="57">
        <v>52790673.408667102</v>
      </c>
      <c r="L321" s="57">
        <v>51632683.239830904</v>
      </c>
      <c r="M321" s="57">
        <v>50952051.082128502</v>
      </c>
      <c r="N321" s="57">
        <v>50691020.946699902</v>
      </c>
      <c r="O321" s="57">
        <v>50795124.6156561</v>
      </c>
      <c r="P321" s="57">
        <v>51213181.642077401</v>
      </c>
      <c r="Q321" s="57">
        <v>51897299.350015797</v>
      </c>
      <c r="R321" s="57">
        <v>52802872.8344943</v>
      </c>
      <c r="S321" s="57">
        <v>53888584.961505502</v>
      </c>
      <c r="T321" s="57">
        <v>55116406.368013002</v>
      </c>
      <c r="U321" s="57">
        <v>56451595.461950697</v>
      </c>
      <c r="V321" s="57">
        <v>57862698.422224499</v>
      </c>
      <c r="W321" s="57">
        <v>59321549.198709197</v>
      </c>
      <c r="X321" s="57">
        <v>60803269.512250401</v>
      </c>
      <c r="Y321" s="57">
        <v>62286268.854665197</v>
      </c>
      <c r="Z321" s="57">
        <v>63752244.4887411</v>
      </c>
      <c r="AA321" s="57">
        <v>65186181.448236197</v>
      </c>
      <c r="AB321" s="57">
        <v>66576352.537878901</v>
      </c>
      <c r="AC321" s="57">
        <v>67914318.333367303</v>
      </c>
      <c r="AD321" s="57">
        <v>69194927.1813723</v>
      </c>
      <c r="AE321" s="57">
        <v>70416315.199533895</v>
      </c>
      <c r="AF321" s="57">
        <v>71579906.276463196</v>
      </c>
      <c r="AG321" s="57">
        <v>72690412.071741506</v>
      </c>
      <c r="AH321" s="57">
        <v>73755832.015921295</v>
      </c>
      <c r="AI321" s="57">
        <v>74787453.310524598</v>
      </c>
      <c r="AJ321" s="57">
        <v>75799850.928045705</v>
      </c>
      <c r="AK321" s="57">
        <v>76810887.611948907</v>
      </c>
      <c r="AL321" s="57">
        <v>77841713.876667902</v>
      </c>
      <c r="AM321" s="57">
        <v>78916768.007607907</v>
      </c>
      <c r="AN321" s="57">
        <v>80063776.061144799</v>
      </c>
      <c r="AO321" s="57">
        <v>81313751.864626303</v>
      </c>
      <c r="AP321" s="57">
        <v>82700997.016367897</v>
      </c>
      <c r="AQ321" s="57">
        <v>84263100.885658696</v>
      </c>
      <c r="AR321" s="57">
        <v>86040940.612756699</v>
      </c>
      <c r="AS321" s="57">
        <v>88078681.108889505</v>
      </c>
      <c r="AT321" s="57">
        <v>90423775.056258097</v>
      </c>
    </row>
    <row r="322" spans="1:46">
      <c r="A322">
        <v>296</v>
      </c>
      <c r="B322">
        <v>620600</v>
      </c>
      <c r="C322" t="s">
        <v>466</v>
      </c>
      <c r="D322" t="s">
        <v>526</v>
      </c>
      <c r="E322" s="57">
        <v>32842685.490471002</v>
      </c>
      <c r="F322" s="57">
        <v>31291456.565801598</v>
      </c>
      <c r="G322" s="57">
        <v>30035110.689183101</v>
      </c>
      <c r="H322" s="57">
        <v>29047493.112284899</v>
      </c>
      <c r="I322" s="57">
        <v>28303580.375252798</v>
      </c>
      <c r="J322" s="57">
        <v>27779480.3067085</v>
      </c>
      <c r="K322" s="57">
        <v>27452432.023749799</v>
      </c>
      <c r="L322" s="57">
        <v>27300805.931951001</v>
      </c>
      <c r="M322" s="57">
        <v>27304103.725361899</v>
      </c>
      <c r="N322" s="57">
        <v>27442958.3865088</v>
      </c>
      <c r="O322" s="57">
        <v>27699134.186393999</v>
      </c>
      <c r="P322" s="57">
        <v>28055526.684496</v>
      </c>
      <c r="Q322" s="57">
        <v>28496162.728769202</v>
      </c>
      <c r="R322" s="57">
        <v>29006200.455644201</v>
      </c>
      <c r="S322" s="57">
        <v>29571929.290027801</v>
      </c>
      <c r="T322" s="57">
        <v>30180769.945302799</v>
      </c>
      <c r="U322" s="57">
        <v>30821274.423328198</v>
      </c>
      <c r="V322" s="57">
        <v>31483126.014438901</v>
      </c>
      <c r="W322" s="57">
        <v>32157139.297446098</v>
      </c>
      <c r="X322" s="57">
        <v>32835260.139637198</v>
      </c>
      <c r="Y322" s="57">
        <v>33510565.696775202</v>
      </c>
      <c r="Z322" s="57">
        <v>34177264.413099699</v>
      </c>
      <c r="AA322" s="57">
        <v>34830696.0213264</v>
      </c>
      <c r="AB322" s="57">
        <v>35467331.5426469</v>
      </c>
      <c r="AC322" s="57">
        <v>36084773.286728904</v>
      </c>
      <c r="AD322" s="57">
        <v>36681754.851716302</v>
      </c>
      <c r="AE322" s="57">
        <v>37258141.124228999</v>
      </c>
      <c r="AF322" s="57">
        <v>37814928.2793632</v>
      </c>
      <c r="AG322" s="57">
        <v>38354243.780691102</v>
      </c>
      <c r="AH322" s="57">
        <v>38879346.380260803</v>
      </c>
      <c r="AI322" s="57">
        <v>39394626.118596599</v>
      </c>
      <c r="AJ322" s="57">
        <v>39905604.324699499</v>
      </c>
      <c r="AK322" s="57">
        <v>40418933.616045497</v>
      </c>
      <c r="AL322" s="57">
        <v>40942397.898587801</v>
      </c>
      <c r="AM322" s="57">
        <v>41484912.3667548</v>
      </c>
      <c r="AN322" s="57">
        <v>42056523.503451899</v>
      </c>
      <c r="AO322" s="57">
        <v>42668409.080059603</v>
      </c>
      <c r="AP322" s="57">
        <v>43332878.156435303</v>
      </c>
      <c r="AQ322" s="57">
        <v>44063371.080912203</v>
      </c>
      <c r="AR322" s="57">
        <v>44874459.490299404</v>
      </c>
      <c r="AS322" s="57">
        <v>45781846.3098827</v>
      </c>
      <c r="AT322" s="57">
        <v>46802365.7534234</v>
      </c>
    </row>
    <row r="323" spans="1:46">
      <c r="A323">
        <v>346</v>
      </c>
      <c r="B323">
        <v>620700</v>
      </c>
      <c r="C323" t="s">
        <v>466</v>
      </c>
      <c r="D323" t="s">
        <v>525</v>
      </c>
      <c r="E323" s="57">
        <v>22203585.875264201</v>
      </c>
      <c r="F323" s="57">
        <v>20731166.063848201</v>
      </c>
      <c r="G323" s="57">
        <v>19500485.930124801</v>
      </c>
      <c r="H323" s="57">
        <v>18490464.697453201</v>
      </c>
      <c r="I323" s="57">
        <v>17680910.769518401</v>
      </c>
      <c r="J323" s="57">
        <v>17052521.730332602</v>
      </c>
      <c r="K323" s="57">
        <v>16586884.3442338</v>
      </c>
      <c r="L323" s="57">
        <v>16266474.5558866</v>
      </c>
      <c r="M323" s="57">
        <v>16074657.490282301</v>
      </c>
      <c r="N323" s="57">
        <v>15995687.452738199</v>
      </c>
      <c r="O323" s="57">
        <v>16014707.928898601</v>
      </c>
      <c r="P323" s="57">
        <v>16117751.5847336</v>
      </c>
      <c r="Q323" s="57">
        <v>16291740.2665403</v>
      </c>
      <c r="R323" s="57">
        <v>16524485.0009418</v>
      </c>
      <c r="S323" s="57">
        <v>16804685.994887799</v>
      </c>
      <c r="T323" s="57">
        <v>17121932.635654598</v>
      </c>
      <c r="U323" s="57">
        <v>17466703.4908447</v>
      </c>
      <c r="V323" s="57">
        <v>17830366.308387201</v>
      </c>
      <c r="W323" s="57">
        <v>18205178.016537402</v>
      </c>
      <c r="X323" s="57">
        <v>18584284.7238773</v>
      </c>
      <c r="Y323" s="57">
        <v>18961721.719315398</v>
      </c>
      <c r="Z323" s="57">
        <v>19332413.472086102</v>
      </c>
      <c r="AA323" s="57">
        <v>19692173.6317509</v>
      </c>
      <c r="AB323" s="57">
        <v>20037705.028197199</v>
      </c>
      <c r="AC323" s="57">
        <v>20366599.671639301</v>
      </c>
      <c r="AD323" s="57">
        <v>20677338.752617601</v>
      </c>
      <c r="AE323" s="57">
        <v>20969292.641998999</v>
      </c>
      <c r="AF323" s="57">
        <v>21242720.890976999</v>
      </c>
      <c r="AG323" s="57">
        <v>21498772.231071301</v>
      </c>
      <c r="AH323" s="57">
        <v>21739484.574128199</v>
      </c>
      <c r="AI323" s="57">
        <v>21967785.012320399</v>
      </c>
      <c r="AJ323" s="57">
        <v>22187489.818147</v>
      </c>
      <c r="AK323" s="57">
        <v>22403304.4444336</v>
      </c>
      <c r="AL323" s="57">
        <v>22620823.524332099</v>
      </c>
      <c r="AM323" s="57">
        <v>22846530.871321</v>
      </c>
      <c r="AN323" s="57">
        <v>23087799.479205102</v>
      </c>
      <c r="AO323" s="57">
        <v>23352891.522115801</v>
      </c>
      <c r="AP323" s="57">
        <v>23650958.354510602</v>
      </c>
      <c r="AQ323" s="57">
        <v>23992040.511174299</v>
      </c>
      <c r="AR323" s="57">
        <v>24387067.707216602</v>
      </c>
      <c r="AS323" s="57">
        <v>24847858.838075101</v>
      </c>
      <c r="AT323" s="57">
        <v>25387121.979513101</v>
      </c>
    </row>
    <row r="324" spans="1:46">
      <c r="A324">
        <v>205</v>
      </c>
      <c r="B324">
        <v>620800</v>
      </c>
      <c r="C324" t="s">
        <v>466</v>
      </c>
      <c r="D324" t="s">
        <v>524</v>
      </c>
      <c r="E324" s="57">
        <v>13329400.8732385</v>
      </c>
      <c r="F324" s="57">
        <v>13998554.644931599</v>
      </c>
      <c r="G324" s="57">
        <v>14613972.820785699</v>
      </c>
      <c r="H324" s="57">
        <v>15183019.085945001</v>
      </c>
      <c r="I324" s="57">
        <v>15712568.074676299</v>
      </c>
      <c r="J324" s="57">
        <v>16209005.3703696</v>
      </c>
      <c r="K324" s="57">
        <v>16678227.5055378</v>
      </c>
      <c r="L324" s="57">
        <v>17125641.961816899</v>
      </c>
      <c r="M324" s="57">
        <v>17556167.169965699</v>
      </c>
      <c r="N324" s="57">
        <v>17974232.509866301</v>
      </c>
      <c r="O324" s="57">
        <v>18383778.310523398</v>
      </c>
      <c r="P324" s="57">
        <v>18788255.850065</v>
      </c>
      <c r="Q324" s="57">
        <v>19190627.355742</v>
      </c>
      <c r="R324" s="57">
        <v>19593366.003928199</v>
      </c>
      <c r="S324" s="57">
        <v>19998455.920120601</v>
      </c>
      <c r="T324" s="57">
        <v>20407392.178939</v>
      </c>
      <c r="U324" s="57">
        <v>20821180.804126199</v>
      </c>
      <c r="V324" s="57">
        <v>21240338.768548101</v>
      </c>
      <c r="W324" s="57">
        <v>21664893.994193599</v>
      </c>
      <c r="X324" s="57">
        <v>22094385.352174498</v>
      </c>
      <c r="Y324" s="57">
        <v>22527862.662725601</v>
      </c>
      <c r="Z324" s="57">
        <v>22963886.695204701</v>
      </c>
      <c r="AA324" s="57">
        <v>23400529.168092601</v>
      </c>
      <c r="AB324" s="57">
        <v>23835372.748993099</v>
      </c>
      <c r="AC324" s="57">
        <v>24265511.0546331</v>
      </c>
      <c r="AD324" s="57">
        <v>24687548.650862299</v>
      </c>
      <c r="AE324" s="57">
        <v>25097601.052653499</v>
      </c>
      <c r="AF324" s="57">
        <v>25491294.7241024</v>
      </c>
      <c r="AG324" s="57">
        <v>25863767.0784279</v>
      </c>
      <c r="AH324" s="57">
        <v>26209666.477971599</v>
      </c>
      <c r="AI324" s="57">
        <v>26523152.234198399</v>
      </c>
      <c r="AJ324" s="57">
        <v>26797894.607695799</v>
      </c>
      <c r="AK324" s="57">
        <v>27027074.8081748</v>
      </c>
      <c r="AL324" s="57">
        <v>27203384.994468998</v>
      </c>
      <c r="AM324" s="57">
        <v>27319028.274535</v>
      </c>
      <c r="AN324" s="57">
        <v>27365718.705452699</v>
      </c>
      <c r="AO324" s="57">
        <v>27334681.2934248</v>
      </c>
      <c r="AP324" s="57">
        <v>27216651.993776798</v>
      </c>
      <c r="AQ324" s="57">
        <v>27001877.710957501</v>
      </c>
      <c r="AR324" s="57">
        <v>26680116.298538599</v>
      </c>
      <c r="AS324" s="57">
        <v>26240636.559214599</v>
      </c>
      <c r="AT324" s="57">
        <v>25672218.244803399</v>
      </c>
    </row>
    <row r="325" spans="1:46">
      <c r="A325">
        <v>146</v>
      </c>
      <c r="B325">
        <v>620900</v>
      </c>
      <c r="C325" t="s">
        <v>466</v>
      </c>
      <c r="D325" t="s">
        <v>523</v>
      </c>
      <c r="E325" s="57">
        <v>7411126.1441422403</v>
      </c>
      <c r="F325" s="57">
        <v>7682968.7548278496</v>
      </c>
      <c r="G325" s="57">
        <v>7950439.6106797596</v>
      </c>
      <c r="H325" s="57">
        <v>8213435.9887752999</v>
      </c>
      <c r="I325" s="57">
        <v>8471876.0813846197</v>
      </c>
      <c r="J325" s="57">
        <v>8725698.9959707893</v>
      </c>
      <c r="K325" s="57">
        <v>8974864.7551897094</v>
      </c>
      <c r="L325" s="57">
        <v>9219354.2968901601</v>
      </c>
      <c r="M325" s="57">
        <v>9459169.4741137903</v>
      </c>
      <c r="N325" s="57">
        <v>9694333.0550951101</v>
      </c>
      <c r="O325" s="57">
        <v>9924888.7232614998</v>
      </c>
      <c r="P325" s="57">
        <v>10150901.077233201</v>
      </c>
      <c r="Q325" s="57">
        <v>10372455.630823299</v>
      </c>
      <c r="R325" s="57">
        <v>10589658.8130379</v>
      </c>
      <c r="S325" s="57">
        <v>10802637.9680757</v>
      </c>
      <c r="T325" s="57">
        <v>11011541.3553285</v>
      </c>
      <c r="U325" s="57">
        <v>11216538.149380799</v>
      </c>
      <c r="V325" s="57">
        <v>11417818.440010101</v>
      </c>
      <c r="W325" s="57">
        <v>11615593.232186699</v>
      </c>
      <c r="X325" s="57">
        <v>11810094.4460738</v>
      </c>
      <c r="Y325" s="57">
        <v>12001574.917027401</v>
      </c>
      <c r="Z325" s="57">
        <v>12190308.3955965</v>
      </c>
      <c r="AA325" s="57">
        <v>12376589.5475228</v>
      </c>
      <c r="AB325" s="57">
        <v>12560733.953740999</v>
      </c>
      <c r="AC325" s="57">
        <v>12743078.110378601</v>
      </c>
      <c r="AD325" s="57">
        <v>12923979.428756</v>
      </c>
      <c r="AE325" s="57">
        <v>13103816.235386301</v>
      </c>
      <c r="AF325" s="57">
        <v>13282987.7719758</v>
      </c>
      <c r="AG325" s="57">
        <v>13461914.195423501</v>
      </c>
      <c r="AH325" s="57">
        <v>13641036.577821</v>
      </c>
      <c r="AI325" s="57">
        <v>13820816.9064533</v>
      </c>
      <c r="AJ325" s="57">
        <v>14001738.083797799</v>
      </c>
      <c r="AK325" s="57">
        <v>14184303.927525001</v>
      </c>
      <c r="AL325" s="57">
        <v>14369039.1704982</v>
      </c>
      <c r="AM325" s="57">
        <v>14556489.460773701</v>
      </c>
      <c r="AN325" s="57">
        <v>14747221.361600401</v>
      </c>
      <c r="AO325" s="57">
        <v>14941822.351420199</v>
      </c>
      <c r="AP325" s="57">
        <v>15140900.823868001</v>
      </c>
      <c r="AQ325" s="57">
        <v>15345086.087771401</v>
      </c>
      <c r="AR325" s="57">
        <v>15555028.367150901</v>
      </c>
      <c r="AS325" s="57">
        <v>15771398.801219899</v>
      </c>
      <c r="AT325" s="57">
        <v>15994889.4443847</v>
      </c>
    </row>
    <row r="326" spans="1:46">
      <c r="A326">
        <v>220</v>
      </c>
      <c r="B326">
        <v>621000</v>
      </c>
      <c r="C326" t="s">
        <v>466</v>
      </c>
      <c r="D326" t="s">
        <v>522</v>
      </c>
      <c r="E326" s="57">
        <v>47569208.367567502</v>
      </c>
      <c r="F326" s="57">
        <v>43040657.519641198</v>
      </c>
      <c r="G326" s="57">
        <v>39193668.245687701</v>
      </c>
      <c r="H326" s="57">
        <v>35969725.077151999</v>
      </c>
      <c r="I326" s="57">
        <v>33312764.120338202</v>
      </c>
      <c r="J326" s="57">
        <v>31169173.056408599</v>
      </c>
      <c r="K326" s="57">
        <v>29487791.141384698</v>
      </c>
      <c r="L326" s="57">
        <v>28219909.2061464</v>
      </c>
      <c r="M326" s="57">
        <v>27319269.656432599</v>
      </c>
      <c r="N326" s="57">
        <v>26742066.472840801</v>
      </c>
      <c r="O326" s="57">
        <v>26446945.2108269</v>
      </c>
      <c r="P326" s="57">
        <v>26395003.000706099</v>
      </c>
      <c r="Q326" s="57">
        <v>26549788.5476522</v>
      </c>
      <c r="R326" s="57">
        <v>26877302.131696898</v>
      </c>
      <c r="S326" s="57">
        <v>27345995.607731599</v>
      </c>
      <c r="T326" s="57">
        <v>27926772.405506399</v>
      </c>
      <c r="U326" s="57">
        <v>28592987.5296297</v>
      </c>
      <c r="V326" s="57">
        <v>29320447.5595682</v>
      </c>
      <c r="W326" s="57">
        <v>30087410.649648398</v>
      </c>
      <c r="X326" s="57">
        <v>30874586.529054899</v>
      </c>
      <c r="Y326" s="57">
        <v>31665136.501830898</v>
      </c>
      <c r="Z326" s="57">
        <v>32444673.446878299</v>
      </c>
      <c r="AA326" s="57">
        <v>33201261.8179584</v>
      </c>
      <c r="AB326" s="57">
        <v>33925417.643690601</v>
      </c>
      <c r="AC326" s="57">
        <v>34610108.527552597</v>
      </c>
      <c r="AD326" s="57">
        <v>35250753.6478827</v>
      </c>
      <c r="AE326" s="57">
        <v>35845223.757875197</v>
      </c>
      <c r="AF326" s="57">
        <v>36393841.185585499</v>
      </c>
      <c r="AG326" s="57">
        <v>36899379.833926</v>
      </c>
      <c r="AH326" s="57">
        <v>37367065.1806693</v>
      </c>
      <c r="AI326" s="57">
        <v>37804574.278444998</v>
      </c>
      <c r="AJ326" s="57">
        <v>38222035.7547433</v>
      </c>
      <c r="AK326" s="57">
        <v>38632029.811912097</v>
      </c>
      <c r="AL326" s="57">
        <v>39049588.227157399</v>
      </c>
      <c r="AM326" s="57">
        <v>39492194.352545701</v>
      </c>
      <c r="AN326" s="57">
        <v>39979783.115000203</v>
      </c>
      <c r="AO326" s="57">
        <v>40534741.016304299</v>
      </c>
      <c r="AP326" s="57">
        <v>41181906.133099601</v>
      </c>
      <c r="AQ326" s="57">
        <v>41948568.116886899</v>
      </c>
      <c r="AR326" s="57">
        <v>42864468.194024101</v>
      </c>
      <c r="AS326" s="57">
        <v>43961799.16573</v>
      </c>
      <c r="AT326" s="57">
        <v>45275205.4080799</v>
      </c>
    </row>
    <row r="327" spans="1:46">
      <c r="A327">
        <v>64</v>
      </c>
      <c r="B327">
        <v>621100</v>
      </c>
      <c r="C327" t="s">
        <v>466</v>
      </c>
      <c r="D327" t="s">
        <v>521</v>
      </c>
      <c r="E327" s="57">
        <v>82305742.495118305</v>
      </c>
      <c r="F327" s="57">
        <v>85371509.182055607</v>
      </c>
      <c r="G327" s="57">
        <v>88423421.0795082</v>
      </c>
      <c r="H327" s="57">
        <v>91455889.628345296</v>
      </c>
      <c r="I327" s="57">
        <v>94463857.010818601</v>
      </c>
      <c r="J327" s="57">
        <v>97442796.150563404</v>
      </c>
      <c r="K327" s="57">
        <v>100388710.712598</v>
      </c>
      <c r="L327" s="57">
        <v>103298135.103322</v>
      </c>
      <c r="M327" s="57">
        <v>106168134.470521</v>
      </c>
      <c r="N327" s="57">
        <v>108996304.703362</v>
      </c>
      <c r="O327" s="57">
        <v>111780772.432394</v>
      </c>
      <c r="P327" s="57">
        <v>114520195.029551</v>
      </c>
      <c r="Q327" s="57">
        <v>117213760.60814901</v>
      </c>
      <c r="R327" s="57">
        <v>119861188.02288701</v>
      </c>
      <c r="S327" s="57">
        <v>122462726.869847</v>
      </c>
      <c r="T327" s="57">
        <v>125019157.486494</v>
      </c>
      <c r="U327" s="57">
        <v>127531790.95167699</v>
      </c>
      <c r="V327" s="57">
        <v>130002469.08562601</v>
      </c>
      <c r="W327" s="57">
        <v>132433564.449956</v>
      </c>
      <c r="X327" s="57">
        <v>134827980.347664</v>
      </c>
      <c r="Y327" s="57">
        <v>137189150.823131</v>
      </c>
      <c r="Z327" s="57">
        <v>139521040.662119</v>
      </c>
      <c r="AA327" s="57">
        <v>141828145.391774</v>
      </c>
      <c r="AB327" s="57">
        <v>144115491.28062701</v>
      </c>
      <c r="AC327" s="57">
        <v>146388635.33858901</v>
      </c>
      <c r="AD327" s="57">
        <v>148653665.31695601</v>
      </c>
      <c r="AE327" s="57">
        <v>150917199.70840499</v>
      </c>
      <c r="AF327" s="57">
        <v>153186387.746999</v>
      </c>
      <c r="AG327" s="57">
        <v>155468909.40818101</v>
      </c>
      <c r="AH327" s="57">
        <v>157772975.40878001</v>
      </c>
      <c r="AI327" s="57">
        <v>160107327.20700499</v>
      </c>
      <c r="AJ327" s="57">
        <v>162481237.00244901</v>
      </c>
      <c r="AK327" s="57">
        <v>164904507.73608899</v>
      </c>
      <c r="AL327" s="57">
        <v>167387473.090285</v>
      </c>
      <c r="AM327" s="57">
        <v>169940997.48877901</v>
      </c>
      <c r="AN327" s="57">
        <v>172576476.096697</v>
      </c>
      <c r="AO327" s="57">
        <v>175305834.820546</v>
      </c>
      <c r="AP327" s="57">
        <v>178141530.308218</v>
      </c>
      <c r="AQ327" s="57">
        <v>181096549.94898799</v>
      </c>
      <c r="AR327" s="57">
        <v>184184411.873514</v>
      </c>
      <c r="AS327" s="57">
        <v>187419164.95383599</v>
      </c>
      <c r="AT327" s="57">
        <v>190815388.80337599</v>
      </c>
    </row>
    <row r="328" spans="1:46">
      <c r="A328">
        <v>178</v>
      </c>
      <c r="B328">
        <v>621200</v>
      </c>
      <c r="C328" t="s">
        <v>466</v>
      </c>
      <c r="D328" t="s">
        <v>520</v>
      </c>
      <c r="E328" s="57">
        <v>51174067.6054947</v>
      </c>
      <c r="F328" s="57">
        <v>48279221.312530898</v>
      </c>
      <c r="G328" s="57">
        <v>45900770.941676803</v>
      </c>
      <c r="H328" s="57">
        <v>43993773.281558298</v>
      </c>
      <c r="I328" s="57">
        <v>42515193.789182901</v>
      </c>
      <c r="J328" s="57">
        <v>41423906.589939199</v>
      </c>
      <c r="K328" s="57">
        <v>40680694.477596901</v>
      </c>
      <c r="L328" s="57">
        <v>40248248.914307103</v>
      </c>
      <c r="M328" s="57">
        <v>40091170.030602001</v>
      </c>
      <c r="N328" s="57">
        <v>40175966.625394903</v>
      </c>
      <c r="O328" s="57">
        <v>40471056.165980697</v>
      </c>
      <c r="P328" s="57">
        <v>40946764.788035199</v>
      </c>
      <c r="Q328" s="57">
        <v>41575327.295615204</v>
      </c>
      <c r="R328" s="57">
        <v>42330887.161159404</v>
      </c>
      <c r="S328" s="57">
        <v>43189496.525486901</v>
      </c>
      <c r="T328" s="57">
        <v>44129116.197798699</v>
      </c>
      <c r="U328" s="57">
        <v>45129615.6556767</v>
      </c>
      <c r="V328" s="57">
        <v>46172773.045083798</v>
      </c>
      <c r="W328" s="57">
        <v>47242275.180364497</v>
      </c>
      <c r="X328" s="57">
        <v>48323717.544244498</v>
      </c>
      <c r="Y328" s="57">
        <v>49404604.287830196</v>
      </c>
      <c r="Z328" s="57">
        <v>50474348.230609998</v>
      </c>
      <c r="AA328" s="57">
        <v>51524270.860452801</v>
      </c>
      <c r="AB328" s="57">
        <v>52547602.333609201</v>
      </c>
      <c r="AC328" s="57">
        <v>53539481.474710703</v>
      </c>
      <c r="AD328" s="57">
        <v>54496955.776770003</v>
      </c>
      <c r="AE328" s="57">
        <v>55418981.401181497</v>
      </c>
      <c r="AF328" s="57">
        <v>56306423.177719802</v>
      </c>
      <c r="AG328" s="57">
        <v>57162054.604542099</v>
      </c>
      <c r="AH328" s="57">
        <v>57990557.848185502</v>
      </c>
      <c r="AI328" s="57">
        <v>58798523.743569396</v>
      </c>
      <c r="AJ328" s="57">
        <v>59594451.793993898</v>
      </c>
      <c r="AK328" s="57">
        <v>60388750.171139501</v>
      </c>
      <c r="AL328" s="57">
        <v>61193735.715070203</v>
      </c>
      <c r="AM328" s="57">
        <v>62023633.934228398</v>
      </c>
      <c r="AN328" s="57">
        <v>62894579.005439296</v>
      </c>
      <c r="AO328" s="57">
        <v>63824613.773908898</v>
      </c>
      <c r="AP328" s="57">
        <v>64833689.753225602</v>
      </c>
      <c r="AQ328" s="57">
        <v>65943667.125356898</v>
      </c>
      <c r="AR328" s="57">
        <v>67178314.740652993</v>
      </c>
      <c r="AS328" s="57">
        <v>68563310.117845103</v>
      </c>
      <c r="AT328" s="57">
        <v>70126239.444045499</v>
      </c>
    </row>
    <row r="329" spans="1:46">
      <c r="A329">
        <v>171</v>
      </c>
      <c r="B329">
        <v>622900</v>
      </c>
      <c r="C329" t="s">
        <v>466</v>
      </c>
      <c r="D329" t="s">
        <v>519</v>
      </c>
      <c r="E329" s="57">
        <v>47663220.122338101</v>
      </c>
      <c r="F329" s="57">
        <v>43558719.915047802</v>
      </c>
      <c r="G329" s="57">
        <v>40099513.916013397</v>
      </c>
      <c r="H329" s="57">
        <v>37230295.845741697</v>
      </c>
      <c r="I329" s="57">
        <v>34898075.3802692</v>
      </c>
      <c r="J329" s="57">
        <v>33052178.151161999</v>
      </c>
      <c r="K329" s="57">
        <v>31644245.745515902</v>
      </c>
      <c r="L329" s="57">
        <v>30628235.705956802</v>
      </c>
      <c r="M329" s="57">
        <v>29960421.5306396</v>
      </c>
      <c r="N329" s="57">
        <v>29599392.6732492</v>
      </c>
      <c r="O329" s="57">
        <v>29506054.543000601</v>
      </c>
      <c r="P329" s="57">
        <v>29643628.5046377</v>
      </c>
      <c r="Q329" s="57">
        <v>29977651.8784343</v>
      </c>
      <c r="R329" s="57">
        <v>30475977.940194599</v>
      </c>
      <c r="S329" s="57">
        <v>31108775.921251498</v>
      </c>
      <c r="T329" s="57">
        <v>31848531.008468401</v>
      </c>
      <c r="U329" s="57">
        <v>32670044.344237801</v>
      </c>
      <c r="V329" s="57">
        <v>33550433.026482102</v>
      </c>
      <c r="W329" s="57">
        <v>34469130.108653203</v>
      </c>
      <c r="X329" s="57">
        <v>35407884.599733204</v>
      </c>
      <c r="Y329" s="57">
        <v>36350761.464233503</v>
      </c>
      <c r="Z329" s="57">
        <v>37284141.622195199</v>
      </c>
      <c r="AA329" s="57">
        <v>38196721.949189201</v>
      </c>
      <c r="AB329" s="57">
        <v>39079515.2763156</v>
      </c>
      <c r="AC329" s="57">
        <v>39925850.390204802</v>
      </c>
      <c r="AD329" s="57">
        <v>40731372.033017397</v>
      </c>
      <c r="AE329" s="57">
        <v>41494040.902441502</v>
      </c>
      <c r="AF329" s="57">
        <v>42214133.651697896</v>
      </c>
      <c r="AG329" s="57">
        <v>42894242.889534198</v>
      </c>
      <c r="AH329" s="57">
        <v>43539277.180230603</v>
      </c>
      <c r="AI329" s="57">
        <v>44156461.043593898</v>
      </c>
      <c r="AJ329" s="57">
        <v>44755334.954962298</v>
      </c>
      <c r="AK329" s="57">
        <v>45347755.3452048</v>
      </c>
      <c r="AL329" s="57">
        <v>45947894.600716799</v>
      </c>
      <c r="AM329" s="57">
        <v>46572241.063427702</v>
      </c>
      <c r="AN329" s="57">
        <v>47239599.030791499</v>
      </c>
      <c r="AO329" s="57">
        <v>47971088.755796701</v>
      </c>
      <c r="AP329" s="57">
        <v>48790146.446958102</v>
      </c>
      <c r="AQ329" s="57">
        <v>49722524.2683229</v>
      </c>
      <c r="AR329" s="57">
        <v>50796290.339465603</v>
      </c>
      <c r="AS329" s="57">
        <v>52041828.735491499</v>
      </c>
      <c r="AT329" s="57">
        <v>53491839.487035997</v>
      </c>
    </row>
    <row r="330" spans="1:46">
      <c r="A330">
        <v>78</v>
      </c>
      <c r="B330">
        <v>623000</v>
      </c>
      <c r="C330" t="s">
        <v>466</v>
      </c>
      <c r="D330" t="s">
        <v>518</v>
      </c>
      <c r="E330" s="57">
        <v>12259875.7571341</v>
      </c>
      <c r="F330" s="57">
        <v>13324307.354705499</v>
      </c>
      <c r="G330" s="57">
        <v>14406528.762394801</v>
      </c>
      <c r="H330" s="57">
        <v>15494298.2408629</v>
      </c>
      <c r="I330" s="57">
        <v>16576216.511750599</v>
      </c>
      <c r="J330" s="57">
        <v>17641726.757679299</v>
      </c>
      <c r="K330" s="57">
        <v>18681114.6222504</v>
      </c>
      <c r="L330" s="57">
        <v>19685508.2100458</v>
      </c>
      <c r="M330" s="57">
        <v>20646878.086627401</v>
      </c>
      <c r="N330" s="57">
        <v>21558037.278537501</v>
      </c>
      <c r="O330" s="57">
        <v>22412641.273298699</v>
      </c>
      <c r="P330" s="57">
        <v>23205188.0194139</v>
      </c>
      <c r="Q330" s="57">
        <v>23931017.926366199</v>
      </c>
      <c r="R330" s="57">
        <v>24586313.864618801</v>
      </c>
      <c r="S330" s="57">
        <v>25168101.165615499</v>
      </c>
      <c r="T330" s="57">
        <v>25674247.621780101</v>
      </c>
      <c r="U330" s="57">
        <v>26103463.4865168</v>
      </c>
      <c r="V330" s="57">
        <v>26455301.474209901</v>
      </c>
      <c r="W330" s="57">
        <v>26730156.760224398</v>
      </c>
      <c r="X330" s="57">
        <v>26929266.9809049</v>
      </c>
      <c r="Y330" s="57">
        <v>27054712.233576801</v>
      </c>
      <c r="Z330" s="57">
        <v>27109415.076545499</v>
      </c>
      <c r="AA330" s="57">
        <v>27097140.529096801</v>
      </c>
      <c r="AB330" s="57">
        <v>27022496.071496699</v>
      </c>
      <c r="AC330" s="57">
        <v>26890931.644991498</v>
      </c>
      <c r="AD330" s="57">
        <v>26708739.651807699</v>
      </c>
      <c r="AE330" s="57">
        <v>26483054.955152199</v>
      </c>
      <c r="AF330" s="57">
        <v>26221854.879211899</v>
      </c>
      <c r="AG330" s="57">
        <v>25933959.2091543</v>
      </c>
      <c r="AH330" s="57">
        <v>25629030.191126902</v>
      </c>
      <c r="AI330" s="57">
        <v>25317572.532257602</v>
      </c>
      <c r="AJ330" s="57">
        <v>25010933.400654599</v>
      </c>
      <c r="AK330" s="57">
        <v>24721302.425406098</v>
      </c>
      <c r="AL330" s="57">
        <v>24461711.696580999</v>
      </c>
      <c r="AM330" s="57">
        <v>24246035.765228201</v>
      </c>
      <c r="AN330" s="57">
        <v>24088991.643376701</v>
      </c>
      <c r="AO330" s="57">
        <v>24006138.804036099</v>
      </c>
      <c r="AP330" s="57">
        <v>24013879.181196101</v>
      </c>
      <c r="AQ330" s="57">
        <v>24129457.169826601</v>
      </c>
      <c r="AR330" s="57">
        <v>24370959.625877999</v>
      </c>
      <c r="AS330" s="57">
        <v>24757315.8662806</v>
      </c>
      <c r="AT330" s="57">
        <v>25308297.668945499</v>
      </c>
    </row>
    <row r="331" spans="1:46">
      <c r="A331">
        <v>298</v>
      </c>
      <c r="B331">
        <v>630100</v>
      </c>
      <c r="C331" t="s">
        <v>450</v>
      </c>
      <c r="D331" t="s">
        <v>517</v>
      </c>
      <c r="E331" s="57">
        <v>105000686.020367</v>
      </c>
      <c r="F331" s="57">
        <v>103122587.17440601</v>
      </c>
      <c r="G331" s="57">
        <v>101586638.436986</v>
      </c>
      <c r="H331" s="57">
        <v>100358731.839316</v>
      </c>
      <c r="I331" s="57">
        <v>99406262.866806194</v>
      </c>
      <c r="J331" s="57">
        <v>98698130.459071606</v>
      </c>
      <c r="K331" s="57">
        <v>98204737.009930193</v>
      </c>
      <c r="L331" s="57">
        <v>97897988.367403701</v>
      </c>
      <c r="M331" s="57">
        <v>97751293.833717003</v>
      </c>
      <c r="N331" s="57">
        <v>97739566.165298805</v>
      </c>
      <c r="O331" s="57">
        <v>97839221.572781399</v>
      </c>
      <c r="P331" s="57">
        <v>98028179.721000001</v>
      </c>
      <c r="Q331" s="57">
        <v>98285863.728993893</v>
      </c>
      <c r="R331" s="57">
        <v>98593200.170006007</v>
      </c>
      <c r="S331" s="57">
        <v>98932619.071482196</v>
      </c>
      <c r="T331" s="57">
        <v>99288053.9150718</v>
      </c>
      <c r="U331" s="57">
        <v>99644941.636628494</v>
      </c>
      <c r="V331" s="57">
        <v>99990222.626208603</v>
      </c>
      <c r="W331" s="57">
        <v>100312340.728072</v>
      </c>
      <c r="X331" s="57">
        <v>100601243.240683</v>
      </c>
      <c r="Y331" s="57">
        <v>100848380.91670799</v>
      </c>
      <c r="Z331" s="57">
        <v>101046707.963018</v>
      </c>
      <c r="AA331" s="57">
        <v>101190682.04068699</v>
      </c>
      <c r="AB331" s="57">
        <v>101276264.264993</v>
      </c>
      <c r="AC331" s="57">
        <v>101300919.20541701</v>
      </c>
      <c r="AD331" s="57">
        <v>101263614.885644</v>
      </c>
      <c r="AE331" s="57">
        <v>101164822.78356101</v>
      </c>
      <c r="AF331" s="57">
        <v>101006517.83126</v>
      </c>
      <c r="AG331" s="57">
        <v>100792178.41503701</v>
      </c>
      <c r="AH331" s="57">
        <v>100526786.37538999</v>
      </c>
      <c r="AI331" s="57">
        <v>100216827.007021</v>
      </c>
      <c r="AJ331" s="57">
        <v>99870289.058836401</v>
      </c>
      <c r="AK331" s="57">
        <v>99496664.733944803</v>
      </c>
      <c r="AL331" s="57">
        <v>99106949.689658806</v>
      </c>
      <c r="AM331" s="57">
        <v>98713643.037495002</v>
      </c>
      <c r="AN331" s="57">
        <v>98330747.343172297</v>
      </c>
      <c r="AO331" s="57">
        <v>97973768.626614794</v>
      </c>
      <c r="AP331" s="57">
        <v>97659716.361948505</v>
      </c>
      <c r="AQ331" s="57">
        <v>97407103.477504402</v>
      </c>
      <c r="AR331" s="57">
        <v>97235946.355815098</v>
      </c>
      <c r="AS331" s="57">
        <v>97167764.833618298</v>
      </c>
      <c r="AT331" s="57">
        <v>97225582.201854497</v>
      </c>
    </row>
    <row r="332" spans="1:46">
      <c r="A332">
        <v>92</v>
      </c>
      <c r="B332">
        <v>630200</v>
      </c>
      <c r="C332" t="s">
        <v>450</v>
      </c>
      <c r="D332" t="s">
        <v>516</v>
      </c>
      <c r="E332" s="57">
        <v>22656472.664972499</v>
      </c>
      <c r="F332" s="57">
        <v>24643221.480266601</v>
      </c>
      <c r="G332" s="57">
        <v>26658603.636062801</v>
      </c>
      <c r="H332" s="57">
        <v>28680052.286846802</v>
      </c>
      <c r="I332" s="57">
        <v>30686563.599672899</v>
      </c>
      <c r="J332" s="57">
        <v>32658696.7541642</v>
      </c>
      <c r="K332" s="57">
        <v>34578573.942512698</v>
      </c>
      <c r="L332" s="57">
        <v>36429880.369479097</v>
      </c>
      <c r="M332" s="57">
        <v>38197864.252393097</v>
      </c>
      <c r="N332" s="57">
        <v>39869336.821152903</v>
      </c>
      <c r="O332" s="57">
        <v>41432672.318225801</v>
      </c>
      <c r="P332" s="57">
        <v>42877807.998647697</v>
      </c>
      <c r="Q332" s="57">
        <v>44196244.130023502</v>
      </c>
      <c r="R332" s="57">
        <v>45381043.992526703</v>
      </c>
      <c r="S332" s="57">
        <v>46426833.878899798</v>
      </c>
      <c r="T332" s="57">
        <v>47329803.094453901</v>
      </c>
      <c r="U332" s="57">
        <v>48087703.957069099</v>
      </c>
      <c r="V332" s="57">
        <v>48699851.797194198</v>
      </c>
      <c r="W332" s="57">
        <v>49167124.957846902</v>
      </c>
      <c r="X332" s="57">
        <v>49491964.794613503</v>
      </c>
      <c r="Y332" s="57">
        <v>49678375.675649397</v>
      </c>
      <c r="Z332" s="57">
        <v>49731924.981678598</v>
      </c>
      <c r="AA332" s="57">
        <v>49659743.105993897</v>
      </c>
      <c r="AB332" s="57">
        <v>49470523.454456903</v>
      </c>
      <c r="AC332" s="57">
        <v>49174522.445498303</v>
      </c>
      <c r="AD332" s="57">
        <v>48783559.510117397</v>
      </c>
      <c r="AE332" s="57">
        <v>48311017.091881901</v>
      </c>
      <c r="AF332" s="57">
        <v>47771840.6469291</v>
      </c>
      <c r="AG332" s="57">
        <v>47182538.643964499</v>
      </c>
      <c r="AH332" s="57">
        <v>46561182.564262502</v>
      </c>
      <c r="AI332" s="57">
        <v>45927406.901666798</v>
      </c>
      <c r="AJ332" s="57">
        <v>45302409.162589103</v>
      </c>
      <c r="AK332" s="57">
        <v>44708949.8660108</v>
      </c>
      <c r="AL332" s="57">
        <v>44171352.543481</v>
      </c>
      <c r="AM332" s="57">
        <v>43715503.739118703</v>
      </c>
      <c r="AN332" s="57">
        <v>43368853.009611197</v>
      </c>
      <c r="AO332" s="57">
        <v>43160412.9242144</v>
      </c>
      <c r="AP332" s="57">
        <v>43120759.064753599</v>
      </c>
      <c r="AQ332" s="57">
        <v>43282030.025622301</v>
      </c>
      <c r="AR332" s="57">
        <v>43677927.413783498</v>
      </c>
      <c r="AS332" s="57">
        <v>44343715.848767899</v>
      </c>
      <c r="AT332" s="57">
        <v>45316222.9626766</v>
      </c>
    </row>
    <row r="333" spans="1:46">
      <c r="A333">
        <v>91</v>
      </c>
      <c r="B333">
        <v>632200</v>
      </c>
      <c r="C333" t="s">
        <v>450</v>
      </c>
      <c r="D333" t="s">
        <v>515</v>
      </c>
      <c r="E333" s="57">
        <v>3896970.5604786901</v>
      </c>
      <c r="F333" s="57">
        <v>4339352.4250689903</v>
      </c>
      <c r="G333" s="57">
        <v>4778887.8329607695</v>
      </c>
      <c r="H333" s="57">
        <v>5212017.7766293203</v>
      </c>
      <c r="I333" s="57">
        <v>5635448.3515390204</v>
      </c>
      <c r="J333" s="57">
        <v>6046150.7561433101</v>
      </c>
      <c r="K333" s="57">
        <v>6441361.2918847203</v>
      </c>
      <c r="L333" s="57">
        <v>6818581.3631948596</v>
      </c>
      <c r="M333" s="57">
        <v>7175577.4774944503</v>
      </c>
      <c r="N333" s="57">
        <v>7510381.24519327</v>
      </c>
      <c r="O333" s="57">
        <v>7821289.3796901796</v>
      </c>
      <c r="P333" s="57">
        <v>8106863.6973731201</v>
      </c>
      <c r="Q333" s="57">
        <v>8365931.1176191401</v>
      </c>
      <c r="R333" s="57">
        <v>8597583.6627943702</v>
      </c>
      <c r="S333" s="57">
        <v>8801178.4582539909</v>
      </c>
      <c r="T333" s="57">
        <v>8976337.7323423102</v>
      </c>
      <c r="U333" s="57">
        <v>9122948.8163926899</v>
      </c>
      <c r="V333" s="57">
        <v>9241164.1447275802</v>
      </c>
      <c r="W333" s="57">
        <v>9331401.2546585202</v>
      </c>
      <c r="X333" s="57">
        <v>9394342.7864861302</v>
      </c>
      <c r="Y333" s="57">
        <v>9430936.4835001305</v>
      </c>
      <c r="Z333" s="57">
        <v>9442395.1919792909</v>
      </c>
      <c r="AA333" s="57">
        <v>9430196.8611914702</v>
      </c>
      <c r="AB333" s="57">
        <v>9396084.5433936808</v>
      </c>
      <c r="AC333" s="57">
        <v>9342066.3938318994</v>
      </c>
      <c r="AD333" s="57">
        <v>9270415.6707412992</v>
      </c>
      <c r="AE333" s="57">
        <v>9183670.7353460807</v>
      </c>
      <c r="AF333" s="57">
        <v>9084635.0518594906</v>
      </c>
      <c r="AG333" s="57">
        <v>8976377.1874839608</v>
      </c>
      <c r="AH333" s="57">
        <v>8862230.81241096</v>
      </c>
      <c r="AI333" s="57">
        <v>8745794.6998209395</v>
      </c>
      <c r="AJ333" s="57">
        <v>8630932.7258836497</v>
      </c>
      <c r="AK333" s="57">
        <v>8521773.86975771</v>
      </c>
      <c r="AL333" s="57">
        <v>8422712.2135909405</v>
      </c>
      <c r="AM333" s="57">
        <v>8338406.9425202496</v>
      </c>
      <c r="AN333" s="57">
        <v>8273782.3446714999</v>
      </c>
      <c r="AO333" s="57">
        <v>8234027.8111598799</v>
      </c>
      <c r="AP333" s="57">
        <v>8224597.8360894304</v>
      </c>
      <c r="AQ333" s="57">
        <v>8251212.01655336</v>
      </c>
      <c r="AR333" s="57">
        <v>8319855.0526340501</v>
      </c>
      <c r="AS333" s="57">
        <v>8436776.7474027704</v>
      </c>
      <c r="AT333" s="57">
        <v>8608492.00691998</v>
      </c>
    </row>
    <row r="334" spans="1:46">
      <c r="A334">
        <v>121</v>
      </c>
      <c r="B334">
        <v>632300</v>
      </c>
      <c r="C334" t="s">
        <v>450</v>
      </c>
      <c r="D334" t="s">
        <v>514</v>
      </c>
      <c r="E334" s="57">
        <v>3609661.42187917</v>
      </c>
      <c r="F334" s="57">
        <v>3954363.56994273</v>
      </c>
      <c r="G334" s="57">
        <v>4307502.0388441402</v>
      </c>
      <c r="H334" s="57">
        <v>4664873.1081010103</v>
      </c>
      <c r="I334" s="57">
        <v>5022554.6895809602</v>
      </c>
      <c r="J334" s="57">
        <v>5376906.3275016798</v>
      </c>
      <c r="K334" s="57">
        <v>5724569.1984308502</v>
      </c>
      <c r="L334" s="57">
        <v>6062466.1112861997</v>
      </c>
      <c r="M334" s="57">
        <v>6387801.5073354896</v>
      </c>
      <c r="N334" s="57">
        <v>6698061.4601965202</v>
      </c>
      <c r="O334" s="57">
        <v>6991013.6758371098</v>
      </c>
      <c r="P334" s="57">
        <v>7264707.4925751202</v>
      </c>
      <c r="Q334" s="57">
        <v>7517473.8810784202</v>
      </c>
      <c r="R334" s="57">
        <v>7747925.4443649501</v>
      </c>
      <c r="S334" s="57">
        <v>7954956.4178026496</v>
      </c>
      <c r="T334" s="57">
        <v>8137742.6691094898</v>
      </c>
      <c r="U334" s="57">
        <v>8295741.6983535001</v>
      </c>
      <c r="V334" s="57">
        <v>8428692.6379527207</v>
      </c>
      <c r="W334" s="57">
        <v>8536616.2526752092</v>
      </c>
      <c r="X334" s="57">
        <v>8619814.9396391008</v>
      </c>
      <c r="Y334" s="57">
        <v>8678872.7283125091</v>
      </c>
      <c r="Z334" s="57">
        <v>8714655.2805136405</v>
      </c>
      <c r="AA334" s="57">
        <v>8728309.8904106598</v>
      </c>
      <c r="AB334" s="57">
        <v>8721265.4845218007</v>
      </c>
      <c r="AC334" s="57">
        <v>8695232.6217153594</v>
      </c>
      <c r="AD334" s="57">
        <v>8652203.4932095893</v>
      </c>
      <c r="AE334" s="57">
        <v>8594451.92257284</v>
      </c>
      <c r="AF334" s="57">
        <v>8524533.3657235</v>
      </c>
      <c r="AG334" s="57">
        <v>8445284.9109299295</v>
      </c>
      <c r="AH334" s="57">
        <v>8359825.2788105402</v>
      </c>
      <c r="AI334" s="57">
        <v>8271554.8223338099</v>
      </c>
      <c r="AJ334" s="57">
        <v>8184155.52681816</v>
      </c>
      <c r="AK334" s="57">
        <v>8101591.0099322097</v>
      </c>
      <c r="AL334" s="57">
        <v>8028106.5216944702</v>
      </c>
      <c r="AM334" s="57">
        <v>7968228.9444734603</v>
      </c>
      <c r="AN334" s="57">
        <v>7926766.7929878701</v>
      </c>
      <c r="AO334" s="57">
        <v>7908810.2143062698</v>
      </c>
      <c r="AP334" s="57">
        <v>7919730.9878474204</v>
      </c>
      <c r="AQ334" s="57">
        <v>7965182.52537998</v>
      </c>
      <c r="AR334" s="57">
        <v>8051099.8710226696</v>
      </c>
      <c r="AS334" s="57">
        <v>8183699.70124429</v>
      </c>
      <c r="AT334" s="57">
        <v>8369480.3248636303</v>
      </c>
    </row>
    <row r="335" spans="1:46">
      <c r="A335">
        <v>94</v>
      </c>
      <c r="B335">
        <v>632500</v>
      </c>
      <c r="C335" t="s">
        <v>450</v>
      </c>
      <c r="D335" t="s">
        <v>513</v>
      </c>
      <c r="E335" s="57">
        <v>7406631.0343472203</v>
      </c>
      <c r="F335" s="57">
        <v>7976569.934754</v>
      </c>
      <c r="G335" s="57">
        <v>8570311.2573906891</v>
      </c>
      <c r="H335" s="57">
        <v>9179321.4456932507</v>
      </c>
      <c r="I335" s="57">
        <v>9795620.3734994307</v>
      </c>
      <c r="J335" s="57">
        <v>10411781.3450488</v>
      </c>
      <c r="K335" s="57">
        <v>11020931.0949829</v>
      </c>
      <c r="L335" s="57">
        <v>11616749.788344899</v>
      </c>
      <c r="M335" s="57">
        <v>12193471.0205798</v>
      </c>
      <c r="N335" s="57">
        <v>12745881.817534801</v>
      </c>
      <c r="O335" s="57">
        <v>13269322.6354583</v>
      </c>
      <c r="P335" s="57">
        <v>13759687.361001199</v>
      </c>
      <c r="Q335" s="57">
        <v>14213423.311215701</v>
      </c>
      <c r="R335" s="57">
        <v>14627531.2335562</v>
      </c>
      <c r="S335" s="57">
        <v>14999565.3058786</v>
      </c>
      <c r="T335" s="57">
        <v>15327633.136440899</v>
      </c>
      <c r="U335" s="57">
        <v>15610395.7639027</v>
      </c>
      <c r="V335" s="57">
        <v>15847067.657325801</v>
      </c>
      <c r="W335" s="57">
        <v>16037416.716173399</v>
      </c>
      <c r="X335" s="57">
        <v>16181764.270310801</v>
      </c>
      <c r="Y335" s="57">
        <v>16280985.0800051</v>
      </c>
      <c r="Z335" s="57">
        <v>16336507.335925</v>
      </c>
      <c r="AA335" s="57">
        <v>16350312.6591413</v>
      </c>
      <c r="AB335" s="57">
        <v>16324936.101126701</v>
      </c>
      <c r="AC335" s="57">
        <v>16263466.1437553</v>
      </c>
      <c r="AD335" s="57">
        <v>16169544.6993035</v>
      </c>
      <c r="AE335" s="57">
        <v>16047367.1104492</v>
      </c>
      <c r="AF335" s="57">
        <v>15901682.1502723</v>
      </c>
      <c r="AG335" s="57">
        <v>15737792.0222544</v>
      </c>
      <c r="AH335" s="57">
        <v>15561552.360279299</v>
      </c>
      <c r="AI335" s="57">
        <v>15379372.2286321</v>
      </c>
      <c r="AJ335" s="57">
        <v>15198214.122</v>
      </c>
      <c r="AK335" s="57">
        <v>15025593.9654721</v>
      </c>
      <c r="AL335" s="57">
        <v>14869581.114539299</v>
      </c>
      <c r="AM335" s="57">
        <v>14738798.355094001</v>
      </c>
      <c r="AN335" s="57">
        <v>14642421.9034309</v>
      </c>
      <c r="AO335" s="57">
        <v>14590181.4062462</v>
      </c>
      <c r="AP335" s="57">
        <v>14592359.9406383</v>
      </c>
      <c r="AQ335" s="57">
        <v>14659794.014107</v>
      </c>
      <c r="AR335" s="57">
        <v>14803873.564554</v>
      </c>
      <c r="AS335" s="57">
        <v>15036541.9602833</v>
      </c>
      <c r="AT335" s="57">
        <v>15370296</v>
      </c>
    </row>
    <row r="336" spans="1:46">
      <c r="A336">
        <v>88</v>
      </c>
      <c r="B336">
        <v>632600</v>
      </c>
      <c r="C336" t="s">
        <v>450</v>
      </c>
      <c r="D336" t="s">
        <v>512</v>
      </c>
      <c r="E336" s="57">
        <v>3814749.8721284801</v>
      </c>
      <c r="F336" s="57">
        <v>4184305.5413788399</v>
      </c>
      <c r="G336" s="57">
        <v>4564569.0355754104</v>
      </c>
      <c r="H336" s="57">
        <v>4950840.7340625701</v>
      </c>
      <c r="I336" s="57">
        <v>5338731.1807339201</v>
      </c>
      <c r="J336" s="57">
        <v>5724161.0840322599</v>
      </c>
      <c r="K336" s="57">
        <v>6103361.3169496004</v>
      </c>
      <c r="L336" s="57">
        <v>6472872.9170271801</v>
      </c>
      <c r="M336" s="57">
        <v>6829547.0863554403</v>
      </c>
      <c r="N336" s="57">
        <v>7170545.1915740101</v>
      </c>
      <c r="O336" s="57">
        <v>7493338.7638718002</v>
      </c>
      <c r="P336" s="57">
        <v>7795709.4989868198</v>
      </c>
      <c r="Q336" s="57">
        <v>8075749.2572064102</v>
      </c>
      <c r="R336" s="57">
        <v>8331860.0633670203</v>
      </c>
      <c r="S336" s="57">
        <v>8562754.1068543904</v>
      </c>
      <c r="T336" s="57">
        <v>8767453.7416034602</v>
      </c>
      <c r="U336" s="57">
        <v>8945291.48609831</v>
      </c>
      <c r="V336" s="57">
        <v>9095910.0233723205</v>
      </c>
      <c r="W336" s="57">
        <v>9219262.2010080405</v>
      </c>
      <c r="X336" s="57">
        <v>9315611.0311372094</v>
      </c>
      <c r="Y336" s="57">
        <v>9385529.6904408298</v>
      </c>
      <c r="Z336" s="57">
        <v>9429901.5201491006</v>
      </c>
      <c r="AA336" s="57">
        <v>9449920.0260413699</v>
      </c>
      <c r="AB336" s="57">
        <v>9447088.8784463406</v>
      </c>
      <c r="AC336" s="57">
        <v>9423221.9122417402</v>
      </c>
      <c r="AD336" s="57">
        <v>9380443.1268546991</v>
      </c>
      <c r="AE336" s="57">
        <v>9321186.6862614099</v>
      </c>
      <c r="AF336" s="57">
        <v>9248196.9189872593</v>
      </c>
      <c r="AG336" s="57">
        <v>9164528.3181070704</v>
      </c>
      <c r="AH336" s="57">
        <v>9073545.5412446205</v>
      </c>
      <c r="AI336" s="57">
        <v>8978923.4105729796</v>
      </c>
      <c r="AJ336" s="57">
        <v>8884646.9128145501</v>
      </c>
      <c r="AK336" s="57">
        <v>8795011.1992408503</v>
      </c>
      <c r="AL336" s="57">
        <v>8714621.5856724698</v>
      </c>
      <c r="AM336" s="57">
        <v>8648393.5524794403</v>
      </c>
      <c r="AN336" s="57">
        <v>8601552.7445809897</v>
      </c>
      <c r="AO336" s="57">
        <v>8579634.9714453109</v>
      </c>
      <c r="AP336" s="57">
        <v>8588486.2070900593</v>
      </c>
      <c r="AQ336" s="57">
        <v>8634262.5900820903</v>
      </c>
      <c r="AR336" s="57">
        <v>8723430.4235372804</v>
      </c>
      <c r="AS336" s="57">
        <v>8862766.1751208995</v>
      </c>
      <c r="AT336" s="57">
        <v>9059356.4770472907</v>
      </c>
    </row>
    <row r="337" spans="1:46">
      <c r="A337">
        <v>337</v>
      </c>
      <c r="B337">
        <v>632700</v>
      </c>
      <c r="C337" t="s">
        <v>450</v>
      </c>
      <c r="D337" t="s">
        <v>511</v>
      </c>
      <c r="E337" s="57">
        <v>6671344.1452903403</v>
      </c>
      <c r="F337" s="57">
        <v>7149743.2175951097</v>
      </c>
      <c r="G337" s="57">
        <v>7666980.43658318</v>
      </c>
      <c r="H337" s="57">
        <v>8213425.7193378201</v>
      </c>
      <c r="I337" s="57">
        <v>8780039.7773267291</v>
      </c>
      <c r="J337" s="57">
        <v>9358374.1164020393</v>
      </c>
      <c r="K337" s="57">
        <v>9940571.0368002094</v>
      </c>
      <c r="L337" s="57">
        <v>10519363.633142199</v>
      </c>
      <c r="M337" s="57">
        <v>11088075.794433201</v>
      </c>
      <c r="N337" s="57">
        <v>11640622.204063</v>
      </c>
      <c r="O337" s="57">
        <v>12171508.3398058</v>
      </c>
      <c r="P337" s="57">
        <v>12675830.4738199</v>
      </c>
      <c r="Q337" s="57">
        <v>13149275.6726484</v>
      </c>
      <c r="R337" s="57">
        <v>13588121.7972185</v>
      </c>
      <c r="S337" s="57">
        <v>13989237.502842</v>
      </c>
      <c r="T337" s="57">
        <v>14350082.239214901</v>
      </c>
      <c r="U337" s="57">
        <v>14668706.250417899</v>
      </c>
      <c r="V337" s="57">
        <v>14943750.5749158</v>
      </c>
      <c r="W337" s="57">
        <v>15174447.045558</v>
      </c>
      <c r="X337" s="57">
        <v>15360618.289578199</v>
      </c>
      <c r="Y337" s="57">
        <v>15502677.728594501</v>
      </c>
      <c r="Z337" s="57">
        <v>15601629.578609399</v>
      </c>
      <c r="AA337" s="57">
        <v>15659068.85001</v>
      </c>
      <c r="AB337" s="57">
        <v>15677181.347567599</v>
      </c>
      <c r="AC337" s="57">
        <v>15658743.670437699</v>
      </c>
      <c r="AD337" s="57">
        <v>15607123.212160699</v>
      </c>
      <c r="AE337" s="57">
        <v>15526278.160661099</v>
      </c>
      <c r="AF337" s="57">
        <v>15420757.4982478</v>
      </c>
      <c r="AG337" s="57">
        <v>15295701.001614301</v>
      </c>
      <c r="AH337" s="57">
        <v>15156839.241838001</v>
      </c>
      <c r="AI337" s="57">
        <v>15010493.5843814</v>
      </c>
      <c r="AJ337" s="57">
        <v>14863576.1890909</v>
      </c>
      <c r="AK337" s="57">
        <v>14723590.0101976</v>
      </c>
      <c r="AL337" s="57">
        <v>14598628.7963167</v>
      </c>
      <c r="AM337" s="57">
        <v>14497377.0904481</v>
      </c>
      <c r="AN337" s="57">
        <v>14429110.2299757</v>
      </c>
      <c r="AO337" s="57">
        <v>14403694.3466685</v>
      </c>
      <c r="AP337" s="57">
        <v>14431586.366679</v>
      </c>
      <c r="AQ337" s="57">
        <v>14523834.010545099</v>
      </c>
      <c r="AR337" s="57">
        <v>14692075.793188101</v>
      </c>
      <c r="AS337" s="57">
        <v>14948541.0239144</v>
      </c>
      <c r="AT337" s="57">
        <v>15306049.8064146</v>
      </c>
    </row>
    <row r="338" spans="1:46">
      <c r="A338">
        <v>95</v>
      </c>
      <c r="B338">
        <v>632800</v>
      </c>
      <c r="C338" t="s">
        <v>450</v>
      </c>
      <c r="D338" t="s">
        <v>510</v>
      </c>
      <c r="E338" s="57">
        <v>9006457.7706465293</v>
      </c>
      <c r="F338" s="57">
        <v>9805987.6327636298</v>
      </c>
      <c r="G338" s="57">
        <v>10606084.1774568</v>
      </c>
      <c r="H338" s="57">
        <v>11399288.958358301</v>
      </c>
      <c r="I338" s="57">
        <v>12178677.505696001</v>
      </c>
      <c r="J338" s="57">
        <v>12937859.3262941</v>
      </c>
      <c r="K338" s="57">
        <v>13670977.9035726</v>
      </c>
      <c r="L338" s="57">
        <v>14372710.6975474</v>
      </c>
      <c r="M338" s="57">
        <v>15038269.1448304</v>
      </c>
      <c r="N338" s="57">
        <v>15663398.658629401</v>
      </c>
      <c r="O338" s="57">
        <v>16244378.628748201</v>
      </c>
      <c r="P338" s="57">
        <v>16778022.421586499</v>
      </c>
      <c r="Q338" s="57">
        <v>17261677.3801401</v>
      </c>
      <c r="R338" s="57">
        <v>17693224.824000601</v>
      </c>
      <c r="S338" s="57">
        <v>18071080.0493556</v>
      </c>
      <c r="T338" s="57">
        <v>18394192.328988601</v>
      </c>
      <c r="U338" s="57">
        <v>18662044.912279099</v>
      </c>
      <c r="V338" s="57">
        <v>18874655.025202502</v>
      </c>
      <c r="W338" s="57">
        <v>19032573.8703303</v>
      </c>
      <c r="X338" s="57">
        <v>19136886.626829699</v>
      </c>
      <c r="Y338" s="57">
        <v>19189212.4504641</v>
      </c>
      <c r="Z338" s="57">
        <v>19191704.473592602</v>
      </c>
      <c r="AA338" s="57">
        <v>19147049.805170599</v>
      </c>
      <c r="AB338" s="57">
        <v>19058469.530749001</v>
      </c>
      <c r="AC338" s="57">
        <v>18929718.712475002</v>
      </c>
      <c r="AD338" s="57">
        <v>18765086.3890917</v>
      </c>
      <c r="AE338" s="57">
        <v>18569395.575938001</v>
      </c>
      <c r="AF338" s="57">
        <v>18348003.2649488</v>
      </c>
      <c r="AG338" s="57">
        <v>18106800.424655098</v>
      </c>
      <c r="AH338" s="57">
        <v>17852212.000183601</v>
      </c>
      <c r="AI338" s="57">
        <v>17591196.9132572</v>
      </c>
      <c r="AJ338" s="57">
        <v>17331248.062194601</v>
      </c>
      <c r="AK338" s="57">
        <v>17080392.321910299</v>
      </c>
      <c r="AL338" s="57">
        <v>16847190.543915302</v>
      </c>
      <c r="AM338" s="57">
        <v>16640737.556315901</v>
      </c>
      <c r="AN338" s="57">
        <v>16470662.1638148</v>
      </c>
      <c r="AO338" s="57">
        <v>16347127.1477102</v>
      </c>
      <c r="AP338" s="57">
        <v>16280829.265897</v>
      </c>
      <c r="AQ338" s="57">
        <v>16282999.252865201</v>
      </c>
      <c r="AR338" s="57">
        <v>16365401.8197012</v>
      </c>
      <c r="AS338" s="57">
        <v>16540335.654087299</v>
      </c>
      <c r="AT338" s="57">
        <v>16820633.420301799</v>
      </c>
    </row>
    <row r="339" spans="1:46">
      <c r="A339">
        <v>331</v>
      </c>
      <c r="B339">
        <v>640100</v>
      </c>
      <c r="C339" t="s">
        <v>451</v>
      </c>
      <c r="D339" t="s">
        <v>509</v>
      </c>
      <c r="E339" s="57">
        <v>41965440.173378602</v>
      </c>
      <c r="F339" s="57">
        <v>44572325.871871904</v>
      </c>
      <c r="G339" s="57">
        <v>46890010.360262297</v>
      </c>
      <c r="H339" s="57">
        <v>48961067.114596397</v>
      </c>
      <c r="I339" s="57">
        <v>50825216.342665598</v>
      </c>
      <c r="J339" s="57">
        <v>52519324.984004699</v>
      </c>
      <c r="K339" s="57">
        <v>54077406.709893003</v>
      </c>
      <c r="L339" s="57">
        <v>55530621.923353396</v>
      </c>
      <c r="M339" s="57">
        <v>56907277.759153202</v>
      </c>
      <c r="N339" s="57">
        <v>58232828.083803803</v>
      </c>
      <c r="O339" s="57">
        <v>59529873.495560102</v>
      </c>
      <c r="P339" s="57">
        <v>60818161.324421503</v>
      </c>
      <c r="Q339" s="57">
        <v>62114585.632131197</v>
      </c>
      <c r="R339" s="57">
        <v>63433187.212176703</v>
      </c>
      <c r="S339" s="57">
        <v>64785153.589789301</v>
      </c>
      <c r="T339" s="57">
        <v>66178819.021944299</v>
      </c>
      <c r="U339" s="57">
        <v>67619664.497361302</v>
      </c>
      <c r="V339" s="57">
        <v>69110317.736503601</v>
      </c>
      <c r="W339" s="57">
        <v>70650553.191578597</v>
      </c>
      <c r="X339" s="57">
        <v>72237292.046538398</v>
      </c>
      <c r="Y339" s="57">
        <v>73864602.217077896</v>
      </c>
      <c r="Z339" s="57">
        <v>75523698.350636795</v>
      </c>
      <c r="AA339" s="57">
        <v>77202941.826399103</v>
      </c>
      <c r="AB339" s="57">
        <v>78887840.755292401</v>
      </c>
      <c r="AC339" s="57">
        <v>80561049.979988202</v>
      </c>
      <c r="AD339" s="57">
        <v>82202371.0749024</v>
      </c>
      <c r="AE339" s="57">
        <v>83788752.346194401</v>
      </c>
      <c r="AF339" s="57">
        <v>85294288.831768498</v>
      </c>
      <c r="AG339" s="57">
        <v>86690222.301272005</v>
      </c>
      <c r="AH339" s="57">
        <v>87944941.256097004</v>
      </c>
      <c r="AI339" s="57">
        <v>89023980.929380104</v>
      </c>
      <c r="AJ339" s="57">
        <v>89890023.285999805</v>
      </c>
      <c r="AK339" s="57">
        <v>90502897.0225811</v>
      </c>
      <c r="AL339" s="57">
        <v>90819577.567491993</v>
      </c>
      <c r="AM339" s="57">
        <v>90794187.080844402</v>
      </c>
      <c r="AN339" s="57">
        <v>90377994.454493999</v>
      </c>
      <c r="AO339" s="57">
        <v>89519415.312041506</v>
      </c>
      <c r="AP339" s="57">
        <v>88164012.008830503</v>
      </c>
      <c r="AQ339" s="57">
        <v>86254493.631949395</v>
      </c>
      <c r="AR339" s="57">
        <v>83730716.000230297</v>
      </c>
      <c r="AS339" s="57">
        <v>80529681.664249405</v>
      </c>
      <c r="AT339" s="57">
        <v>76585539.906327203</v>
      </c>
    </row>
    <row r="340" spans="1:46">
      <c r="A340">
        <v>248</v>
      </c>
      <c r="B340">
        <v>640200</v>
      </c>
      <c r="C340" t="s">
        <v>451</v>
      </c>
      <c r="D340" t="s">
        <v>508</v>
      </c>
      <c r="E340" s="57">
        <v>13756417.005265299</v>
      </c>
      <c r="F340" s="57">
        <v>14908813.2936364</v>
      </c>
      <c r="G340" s="57">
        <v>16053385.9612267</v>
      </c>
      <c r="H340" s="57">
        <v>17180067.8418933</v>
      </c>
      <c r="I340" s="57">
        <v>18279543.8522866</v>
      </c>
      <c r="J340" s="57">
        <v>19343250.99185</v>
      </c>
      <c r="K340" s="57">
        <v>20363378.342820201</v>
      </c>
      <c r="L340" s="57">
        <v>21332867.070227198</v>
      </c>
      <c r="M340" s="57">
        <v>22245410.421893898</v>
      </c>
      <c r="N340" s="57">
        <v>23095453.728436802</v>
      </c>
      <c r="O340" s="57">
        <v>23878194.403265201</v>
      </c>
      <c r="P340" s="57">
        <v>24589581.942581698</v>
      </c>
      <c r="Q340" s="57">
        <v>25226317.925382402</v>
      </c>
      <c r="R340" s="57">
        <v>25785856.013456099</v>
      </c>
      <c r="S340" s="57">
        <v>26266401.9513852</v>
      </c>
      <c r="T340" s="57">
        <v>26666913.566545099</v>
      </c>
      <c r="U340" s="57">
        <v>26987100.769104399</v>
      </c>
      <c r="V340" s="57">
        <v>27227425.552024901</v>
      </c>
      <c r="W340" s="57">
        <v>27389101.991061799</v>
      </c>
      <c r="X340" s="57">
        <v>27474096.244763099</v>
      </c>
      <c r="Y340" s="57">
        <v>27485126.554470401</v>
      </c>
      <c r="Z340" s="57">
        <v>27425663.244318198</v>
      </c>
      <c r="AA340" s="57">
        <v>27299928.721234299</v>
      </c>
      <c r="AB340" s="57">
        <v>27112897.474939801</v>
      </c>
      <c r="AC340" s="57">
        <v>26870296.077948701</v>
      </c>
      <c r="AD340" s="57">
        <v>26578603.185568601</v>
      </c>
      <c r="AE340" s="57">
        <v>26245049.5358999</v>
      </c>
      <c r="AF340" s="57">
        <v>25877617.949836601</v>
      </c>
      <c r="AG340" s="57">
        <v>25485043.331065401</v>
      </c>
      <c r="AH340" s="57">
        <v>25076812.666066598</v>
      </c>
      <c r="AI340" s="57">
        <v>24663165.024113499</v>
      </c>
      <c r="AJ340" s="57">
        <v>24255091.557272799</v>
      </c>
      <c r="AK340" s="57">
        <v>23864335.500404101</v>
      </c>
      <c r="AL340" s="57">
        <v>23503392.1711605</v>
      </c>
      <c r="AM340" s="57">
        <v>23185508.969987798</v>
      </c>
      <c r="AN340" s="57">
        <v>22924685.380125701</v>
      </c>
      <c r="AO340" s="57">
        <v>22735672.967606701</v>
      </c>
      <c r="AP340" s="57">
        <v>22633975.381256402</v>
      </c>
      <c r="AQ340" s="57">
        <v>22635848.352693599</v>
      </c>
      <c r="AR340" s="57">
        <v>22758299.696330599</v>
      </c>
      <c r="AS340" s="57">
        <v>23019089.309372701</v>
      </c>
      <c r="AT340" s="57">
        <v>23436729.1718181</v>
      </c>
    </row>
    <row r="341" spans="1:46">
      <c r="A341">
        <v>291</v>
      </c>
      <c r="B341">
        <v>640300</v>
      </c>
      <c r="C341" t="s">
        <v>451</v>
      </c>
      <c r="D341" t="s">
        <v>507</v>
      </c>
      <c r="E341" s="57">
        <v>38464290.055633202</v>
      </c>
      <c r="F341" s="57">
        <v>42920049.449244402</v>
      </c>
      <c r="G341" s="57">
        <v>46677277.893831603</v>
      </c>
      <c r="H341" s="57">
        <v>49801793.177169703</v>
      </c>
      <c r="I341" s="57">
        <v>52356520.591760598</v>
      </c>
      <c r="J341" s="57">
        <v>54401492.934832498</v>
      </c>
      <c r="K341" s="57">
        <v>55993850.508340701</v>
      </c>
      <c r="L341" s="57">
        <v>57187841.118966602</v>
      </c>
      <c r="M341" s="57">
        <v>58034820.078118898</v>
      </c>
      <c r="N341" s="57">
        <v>58583250.201931998</v>
      </c>
      <c r="O341" s="57">
        <v>58878701.811268203</v>
      </c>
      <c r="P341" s="57">
        <v>58963852.731714502</v>
      </c>
      <c r="Q341" s="57">
        <v>58878488.293586999</v>
      </c>
      <c r="R341" s="57">
        <v>58659501.331927001</v>
      </c>
      <c r="S341" s="57">
        <v>58340892.186502203</v>
      </c>
      <c r="T341" s="57">
        <v>57953768.701807402</v>
      </c>
      <c r="U341" s="57">
        <v>57526346.227064401</v>
      </c>
      <c r="V341" s="57">
        <v>57083947.616220899</v>
      </c>
      <c r="W341" s="57">
        <v>56649003.227951698</v>
      </c>
      <c r="X341" s="57">
        <v>56241050.925658002</v>
      </c>
      <c r="Y341" s="57">
        <v>55876736.077468097</v>
      </c>
      <c r="Z341" s="57">
        <v>55569811.5562362</v>
      </c>
      <c r="AA341" s="57">
        <v>55331137.739544302</v>
      </c>
      <c r="AB341" s="57">
        <v>55168682.509699002</v>
      </c>
      <c r="AC341" s="57">
        <v>55087521.253736198</v>
      </c>
      <c r="AD341" s="57">
        <v>55089836.863416404</v>
      </c>
      <c r="AE341" s="57">
        <v>55174919.735227004</v>
      </c>
      <c r="AF341" s="57">
        <v>55339167.7703835</v>
      </c>
      <c r="AG341" s="57">
        <v>55576086.374825902</v>
      </c>
      <c r="AH341" s="57">
        <v>55876288.459221996</v>
      </c>
      <c r="AI341" s="57">
        <v>56227494.438967399</v>
      </c>
      <c r="AJ341" s="57">
        <v>56614532.234181598</v>
      </c>
      <c r="AK341" s="57">
        <v>57019337.269713096</v>
      </c>
      <c r="AL341" s="57">
        <v>57420952.475135997</v>
      </c>
      <c r="AM341" s="57">
        <v>57795528.284751102</v>
      </c>
      <c r="AN341" s="57">
        <v>58116322.637586102</v>
      </c>
      <c r="AO341" s="57">
        <v>58353700.977395199</v>
      </c>
      <c r="AP341" s="57">
        <v>58475136.2526583</v>
      </c>
      <c r="AQ341" s="57">
        <v>58445208.916584201</v>
      </c>
      <c r="AR341" s="57">
        <v>58225606.927107297</v>
      </c>
      <c r="AS341" s="57">
        <v>57775125.746885203</v>
      </c>
      <c r="AT341" s="57">
        <v>57049668.343309097</v>
      </c>
    </row>
    <row r="342" spans="1:46">
      <c r="A342">
        <v>81</v>
      </c>
      <c r="B342">
        <v>640400</v>
      </c>
      <c r="C342" t="s">
        <v>451</v>
      </c>
      <c r="D342" t="s">
        <v>506</v>
      </c>
      <c r="E342" s="57">
        <v>26711437.6713489</v>
      </c>
      <c r="F342" s="57">
        <v>24467808.981247701</v>
      </c>
      <c r="G342" s="57">
        <v>22591401.6656386</v>
      </c>
      <c r="H342" s="57">
        <v>21050379.731275599</v>
      </c>
      <c r="I342" s="57">
        <v>19814252.763739102</v>
      </c>
      <c r="J342" s="57">
        <v>18853875.927435901</v>
      </c>
      <c r="K342" s="57">
        <v>18141449.965599399</v>
      </c>
      <c r="L342" s="57">
        <v>17650521.2002896</v>
      </c>
      <c r="M342" s="57">
        <v>17355981.5323928</v>
      </c>
      <c r="N342" s="57">
        <v>17234068.441621698</v>
      </c>
      <c r="O342" s="57">
        <v>17262364.986515701</v>
      </c>
      <c r="P342" s="57">
        <v>17419799.804440599</v>
      </c>
      <c r="Q342" s="57">
        <v>17686647.111588798</v>
      </c>
      <c r="R342" s="57">
        <v>18044526.702978801</v>
      </c>
      <c r="S342" s="57">
        <v>18476403.952456001</v>
      </c>
      <c r="T342" s="57">
        <v>18966589.812692299</v>
      </c>
      <c r="U342" s="57">
        <v>19500740.815185599</v>
      </c>
      <c r="V342" s="57">
        <v>20065859.070261002</v>
      </c>
      <c r="W342" s="57">
        <v>20650292.267069299</v>
      </c>
      <c r="X342" s="57">
        <v>21243733.673588201</v>
      </c>
      <c r="Y342" s="57">
        <v>21837222.136622202</v>
      </c>
      <c r="Z342" s="57">
        <v>22423142.081801601</v>
      </c>
      <c r="AA342" s="57">
        <v>22995223.513583601</v>
      </c>
      <c r="AB342" s="57">
        <v>23548542.015252002</v>
      </c>
      <c r="AC342" s="57">
        <v>24079518.748916801</v>
      </c>
      <c r="AD342" s="57">
        <v>24585920.455514301</v>
      </c>
      <c r="AE342" s="57">
        <v>25066859.4548079</v>
      </c>
      <c r="AF342" s="57">
        <v>25522793.645387199</v>
      </c>
      <c r="AG342" s="57">
        <v>25955526.5046678</v>
      </c>
      <c r="AH342" s="57">
        <v>26368207.088892601</v>
      </c>
      <c r="AI342" s="57">
        <v>26765330.033130299</v>
      </c>
      <c r="AJ342" s="57">
        <v>27152735.551276799</v>
      </c>
      <c r="AK342" s="57">
        <v>27537609.436053898</v>
      </c>
      <c r="AL342" s="57">
        <v>27928483.059009299</v>
      </c>
      <c r="AM342" s="57">
        <v>28335233.3705195</v>
      </c>
      <c r="AN342" s="57">
        <v>28769082.899784502</v>
      </c>
      <c r="AO342" s="57">
        <v>29242599.754832901</v>
      </c>
      <c r="AP342" s="57">
        <v>29769697.622519001</v>
      </c>
      <c r="AQ342" s="57">
        <v>30365635.768523499</v>
      </c>
      <c r="AR342" s="57">
        <v>31047019.037353899</v>
      </c>
      <c r="AS342" s="57">
        <v>31831797.852343701</v>
      </c>
      <c r="AT342" s="57">
        <v>32739268.215653598</v>
      </c>
    </row>
    <row r="343" spans="1:46">
      <c r="A343">
        <v>356</v>
      </c>
      <c r="B343">
        <v>640500</v>
      </c>
      <c r="C343" t="s">
        <v>451</v>
      </c>
      <c r="D343" t="s">
        <v>505</v>
      </c>
      <c r="E343" s="57">
        <v>20659263.8358205</v>
      </c>
      <c r="F343" s="57">
        <v>21841544.121124301</v>
      </c>
      <c r="G343" s="57">
        <v>23116111.393924799</v>
      </c>
      <c r="H343" s="57">
        <v>24458333.033911102</v>
      </c>
      <c r="I343" s="57">
        <v>25845120.652343899</v>
      </c>
      <c r="J343" s="57">
        <v>27254930.0920555</v>
      </c>
      <c r="K343" s="57">
        <v>28667761.427449498</v>
      </c>
      <c r="L343" s="57">
        <v>30065158.964501299</v>
      </c>
      <c r="M343" s="57">
        <v>31430211.240757499</v>
      </c>
      <c r="N343" s="57">
        <v>32747551.025336299</v>
      </c>
      <c r="O343" s="57">
        <v>34003355.3189274</v>
      </c>
      <c r="P343" s="57">
        <v>35185345.353791997</v>
      </c>
      <c r="Q343" s="57">
        <v>36282786.593762897</v>
      </c>
      <c r="R343" s="57">
        <v>37286488.734244198</v>
      </c>
      <c r="S343" s="57">
        <v>38188805.702211604</v>
      </c>
      <c r="T343" s="57">
        <v>38983635.656212397</v>
      </c>
      <c r="U343" s="57">
        <v>39666420.986365199</v>
      </c>
      <c r="V343" s="57">
        <v>40234148.314360403</v>
      </c>
      <c r="W343" s="57">
        <v>40685348.493459299</v>
      </c>
      <c r="X343" s="57">
        <v>41020096.608495399</v>
      </c>
      <c r="Y343" s="57">
        <v>41240011.975873299</v>
      </c>
      <c r="Z343" s="57">
        <v>41348258.143569201</v>
      </c>
      <c r="AA343" s="57">
        <v>41349542.891130701</v>
      </c>
      <c r="AB343" s="57">
        <v>41250118.2296772</v>
      </c>
      <c r="AC343" s="57">
        <v>41057780.401899301</v>
      </c>
      <c r="AD343" s="57">
        <v>40781869.882058904</v>
      </c>
      <c r="AE343" s="57">
        <v>40433271.375990003</v>
      </c>
      <c r="AF343" s="57">
        <v>40024413.821097702</v>
      </c>
      <c r="AG343" s="57">
        <v>39569270.3863585</v>
      </c>
      <c r="AH343" s="57">
        <v>39083358.472321004</v>
      </c>
      <c r="AI343" s="57">
        <v>38583739.711104102</v>
      </c>
      <c r="AJ343" s="57">
        <v>38089019.966399997</v>
      </c>
      <c r="AK343" s="57">
        <v>37619349.333470598</v>
      </c>
      <c r="AL343" s="57">
        <v>37196422.139150403</v>
      </c>
      <c r="AM343" s="57">
        <v>36843476.941844799</v>
      </c>
      <c r="AN343" s="57">
        <v>36585296.531531103</v>
      </c>
      <c r="AO343" s="57">
        <v>36448207.929758102</v>
      </c>
      <c r="AP343" s="57">
        <v>36460082.389645599</v>
      </c>
      <c r="AQ343" s="57">
        <v>36650335.395885803</v>
      </c>
      <c r="AR343" s="57">
        <v>37049926.6647413</v>
      </c>
      <c r="AS343" s="57">
        <v>37691360.144046903</v>
      </c>
      <c r="AT343" s="57">
        <v>38608684.013209</v>
      </c>
    </row>
    <row r="344" spans="1:46">
      <c r="A344">
        <v>288</v>
      </c>
      <c r="B344">
        <v>650100</v>
      </c>
      <c r="C344" t="s">
        <v>442</v>
      </c>
      <c r="D344" t="s">
        <v>504</v>
      </c>
      <c r="E344" s="57">
        <v>187466863.84751099</v>
      </c>
      <c r="F344" s="57">
        <v>175605456.26552701</v>
      </c>
      <c r="G344" s="57">
        <v>165199616.05893499</v>
      </c>
      <c r="H344" s="57">
        <v>156132585.503685</v>
      </c>
      <c r="I344" s="57">
        <v>148292152.50751299</v>
      </c>
      <c r="J344" s="57">
        <v>141570650.60994101</v>
      </c>
      <c r="K344" s="57">
        <v>135864958.98227501</v>
      </c>
      <c r="L344" s="57">
        <v>131076502.42761099</v>
      </c>
      <c r="M344" s="57">
        <v>127111251.380825</v>
      </c>
      <c r="N344" s="57">
        <v>123879721.908582</v>
      </c>
      <c r="O344" s="57">
        <v>121296975.709332</v>
      </c>
      <c r="P344" s="57">
        <v>119282620.113309</v>
      </c>
      <c r="Q344" s="57">
        <v>117760808.082536</v>
      </c>
      <c r="R344" s="57">
        <v>116660238.21081699</v>
      </c>
      <c r="S344" s="57">
        <v>115914154.723747</v>
      </c>
      <c r="T344" s="57">
        <v>115460347.478701</v>
      </c>
      <c r="U344" s="57">
        <v>115241151.964844</v>
      </c>
      <c r="V344" s="57">
        <v>115203449.303124</v>
      </c>
      <c r="W344" s="57">
        <v>115298666.24627601</v>
      </c>
      <c r="X344" s="57">
        <v>115482775.17882</v>
      </c>
      <c r="Y344" s="57">
        <v>115716294.117061</v>
      </c>
      <c r="Z344" s="57">
        <v>115964286.70909201</v>
      </c>
      <c r="AA344" s="57">
        <v>116196362.234787</v>
      </c>
      <c r="AB344" s="57">
        <v>116386675.60581</v>
      </c>
      <c r="AC344" s="57">
        <v>116513927.36561</v>
      </c>
      <c r="AD344" s="57">
        <v>116561363.68942</v>
      </c>
      <c r="AE344" s="57">
        <v>116516776.384258</v>
      </c>
      <c r="AF344" s="57">
        <v>116372502.88892999</v>
      </c>
      <c r="AG344" s="57">
        <v>116125426.27402499</v>
      </c>
      <c r="AH344" s="57">
        <v>115776975.24192201</v>
      </c>
      <c r="AI344" s="57">
        <v>115333124.12678</v>
      </c>
      <c r="AJ344" s="57">
        <v>114804392.894546</v>
      </c>
      <c r="AK344" s="57">
        <v>114205847.14295501</v>
      </c>
      <c r="AL344" s="57">
        <v>113557098.101523</v>
      </c>
      <c r="AM344" s="57">
        <v>112882302.63155399</v>
      </c>
      <c r="AN344" s="57">
        <v>112210163.22614001</v>
      </c>
      <c r="AO344" s="57">
        <v>111573928.01015399</v>
      </c>
      <c r="AP344" s="57">
        <v>111011390.74025699</v>
      </c>
      <c r="AQ344" s="57">
        <v>110564890.804896</v>
      </c>
      <c r="AR344" s="57">
        <v>110281313.22430301</v>
      </c>
      <c r="AS344" s="57">
        <v>110212088.65049399</v>
      </c>
      <c r="AT344" s="57">
        <v>110413193.367273</v>
      </c>
    </row>
    <row r="345" spans="1:46">
      <c r="A345">
        <v>150</v>
      </c>
      <c r="B345">
        <v>650200</v>
      </c>
      <c r="C345" t="s">
        <v>442</v>
      </c>
      <c r="D345" t="s">
        <v>503</v>
      </c>
      <c r="E345" s="57">
        <v>11572697.2420913</v>
      </c>
      <c r="F345" s="57">
        <v>11901841.1170495</v>
      </c>
      <c r="G345" s="57">
        <v>12277933.396943901</v>
      </c>
      <c r="H345" s="57">
        <v>12690206.4610494</v>
      </c>
      <c r="I345" s="57">
        <v>13128545.887303799</v>
      </c>
      <c r="J345" s="57">
        <v>13583490.4523078</v>
      </c>
      <c r="K345" s="57">
        <v>14046232.1313249</v>
      </c>
      <c r="L345" s="57">
        <v>14508616.098281801</v>
      </c>
      <c r="M345" s="57">
        <v>14963140.725768</v>
      </c>
      <c r="N345" s="57">
        <v>15402957.585036</v>
      </c>
      <c r="O345" s="57">
        <v>15821871.446001001</v>
      </c>
      <c r="P345" s="57">
        <v>16214340.2772415</v>
      </c>
      <c r="Q345" s="57">
        <v>16575475.245998699</v>
      </c>
      <c r="R345" s="57">
        <v>16901040.7181767</v>
      </c>
      <c r="S345" s="57">
        <v>17187454.258342799</v>
      </c>
      <c r="T345" s="57">
        <v>17431786.629726902</v>
      </c>
      <c r="U345" s="57">
        <v>17631761.794222102</v>
      </c>
      <c r="V345" s="57">
        <v>17785756.912384301</v>
      </c>
      <c r="W345" s="57">
        <v>17892802.3434324</v>
      </c>
      <c r="X345" s="57">
        <v>17952581.6452481</v>
      </c>
      <c r="Y345" s="57">
        <v>17965431.5743763</v>
      </c>
      <c r="Z345" s="57">
        <v>17932342.0860245</v>
      </c>
      <c r="AA345" s="57">
        <v>17854956.3340635</v>
      </c>
      <c r="AB345" s="57">
        <v>17735570.671026699</v>
      </c>
      <c r="AC345" s="57">
        <v>17577134.648110598</v>
      </c>
      <c r="AD345" s="57">
        <v>17383251.015174702</v>
      </c>
      <c r="AE345" s="57">
        <v>17158175.720741302</v>
      </c>
      <c r="AF345" s="57">
        <v>16906817.911995701</v>
      </c>
      <c r="AG345" s="57">
        <v>16634739.934786299</v>
      </c>
      <c r="AH345" s="57">
        <v>16348157.3336238</v>
      </c>
      <c r="AI345" s="57">
        <v>16053938.8516827</v>
      </c>
      <c r="AJ345" s="57">
        <v>15759606.4308</v>
      </c>
      <c r="AK345" s="57">
        <v>15473335.2114756</v>
      </c>
      <c r="AL345" s="57">
        <v>15203953.532872301</v>
      </c>
      <c r="AM345" s="57">
        <v>14960942.932816099</v>
      </c>
      <c r="AN345" s="57">
        <v>14754438.1477957</v>
      </c>
      <c r="AO345" s="57">
        <v>14595227.1129629</v>
      </c>
      <c r="AP345" s="57">
        <v>14494750.9621321</v>
      </c>
      <c r="AQ345" s="57">
        <v>14465104.027781401</v>
      </c>
      <c r="AR345" s="57">
        <v>14519033.841050699</v>
      </c>
      <c r="AS345" s="57">
        <v>14669941.131743999</v>
      </c>
      <c r="AT345" s="57">
        <v>14931879.8283273</v>
      </c>
    </row>
    <row r="346" spans="1:46">
      <c r="A346">
        <v>277</v>
      </c>
      <c r="B346">
        <v>650400</v>
      </c>
      <c r="C346" t="s">
        <v>442</v>
      </c>
      <c r="D346" t="s">
        <v>502</v>
      </c>
      <c r="E346" s="57">
        <v>11820022.683748901</v>
      </c>
      <c r="F346" s="57">
        <v>12054049.493377199</v>
      </c>
      <c r="G346" s="57">
        <v>12307775.859836301</v>
      </c>
      <c r="H346" s="57">
        <v>12579635.0138939</v>
      </c>
      <c r="I346" s="57">
        <v>12868113.8676605</v>
      </c>
      <c r="J346" s="57">
        <v>13171753.014588701</v>
      </c>
      <c r="K346" s="57">
        <v>13489146.729473701</v>
      </c>
      <c r="L346" s="57">
        <v>13818942.9684531</v>
      </c>
      <c r="M346" s="57">
        <v>14159843.3690068</v>
      </c>
      <c r="N346" s="57">
        <v>14510603.249957301</v>
      </c>
      <c r="O346" s="57">
        <v>14870031.6114693</v>
      </c>
      <c r="P346" s="57">
        <v>15236991.1350502</v>
      </c>
      <c r="Q346" s="57">
        <v>15610398.1835497</v>
      </c>
      <c r="R346" s="57">
        <v>15989222.8011597</v>
      </c>
      <c r="S346" s="57">
        <v>16372488.713414799</v>
      </c>
      <c r="T346" s="57">
        <v>16759273.327191999</v>
      </c>
      <c r="U346" s="57">
        <v>17148707.7307107</v>
      </c>
      <c r="V346" s="57">
        <v>17539976.6935324</v>
      </c>
      <c r="W346" s="57">
        <v>17932318.6665616</v>
      </c>
      <c r="X346" s="57">
        <v>18325025.782044802</v>
      </c>
      <c r="Y346" s="57">
        <v>18717443.853570901</v>
      </c>
      <c r="Z346" s="57">
        <v>19108972.376071598</v>
      </c>
      <c r="AA346" s="57">
        <v>19499064.525820602</v>
      </c>
      <c r="AB346" s="57">
        <v>19887227.160434298</v>
      </c>
      <c r="AC346" s="57">
        <v>20273020.818871301</v>
      </c>
      <c r="AD346" s="57">
        <v>20656059.721432801</v>
      </c>
      <c r="AE346" s="57">
        <v>21036011.769762401</v>
      </c>
      <c r="AF346" s="57">
        <v>21412598.546845999</v>
      </c>
      <c r="AG346" s="57">
        <v>21785595.317012101</v>
      </c>
      <c r="AH346" s="57">
        <v>22154831.025931399</v>
      </c>
      <c r="AI346" s="57">
        <v>22520188.300617199</v>
      </c>
      <c r="AJ346" s="57">
        <v>22881603.449425101</v>
      </c>
      <c r="AK346" s="57">
        <v>23239066.462053299</v>
      </c>
      <c r="AL346" s="57">
        <v>23592621.009542201</v>
      </c>
      <c r="AM346" s="57">
        <v>23942364.444274802</v>
      </c>
      <c r="AN346" s="57">
        <v>24288447.7999763</v>
      </c>
      <c r="AO346" s="57">
        <v>24631075.791714601</v>
      </c>
      <c r="AP346" s="57">
        <v>24970506.815899901</v>
      </c>
      <c r="AQ346" s="57">
        <v>25307052.9502846</v>
      </c>
      <c r="AR346" s="57">
        <v>25641079.953963999</v>
      </c>
      <c r="AS346" s="57">
        <v>25973007.267375302</v>
      </c>
      <c r="AT346" s="57">
        <v>26303308.012298498</v>
      </c>
    </row>
    <row r="347" spans="1:46">
      <c r="A347">
        <v>90</v>
      </c>
      <c r="B347">
        <v>650500</v>
      </c>
      <c r="C347" t="s">
        <v>442</v>
      </c>
      <c r="D347" t="s">
        <v>501</v>
      </c>
      <c r="E347" s="57">
        <v>10306298.0117437</v>
      </c>
      <c r="F347" s="57">
        <v>9621598.3510706909</v>
      </c>
      <c r="G347" s="57">
        <v>9047672.8688105699</v>
      </c>
      <c r="H347" s="57">
        <v>8575003.4521883205</v>
      </c>
      <c r="I347" s="57">
        <v>8194465.5076647196</v>
      </c>
      <c r="J347" s="57">
        <v>7897327.9609365501</v>
      </c>
      <c r="K347" s="57">
        <v>7675253.25693647</v>
      </c>
      <c r="L347" s="57">
        <v>7520297.3598330095</v>
      </c>
      <c r="M347" s="57">
        <v>7424909.7530306503</v>
      </c>
      <c r="N347" s="57">
        <v>7381933.4391697999</v>
      </c>
      <c r="O347" s="57">
        <v>7384604.9401267497</v>
      </c>
      <c r="P347" s="57">
        <v>7426554.2970137401</v>
      </c>
      <c r="Q347" s="57">
        <v>7501805.0701788999</v>
      </c>
      <c r="R347" s="57">
        <v>7604774.3392062299</v>
      </c>
      <c r="S347" s="57">
        <v>7730272.7029157197</v>
      </c>
      <c r="T347" s="57">
        <v>7873504.2793632103</v>
      </c>
      <c r="U347" s="57">
        <v>8030066.7058405196</v>
      </c>
      <c r="V347" s="57">
        <v>8195951.1388753103</v>
      </c>
      <c r="W347" s="57">
        <v>8367542.2542311596</v>
      </c>
      <c r="X347" s="57">
        <v>8541618.2469075993</v>
      </c>
      <c r="Y347" s="57">
        <v>8715350.8311401103</v>
      </c>
      <c r="Z347" s="57">
        <v>8886305.24040002</v>
      </c>
      <c r="AA347" s="57">
        <v>9052440.2273944393</v>
      </c>
      <c r="AB347" s="57">
        <v>9212108.0640667193</v>
      </c>
      <c r="AC347" s="57">
        <v>9364054.5415958203</v>
      </c>
      <c r="AD347" s="57">
        <v>9507418.9703968503</v>
      </c>
      <c r="AE347" s="57">
        <v>9641734.1801205892</v>
      </c>
      <c r="AF347" s="57">
        <v>9766926.5196538903</v>
      </c>
      <c r="AG347" s="57">
        <v>9883315.85711951</v>
      </c>
      <c r="AH347" s="57">
        <v>9991615.5798760708</v>
      </c>
      <c r="AI347" s="57">
        <v>10092932.594518101</v>
      </c>
      <c r="AJ347" s="57">
        <v>10188767.3268761</v>
      </c>
      <c r="AK347" s="57">
        <v>10281013.7220165</v>
      </c>
      <c r="AL347" s="57">
        <v>10371959.2442414</v>
      </c>
      <c r="AM347" s="57">
        <v>10464284.877089201</v>
      </c>
      <c r="AN347" s="57">
        <v>10561065.123333801</v>
      </c>
      <c r="AO347" s="57">
        <v>10665768.0049855</v>
      </c>
      <c r="AP347" s="57">
        <v>10782255.06329</v>
      </c>
      <c r="AQ347" s="57">
        <v>10914781.358729299</v>
      </c>
      <c r="AR347" s="57">
        <v>11067995.471021</v>
      </c>
      <c r="AS347" s="57">
        <v>11246939.499119001</v>
      </c>
      <c r="AT347" s="57">
        <v>11457049.0612128</v>
      </c>
    </row>
    <row r="348" spans="1:46">
      <c r="A348">
        <v>36</v>
      </c>
      <c r="B348">
        <v>652300</v>
      </c>
      <c r="C348" t="s">
        <v>442</v>
      </c>
      <c r="D348" t="s">
        <v>500</v>
      </c>
      <c r="E348" s="57">
        <v>30003942.0155132</v>
      </c>
      <c r="F348" s="57">
        <v>31775703.521213502</v>
      </c>
      <c r="G348" s="57">
        <v>33580464.317321301</v>
      </c>
      <c r="H348" s="57">
        <v>35394877.355349898</v>
      </c>
      <c r="I348" s="57">
        <v>37197202.031523503</v>
      </c>
      <c r="J348" s="57">
        <v>38967304.1867771</v>
      </c>
      <c r="K348" s="57">
        <v>40686656.106756397</v>
      </c>
      <c r="L348" s="57">
        <v>42338336.521818303</v>
      </c>
      <c r="M348" s="57">
        <v>43907030.607030399</v>
      </c>
      <c r="N348" s="57">
        <v>45379029.9821712</v>
      </c>
      <c r="O348" s="57">
        <v>46742232.711730003</v>
      </c>
      <c r="P348" s="57">
        <v>47986143.304907203</v>
      </c>
      <c r="Q348" s="57">
        <v>49101872.715613998</v>
      </c>
      <c r="R348" s="57">
        <v>50082138.3424723</v>
      </c>
      <c r="S348" s="57">
        <v>50921264.028815202</v>
      </c>
      <c r="T348" s="57">
        <v>51615180.062686197</v>
      </c>
      <c r="U348" s="57">
        <v>52161423.176840097</v>
      </c>
      <c r="V348" s="57">
        <v>52559136.5487426</v>
      </c>
      <c r="W348" s="57">
        <v>52809069.800570004</v>
      </c>
      <c r="X348" s="57">
        <v>52913578.999209501</v>
      </c>
      <c r="Y348" s="57">
        <v>52876626.656259499</v>
      </c>
      <c r="Z348" s="57">
        <v>52703781.728029102</v>
      </c>
      <c r="AA348" s="57">
        <v>52402219.615538098</v>
      </c>
      <c r="AB348" s="57">
        <v>51980722.164517201</v>
      </c>
      <c r="AC348" s="57">
        <v>51449677.665408403</v>
      </c>
      <c r="AD348" s="57">
        <v>50821080.853364199</v>
      </c>
      <c r="AE348" s="57">
        <v>50108532.908248</v>
      </c>
      <c r="AF348" s="57">
        <v>49327241.454634197</v>
      </c>
      <c r="AG348" s="57">
        <v>48494020.561807998</v>
      </c>
      <c r="AH348" s="57">
        <v>47627290.743765801</v>
      </c>
      <c r="AI348" s="57">
        <v>46747078.959214002</v>
      </c>
      <c r="AJ348" s="57">
        <v>45875018.611570999</v>
      </c>
      <c r="AK348" s="57">
        <v>45034349.548965298</v>
      </c>
      <c r="AL348" s="57">
        <v>44249918.064236403</v>
      </c>
      <c r="AM348" s="57">
        <v>43548176.894935198</v>
      </c>
      <c r="AN348" s="57">
        <v>42957185.223322697</v>
      </c>
      <c r="AO348" s="57">
        <v>42506608.6763715</v>
      </c>
      <c r="AP348" s="57">
        <v>42227719.325764596</v>
      </c>
      <c r="AQ348" s="57">
        <v>42153395.687895797</v>
      </c>
      <c r="AR348" s="57">
        <v>42318122.723870397</v>
      </c>
      <c r="AS348" s="57">
        <v>42757991.839504004</v>
      </c>
      <c r="AT348" s="57">
        <v>43510700.885323502</v>
      </c>
    </row>
    <row r="349" spans="1:46">
      <c r="A349">
        <v>33</v>
      </c>
      <c r="B349">
        <v>652700</v>
      </c>
      <c r="C349" t="s">
        <v>442</v>
      </c>
      <c r="D349" t="s">
        <v>499</v>
      </c>
      <c r="E349" s="57">
        <v>8507204.7392749693</v>
      </c>
      <c r="F349" s="57">
        <v>8890064.7984208707</v>
      </c>
      <c r="G349" s="57">
        <v>9302822.7388275005</v>
      </c>
      <c r="H349" s="57">
        <v>9737112.5583298597</v>
      </c>
      <c r="I349" s="57">
        <v>10185093.957495701</v>
      </c>
      <c r="J349" s="57">
        <v>10639452.339625601</v>
      </c>
      <c r="K349" s="57">
        <v>11093398.8107529</v>
      </c>
      <c r="L349" s="57">
        <v>11540670.1796438</v>
      </c>
      <c r="M349" s="57">
        <v>11975528.957797401</v>
      </c>
      <c r="N349" s="57">
        <v>12392763.359445401</v>
      </c>
      <c r="O349" s="57">
        <v>12787687.301552299</v>
      </c>
      <c r="P349" s="57">
        <v>13156140.4038157</v>
      </c>
      <c r="Q349" s="57">
        <v>13494487.9886657</v>
      </c>
      <c r="R349" s="57">
        <v>13799621.081265399</v>
      </c>
      <c r="S349" s="57">
        <v>14068956.409510501</v>
      </c>
      <c r="T349" s="57">
        <v>14300436.4040298</v>
      </c>
      <c r="U349" s="57">
        <v>14492529.1981846</v>
      </c>
      <c r="V349" s="57">
        <v>14644228.628069101</v>
      </c>
      <c r="W349" s="57">
        <v>14755054.2325105</v>
      </c>
      <c r="X349" s="57">
        <v>14825051.2530686</v>
      </c>
      <c r="Y349" s="57">
        <v>14854790.634036001</v>
      </c>
      <c r="Z349" s="57">
        <v>14845369.0224382</v>
      </c>
      <c r="AA349" s="57">
        <v>14798408.7680334</v>
      </c>
      <c r="AB349" s="57">
        <v>14716057.923312901</v>
      </c>
      <c r="AC349" s="57">
        <v>14600990.243500199</v>
      </c>
      <c r="AD349" s="57">
        <v>14456405.1865524</v>
      </c>
      <c r="AE349" s="57">
        <v>14286027.9131587</v>
      </c>
      <c r="AF349" s="57">
        <v>14094109.286741501</v>
      </c>
      <c r="AG349" s="57">
        <v>13885425.873455901</v>
      </c>
      <c r="AH349" s="57">
        <v>13665279.9421898</v>
      </c>
      <c r="AI349" s="57">
        <v>13439499.464563901</v>
      </c>
      <c r="AJ349" s="57">
        <v>13214438.114931799</v>
      </c>
      <c r="AK349" s="57">
        <v>12996975.2703797</v>
      </c>
      <c r="AL349" s="57">
        <v>12794516.0107268</v>
      </c>
      <c r="AM349" s="57">
        <v>12614991.1185249</v>
      </c>
      <c r="AN349" s="57">
        <v>12466857.079058999</v>
      </c>
      <c r="AO349" s="57">
        <v>12359096.080346501</v>
      </c>
      <c r="AP349" s="57">
        <v>12301216.013137801</v>
      </c>
      <c r="AQ349" s="57">
        <v>12303250.4709158</v>
      </c>
      <c r="AR349" s="57">
        <v>12375758.7498968</v>
      </c>
      <c r="AS349" s="57">
        <v>12529825.8490295</v>
      </c>
      <c r="AT349" s="57">
        <v>12777062.4699954</v>
      </c>
    </row>
    <row r="350" spans="1:46">
      <c r="A350">
        <v>13</v>
      </c>
      <c r="B350">
        <v>652800</v>
      </c>
      <c r="C350" t="s">
        <v>442</v>
      </c>
      <c r="D350" t="s">
        <v>498</v>
      </c>
      <c r="E350" s="57">
        <v>31700557.488998499</v>
      </c>
      <c r="F350" s="57">
        <v>32992750.578375001</v>
      </c>
      <c r="G350" s="57">
        <v>34410776.874086604</v>
      </c>
      <c r="H350" s="57">
        <v>35922927.078821301</v>
      </c>
      <c r="I350" s="57">
        <v>37499448.4723121</v>
      </c>
      <c r="J350" s="57">
        <v>39112544.9113364</v>
      </c>
      <c r="K350" s="57">
        <v>40736376.8297166</v>
      </c>
      <c r="L350" s="57">
        <v>42347061.238319501</v>
      </c>
      <c r="M350" s="57">
        <v>43922671.7250567</v>
      </c>
      <c r="N350" s="57">
        <v>45443238.4548847</v>
      </c>
      <c r="O350" s="57">
        <v>46890748.169804297</v>
      </c>
      <c r="P350" s="57">
        <v>48249144.1888614</v>
      </c>
      <c r="Q350" s="57">
        <v>49504326.408146299</v>
      </c>
      <c r="R350" s="57">
        <v>50644151.300793998</v>
      </c>
      <c r="S350" s="57">
        <v>51658431.916984499</v>
      </c>
      <c r="T350" s="57">
        <v>52538937.883942097</v>
      </c>
      <c r="U350" s="57">
        <v>53279395.4059361</v>
      </c>
      <c r="V350" s="57">
        <v>53875487.2642802</v>
      </c>
      <c r="W350" s="57">
        <v>54324852.817332998</v>
      </c>
      <c r="X350" s="57">
        <v>54627088.000497997</v>
      </c>
      <c r="Y350" s="57">
        <v>54783745.326222703</v>
      </c>
      <c r="Z350" s="57">
        <v>54798333.8840001</v>
      </c>
      <c r="AA350" s="57">
        <v>54676319.340367399</v>
      </c>
      <c r="AB350" s="57">
        <v>54425123.938906498</v>
      </c>
      <c r="AC350" s="57">
        <v>54054126.500244297</v>
      </c>
      <c r="AD350" s="57">
        <v>53574662.4220521</v>
      </c>
      <c r="AE350" s="57">
        <v>53000023.679046102</v>
      </c>
      <c r="AF350" s="57">
        <v>52345458.822987199</v>
      </c>
      <c r="AG350" s="57">
        <v>51628172.982680298</v>
      </c>
      <c r="AH350" s="57">
        <v>50867327.863976397</v>
      </c>
      <c r="AI350" s="57">
        <v>50084041.749769501</v>
      </c>
      <c r="AJ350" s="57">
        <v>49301389.500000201</v>
      </c>
      <c r="AK350" s="57">
        <v>48544402.551651798</v>
      </c>
      <c r="AL350" s="57">
        <v>47840068.918753602</v>
      </c>
      <c r="AM350" s="57">
        <v>47217333.1923794</v>
      </c>
      <c r="AN350" s="57">
        <v>46707096.540647402</v>
      </c>
      <c r="AO350" s="57">
        <v>46342216.708720803</v>
      </c>
      <c r="AP350" s="57">
        <v>46157508.0188068</v>
      </c>
      <c r="AQ350" s="57">
        <v>46189741.370158099</v>
      </c>
      <c r="AR350" s="57">
        <v>46477644.239072502</v>
      </c>
      <c r="AS350" s="57">
        <v>47061900.6788911</v>
      </c>
      <c r="AT350" s="57">
        <v>47985151.320000097</v>
      </c>
    </row>
    <row r="351" spans="1:46">
      <c r="A351">
        <v>2</v>
      </c>
      <c r="B351">
        <v>652900</v>
      </c>
      <c r="C351" t="s">
        <v>442</v>
      </c>
      <c r="D351" t="s">
        <v>497</v>
      </c>
      <c r="E351" s="57">
        <v>61495701.9557347</v>
      </c>
      <c r="F351" s="57">
        <v>63336564.539538503</v>
      </c>
      <c r="G351" s="57">
        <v>65560056.027847096</v>
      </c>
      <c r="H351" s="57">
        <v>68092097.562451199</v>
      </c>
      <c r="I351" s="57">
        <v>70862952.159116805</v>
      </c>
      <c r="J351" s="57">
        <v>73807224.707584605</v>
      </c>
      <c r="K351" s="57">
        <v>76863861.971570507</v>
      </c>
      <c r="L351" s="57">
        <v>79976152.588765293</v>
      </c>
      <c r="M351" s="57">
        <v>83091727.070834696</v>
      </c>
      <c r="N351" s="57">
        <v>86162557.803419396</v>
      </c>
      <c r="O351" s="57">
        <v>89144959.046135098</v>
      </c>
      <c r="P351" s="57">
        <v>91999586.932572305</v>
      </c>
      <c r="Q351" s="57">
        <v>94691439.470296904</v>
      </c>
      <c r="R351" s="57">
        <v>97189856.540849105</v>
      </c>
      <c r="S351" s="57">
        <v>99468519.899744794</v>
      </c>
      <c r="T351" s="57">
        <v>101505453.176474</v>
      </c>
      <c r="U351" s="57">
        <v>103283021.874504</v>
      </c>
      <c r="V351" s="57">
        <v>104787933.371272</v>
      </c>
      <c r="W351" s="57">
        <v>106011236.91819599</v>
      </c>
      <c r="X351" s="57">
        <v>106948323.64066599</v>
      </c>
      <c r="Y351" s="57">
        <v>107598926.538047</v>
      </c>
      <c r="Z351" s="57">
        <v>107967120.483679</v>
      </c>
      <c r="AA351" s="57">
        <v>108061322.224879</v>
      </c>
      <c r="AB351" s="57">
        <v>107894290.382935</v>
      </c>
      <c r="AC351" s="57">
        <v>107483125.453113</v>
      </c>
      <c r="AD351" s="57">
        <v>106849269.804654</v>
      </c>
      <c r="AE351" s="57">
        <v>106018507.68077201</v>
      </c>
      <c r="AF351" s="57">
        <v>105020965.198659</v>
      </c>
      <c r="AG351" s="57">
        <v>103891110.34947801</v>
      </c>
      <c r="AH351" s="57">
        <v>102667752.99837001</v>
      </c>
      <c r="AI351" s="57">
        <v>101394044.884451</v>
      </c>
      <c r="AJ351" s="57">
        <v>100117479.62081</v>
      </c>
      <c r="AK351" s="57">
        <v>98889892.694511205</v>
      </c>
      <c r="AL351" s="57">
        <v>97767461.466596201</v>
      </c>
      <c r="AM351" s="57">
        <v>96810705.172079399</v>
      </c>
      <c r="AN351" s="57">
        <v>96084484.9199505</v>
      </c>
      <c r="AO351" s="57">
        <v>95658003.693174601</v>
      </c>
      <c r="AP351" s="57">
        <v>95604806.348692</v>
      </c>
      <c r="AQ351" s="57">
        <v>96002779.617416695</v>
      </c>
      <c r="AR351" s="57">
        <v>96934152.104238495</v>
      </c>
      <c r="AS351" s="57">
        <v>98485494.288022801</v>
      </c>
      <c r="AT351" s="57">
        <v>100747718.52160899</v>
      </c>
    </row>
    <row r="352" spans="1:46">
      <c r="A352">
        <v>151</v>
      </c>
      <c r="B352">
        <v>653000</v>
      </c>
      <c r="C352" t="s">
        <v>442</v>
      </c>
      <c r="D352" t="s">
        <v>496</v>
      </c>
      <c r="E352" s="57">
        <v>10472401.563617401</v>
      </c>
      <c r="F352" s="57">
        <v>11157469.0479252</v>
      </c>
      <c r="G352" s="57">
        <v>11896962.514509499</v>
      </c>
      <c r="H352" s="57">
        <v>12677193.566488</v>
      </c>
      <c r="I352" s="57">
        <v>13485316.693913599</v>
      </c>
      <c r="J352" s="57">
        <v>14309329.273774499</v>
      </c>
      <c r="K352" s="57">
        <v>15138071.569994001</v>
      </c>
      <c r="L352" s="57">
        <v>15961226.733430499</v>
      </c>
      <c r="M352" s="57">
        <v>16769320.8018778</v>
      </c>
      <c r="N352" s="57">
        <v>17553722.7000646</v>
      </c>
      <c r="O352" s="57">
        <v>18306644.239654899</v>
      </c>
      <c r="P352" s="57">
        <v>19021140.119247898</v>
      </c>
      <c r="Q352" s="57">
        <v>19691107.924378</v>
      </c>
      <c r="R352" s="57">
        <v>20311288.127514701</v>
      </c>
      <c r="S352" s="57">
        <v>20877264.0880627</v>
      </c>
      <c r="T352" s="57">
        <v>21385462.052361902</v>
      </c>
      <c r="U352" s="57">
        <v>21833151.153687101</v>
      </c>
      <c r="V352" s="57">
        <v>22218443.412248999</v>
      </c>
      <c r="W352" s="57">
        <v>22540293.735192601</v>
      </c>
      <c r="X352" s="57">
        <v>22798499.9165987</v>
      </c>
      <c r="Y352" s="57">
        <v>22993702.6374829</v>
      </c>
      <c r="Z352" s="57">
        <v>23127385.465796199</v>
      </c>
      <c r="AA352" s="57">
        <v>23201874.8564247</v>
      </c>
      <c r="AB352" s="57">
        <v>23220340.151189599</v>
      </c>
      <c r="AC352" s="57">
        <v>23186793.578847501</v>
      </c>
      <c r="AD352" s="57">
        <v>23106090.255089901</v>
      </c>
      <c r="AE352" s="57">
        <v>22983928.182543602</v>
      </c>
      <c r="AF352" s="57">
        <v>22826848.250770502</v>
      </c>
      <c r="AG352" s="57">
        <v>22642234.236267999</v>
      </c>
      <c r="AH352" s="57">
        <v>22438312.802468099</v>
      </c>
      <c r="AI352" s="57">
        <v>22224153.499738701</v>
      </c>
      <c r="AJ352" s="57">
        <v>22009668.765381999</v>
      </c>
      <c r="AK352" s="57">
        <v>21805613.923636001</v>
      </c>
      <c r="AL352" s="57">
        <v>21623587.1856739</v>
      </c>
      <c r="AM352" s="57">
        <v>21476029.649603799</v>
      </c>
      <c r="AN352" s="57">
        <v>21376225.300469201</v>
      </c>
      <c r="AO352" s="57">
        <v>21338301.010248199</v>
      </c>
      <c r="AP352" s="57">
        <v>21377226.5378551</v>
      </c>
      <c r="AQ352" s="57">
        <v>21508814.5291382</v>
      </c>
      <c r="AR352" s="57">
        <v>21749720.516882099</v>
      </c>
      <c r="AS352" s="57">
        <v>22117442.920805801</v>
      </c>
      <c r="AT352" s="57">
        <v>22630323.047563698</v>
      </c>
    </row>
    <row r="353" spans="1:46">
      <c r="A353">
        <v>147</v>
      </c>
      <c r="B353">
        <v>653100</v>
      </c>
      <c r="C353" t="s">
        <v>442</v>
      </c>
      <c r="D353" t="s">
        <v>495</v>
      </c>
      <c r="E353" s="57">
        <v>121028813.841074</v>
      </c>
      <c r="F353" s="57">
        <v>121113105.933107</v>
      </c>
      <c r="G353" s="57">
        <v>122355436.047475</v>
      </c>
      <c r="H353" s="57">
        <v>124582766.27223399</v>
      </c>
      <c r="I353" s="57">
        <v>127631518.134023</v>
      </c>
      <c r="J353" s="57">
        <v>131347572.598069</v>
      </c>
      <c r="K353" s="57">
        <v>135586270.06818601</v>
      </c>
      <c r="L353" s="57">
        <v>140212410.386776</v>
      </c>
      <c r="M353" s="57">
        <v>145100252.83482501</v>
      </c>
      <c r="N353" s="57">
        <v>150133516.13190699</v>
      </c>
      <c r="O353" s="57">
        <v>155205378.43618301</v>
      </c>
      <c r="P353" s="57">
        <v>160218477.34439999</v>
      </c>
      <c r="Q353" s="57">
        <v>165084909.89189401</v>
      </c>
      <c r="R353" s="57">
        <v>169726232.55258399</v>
      </c>
      <c r="S353" s="57">
        <v>174073461.238978</v>
      </c>
      <c r="T353" s="57">
        <v>178067071.30217201</v>
      </c>
      <c r="U353" s="57">
        <v>181656997.531845</v>
      </c>
      <c r="V353" s="57">
        <v>184802634.156266</v>
      </c>
      <c r="W353" s="57">
        <v>187472834.842289</v>
      </c>
      <c r="X353" s="57">
        <v>189645912.69535601</v>
      </c>
      <c r="Y353" s="57">
        <v>191309640.25949499</v>
      </c>
      <c r="Z353" s="57">
        <v>192461249.51732099</v>
      </c>
      <c r="AA353" s="57">
        <v>193107431.89003399</v>
      </c>
      <c r="AB353" s="57">
        <v>193264338.23742199</v>
      </c>
      <c r="AC353" s="57">
        <v>192957578.857862</v>
      </c>
      <c r="AD353" s="57">
        <v>192222223.488316</v>
      </c>
      <c r="AE353" s="57">
        <v>191102801.30432999</v>
      </c>
      <c r="AF353" s="57">
        <v>189653300.92004099</v>
      </c>
      <c r="AG353" s="57">
        <v>187937170.38817</v>
      </c>
      <c r="AH353" s="57">
        <v>186027317.20002699</v>
      </c>
      <c r="AI353" s="57">
        <v>184006108.28550401</v>
      </c>
      <c r="AJ353" s="57">
        <v>181965370.01308399</v>
      </c>
      <c r="AK353" s="57">
        <v>180006388.18983901</v>
      </c>
      <c r="AL353" s="57">
        <v>178239908.06141999</v>
      </c>
      <c r="AM353" s="57">
        <v>176786134.31207499</v>
      </c>
      <c r="AN353" s="57">
        <v>175774731.06462601</v>
      </c>
      <c r="AO353" s="57">
        <v>175344821.880494</v>
      </c>
      <c r="AP353" s="57">
        <v>175644989.75967801</v>
      </c>
      <c r="AQ353" s="57">
        <v>176833277.140771</v>
      </c>
      <c r="AR353" s="57">
        <v>179077185.90094399</v>
      </c>
      <c r="AS353" s="57">
        <v>182553677.35596299</v>
      </c>
      <c r="AT353" s="57">
        <v>187449172.26017499</v>
      </c>
    </row>
    <row r="354" spans="1:46">
      <c r="A354">
        <v>100</v>
      </c>
      <c r="B354">
        <v>653200</v>
      </c>
      <c r="C354" t="s">
        <v>442</v>
      </c>
      <c r="D354" t="s">
        <v>494</v>
      </c>
      <c r="E354" s="57">
        <v>58718750.067808703</v>
      </c>
      <c r="F354" s="57">
        <v>59318785.994719699</v>
      </c>
      <c r="G354" s="57">
        <v>60432533.779041201</v>
      </c>
      <c r="H354" s="57">
        <v>61978703.517169297</v>
      </c>
      <c r="I354" s="57">
        <v>63880524.082695603</v>
      </c>
      <c r="J354" s="57">
        <v>66065743.126407899</v>
      </c>
      <c r="K354" s="57">
        <v>68466627.076288193</v>
      </c>
      <c r="L354" s="57">
        <v>71019961.137515202</v>
      </c>
      <c r="M354" s="57">
        <v>73667049.292462096</v>
      </c>
      <c r="N354" s="57">
        <v>76353714.300698593</v>
      </c>
      <c r="O354" s="57">
        <v>79030297.698988602</v>
      </c>
      <c r="P354" s="57">
        <v>81651659.801292405</v>
      </c>
      <c r="Q354" s="57">
        <v>84177179.698765501</v>
      </c>
      <c r="R354" s="57">
        <v>86570755.259758502</v>
      </c>
      <c r="S354" s="57">
        <v>88800803.129818097</v>
      </c>
      <c r="T354" s="57">
        <v>90840258.731686294</v>
      </c>
      <c r="U354" s="57">
        <v>92666576.265300006</v>
      </c>
      <c r="V354" s="57">
        <v>94261728.707791999</v>
      </c>
      <c r="W354" s="57">
        <v>95612207.813491002</v>
      </c>
      <c r="X354" s="57">
        <v>96709024.113920197</v>
      </c>
      <c r="Y354" s="57">
        <v>97547706.917798504</v>
      </c>
      <c r="Z354" s="57">
        <v>98128304.311041102</v>
      </c>
      <c r="AA354" s="57">
        <v>98455383.156757995</v>
      </c>
      <c r="AB354" s="57">
        <v>98538029.0952539</v>
      </c>
      <c r="AC354" s="57">
        <v>98389846.544030607</v>
      </c>
      <c r="AD354" s="57">
        <v>98028958.697785094</v>
      </c>
      <c r="AE354" s="57">
        <v>97478007.528407797</v>
      </c>
      <c r="AF354" s="57">
        <v>96764153.784986407</v>
      </c>
      <c r="AG354" s="57">
        <v>95919076.993804902</v>
      </c>
      <c r="AH354" s="57">
        <v>94978975.458341107</v>
      </c>
      <c r="AI354" s="57">
        <v>93984566.259268001</v>
      </c>
      <c r="AJ354" s="57">
        <v>92981085.2544543</v>
      </c>
      <c r="AK354" s="57">
        <v>92018287.078966305</v>
      </c>
      <c r="AL354" s="57">
        <v>91150445.145064101</v>
      </c>
      <c r="AM354" s="57">
        <v>90436351.642200902</v>
      </c>
      <c r="AN354" s="57">
        <v>89939317.537029698</v>
      </c>
      <c r="AO354" s="57">
        <v>89727172.573398098</v>
      </c>
      <c r="AP354" s="57">
        <v>89872265.272345707</v>
      </c>
      <c r="AQ354" s="57">
        <v>90451462.932110503</v>
      </c>
      <c r="AR354" s="57">
        <v>91546151.628127307</v>
      </c>
      <c r="AS354" s="57">
        <v>93242236.213020697</v>
      </c>
      <c r="AT354" s="57">
        <v>95630140.316617906</v>
      </c>
    </row>
    <row r="355" spans="1:46">
      <c r="A355">
        <v>326</v>
      </c>
      <c r="B355">
        <v>654000</v>
      </c>
      <c r="C355" t="s">
        <v>442</v>
      </c>
      <c r="D355" t="s">
        <v>493</v>
      </c>
      <c r="E355" s="57">
        <v>66156944.5297198</v>
      </c>
      <c r="F355" s="57">
        <v>67358208.115235999</v>
      </c>
      <c r="G355" s="57">
        <v>69005501.624099299</v>
      </c>
      <c r="H355" s="57">
        <v>71019566.368706107</v>
      </c>
      <c r="I355" s="57">
        <v>73325693.223124698</v>
      </c>
      <c r="J355" s="57">
        <v>75853722.623094305</v>
      </c>
      <c r="K355" s="57">
        <v>78538044.5660256</v>
      </c>
      <c r="L355" s="57">
        <v>81317598.611000404</v>
      </c>
      <c r="M355" s="57">
        <v>84135873.878772303</v>
      </c>
      <c r="N355" s="57">
        <v>86940909.051765099</v>
      </c>
      <c r="O355" s="57">
        <v>89685292.374075294</v>
      </c>
      <c r="P355" s="57">
        <v>92326161.651469395</v>
      </c>
      <c r="Q355" s="57">
        <v>94825204.251386598</v>
      </c>
      <c r="R355" s="57">
        <v>97148657.102935597</v>
      </c>
      <c r="S355" s="57">
        <v>99267306.696898103</v>
      </c>
      <c r="T355" s="57">
        <v>101156489.08572599</v>
      </c>
      <c r="U355" s="57">
        <v>102796089.883543</v>
      </c>
      <c r="V355" s="57">
        <v>104170544.26614401</v>
      </c>
      <c r="W355" s="57">
        <v>105268836.97099601</v>
      </c>
      <c r="X355" s="57">
        <v>106084502.297234</v>
      </c>
      <c r="Y355" s="57">
        <v>106615624.10566901</v>
      </c>
      <c r="Z355" s="57">
        <v>106864835.818781</v>
      </c>
      <c r="AA355" s="57">
        <v>106839320.42072099</v>
      </c>
      <c r="AB355" s="57">
        <v>106550810.457311</v>
      </c>
      <c r="AC355" s="57">
        <v>106015588.036045</v>
      </c>
      <c r="AD355" s="57">
        <v>105254484.826088</v>
      </c>
      <c r="AE355" s="57">
        <v>104292882.05827899</v>
      </c>
      <c r="AF355" s="57">
        <v>103160710.525122</v>
      </c>
      <c r="AG355" s="57">
        <v>101892450.580799</v>
      </c>
      <c r="AH355" s="57">
        <v>100527132.141159</v>
      </c>
      <c r="AI355" s="57">
        <v>99108334.683724105</v>
      </c>
      <c r="AJ355" s="57">
        <v>97684187.247688293</v>
      </c>
      <c r="AK355" s="57">
        <v>96307368.433913901</v>
      </c>
      <c r="AL355" s="57">
        <v>95035106.404937193</v>
      </c>
      <c r="AM355" s="57">
        <v>93929178.884966105</v>
      </c>
      <c r="AN355" s="57">
        <v>93055913.159878701</v>
      </c>
      <c r="AO355" s="57">
        <v>92486186.077223003</v>
      </c>
      <c r="AP355" s="57">
        <v>92295424.046220303</v>
      </c>
      <c r="AQ355" s="57">
        <v>92563603.037763298</v>
      </c>
      <c r="AR355" s="57">
        <v>93375248.584415406</v>
      </c>
      <c r="AS355" s="57">
        <v>94819435.780411199</v>
      </c>
      <c r="AT355" s="57">
        <v>96989789.281655505</v>
      </c>
    </row>
    <row r="356" spans="1:46">
      <c r="A356">
        <v>260</v>
      </c>
      <c r="B356">
        <v>654200</v>
      </c>
      <c r="C356" t="s">
        <v>442</v>
      </c>
      <c r="D356" t="s">
        <v>492</v>
      </c>
      <c r="E356" s="57">
        <v>21631937.706406299</v>
      </c>
      <c r="F356" s="57">
        <v>22586873.649503201</v>
      </c>
      <c r="G356" s="57">
        <v>23604841.3631371</v>
      </c>
      <c r="H356" s="57">
        <v>24666180.9250555</v>
      </c>
      <c r="I356" s="57">
        <v>25752490.420002699</v>
      </c>
      <c r="J356" s="57">
        <v>26846625.939720701</v>
      </c>
      <c r="K356" s="57">
        <v>27932701.582948301</v>
      </c>
      <c r="L356" s="57">
        <v>28996089.455421701</v>
      </c>
      <c r="M356" s="57">
        <v>30023419.6698745</v>
      </c>
      <c r="N356" s="57">
        <v>31002580.346037399</v>
      </c>
      <c r="O356" s="57">
        <v>31922717.610638</v>
      </c>
      <c r="P356" s="57">
        <v>32774235.5974016</v>
      </c>
      <c r="Q356" s="57">
        <v>33548796.447050601</v>
      </c>
      <c r="R356" s="57">
        <v>34239320.307304397</v>
      </c>
      <c r="S356" s="57">
        <v>34839985.332879901</v>
      </c>
      <c r="T356" s="57">
        <v>35346227.6854911</v>
      </c>
      <c r="U356" s="57">
        <v>35754741.533849202</v>
      </c>
      <c r="V356" s="57">
        <v>36063479.053662799</v>
      </c>
      <c r="W356" s="57">
        <v>36271650.427637503</v>
      </c>
      <c r="X356" s="57">
        <v>36379723.845476203</v>
      </c>
      <c r="Y356" s="57">
        <v>36389425.503879197</v>
      </c>
      <c r="Z356" s="57">
        <v>36303739.606543504</v>
      </c>
      <c r="AA356" s="57">
        <v>36126908.364164002</v>
      </c>
      <c r="AB356" s="57">
        <v>35864431.994432501</v>
      </c>
      <c r="AC356" s="57">
        <v>35523068.722038001</v>
      </c>
      <c r="AD356" s="57">
        <v>35110834.778666899</v>
      </c>
      <c r="AE356" s="57">
        <v>34637004.403002597</v>
      </c>
      <c r="AF356" s="57">
        <v>34112109.840725698</v>
      </c>
      <c r="AG356" s="57">
        <v>33547941.344514299</v>
      </c>
      <c r="AH356" s="57">
        <v>32957547.1740436</v>
      </c>
      <c r="AI356" s="57">
        <v>32355233.595985901</v>
      </c>
      <c r="AJ356" s="57">
        <v>31756564.884010799</v>
      </c>
      <c r="AK356" s="57">
        <v>31178363.3187855</v>
      </c>
      <c r="AL356" s="57">
        <v>30638709.187973499</v>
      </c>
      <c r="AM356" s="57">
        <v>30156940.7862368</v>
      </c>
      <c r="AN356" s="57">
        <v>29753654.415233199</v>
      </c>
      <c r="AO356" s="57">
        <v>29450704.383618899</v>
      </c>
      <c r="AP356" s="57">
        <v>29271203.007047102</v>
      </c>
      <c r="AQ356" s="57">
        <v>29239520.608167399</v>
      </c>
      <c r="AR356" s="57">
        <v>29381285.516627599</v>
      </c>
      <c r="AS356" s="57">
        <v>29723384.0690726</v>
      </c>
      <c r="AT356" s="57">
        <v>30293960.6091436</v>
      </c>
    </row>
    <row r="357" spans="1:46">
      <c r="A357">
        <v>5</v>
      </c>
      <c r="B357">
        <v>654300</v>
      </c>
      <c r="C357" t="s">
        <v>442</v>
      </c>
      <c r="D357" t="s">
        <v>491</v>
      </c>
      <c r="E357" s="57">
        <v>12518736.759594399</v>
      </c>
      <c r="F357" s="57">
        <v>13141095.553704999</v>
      </c>
      <c r="G357" s="57">
        <v>13810857.699524799</v>
      </c>
      <c r="H357" s="57">
        <v>14515113.1384179</v>
      </c>
      <c r="I357" s="57">
        <v>15241757.2120413</v>
      </c>
      <c r="J357" s="57">
        <v>15979490.6623444</v>
      </c>
      <c r="K357" s="57">
        <v>16717819.6315694</v>
      </c>
      <c r="L357" s="57">
        <v>17447055.662251201</v>
      </c>
      <c r="M357" s="57">
        <v>18158315.6972172</v>
      </c>
      <c r="N357" s="57">
        <v>18843522.079587799</v>
      </c>
      <c r="O357" s="57">
        <v>19495402.552775599</v>
      </c>
      <c r="P357" s="57">
        <v>20107490.260486301</v>
      </c>
      <c r="Q357" s="57">
        <v>20674123.7467179</v>
      </c>
      <c r="R357" s="57">
        <v>21190446.955761299</v>
      </c>
      <c r="S357" s="57">
        <v>21652409.232200101</v>
      </c>
      <c r="T357" s="57">
        <v>22056765.320910301</v>
      </c>
      <c r="U357" s="57">
        <v>22401075.367060799</v>
      </c>
      <c r="V357" s="57">
        <v>22683704.9161129</v>
      </c>
      <c r="W357" s="57">
        <v>22903824.913821101</v>
      </c>
      <c r="X357" s="57">
        <v>23061411.706232</v>
      </c>
      <c r="Y357" s="57">
        <v>23157247.0396851</v>
      </c>
      <c r="Z357" s="57">
        <v>23192918.060812499</v>
      </c>
      <c r="AA357" s="57">
        <v>23170817.316539101</v>
      </c>
      <c r="AB357" s="57">
        <v>23094142.754082199</v>
      </c>
      <c r="AC357" s="57">
        <v>22966897.720952101</v>
      </c>
      <c r="AD357" s="57">
        <v>22793890.964951601</v>
      </c>
      <c r="AE357" s="57">
        <v>22580736.6341759</v>
      </c>
      <c r="AF357" s="57">
        <v>22333854.277013399</v>
      </c>
      <c r="AG357" s="57">
        <v>22060468.842144798</v>
      </c>
      <c r="AH357" s="57">
        <v>21768610.678543501</v>
      </c>
      <c r="AI357" s="57">
        <v>21467115.535475601</v>
      </c>
      <c r="AJ357" s="57">
        <v>21165624.5625</v>
      </c>
      <c r="AK357" s="57">
        <v>20874584.309468102</v>
      </c>
      <c r="AL357" s="57">
        <v>20605246.726523802</v>
      </c>
      <c r="AM357" s="57">
        <v>20369669.1641041</v>
      </c>
      <c r="AN357" s="57">
        <v>20180714.372938301</v>
      </c>
      <c r="AO357" s="57">
        <v>20052050.504048601</v>
      </c>
      <c r="AP357" s="57">
        <v>19998151.108749598</v>
      </c>
      <c r="AQ357" s="57">
        <v>20034295.138649002</v>
      </c>
      <c r="AR357" s="57">
        <v>20176566.945646498</v>
      </c>
      <c r="AS357" s="57">
        <v>20441856.281934999</v>
      </c>
      <c r="AT357" s="57">
        <v>20847858.300000101</v>
      </c>
    </row>
    <row r="358" spans="1:46">
      <c r="A358">
        <v>246</v>
      </c>
      <c r="B358">
        <v>659001</v>
      </c>
      <c r="C358" t="s">
        <v>442</v>
      </c>
      <c r="D358" t="s">
        <v>490</v>
      </c>
      <c r="E358" s="57">
        <v>10894954.4476653</v>
      </c>
      <c r="F358" s="57">
        <v>11877057.5233992</v>
      </c>
      <c r="G358" s="57">
        <v>12829549.0229815</v>
      </c>
      <c r="H358" s="57">
        <v>13746894.803902101</v>
      </c>
      <c r="I358" s="57">
        <v>14624046.1019591</v>
      </c>
      <c r="J358" s="57">
        <v>15456439.5312589</v>
      </c>
      <c r="K358" s="57">
        <v>16239997.084216099</v>
      </c>
      <c r="L358" s="57">
        <v>16971126.131553601</v>
      </c>
      <c r="M358" s="57">
        <v>17646719.422302399</v>
      </c>
      <c r="N358" s="57">
        <v>18264155.083801799</v>
      </c>
      <c r="O358" s="57">
        <v>18821296.6216994</v>
      </c>
      <c r="P358" s="57">
        <v>19316492.919950798</v>
      </c>
      <c r="Q358" s="57">
        <v>19748578.240820199</v>
      </c>
      <c r="R358" s="57">
        <v>20116872.224879701</v>
      </c>
      <c r="S358" s="57">
        <v>20421179.8910098</v>
      </c>
      <c r="T358" s="57">
        <v>20661791.636399101</v>
      </c>
      <c r="U358" s="57">
        <v>20839483.236544602</v>
      </c>
      <c r="V358" s="57">
        <v>20955515.845251501</v>
      </c>
      <c r="W358" s="57">
        <v>21011635.994633101</v>
      </c>
      <c r="X358" s="57">
        <v>21010075.595111001</v>
      </c>
      <c r="Y358" s="57">
        <v>20953551.935415</v>
      </c>
      <c r="Z358" s="57">
        <v>20845267.682583299</v>
      </c>
      <c r="AA358" s="57">
        <v>20688910.881962098</v>
      </c>
      <c r="AB358" s="57">
        <v>20488654.957206</v>
      </c>
      <c r="AC358" s="57">
        <v>20249158.710277699</v>
      </c>
      <c r="AD358" s="57">
        <v>19975566.3214483</v>
      </c>
      <c r="AE358" s="57">
        <v>19673507.349296901</v>
      </c>
      <c r="AF358" s="57">
        <v>19349096.730711099</v>
      </c>
      <c r="AG358" s="57">
        <v>19008934.7808864</v>
      </c>
      <c r="AH358" s="57">
        <v>18660107.193326902</v>
      </c>
      <c r="AI358" s="57">
        <v>18310185.039844699</v>
      </c>
      <c r="AJ358" s="57">
        <v>17967224.77056</v>
      </c>
      <c r="AK358" s="57">
        <v>17639768.213901699</v>
      </c>
      <c r="AL358" s="57">
        <v>17336842.576606501</v>
      </c>
      <c r="AM358" s="57">
        <v>17067960.443719499</v>
      </c>
      <c r="AN358" s="57">
        <v>16843119.778593998</v>
      </c>
      <c r="AO358" s="57">
        <v>16672803.922891499</v>
      </c>
      <c r="AP358" s="57">
        <v>16567981.5965818</v>
      </c>
      <c r="AQ358" s="57">
        <v>16540106.897942999</v>
      </c>
      <c r="AR358" s="57">
        <v>16601119.303561199</v>
      </c>
      <c r="AS358" s="57">
        <v>16763443.6683308</v>
      </c>
      <c r="AT358" s="57">
        <v>17039990.225454599</v>
      </c>
    </row>
    <row r="359" spans="1:46">
      <c r="A359">
        <v>3</v>
      </c>
      <c r="B359">
        <v>659002</v>
      </c>
      <c r="C359" t="s">
        <v>442</v>
      </c>
      <c r="D359" t="s">
        <v>489</v>
      </c>
      <c r="E359" s="57">
        <v>6856981.6775546903</v>
      </c>
      <c r="F359" s="57">
        <v>7303621.1444836902</v>
      </c>
      <c r="G359" s="57">
        <v>7758374.1536300303</v>
      </c>
      <c r="H359" s="57">
        <v>8215509.2952883597</v>
      </c>
      <c r="I359" s="57">
        <v>8669690.0159834903</v>
      </c>
      <c r="J359" s="57">
        <v>9115974.6184704192</v>
      </c>
      <c r="K359" s="57">
        <v>9549816.2617343497</v>
      </c>
      <c r="L359" s="57">
        <v>9967062.9609907009</v>
      </c>
      <c r="M359" s="57">
        <v>10363957.587685101</v>
      </c>
      <c r="N359" s="57">
        <v>10737137.8694933</v>
      </c>
      <c r="O359" s="57">
        <v>11083636.390321201</v>
      </c>
      <c r="P359" s="57">
        <v>11400880.5903052</v>
      </c>
      <c r="Q359" s="57">
        <v>11686692.765811499</v>
      </c>
      <c r="R359" s="57">
        <v>11939290.0694368</v>
      </c>
      <c r="S359" s="57">
        <v>12157284.510007801</v>
      </c>
      <c r="T359" s="57">
        <v>12339682.952581501</v>
      </c>
      <c r="U359" s="57">
        <v>12485887.1184451</v>
      </c>
      <c r="V359" s="57">
        <v>12595693.5851159</v>
      </c>
      <c r="W359" s="57">
        <v>12669293.7863415</v>
      </c>
      <c r="X359" s="57">
        <v>12707274.012099599</v>
      </c>
      <c r="Y359" s="57">
        <v>12710615.408598199</v>
      </c>
      <c r="Z359" s="57">
        <v>12680693.9782754</v>
      </c>
      <c r="AA359" s="57">
        <v>12619280.579799701</v>
      </c>
      <c r="AB359" s="57">
        <v>12528540.9280694</v>
      </c>
      <c r="AC359" s="57">
        <v>12411035.5942134</v>
      </c>
      <c r="AD359" s="57">
        <v>12269720.005590601</v>
      </c>
      <c r="AE359" s="57">
        <v>12107944.445790101</v>
      </c>
      <c r="AF359" s="57">
        <v>11929454.0546312</v>
      </c>
      <c r="AG359" s="57">
        <v>11738388.828163501</v>
      </c>
      <c r="AH359" s="57">
        <v>11539283.618666699</v>
      </c>
      <c r="AI359" s="57">
        <v>11337068.134650599</v>
      </c>
      <c r="AJ359" s="57">
        <v>11137066.940855401</v>
      </c>
      <c r="AK359" s="57">
        <v>10944999.458251501</v>
      </c>
      <c r="AL359" s="57">
        <v>10766979.964039201</v>
      </c>
      <c r="AM359" s="57">
        <v>10609517.591649299</v>
      </c>
      <c r="AN359" s="57">
        <v>10479516.3307427</v>
      </c>
      <c r="AO359" s="57">
        <v>10384275.0272104</v>
      </c>
      <c r="AP359" s="57">
        <v>10331487.383173799</v>
      </c>
      <c r="AQ359" s="57">
        <v>10329241.9569843</v>
      </c>
      <c r="AR359" s="57">
        <v>10386022.1632236</v>
      </c>
      <c r="AS359" s="57">
        <v>10510706.272703599</v>
      </c>
      <c r="AT359" s="57">
        <v>10712567.412466399</v>
      </c>
    </row>
    <row r="360" spans="1:46">
      <c r="A360">
        <v>276</v>
      </c>
      <c r="B360">
        <v>659003</v>
      </c>
      <c r="C360" t="s">
        <v>442</v>
      </c>
      <c r="D360" t="s">
        <v>488</v>
      </c>
      <c r="E360" s="57">
        <v>3700706.8551953398</v>
      </c>
      <c r="F360" s="57">
        <v>4091114.21724858</v>
      </c>
      <c r="G360" s="57">
        <v>4486723.3167777499</v>
      </c>
      <c r="H360" s="57">
        <v>4883370.0498405099</v>
      </c>
      <c r="I360" s="57">
        <v>5277177.4799165204</v>
      </c>
      <c r="J360" s="57">
        <v>5664555.83790759</v>
      </c>
      <c r="K360" s="57">
        <v>6042202.5221375301</v>
      </c>
      <c r="L360" s="57">
        <v>6407102.0983522497</v>
      </c>
      <c r="M360" s="57">
        <v>6756526.2997196801</v>
      </c>
      <c r="N360" s="57">
        <v>7088034.02682989</v>
      </c>
      <c r="O360" s="57">
        <v>7399471.3476949297</v>
      </c>
      <c r="P360" s="57">
        <v>7688971.4977489896</v>
      </c>
      <c r="Q360" s="57">
        <v>7954954.8798482502</v>
      </c>
      <c r="R360" s="57">
        <v>8196129.0642710002</v>
      </c>
      <c r="S360" s="57">
        <v>8411488.7887175903</v>
      </c>
      <c r="T360" s="57">
        <v>8600315.9583104402</v>
      </c>
      <c r="U360" s="57">
        <v>8762179.6455940008</v>
      </c>
      <c r="V360" s="57">
        <v>8896936.0905348007</v>
      </c>
      <c r="W360" s="57">
        <v>9004728.7005214896</v>
      </c>
      <c r="X360" s="57">
        <v>9085988.0503647104</v>
      </c>
      <c r="Y360" s="57">
        <v>9141431.8822971508</v>
      </c>
      <c r="Z360" s="57">
        <v>9172065.1059736293</v>
      </c>
      <c r="AA360" s="57">
        <v>9179179.7984710094</v>
      </c>
      <c r="AB360" s="57">
        <v>9164355.20428822</v>
      </c>
      <c r="AC360" s="57">
        <v>9129457.7353462204</v>
      </c>
      <c r="AD360" s="57">
        <v>9076640.9709881004</v>
      </c>
      <c r="AE360" s="57">
        <v>9008345.6579789296</v>
      </c>
      <c r="AF360" s="57">
        <v>8927299.7105058897</v>
      </c>
      <c r="AG360" s="57">
        <v>8836518.2101782504</v>
      </c>
      <c r="AH360" s="57">
        <v>8739303.4060272593</v>
      </c>
      <c r="AI360" s="57">
        <v>8639244.7145063505</v>
      </c>
      <c r="AJ360" s="57">
        <v>8540218.7194908801</v>
      </c>
      <c r="AK360" s="57">
        <v>8446389.1722784694</v>
      </c>
      <c r="AL360" s="57">
        <v>8362206.9915885404</v>
      </c>
      <c r="AM360" s="57">
        <v>8292410.2635627901</v>
      </c>
      <c r="AN360" s="57">
        <v>8242024.2417649003</v>
      </c>
      <c r="AO360" s="57">
        <v>8216361.3471806096</v>
      </c>
      <c r="AP360" s="57">
        <v>8221021.1682177596</v>
      </c>
      <c r="AQ360" s="57">
        <v>8261890.4607061902</v>
      </c>
      <c r="AR360" s="57">
        <v>8345143.1478978703</v>
      </c>
      <c r="AS360" s="57">
        <v>8477240.3204668295</v>
      </c>
      <c r="AT360" s="57">
        <v>8664930.2365090996</v>
      </c>
    </row>
    <row r="361" spans="1:46">
      <c r="A361">
        <v>293</v>
      </c>
      <c r="B361">
        <v>659004</v>
      </c>
      <c r="C361" t="s">
        <v>442</v>
      </c>
      <c r="D361" t="s">
        <v>487</v>
      </c>
      <c r="E361" s="57">
        <v>4164652.9622033201</v>
      </c>
      <c r="F361" s="57">
        <v>4697378.7118001701</v>
      </c>
      <c r="G361" s="57">
        <v>5206929.9153260598</v>
      </c>
      <c r="H361" s="57">
        <v>5691519.9870352196</v>
      </c>
      <c r="I361" s="57">
        <v>6149555.6034882804</v>
      </c>
      <c r="J361" s="57">
        <v>6579636.7035523597</v>
      </c>
      <c r="K361" s="57">
        <v>6980556.4884010199</v>
      </c>
      <c r="L361" s="57">
        <v>7351301.4215142699</v>
      </c>
      <c r="M361" s="57">
        <v>7691051.2286785804</v>
      </c>
      <c r="N361" s="57">
        <v>7999178.8979868703</v>
      </c>
      <c r="O361" s="57">
        <v>8275250.6798384897</v>
      </c>
      <c r="P361" s="57">
        <v>8519026.0869392902</v>
      </c>
      <c r="Q361" s="57">
        <v>8730457.89430153</v>
      </c>
      <c r="R361" s="57">
        <v>8909692.1392439399</v>
      </c>
      <c r="S361" s="57">
        <v>9057068.1213916894</v>
      </c>
      <c r="T361" s="57">
        <v>9173118.4026764408</v>
      </c>
      <c r="U361" s="57">
        <v>9258568.8073362391</v>
      </c>
      <c r="V361" s="57">
        <v>9314338.4219156504</v>
      </c>
      <c r="W361" s="57">
        <v>9341539.5952656399</v>
      </c>
      <c r="X361" s="57">
        <v>9341477.9385436699</v>
      </c>
      <c r="Y361" s="57">
        <v>9315652.3252136298</v>
      </c>
      <c r="Z361" s="57">
        <v>9265754.8910458591</v>
      </c>
      <c r="AA361" s="57">
        <v>9193671.0341171604</v>
      </c>
      <c r="AB361" s="57">
        <v>9101479.4148107693</v>
      </c>
      <c r="AC361" s="57">
        <v>8991451.9558164291</v>
      </c>
      <c r="AD361" s="57">
        <v>8866053.8421302605</v>
      </c>
      <c r="AE361" s="57">
        <v>8727943.5210548807</v>
      </c>
      <c r="AF361" s="57">
        <v>8579972.7021993399</v>
      </c>
      <c r="AG361" s="57">
        <v>8425186.35747917</v>
      </c>
      <c r="AH361" s="57">
        <v>8266822.7211163202</v>
      </c>
      <c r="AI361" s="57">
        <v>8108313.2896392196</v>
      </c>
      <c r="AJ361" s="57">
        <v>7953282.8218827303</v>
      </c>
      <c r="AK361" s="57">
        <v>7805549.3389881803</v>
      </c>
      <c r="AL361" s="57">
        <v>7669124.1244033296</v>
      </c>
      <c r="AM361" s="57">
        <v>7548211.7238824498</v>
      </c>
      <c r="AN361" s="57">
        <v>7447209.9454861404</v>
      </c>
      <c r="AO361" s="57">
        <v>7370709.8595816102</v>
      </c>
      <c r="AP361" s="57">
        <v>7323495.7988424003</v>
      </c>
      <c r="AQ361" s="57">
        <v>7310545.3582485402</v>
      </c>
      <c r="AR361" s="57">
        <v>7337029.3950865399</v>
      </c>
      <c r="AS361" s="57">
        <v>7408312.0289493799</v>
      </c>
      <c r="AT361" s="57">
        <v>7529950.6417363603</v>
      </c>
    </row>
    <row r="362" spans="1:46">
      <c r="A362">
        <v>28</v>
      </c>
      <c r="B362">
        <v>659005</v>
      </c>
      <c r="C362" t="s">
        <v>442</v>
      </c>
      <c r="D362" t="s">
        <v>486</v>
      </c>
      <c r="E362" s="57">
        <v>2082849.5396273099</v>
      </c>
      <c r="F362" s="57">
        <v>2179686.5347287301</v>
      </c>
      <c r="G362" s="57">
        <v>2280732.71467862</v>
      </c>
      <c r="H362" s="57">
        <v>2384268.6604047301</v>
      </c>
      <c r="I362" s="57">
        <v>2488689.0540011302</v>
      </c>
      <c r="J362" s="57">
        <v>2592502.6787281302</v>
      </c>
      <c r="K362" s="57">
        <v>2694332.4190123798</v>
      </c>
      <c r="L362" s="57">
        <v>2792915.2604467901</v>
      </c>
      <c r="M362" s="57">
        <v>2887102.2897905498</v>
      </c>
      <c r="N362" s="57">
        <v>2975858.69496916</v>
      </c>
      <c r="O362" s="57">
        <v>3058263.7650744002</v>
      </c>
      <c r="P362" s="57">
        <v>3133510.8903643298</v>
      </c>
      <c r="Q362" s="57">
        <v>3200907.5622633202</v>
      </c>
      <c r="R362" s="57">
        <v>3259875.3733619899</v>
      </c>
      <c r="S362" s="57">
        <v>3309950.0174173</v>
      </c>
      <c r="T362" s="57">
        <v>3350781.2893524398</v>
      </c>
      <c r="U362" s="57">
        <v>3382133.0852569402</v>
      </c>
      <c r="V362" s="57">
        <v>3403883.4023866002</v>
      </c>
      <c r="W362" s="57">
        <v>3416024.3391634901</v>
      </c>
      <c r="X362" s="57">
        <v>3418662.0951759801</v>
      </c>
      <c r="Y362" s="57">
        <v>3412016.9711787398</v>
      </c>
      <c r="Z362" s="57">
        <v>3396423.3690927299</v>
      </c>
      <c r="AA362" s="57">
        <v>3372329.7920051599</v>
      </c>
      <c r="AB362" s="57">
        <v>3340298.8441695799</v>
      </c>
      <c r="AC362" s="57">
        <v>3301007.2310058102</v>
      </c>
      <c r="AD362" s="57">
        <v>3255245.7590999301</v>
      </c>
      <c r="AE362" s="57">
        <v>3203919.33620433</v>
      </c>
      <c r="AF362" s="57">
        <v>3148046.9712377</v>
      </c>
      <c r="AG362" s="57">
        <v>3088761.7742850301</v>
      </c>
      <c r="AH362" s="57">
        <v>3027310.9565975098</v>
      </c>
      <c r="AI362" s="57">
        <v>2965055.8305927399</v>
      </c>
      <c r="AJ362" s="57">
        <v>2903471.8098545601</v>
      </c>
      <c r="AK362" s="57">
        <v>2844148.4091330199</v>
      </c>
      <c r="AL362" s="57">
        <v>2788789.24434462</v>
      </c>
      <c r="AM362" s="57">
        <v>2739212.03257199</v>
      </c>
      <c r="AN362" s="57">
        <v>2697348.5920641399</v>
      </c>
      <c r="AO362" s="57">
        <v>2665244.84223632</v>
      </c>
      <c r="AP362" s="57">
        <v>2645060.8036701302</v>
      </c>
      <c r="AQ362" s="57">
        <v>2639070.5981133799</v>
      </c>
      <c r="AR362" s="57">
        <v>2649662.4484802298</v>
      </c>
      <c r="AS362" s="57">
        <v>2679338.6788511202</v>
      </c>
      <c r="AT362" s="57">
        <v>2730715.7144727302</v>
      </c>
    </row>
    <row r="363" spans="1:46">
      <c r="A363">
        <v>270</v>
      </c>
      <c r="B363">
        <v>659006</v>
      </c>
      <c r="C363" t="s">
        <v>442</v>
      </c>
      <c r="D363" t="s">
        <v>485</v>
      </c>
      <c r="E363" s="57">
        <v>4186968.3072240399</v>
      </c>
      <c r="F363" s="57">
        <v>4407654.3864627304</v>
      </c>
      <c r="G363" s="57">
        <v>4630292.46338569</v>
      </c>
      <c r="H363" s="57">
        <v>4852061.57759583</v>
      </c>
      <c r="I363" s="57">
        <v>5070342.2226549396</v>
      </c>
      <c r="J363" s="57">
        <v>5282716.3460836504</v>
      </c>
      <c r="K363" s="57">
        <v>5486967.34936147</v>
      </c>
      <c r="L363" s="57">
        <v>5681080.0879267696</v>
      </c>
      <c r="M363" s="57">
        <v>5863240.87117677</v>
      </c>
      <c r="N363" s="57">
        <v>6031837.4624675801</v>
      </c>
      <c r="O363" s="57">
        <v>6185459.0791141503</v>
      </c>
      <c r="P363" s="57">
        <v>6322896.3923902903</v>
      </c>
      <c r="Q363" s="57">
        <v>6443141.5275287097</v>
      </c>
      <c r="R363" s="57">
        <v>6545388.0637209397</v>
      </c>
      <c r="S363" s="57">
        <v>6629031.0341173997</v>
      </c>
      <c r="T363" s="57">
        <v>6693666.9258273598</v>
      </c>
      <c r="U363" s="57">
        <v>6739093.6799189597</v>
      </c>
      <c r="V363" s="57">
        <v>6765310.6914192</v>
      </c>
      <c r="W363" s="57">
        <v>6772518.8093139501</v>
      </c>
      <c r="X363" s="57">
        <v>6761120.33654794</v>
      </c>
      <c r="Y363" s="57">
        <v>6731719.0300247399</v>
      </c>
      <c r="Z363" s="57">
        <v>6685120.1006068196</v>
      </c>
      <c r="AA363" s="57">
        <v>6622330.2131155198</v>
      </c>
      <c r="AB363" s="57">
        <v>6544557.4863309702</v>
      </c>
      <c r="AC363" s="57">
        <v>6453211.4929922801</v>
      </c>
      <c r="AD363" s="57">
        <v>6349903.25979729</v>
      </c>
      <c r="AE363" s="57">
        <v>6236445.2674028203</v>
      </c>
      <c r="AF363" s="57">
        <v>6114851.4504244998</v>
      </c>
      <c r="AG363" s="57">
        <v>5987337.1974367797</v>
      </c>
      <c r="AH363" s="57">
        <v>5856319.3509730902</v>
      </c>
      <c r="AI363" s="57">
        <v>5724416.2075256296</v>
      </c>
      <c r="AJ363" s="57">
        <v>5594447.51754547</v>
      </c>
      <c r="AK363" s="57">
        <v>5469434.4854425797</v>
      </c>
      <c r="AL363" s="57">
        <v>5352599.7695857603</v>
      </c>
      <c r="AM363" s="57">
        <v>5247367.4823026899</v>
      </c>
      <c r="AN363" s="57">
        <v>5157363.1898799604</v>
      </c>
      <c r="AO363" s="57">
        <v>5086413.9125628797</v>
      </c>
      <c r="AP363" s="57">
        <v>5038548.1245558104</v>
      </c>
      <c r="AQ363" s="57">
        <v>5017995.7540218104</v>
      </c>
      <c r="AR363" s="57">
        <v>5029188.1830829298</v>
      </c>
      <c r="AS363" s="57">
        <v>5076758.2478200197</v>
      </c>
      <c r="AT363" s="57">
        <v>5165540.2382727098</v>
      </c>
    </row>
    <row r="364" spans="1:46">
      <c r="A364">
        <v>249</v>
      </c>
      <c r="B364">
        <v>659007</v>
      </c>
      <c r="C364" t="s">
        <v>442</v>
      </c>
      <c r="D364" t="s">
        <v>484</v>
      </c>
      <c r="E364" s="57">
        <v>2028894.0502283799</v>
      </c>
      <c r="F364" s="57">
        <v>2184805.3382144999</v>
      </c>
      <c r="G364" s="57">
        <v>2340502.9595430498</v>
      </c>
      <c r="H364" s="57">
        <v>2494415.1709038401</v>
      </c>
      <c r="I364" s="57">
        <v>2645085.3743399102</v>
      </c>
      <c r="J364" s="57">
        <v>2791172.1172475098</v>
      </c>
      <c r="K364" s="57">
        <v>2931449.0923761101</v>
      </c>
      <c r="L364" s="57">
        <v>3064805.1378284199</v>
      </c>
      <c r="M364" s="57">
        <v>3190244.2370603401</v>
      </c>
      <c r="N364" s="57">
        <v>3306885.5188810299</v>
      </c>
      <c r="O364" s="57">
        <v>3413963.2574528302</v>
      </c>
      <c r="P364" s="57">
        <v>3510826.8722913298</v>
      </c>
      <c r="Q364" s="57">
        <v>3596940.9282653499</v>
      </c>
      <c r="R364" s="57">
        <v>3671885.13559689</v>
      </c>
      <c r="S364" s="57">
        <v>3735354.3498612102</v>
      </c>
      <c r="T364" s="57">
        <v>3787158.5719867898</v>
      </c>
      <c r="U364" s="57">
        <v>3827222.9482553001</v>
      </c>
      <c r="V364" s="57">
        <v>3855587.7703016601</v>
      </c>
      <c r="W364" s="57">
        <v>3872408.475114</v>
      </c>
      <c r="X364" s="57">
        <v>3877955.6450336799</v>
      </c>
      <c r="Y364" s="57">
        <v>3872615.00775528</v>
      </c>
      <c r="Z364" s="57">
        <v>3856887.4363265899</v>
      </c>
      <c r="AA364" s="57">
        <v>3831388.9491486298</v>
      </c>
      <c r="AB364" s="57">
        <v>3796850.7099756501</v>
      </c>
      <c r="AC364" s="57">
        <v>3754119.0279150899</v>
      </c>
      <c r="AD364" s="57">
        <v>3704155.3574276599</v>
      </c>
      <c r="AE364" s="57">
        <v>3648036.2983272499</v>
      </c>
      <c r="AF364" s="57">
        <v>3586953.5957809798</v>
      </c>
      <c r="AG364" s="57">
        <v>3522214.1403092202</v>
      </c>
      <c r="AH364" s="57">
        <v>3455239.9677855298</v>
      </c>
      <c r="AI364" s="57">
        <v>3387568.2594366898</v>
      </c>
      <c r="AJ364" s="57">
        <v>3320851.3418427301</v>
      </c>
      <c r="AK364" s="57">
        <v>3256856.68693686</v>
      </c>
      <c r="AL364" s="57">
        <v>3197466.9120055898</v>
      </c>
      <c r="AM364" s="57">
        <v>3144679.7796885199</v>
      </c>
      <c r="AN364" s="57">
        <v>3100608.1979786102</v>
      </c>
      <c r="AO364" s="57">
        <v>3067480.22022196</v>
      </c>
      <c r="AP364" s="57">
        <v>3047639.04511791</v>
      </c>
      <c r="AQ364" s="57">
        <v>3043543.0167189999</v>
      </c>
      <c r="AR364" s="57">
        <v>3057765.6244310802</v>
      </c>
      <c r="AS364" s="57">
        <v>3092995.50301308</v>
      </c>
      <c r="AT364" s="57">
        <v>3152036.4325772799</v>
      </c>
    </row>
    <row r="365" spans="1:46">
      <c r="A365">
        <v>149</v>
      </c>
      <c r="B365">
        <v>659008</v>
      </c>
      <c r="C365" t="s">
        <v>442</v>
      </c>
      <c r="D365" t="s">
        <v>483</v>
      </c>
      <c r="E365" s="57">
        <v>4661316.9133520396</v>
      </c>
      <c r="F365" s="57">
        <v>4865031.5365387304</v>
      </c>
      <c r="G365" s="57">
        <v>5079945.7884599902</v>
      </c>
      <c r="H365" s="57">
        <v>5302065.4788508797</v>
      </c>
      <c r="I365" s="57">
        <v>5527657.48116857</v>
      </c>
      <c r="J365" s="57">
        <v>5753249.7325923899</v>
      </c>
      <c r="K365" s="57">
        <v>5975631.2340238104</v>
      </c>
      <c r="L365" s="57">
        <v>6191852.0500864796</v>
      </c>
      <c r="M365" s="57">
        <v>6399223.3091261201</v>
      </c>
      <c r="N365" s="57">
        <v>6595317.2032106798</v>
      </c>
      <c r="O365" s="57">
        <v>6777966.9881301802</v>
      </c>
      <c r="P365" s="57">
        <v>6945266.9833968403</v>
      </c>
      <c r="Q365" s="57">
        <v>7095572.5722449599</v>
      </c>
      <c r="R365" s="57">
        <v>7227500.2016310804</v>
      </c>
      <c r="S365" s="57">
        <v>7339927.3822338004</v>
      </c>
      <c r="T365" s="57">
        <v>7431992.6884538801</v>
      </c>
      <c r="U365" s="57">
        <v>7503095.7584142499</v>
      </c>
      <c r="V365" s="57">
        <v>7552897.2939599799</v>
      </c>
      <c r="W365" s="57">
        <v>7581319.0606582798</v>
      </c>
      <c r="X365" s="57">
        <v>7588543.8877984704</v>
      </c>
      <c r="Y365" s="57">
        <v>7575015.6683920603</v>
      </c>
      <c r="Z365" s="57">
        <v>7541439.3591727102</v>
      </c>
      <c r="AA365" s="57">
        <v>7488780.9805961903</v>
      </c>
      <c r="AB365" s="57">
        <v>7418267.6168403998</v>
      </c>
      <c r="AC365" s="57">
        <v>7331387.41580546</v>
      </c>
      <c r="AD365" s="57">
        <v>7229889.5891135205</v>
      </c>
      <c r="AE365" s="57">
        <v>7115784.4121089904</v>
      </c>
      <c r="AF365" s="57">
        <v>6991343.22385839</v>
      </c>
      <c r="AG365" s="57">
        <v>6859098.4271502998</v>
      </c>
      <c r="AH365" s="57">
        <v>6721843.4884955697</v>
      </c>
      <c r="AI365" s="57">
        <v>6582632.9381270902</v>
      </c>
      <c r="AJ365" s="57">
        <v>6444782.3699999703</v>
      </c>
      <c r="AK365" s="57">
        <v>6311868.4417914702</v>
      </c>
      <c r="AL365" s="57">
        <v>6187728.8749008998</v>
      </c>
      <c r="AM365" s="57">
        <v>6076462.4544498101</v>
      </c>
      <c r="AN365" s="57">
        <v>5982429.0292818099</v>
      </c>
      <c r="AO365" s="57">
        <v>5910249.5119627398</v>
      </c>
      <c r="AP365" s="57">
        <v>5864805.8787805904</v>
      </c>
      <c r="AQ365" s="57">
        <v>5851241.1697453503</v>
      </c>
      <c r="AR365" s="57">
        <v>5874959.4885893203</v>
      </c>
      <c r="AS365" s="57">
        <v>5941626.00276687</v>
      </c>
      <c r="AT365" s="57">
        <v>6057166.9434545403</v>
      </c>
    </row>
    <row r="366" spans="1:46">
      <c r="A366">
        <v>153</v>
      </c>
      <c r="B366">
        <v>659009</v>
      </c>
      <c r="C366" t="s">
        <v>442</v>
      </c>
      <c r="D366" t="s">
        <v>482</v>
      </c>
      <c r="E366" s="57">
        <v>1529717.39079271</v>
      </c>
      <c r="F366" s="57">
        <v>1561468.8894948</v>
      </c>
      <c r="G366" s="57">
        <v>1606681.3939299399</v>
      </c>
      <c r="H366" s="57">
        <v>1663103.9905427599</v>
      </c>
      <c r="I366" s="57">
        <v>1728612.6014232901</v>
      </c>
      <c r="J366" s="57">
        <v>1801209.9843069301</v>
      </c>
      <c r="K366" s="57">
        <v>1879025.7325744501</v>
      </c>
      <c r="L366" s="57">
        <v>1960316.27525202</v>
      </c>
      <c r="M366" s="57">
        <v>2043464.8770111699</v>
      </c>
      <c r="N366" s="57">
        <v>2126981.6381688202</v>
      </c>
      <c r="O366" s="57">
        <v>2209503.4946872699</v>
      </c>
      <c r="P366" s="57">
        <v>2289794.2181742</v>
      </c>
      <c r="Q366" s="57">
        <v>2366744.4158826801</v>
      </c>
      <c r="R366" s="57">
        <v>2439371.5307111298</v>
      </c>
      <c r="S366" s="57">
        <v>2506819.8412033799</v>
      </c>
      <c r="T366" s="57">
        <v>2568360.4615486301</v>
      </c>
      <c r="U366" s="57">
        <v>2623391.3415814601</v>
      </c>
      <c r="V366" s="57">
        <v>2671437.26678182</v>
      </c>
      <c r="W366" s="57">
        <v>2712149.8582750699</v>
      </c>
      <c r="X366" s="57">
        <v>2745307.5728319101</v>
      </c>
      <c r="Y366" s="57">
        <v>2770815.7028684299</v>
      </c>
      <c r="Z366" s="57">
        <v>2788706.37644614</v>
      </c>
      <c r="AA366" s="57">
        <v>2799138.5572718801</v>
      </c>
      <c r="AB366" s="57">
        <v>2802398.0446978798</v>
      </c>
      <c r="AC366" s="57">
        <v>2798897.4737217901</v>
      </c>
      <c r="AD366" s="57">
        <v>2789176.3149866001</v>
      </c>
      <c r="AE366" s="57">
        <v>2773900.8747806698</v>
      </c>
      <c r="AF366" s="57">
        <v>2753864.2950377702</v>
      </c>
      <c r="AG366" s="57">
        <v>2729986.5533370599</v>
      </c>
      <c r="AH366" s="57">
        <v>2703314.4629030102</v>
      </c>
      <c r="AI366" s="57">
        <v>2675021.6726055802</v>
      </c>
      <c r="AJ366" s="57">
        <v>2646408.6669600098</v>
      </c>
      <c r="AK366" s="57">
        <v>2618902.7661269601</v>
      </c>
      <c r="AL366" s="57">
        <v>2594058.1259125001</v>
      </c>
      <c r="AM366" s="57">
        <v>2573555.7377680098</v>
      </c>
      <c r="AN366" s="57">
        <v>2559203.4287903202</v>
      </c>
      <c r="AO366" s="57">
        <v>2552935.8617215902</v>
      </c>
      <c r="AP366" s="57">
        <v>2556814.53494942</v>
      </c>
      <c r="AQ366" s="57">
        <v>2573027.7825067001</v>
      </c>
      <c r="AR366" s="57">
        <v>2603890.77407178</v>
      </c>
      <c r="AS366" s="57">
        <v>2651845.5149683501</v>
      </c>
      <c r="AT366" s="57">
        <v>2719460.8461654498</v>
      </c>
    </row>
    <row r="367" spans="1:46">
      <c r="A367">
        <v>113</v>
      </c>
      <c r="B367">
        <v>659010</v>
      </c>
      <c r="C367" t="s">
        <v>442</v>
      </c>
      <c r="D367" t="s">
        <v>481</v>
      </c>
      <c r="E367" s="57">
        <v>4069079.4725053301</v>
      </c>
      <c r="F367" s="57">
        <v>4430608.2474720003</v>
      </c>
      <c r="G367" s="57">
        <v>4783152.5971677499</v>
      </c>
      <c r="H367" s="57">
        <v>5124294.81618171</v>
      </c>
      <c r="I367" s="57">
        <v>5451817.9365244396</v>
      </c>
      <c r="J367" s="57">
        <v>5763705.7276278799</v>
      </c>
      <c r="K367" s="57">
        <v>6058142.6963453405</v>
      </c>
      <c r="L367" s="57">
        <v>6333514.0869515603</v>
      </c>
      <c r="M367" s="57">
        <v>6588405.8811426898</v>
      </c>
      <c r="N367" s="57">
        <v>6821604.7980362196</v>
      </c>
      <c r="O367" s="57">
        <v>7032098.2941710902</v>
      </c>
      <c r="P367" s="57">
        <v>7219074.5635075904</v>
      </c>
      <c r="Q367" s="57">
        <v>7381922.5374274598</v>
      </c>
      <c r="R367" s="57">
        <v>7520231.8847337803</v>
      </c>
      <c r="S367" s="57">
        <v>7633793.0116510596</v>
      </c>
      <c r="T367" s="57">
        <v>7722597.0618252102</v>
      </c>
      <c r="U367" s="57">
        <v>7786835.9163234998</v>
      </c>
      <c r="V367" s="57">
        <v>7826902.1936346302</v>
      </c>
      <c r="W367" s="57">
        <v>7843389.2496686904</v>
      </c>
      <c r="X367" s="57">
        <v>7837091.1777571598</v>
      </c>
      <c r="Y367" s="57">
        <v>7809002.8086529104</v>
      </c>
      <c r="Z367" s="57">
        <v>7760319.7105302298</v>
      </c>
      <c r="AA367" s="57">
        <v>7692438.1889847703</v>
      </c>
      <c r="AB367" s="57">
        <v>7606955.2870336296</v>
      </c>
      <c r="AC367" s="57">
        <v>7505668.7851151899</v>
      </c>
      <c r="AD367" s="57">
        <v>7390577.2010893999</v>
      </c>
      <c r="AE367" s="57">
        <v>7263879.79023745</v>
      </c>
      <c r="AF367" s="57">
        <v>7127976.5452620396</v>
      </c>
      <c r="AG367" s="57">
        <v>6985468.1962871598</v>
      </c>
      <c r="AH367" s="57">
        <v>6839156.2108583003</v>
      </c>
      <c r="AI367" s="57">
        <v>6692042.7939422596</v>
      </c>
      <c r="AJ367" s="57">
        <v>6547330.8879272696</v>
      </c>
      <c r="AK367" s="57">
        <v>6408424.1726230001</v>
      </c>
      <c r="AL367" s="57">
        <v>6278927.0652604299</v>
      </c>
      <c r="AM367" s="57">
        <v>6162644.7204920296</v>
      </c>
      <c r="AN367" s="57">
        <v>6063583.0303915702</v>
      </c>
      <c r="AO367" s="57">
        <v>5985948.6244542897</v>
      </c>
      <c r="AP367" s="57">
        <v>5934148.8695967598</v>
      </c>
      <c r="AQ367" s="57">
        <v>5912791.8701570202</v>
      </c>
      <c r="AR367" s="57">
        <v>5926686.4678944796</v>
      </c>
      <c r="AS367" s="57">
        <v>5980842.2419898696</v>
      </c>
      <c r="AT367" s="57">
        <v>6080469.5090454603</v>
      </c>
    </row>
  </sheetData>
  <autoFilter ref="A1:AT1" xr:uid="{FA00273C-2001-408A-BC02-48050EA035BD}">
    <sortState xmlns:xlrd2="http://schemas.microsoft.com/office/spreadsheetml/2017/richdata2" ref="A2:AT367">
      <sortCondition ref="B1"/>
    </sortState>
  </autoFilter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8A447-9FEE-4CB7-A908-B54BF3E13681}">
  <dimension ref="A1:AT367"/>
  <sheetViews>
    <sheetView workbookViewId="0">
      <selection activeCell="F26" sqref="F26"/>
    </sheetView>
  </sheetViews>
  <sheetFormatPr defaultRowHeight="14.3"/>
  <cols>
    <col min="1" max="1" width="4.5" bestFit="1" customWidth="1"/>
    <col min="2" max="2" width="7.5" bestFit="1" customWidth="1"/>
    <col min="3" max="3" width="17.25" bestFit="1" customWidth="1"/>
    <col min="4" max="4" width="23.5" bestFit="1" customWidth="1"/>
  </cols>
  <sheetData>
    <row r="1" spans="1:46">
      <c r="D1" t="s">
        <v>844</v>
      </c>
      <c r="E1">
        <v>2019</v>
      </c>
      <c r="F1">
        <v>2020</v>
      </c>
      <c r="G1">
        <v>2021</v>
      </c>
      <c r="H1">
        <v>2022</v>
      </c>
      <c r="I1">
        <v>2023</v>
      </c>
      <c r="J1">
        <v>2024</v>
      </c>
      <c r="K1">
        <v>2025</v>
      </c>
      <c r="L1">
        <v>2026</v>
      </c>
      <c r="M1">
        <v>2027</v>
      </c>
      <c r="N1">
        <v>2028</v>
      </c>
      <c r="O1">
        <v>2029</v>
      </c>
      <c r="P1">
        <v>2030</v>
      </c>
      <c r="Q1">
        <v>2031</v>
      </c>
      <c r="R1">
        <v>2032</v>
      </c>
      <c r="S1">
        <v>2033</v>
      </c>
      <c r="T1">
        <v>2034</v>
      </c>
      <c r="U1">
        <v>2035</v>
      </c>
      <c r="V1">
        <v>2036</v>
      </c>
      <c r="W1">
        <v>2037</v>
      </c>
      <c r="X1">
        <v>2038</v>
      </c>
      <c r="Y1">
        <v>2039</v>
      </c>
      <c r="Z1">
        <v>2040</v>
      </c>
      <c r="AA1">
        <v>2041</v>
      </c>
      <c r="AB1">
        <v>2042</v>
      </c>
      <c r="AC1">
        <v>2043</v>
      </c>
      <c r="AD1">
        <v>2044</v>
      </c>
      <c r="AE1">
        <v>2045</v>
      </c>
      <c r="AF1">
        <v>2046</v>
      </c>
      <c r="AG1">
        <v>2047</v>
      </c>
      <c r="AH1">
        <v>2048</v>
      </c>
      <c r="AI1">
        <v>2049</v>
      </c>
      <c r="AJ1">
        <v>2050</v>
      </c>
      <c r="AK1">
        <v>2051</v>
      </c>
      <c r="AL1">
        <v>2052</v>
      </c>
      <c r="AM1">
        <v>2053</v>
      </c>
      <c r="AN1">
        <v>2054</v>
      </c>
      <c r="AO1">
        <v>2055</v>
      </c>
      <c r="AP1">
        <v>2056</v>
      </c>
      <c r="AQ1">
        <v>2057</v>
      </c>
      <c r="AR1">
        <v>2058</v>
      </c>
      <c r="AS1">
        <v>2059</v>
      </c>
      <c r="AT1">
        <v>2060</v>
      </c>
    </row>
    <row r="2" spans="1:46">
      <c r="A2">
        <v>27</v>
      </c>
      <c r="B2">
        <v>110000</v>
      </c>
      <c r="C2" t="s">
        <v>468</v>
      </c>
      <c r="D2" t="s">
        <v>468</v>
      </c>
      <c r="E2" s="57">
        <v>64345511137.471901</v>
      </c>
      <c r="F2" s="57">
        <v>59218003004.256203</v>
      </c>
      <c r="G2" s="57">
        <v>54752905025.127701</v>
      </c>
      <c r="H2" s="57">
        <v>50895158173.850304</v>
      </c>
      <c r="I2" s="57">
        <v>47591911717.727997</v>
      </c>
      <c r="J2" s="57">
        <v>44792523217.604797</v>
      </c>
      <c r="K2" s="57">
        <v>42448558527.8647</v>
      </c>
      <c r="L2" s="57">
        <v>40513791796.431801</v>
      </c>
      <c r="M2" s="57">
        <v>38944205464.769798</v>
      </c>
      <c r="N2" s="57">
        <v>37697990267.883102</v>
      </c>
      <c r="O2" s="57">
        <v>36735545234.315102</v>
      </c>
      <c r="P2" s="57">
        <v>36019477686.149902</v>
      </c>
      <c r="Q2" s="57">
        <v>35514603239.011497</v>
      </c>
      <c r="R2" s="57">
        <v>35187945802.063599</v>
      </c>
      <c r="S2" s="57">
        <v>35008737578.010101</v>
      </c>
      <c r="T2" s="57">
        <v>34948419063.094704</v>
      </c>
      <c r="U2" s="57">
        <v>34980639047.1017</v>
      </c>
      <c r="V2" s="57">
        <v>35081254613.354599</v>
      </c>
      <c r="W2" s="57">
        <v>35228331138.717003</v>
      </c>
      <c r="X2" s="57">
        <v>35402142293.592903</v>
      </c>
      <c r="Y2" s="57">
        <v>35585170041.926003</v>
      </c>
      <c r="Z2" s="57">
        <v>35762104641.199997</v>
      </c>
      <c r="AA2" s="57">
        <v>35919844642.438499</v>
      </c>
      <c r="AB2" s="57">
        <v>36047496890.205299</v>
      </c>
      <c r="AC2" s="57">
        <v>36136376522.604401</v>
      </c>
      <c r="AD2" s="57">
        <v>36180006971.279297</v>
      </c>
      <c r="AE2" s="57">
        <v>36174119961.413101</v>
      </c>
      <c r="AF2" s="57">
        <v>36116655511.730202</v>
      </c>
      <c r="AG2" s="57">
        <v>36007761934.493401</v>
      </c>
      <c r="AH2" s="57">
        <v>35849795835.507599</v>
      </c>
      <c r="AI2" s="57">
        <v>35647322114.114998</v>
      </c>
      <c r="AJ2" s="57">
        <v>35407113963.200203</v>
      </c>
      <c r="AK2" s="57">
        <v>35138152869.185799</v>
      </c>
      <c r="AL2" s="57">
        <v>34851628612.035896</v>
      </c>
      <c r="AM2" s="57">
        <v>34560939265.254601</v>
      </c>
      <c r="AN2" s="57">
        <v>34281691195.883301</v>
      </c>
      <c r="AO2" s="57">
        <v>34031699064.508099</v>
      </c>
      <c r="AP2" s="57">
        <v>33830985825.251202</v>
      </c>
      <c r="AQ2" s="57">
        <v>33701782725.7761</v>
      </c>
      <c r="AR2" s="57">
        <v>33668529307.2854</v>
      </c>
      <c r="AS2" s="57">
        <v>33757873404.524399</v>
      </c>
      <c r="AT2" s="57">
        <v>33998671145.775101</v>
      </c>
    </row>
    <row r="3" spans="1:46">
      <c r="A3">
        <v>266</v>
      </c>
      <c r="B3">
        <v>120000</v>
      </c>
      <c r="C3" t="s">
        <v>443</v>
      </c>
      <c r="D3" t="s">
        <v>443</v>
      </c>
      <c r="E3" s="57">
        <v>19370620244.491001</v>
      </c>
      <c r="F3" s="57">
        <v>20691131133.617001</v>
      </c>
      <c r="G3" s="57">
        <v>22148228850.5975</v>
      </c>
      <c r="H3" s="57">
        <v>23698727119.567299</v>
      </c>
      <c r="I3" s="57">
        <v>25302335515.141998</v>
      </c>
      <c r="J3" s="57">
        <v>26921659462.419601</v>
      </c>
      <c r="K3" s="57">
        <v>28522200236.979</v>
      </c>
      <c r="L3" s="57">
        <v>30072354964.880901</v>
      </c>
      <c r="M3" s="57">
        <v>31543416622.667702</v>
      </c>
      <c r="N3" s="57">
        <v>32909574037.363201</v>
      </c>
      <c r="O3" s="57">
        <v>34147911886.472698</v>
      </c>
      <c r="P3" s="57">
        <v>35238410697.983398</v>
      </c>
      <c r="Q3" s="57">
        <v>36163946850.363701</v>
      </c>
      <c r="R3" s="57">
        <v>36910292572.563698</v>
      </c>
      <c r="S3" s="57">
        <v>37466115944.015099</v>
      </c>
      <c r="T3" s="57">
        <v>37822980894.631203</v>
      </c>
      <c r="U3" s="57">
        <v>37975347204.806702</v>
      </c>
      <c r="V3" s="57">
        <v>37920570505.418098</v>
      </c>
      <c r="W3" s="57">
        <v>37658902277.823097</v>
      </c>
      <c r="X3" s="57">
        <v>37193489853.861603</v>
      </c>
      <c r="Y3" s="57">
        <v>36530376415.854301</v>
      </c>
      <c r="Z3" s="57">
        <v>35678500996.604103</v>
      </c>
      <c r="AA3" s="57">
        <v>34649698479.394699</v>
      </c>
      <c r="AB3" s="57">
        <v>33458699597.992802</v>
      </c>
      <c r="AC3" s="57">
        <v>32123130936.644901</v>
      </c>
      <c r="AD3" s="57">
        <v>30663514930.0802</v>
      </c>
      <c r="AE3" s="57">
        <v>29103269863.5089</v>
      </c>
      <c r="AF3" s="57">
        <v>27468709872.6236</v>
      </c>
      <c r="AG3" s="57">
        <v>25789044943.597401</v>
      </c>
      <c r="AH3" s="57">
        <v>24096380913.085602</v>
      </c>
      <c r="AI3" s="57">
        <v>22425719468.224998</v>
      </c>
      <c r="AJ3" s="57">
        <v>20814958146.6339</v>
      </c>
      <c r="AK3" s="57">
        <v>19304890336.411999</v>
      </c>
      <c r="AL3" s="57">
        <v>17939205276.1409</v>
      </c>
      <c r="AM3" s="57">
        <v>16764488054.8836</v>
      </c>
      <c r="AN3" s="57">
        <v>15830219612.184299</v>
      </c>
      <c r="AO3" s="57">
        <v>15188776738.069599</v>
      </c>
      <c r="AP3" s="57">
        <v>14895432073.046801</v>
      </c>
      <c r="AQ3" s="57">
        <v>15008354108.105101</v>
      </c>
      <c r="AR3" s="57">
        <v>15588607184.7157</v>
      </c>
      <c r="AS3" s="57">
        <v>16700151494.8311</v>
      </c>
      <c r="AT3" s="57">
        <v>18409843080.884998</v>
      </c>
    </row>
    <row r="4" spans="1:46">
      <c r="A4">
        <v>247</v>
      </c>
      <c r="B4">
        <v>130100</v>
      </c>
      <c r="C4" t="s">
        <v>461</v>
      </c>
      <c r="D4" t="s">
        <v>843</v>
      </c>
      <c r="E4" s="57">
        <v>12917298611.7435</v>
      </c>
      <c r="F4" s="57">
        <v>13505664286.925301</v>
      </c>
      <c r="G4" s="57">
        <v>14244527451.466</v>
      </c>
      <c r="H4" s="57">
        <v>15099214343.5285</v>
      </c>
      <c r="I4" s="57">
        <v>16037247801.579</v>
      </c>
      <c r="J4" s="57">
        <v>17028347264.386999</v>
      </c>
      <c r="K4" s="57">
        <v>18044428771.025501</v>
      </c>
      <c r="L4" s="57">
        <v>19059604960.8708</v>
      </c>
      <c r="M4" s="57">
        <v>20050185073.602402</v>
      </c>
      <c r="N4" s="57">
        <v>20994674949.2034</v>
      </c>
      <c r="O4" s="57">
        <v>21873777027.960201</v>
      </c>
      <c r="P4" s="57">
        <v>22670390350.462399</v>
      </c>
      <c r="Q4" s="57">
        <v>23369610557.603001</v>
      </c>
      <c r="R4" s="57">
        <v>23958729890.5788</v>
      </c>
      <c r="S4" s="57">
        <v>24427237190.889099</v>
      </c>
      <c r="T4" s="57">
        <v>24766817900.3372</v>
      </c>
      <c r="U4" s="57">
        <v>24971354061.029598</v>
      </c>
      <c r="V4" s="57">
        <v>25036924315.375999</v>
      </c>
      <c r="W4" s="57">
        <v>24961803906.089699</v>
      </c>
      <c r="X4" s="57">
        <v>24746464676.187401</v>
      </c>
      <c r="Y4" s="57">
        <v>24393575068.9888</v>
      </c>
      <c r="Z4" s="57">
        <v>23908000128.117199</v>
      </c>
      <c r="AA4" s="57">
        <v>23296801497.499298</v>
      </c>
      <c r="AB4" s="57">
        <v>22569237421.364799</v>
      </c>
      <c r="AC4" s="57">
        <v>21736762744.247601</v>
      </c>
      <c r="AD4" s="57">
        <v>20813028910.9837</v>
      </c>
      <c r="AE4" s="57">
        <v>19813883966.7136</v>
      </c>
      <c r="AF4" s="57">
        <v>18757372556.880299</v>
      </c>
      <c r="AG4" s="57">
        <v>17663735927.2309</v>
      </c>
      <c r="AH4" s="57">
        <v>16555411923.815399</v>
      </c>
      <c r="AI4" s="57">
        <v>15457034992.9874</v>
      </c>
      <c r="AJ4" s="57">
        <v>14395436181.4032</v>
      </c>
      <c r="AK4" s="57">
        <v>13399643136.0236</v>
      </c>
      <c r="AL4" s="57">
        <v>12500880104.112</v>
      </c>
      <c r="AM4" s="57">
        <v>11732567933.234699</v>
      </c>
      <c r="AN4" s="57">
        <v>11130324071.262501</v>
      </c>
      <c r="AO4" s="57">
        <v>10731962566.3689</v>
      </c>
      <c r="AP4" s="57">
        <v>10577494067.0305</v>
      </c>
      <c r="AQ4" s="57">
        <v>10709125822.0282</v>
      </c>
      <c r="AR4" s="57">
        <v>11171261680.4454</v>
      </c>
      <c r="AS4" s="57">
        <v>12010502091.6689</v>
      </c>
      <c r="AT4" s="57">
        <v>13275644105.389799</v>
      </c>
    </row>
    <row r="5" spans="1:46">
      <c r="A5">
        <v>265</v>
      </c>
      <c r="B5">
        <v>130200</v>
      </c>
      <c r="C5" t="s">
        <v>461</v>
      </c>
      <c r="D5" t="s">
        <v>842</v>
      </c>
      <c r="E5" s="57">
        <v>9094057396.48806</v>
      </c>
      <c r="F5" s="57">
        <v>9517720935.9941406</v>
      </c>
      <c r="G5" s="57">
        <v>9898652442.3255901</v>
      </c>
      <c r="H5" s="57">
        <v>10242608799.9914</v>
      </c>
      <c r="I5" s="57">
        <v>10554978009.9277</v>
      </c>
      <c r="J5" s="57">
        <v>10840779189.4981</v>
      </c>
      <c r="K5" s="57">
        <v>11104662572.493601</v>
      </c>
      <c r="L5" s="57">
        <v>11350909509.132299</v>
      </c>
      <c r="M5" s="57">
        <v>11583432466.0597</v>
      </c>
      <c r="N5" s="57">
        <v>11805775026.3486</v>
      </c>
      <c r="O5" s="57">
        <v>12021111889.499201</v>
      </c>
      <c r="P5" s="57">
        <v>12232248871.4389</v>
      </c>
      <c r="Q5" s="57">
        <v>12441622904.522499</v>
      </c>
      <c r="R5" s="57">
        <v>12651302037.532</v>
      </c>
      <c r="S5" s="57">
        <v>12862985435.676901</v>
      </c>
      <c r="T5" s="57">
        <v>13078003380.5938</v>
      </c>
      <c r="U5" s="57">
        <v>13297317270.346701</v>
      </c>
      <c r="V5" s="57">
        <v>13521519619.427</v>
      </c>
      <c r="W5" s="57">
        <v>13750834058.753201</v>
      </c>
      <c r="X5" s="57">
        <v>13985115335.6714</v>
      </c>
      <c r="Y5" s="57">
        <v>14223849313.9548</v>
      </c>
      <c r="Z5" s="57">
        <v>14466152973.804001</v>
      </c>
      <c r="AA5" s="57">
        <v>14710774411.846901</v>
      </c>
      <c r="AB5" s="57">
        <v>14956092841.138599</v>
      </c>
      <c r="AC5" s="57">
        <v>15200118591.1618</v>
      </c>
      <c r="AD5" s="57">
        <v>15440493107.826099</v>
      </c>
      <c r="AE5" s="57">
        <v>15674488953.4688</v>
      </c>
      <c r="AF5" s="57">
        <v>15899009806.8543</v>
      </c>
      <c r="AG5" s="57">
        <v>16110590463.1744</v>
      </c>
      <c r="AH5" s="57">
        <v>16305396834.0481</v>
      </c>
      <c r="AI5" s="57">
        <v>16479225947.5219</v>
      </c>
      <c r="AJ5" s="57">
        <v>16627505948.0695</v>
      </c>
      <c r="AK5" s="57">
        <v>16745296096.5917</v>
      </c>
      <c r="AL5" s="57">
        <v>16827286770.417101</v>
      </c>
      <c r="AM5" s="57">
        <v>16867799463.3013</v>
      </c>
      <c r="AN5" s="57">
        <v>16860786785.427</v>
      </c>
      <c r="AO5" s="57">
        <v>16799832463.4049</v>
      </c>
      <c r="AP5" s="57">
        <v>16678151340.272301</v>
      </c>
      <c r="AQ5" s="57">
        <v>16488589375.494101</v>
      </c>
      <c r="AR5" s="57">
        <v>16223623644.9625</v>
      </c>
      <c r="AS5" s="57">
        <v>15875362340.9972</v>
      </c>
      <c r="AT5" s="57">
        <v>15435544772.3449</v>
      </c>
    </row>
    <row r="6" spans="1:46">
      <c r="A6">
        <v>217</v>
      </c>
      <c r="B6">
        <v>130300</v>
      </c>
      <c r="C6" t="s">
        <v>461</v>
      </c>
      <c r="D6" t="s">
        <v>841</v>
      </c>
      <c r="E6" s="57">
        <v>5173654623.0798101</v>
      </c>
      <c r="F6" s="57">
        <v>5228099424.3333397</v>
      </c>
      <c r="G6" s="57">
        <v>5311270013.4348497</v>
      </c>
      <c r="H6" s="57">
        <v>5419073060.4235296</v>
      </c>
      <c r="I6" s="57">
        <v>5547592012.5353498</v>
      </c>
      <c r="J6" s="57">
        <v>5693087094.2031002</v>
      </c>
      <c r="K6" s="57">
        <v>5851995307.0563803</v>
      </c>
      <c r="L6" s="57">
        <v>6020930429.9215498</v>
      </c>
      <c r="M6" s="57">
        <v>6196683018.8218203</v>
      </c>
      <c r="N6" s="57">
        <v>6376220406.97717</v>
      </c>
      <c r="O6" s="57">
        <v>6556686704.8044205</v>
      </c>
      <c r="P6" s="57">
        <v>6735402799.91714</v>
      </c>
      <c r="Q6" s="57">
        <v>6909866357.1257601</v>
      </c>
      <c r="R6" s="57">
        <v>7077751818.4374704</v>
      </c>
      <c r="S6" s="57">
        <v>7236910403.0562601</v>
      </c>
      <c r="T6" s="57">
        <v>7385370107.3829803</v>
      </c>
      <c r="U6" s="57">
        <v>7521335705.0152102</v>
      </c>
      <c r="V6" s="57">
        <v>7643188746.7473803</v>
      </c>
      <c r="W6" s="57">
        <v>7749487560.5706997</v>
      </c>
      <c r="X6" s="57">
        <v>7838967251.6731796</v>
      </c>
      <c r="Y6" s="57">
        <v>7910539702.4396896</v>
      </c>
      <c r="Z6" s="57">
        <v>7963293572.4518003</v>
      </c>
      <c r="AA6" s="57">
        <v>7996494298.4879704</v>
      </c>
      <c r="AB6" s="57">
        <v>8009584094.5234299</v>
      </c>
      <c r="AC6" s="57">
        <v>8002181951.7302103</v>
      </c>
      <c r="AD6" s="57">
        <v>7974083638.47715</v>
      </c>
      <c r="AE6" s="57">
        <v>7925261700.3298397</v>
      </c>
      <c r="AF6" s="57">
        <v>7855865460.0507898</v>
      </c>
      <c r="AG6" s="57">
        <v>7766221017.5992498</v>
      </c>
      <c r="AH6" s="57">
        <v>7656831250.1311703</v>
      </c>
      <c r="AI6" s="57">
        <v>7528375811.9995298</v>
      </c>
      <c r="AJ6" s="57">
        <v>7381711134.75389</v>
      </c>
      <c r="AK6" s="57">
        <v>7217870427.14077</v>
      </c>
      <c r="AL6" s="57">
        <v>7038063675.1033497</v>
      </c>
      <c r="AM6" s="57">
        <v>6843677641.7817602</v>
      </c>
      <c r="AN6" s="57">
        <v>6636275867.5128403</v>
      </c>
      <c r="AO6" s="57">
        <v>6417598669.8302298</v>
      </c>
      <c r="AP6" s="57">
        <v>6189563143.4644203</v>
      </c>
      <c r="AQ6" s="57">
        <v>5954263160.3426704</v>
      </c>
      <c r="AR6" s="57">
        <v>5713969369.5891199</v>
      </c>
      <c r="AS6" s="57">
        <v>5471129197.5245104</v>
      </c>
      <c r="AT6" s="57">
        <v>5228366847.6666803</v>
      </c>
    </row>
    <row r="7" spans="1:46">
      <c r="A7">
        <v>96</v>
      </c>
      <c r="B7">
        <v>130400</v>
      </c>
      <c r="C7" t="s">
        <v>461</v>
      </c>
      <c r="D7" t="s">
        <v>840</v>
      </c>
      <c r="E7" s="57">
        <v>8496264010.7584896</v>
      </c>
      <c r="F7" s="57">
        <v>9083042631.1107292</v>
      </c>
      <c r="G7" s="57">
        <v>9581743707.7012691</v>
      </c>
      <c r="H7" s="57">
        <v>10006288765.6427</v>
      </c>
      <c r="I7" s="57">
        <v>10369639721.8613</v>
      </c>
      <c r="J7" s="57">
        <v>10683798885.0972</v>
      </c>
      <c r="K7" s="57">
        <v>10959808955.9042</v>
      </c>
      <c r="L7" s="57">
        <v>11207753026.6499</v>
      </c>
      <c r="M7" s="57">
        <v>11436754581.5156</v>
      </c>
      <c r="N7" s="57">
        <v>11654977496.496201</v>
      </c>
      <c r="O7" s="57">
        <v>11869626039.4007</v>
      </c>
      <c r="P7" s="57">
        <v>12086944869.8515</v>
      </c>
      <c r="Q7" s="57">
        <v>12312219039.2848</v>
      </c>
      <c r="R7" s="57">
        <v>12549773990.950701</v>
      </c>
      <c r="S7" s="57">
        <v>12802975559.913</v>
      </c>
      <c r="T7" s="57">
        <v>13074229973.048901</v>
      </c>
      <c r="U7" s="57">
        <v>13364983849.049999</v>
      </c>
      <c r="V7" s="57">
        <v>13675724198.421</v>
      </c>
      <c r="W7" s="57">
        <v>14005978423.4806</v>
      </c>
      <c r="X7" s="57">
        <v>14354314318.361401</v>
      </c>
      <c r="Y7" s="57">
        <v>14718340069.009501</v>
      </c>
      <c r="Z7" s="57">
        <v>15094704253.1847</v>
      </c>
      <c r="AA7" s="57">
        <v>15479095840.460899</v>
      </c>
      <c r="AB7" s="57">
        <v>15866244192.2253</v>
      </c>
      <c r="AC7" s="57">
        <v>16249919061.679199</v>
      </c>
      <c r="AD7" s="57">
        <v>16622930593.8374</v>
      </c>
      <c r="AE7" s="57">
        <v>16977129325.5284</v>
      </c>
      <c r="AF7" s="57">
        <v>17303406185.394699</v>
      </c>
      <c r="AG7" s="57">
        <v>17591692493.892502</v>
      </c>
      <c r="AH7" s="57">
        <v>17830959963.291401</v>
      </c>
      <c r="AI7" s="57">
        <v>18009220697.675201</v>
      </c>
      <c r="AJ7" s="57">
        <v>18113527192.9412</v>
      </c>
      <c r="AK7" s="57">
        <v>18129972336.800201</v>
      </c>
      <c r="AL7" s="57">
        <v>18043689408.777302</v>
      </c>
      <c r="AM7" s="57">
        <v>17838852080.210899</v>
      </c>
      <c r="AN7" s="57">
        <v>17498674414.253399</v>
      </c>
      <c r="AO7" s="57">
        <v>17005410865.8706</v>
      </c>
      <c r="AP7" s="57">
        <v>16340356281.842501</v>
      </c>
      <c r="AQ7" s="57">
        <v>15483845900.7626</v>
      </c>
      <c r="AR7" s="57">
        <v>14415255353.037901</v>
      </c>
      <c r="AS7" s="57">
        <v>13113000660.8897</v>
      </c>
      <c r="AT7" s="57">
        <v>11554538238.3524</v>
      </c>
    </row>
    <row r="8" spans="1:46">
      <c r="A8">
        <v>312</v>
      </c>
      <c r="B8">
        <v>130500</v>
      </c>
      <c r="C8" t="s">
        <v>461</v>
      </c>
      <c r="D8" t="s">
        <v>839</v>
      </c>
      <c r="E8" s="57">
        <v>6347979314.7274704</v>
      </c>
      <c r="F8" s="57">
        <v>6732710510.592</v>
      </c>
      <c r="G8" s="57">
        <v>7071864702.3196898</v>
      </c>
      <c r="H8" s="57">
        <v>7372374104.8580704</v>
      </c>
      <c r="I8" s="57">
        <v>7640705477.1144104</v>
      </c>
      <c r="J8" s="57">
        <v>7882860121.9557695</v>
      </c>
      <c r="K8" s="57">
        <v>8104373886.2089195</v>
      </c>
      <c r="L8" s="57">
        <v>8310317160.6604605</v>
      </c>
      <c r="M8" s="57">
        <v>8505294880.0566702</v>
      </c>
      <c r="N8" s="57">
        <v>8693446523.1036091</v>
      </c>
      <c r="O8" s="57">
        <v>8878446112.4671307</v>
      </c>
      <c r="P8" s="57">
        <v>9063502214.7727909</v>
      </c>
      <c r="Q8" s="57">
        <v>9251357940.6059303</v>
      </c>
      <c r="R8" s="57">
        <v>9444290944.5116901</v>
      </c>
      <c r="S8" s="57">
        <v>9644113424.9949093</v>
      </c>
      <c r="T8" s="57">
        <v>9852172124.5201492</v>
      </c>
      <c r="U8" s="57">
        <v>10069348329.511801</v>
      </c>
      <c r="V8" s="57">
        <v>10296057870.354099</v>
      </c>
      <c r="W8" s="57">
        <v>10532251121.390699</v>
      </c>
      <c r="X8" s="57">
        <v>10777413000.925501</v>
      </c>
      <c r="Y8" s="57">
        <v>11030562971.221701</v>
      </c>
      <c r="Z8" s="57">
        <v>11290255038.5026</v>
      </c>
      <c r="AA8" s="57">
        <v>11554577752.951</v>
      </c>
      <c r="AB8" s="57">
        <v>11821154208.7096</v>
      </c>
      <c r="AC8" s="57">
        <v>12087142043.8808</v>
      </c>
      <c r="AD8" s="57">
        <v>12349233440.526899</v>
      </c>
      <c r="AE8" s="57">
        <v>12603655124.669701</v>
      </c>
      <c r="AF8" s="57">
        <v>12846168366.291</v>
      </c>
      <c r="AG8" s="57">
        <v>13072068979.332199</v>
      </c>
      <c r="AH8" s="57">
        <v>13276187321.6945</v>
      </c>
      <c r="AI8" s="57">
        <v>13452888295.238899</v>
      </c>
      <c r="AJ8" s="57">
        <v>13596071345.7861</v>
      </c>
      <c r="AK8" s="57">
        <v>13699170463.1166</v>
      </c>
      <c r="AL8" s="57">
        <v>13755154180.9708</v>
      </c>
      <c r="AM8" s="57">
        <v>13756525577.0483</v>
      </c>
      <c r="AN8" s="57">
        <v>13695322273.0093</v>
      </c>
      <c r="AO8" s="57">
        <v>13563116434.4729</v>
      </c>
      <c r="AP8" s="57">
        <v>13351014771.018801</v>
      </c>
      <c r="AQ8" s="57">
        <v>13049658536.1856</v>
      </c>
      <c r="AR8" s="57">
        <v>12649223527.472401</v>
      </c>
      <c r="AS8" s="57">
        <v>12139420086.337601</v>
      </c>
      <c r="AT8" s="57">
        <v>11509493098.1994</v>
      </c>
    </row>
    <row r="9" spans="1:46">
      <c r="A9">
        <v>23</v>
      </c>
      <c r="B9">
        <v>130600</v>
      </c>
      <c r="C9" t="s">
        <v>461</v>
      </c>
      <c r="D9" t="s">
        <v>838</v>
      </c>
      <c r="E9" s="57">
        <v>19397324011.960201</v>
      </c>
      <c r="F9" s="57">
        <v>20629615114.407001</v>
      </c>
      <c r="G9" s="57">
        <v>21679671024.709702</v>
      </c>
      <c r="H9" s="57">
        <v>22574958548.669201</v>
      </c>
      <c r="I9" s="57">
        <v>23341089252.417801</v>
      </c>
      <c r="J9" s="57">
        <v>24001819462.419102</v>
      </c>
      <c r="K9" s="57">
        <v>24579050265.4688</v>
      </c>
      <c r="L9" s="57">
        <v>25092827508.693401</v>
      </c>
      <c r="M9" s="57">
        <v>25561341799.551601</v>
      </c>
      <c r="N9" s="57">
        <v>26000928505.832901</v>
      </c>
      <c r="O9" s="57">
        <v>26426067755.6591</v>
      </c>
      <c r="P9" s="57">
        <v>26849384437.4827</v>
      </c>
      <c r="Q9" s="57">
        <v>27281648200.088299</v>
      </c>
      <c r="R9" s="57">
        <v>27731773452.5919</v>
      </c>
      <c r="S9" s="57">
        <v>28206819364.4408</v>
      </c>
      <c r="T9" s="57">
        <v>28711989865.413898</v>
      </c>
      <c r="U9" s="57">
        <v>29250633645.621899</v>
      </c>
      <c r="V9" s="57">
        <v>29824244155.5065</v>
      </c>
      <c r="W9" s="57">
        <v>30432459605.841099</v>
      </c>
      <c r="X9" s="57">
        <v>31073062967.731098</v>
      </c>
      <c r="Y9" s="57">
        <v>31741981972.612499</v>
      </c>
      <c r="Z9" s="57">
        <v>32433289112.2537</v>
      </c>
      <c r="AA9" s="57">
        <v>33139201638.754002</v>
      </c>
      <c r="AB9" s="57">
        <v>33850081564.544601</v>
      </c>
      <c r="AC9" s="57">
        <v>34554435662.387802</v>
      </c>
      <c r="AD9" s="57">
        <v>35238915465.3778</v>
      </c>
      <c r="AE9" s="57">
        <v>35888317266.9403</v>
      </c>
      <c r="AF9" s="57">
        <v>36485582120.8321</v>
      </c>
      <c r="AG9" s="57">
        <v>37011795841.141701</v>
      </c>
      <c r="AH9" s="57">
        <v>37446189002.289597</v>
      </c>
      <c r="AI9" s="57">
        <v>37766136939.027397</v>
      </c>
      <c r="AJ9" s="57">
        <v>37947159746.437599</v>
      </c>
      <c r="AK9" s="57">
        <v>37962922279.9356</v>
      </c>
      <c r="AL9" s="57">
        <v>37785234155.267097</v>
      </c>
      <c r="AM9" s="57">
        <v>37384049748.510101</v>
      </c>
      <c r="AN9" s="57">
        <v>36727468196.073196</v>
      </c>
      <c r="AO9" s="57">
        <v>35781733394.697403</v>
      </c>
      <c r="AP9" s="57">
        <v>34511234001.454903</v>
      </c>
      <c r="AQ9" s="57">
        <v>32878503433.749599</v>
      </c>
      <c r="AR9" s="57">
        <v>30844219869.316502</v>
      </c>
      <c r="AS9" s="57">
        <v>28367206246.222</v>
      </c>
      <c r="AT9" s="57">
        <v>25404430262.864601</v>
      </c>
    </row>
    <row r="10" spans="1:46">
      <c r="A10">
        <v>345</v>
      </c>
      <c r="B10">
        <v>130700</v>
      </c>
      <c r="C10" t="s">
        <v>461</v>
      </c>
      <c r="D10" t="s">
        <v>837</v>
      </c>
      <c r="E10" s="57">
        <v>4048849581.8140802</v>
      </c>
      <c r="F10" s="57">
        <v>4223569652.2337499</v>
      </c>
      <c r="G10" s="57">
        <v>4382581795.0676899</v>
      </c>
      <c r="H10" s="57">
        <v>4528025580.3352404</v>
      </c>
      <c r="I10" s="57">
        <v>4661898824.5412102</v>
      </c>
      <c r="J10" s="57">
        <v>4786057590.6758404</v>
      </c>
      <c r="K10" s="57">
        <v>4902216188.2148399</v>
      </c>
      <c r="L10" s="57">
        <v>5011947173.1193399</v>
      </c>
      <c r="M10" s="57">
        <v>5116681347.8359604</v>
      </c>
      <c r="N10" s="57">
        <v>5217707761.29673</v>
      </c>
      <c r="O10" s="57">
        <v>5316173708.9191399</v>
      </c>
      <c r="P10" s="57">
        <v>5413084732.6061602</v>
      </c>
      <c r="Q10" s="57">
        <v>5509304620.74615</v>
      </c>
      <c r="R10" s="57">
        <v>5605555408.2129803</v>
      </c>
      <c r="S10" s="57">
        <v>5702417376.3659401</v>
      </c>
      <c r="T10" s="57">
        <v>5800329053.0497599</v>
      </c>
      <c r="U10" s="57">
        <v>5899587212.5946398</v>
      </c>
      <c r="V10" s="57">
        <v>6000346875.8162203</v>
      </c>
      <c r="W10" s="57">
        <v>6102621310.0156002</v>
      </c>
      <c r="X10" s="57">
        <v>6206282028.97931</v>
      </c>
      <c r="Y10" s="57">
        <v>6311058792.9793301</v>
      </c>
      <c r="Z10" s="57">
        <v>6416539608.7731199</v>
      </c>
      <c r="AA10" s="57">
        <v>6522170729.60355</v>
      </c>
      <c r="AB10" s="57">
        <v>6627256655.1989698</v>
      </c>
      <c r="AC10" s="57">
        <v>6730960131.7731504</v>
      </c>
      <c r="AD10" s="57">
        <v>6832302152.0253496</v>
      </c>
      <c r="AE10" s="57">
        <v>6930161955.1402397</v>
      </c>
      <c r="AF10" s="57">
        <v>7023277026.7879601</v>
      </c>
      <c r="AG10" s="57">
        <v>7110243099.1240997</v>
      </c>
      <c r="AH10" s="57">
        <v>7189514150.7896795</v>
      </c>
      <c r="AI10" s="57">
        <v>7259402406.91119</v>
      </c>
      <c r="AJ10" s="57">
        <v>7318078339.1005697</v>
      </c>
      <c r="AK10" s="57">
        <v>7363570665.4551802</v>
      </c>
      <c r="AL10" s="57">
        <v>7393766350.5578804</v>
      </c>
      <c r="AM10" s="57">
        <v>7406410605.4769402</v>
      </c>
      <c r="AN10" s="57">
        <v>7399106887.7660904</v>
      </c>
      <c r="AO10" s="57">
        <v>7369316901.4644499</v>
      </c>
      <c r="AP10" s="57">
        <v>7314360597.0967798</v>
      </c>
      <c r="AQ10" s="57">
        <v>7231416171.67307</v>
      </c>
      <c r="AR10" s="57">
        <v>7117520068.6888599</v>
      </c>
      <c r="AS10" s="57">
        <v>6969566978.1251001</v>
      </c>
      <c r="AT10" s="57">
        <v>6784309836.4482698</v>
      </c>
    </row>
    <row r="11" spans="1:46">
      <c r="A11">
        <v>44</v>
      </c>
      <c r="B11">
        <v>130800</v>
      </c>
      <c r="C11" t="s">
        <v>461</v>
      </c>
      <c r="D11" t="s">
        <v>836</v>
      </c>
      <c r="E11" s="57">
        <v>3988279583.42591</v>
      </c>
      <c r="F11" s="57">
        <v>4165156516.98528</v>
      </c>
      <c r="G11" s="57">
        <v>4327060001.62712</v>
      </c>
      <c r="H11" s="57">
        <v>4476107283.97717</v>
      </c>
      <c r="I11" s="57">
        <v>4614272232.6339502</v>
      </c>
      <c r="J11" s="57">
        <v>4743385338.1688099</v>
      </c>
      <c r="K11" s="57">
        <v>4865133713.1258698</v>
      </c>
      <c r="L11" s="57">
        <v>4981061092.02209</v>
      </c>
      <c r="M11" s="57">
        <v>5092567831.3472099</v>
      </c>
      <c r="N11" s="57">
        <v>5200910909.5637703</v>
      </c>
      <c r="O11" s="57">
        <v>5307203927.1071196</v>
      </c>
      <c r="P11" s="57">
        <v>5412417106.3854198</v>
      </c>
      <c r="Q11" s="57">
        <v>5517377291.7796202</v>
      </c>
      <c r="R11" s="57">
        <v>5622767949.6434698</v>
      </c>
      <c r="S11" s="57">
        <v>5729129168.3035402</v>
      </c>
      <c r="T11" s="57">
        <v>5836857658.0591898</v>
      </c>
      <c r="U11" s="57">
        <v>5946206751.18258</v>
      </c>
      <c r="V11" s="57">
        <v>6057286401.9186802</v>
      </c>
      <c r="W11" s="57">
        <v>6170063186.48526</v>
      </c>
      <c r="X11" s="57">
        <v>6284360303.0728998</v>
      </c>
      <c r="Y11" s="57">
        <v>6399857571.8449602</v>
      </c>
      <c r="Z11" s="57">
        <v>6516091434.9376497</v>
      </c>
      <c r="AA11" s="57">
        <v>6632454956.4598904</v>
      </c>
      <c r="AB11" s="57">
        <v>6748197822.4935198</v>
      </c>
      <c r="AC11" s="57">
        <v>6862426341.0931101</v>
      </c>
      <c r="AD11" s="57">
        <v>6974103442.2860403</v>
      </c>
      <c r="AE11" s="57">
        <v>7082048678.0725002</v>
      </c>
      <c r="AF11" s="57">
        <v>7184938222.4254799</v>
      </c>
      <c r="AG11" s="57">
        <v>7281304871.2908001</v>
      </c>
      <c r="AH11" s="57">
        <v>7369538042.5870504</v>
      </c>
      <c r="AI11" s="57">
        <v>7447883776.2056198</v>
      </c>
      <c r="AJ11" s="57">
        <v>7514444734.0107298</v>
      </c>
      <c r="AK11" s="57">
        <v>7567180199.8393602</v>
      </c>
      <c r="AL11" s="57">
        <v>7603906079.5013599</v>
      </c>
      <c r="AM11" s="57">
        <v>7622294900.7792797</v>
      </c>
      <c r="AN11" s="57">
        <v>7619875813.4285898</v>
      </c>
      <c r="AO11" s="57">
        <v>7594034589.1774797</v>
      </c>
      <c r="AP11" s="57">
        <v>7542013621.7269802</v>
      </c>
      <c r="AQ11" s="57">
        <v>7460911926.7509203</v>
      </c>
      <c r="AR11" s="57">
        <v>7347685141.8959398</v>
      </c>
      <c r="AS11" s="57">
        <v>7199145526.7814503</v>
      </c>
      <c r="AT11" s="57">
        <v>7011961962.9996204</v>
      </c>
    </row>
    <row r="12" spans="1:46">
      <c r="A12">
        <v>34</v>
      </c>
      <c r="B12">
        <v>130900</v>
      </c>
      <c r="C12" t="s">
        <v>461</v>
      </c>
      <c r="D12" t="s">
        <v>835</v>
      </c>
      <c r="E12" s="57">
        <v>8100075088.0791397</v>
      </c>
      <c r="F12" s="57">
        <v>8984526072.5132999</v>
      </c>
      <c r="G12" s="57">
        <v>9708959992.9011898</v>
      </c>
      <c r="H12" s="57">
        <v>10289198957.2598</v>
      </c>
      <c r="I12" s="57">
        <v>10740353281.0086</v>
      </c>
      <c r="J12" s="57">
        <v>11076821486.969299</v>
      </c>
      <c r="K12" s="57">
        <v>11312290305.366301</v>
      </c>
      <c r="L12" s="57">
        <v>11459734673.826401</v>
      </c>
      <c r="M12" s="57">
        <v>11531417737.378799</v>
      </c>
      <c r="N12" s="57">
        <v>11538890848.455299</v>
      </c>
      <c r="O12" s="57">
        <v>11492993566.8899</v>
      </c>
      <c r="P12" s="57">
        <v>11403853659.919399</v>
      </c>
      <c r="Q12" s="57">
        <v>11280887102.1828</v>
      </c>
      <c r="R12" s="57">
        <v>11132798075.721701</v>
      </c>
      <c r="S12" s="57">
        <v>10967578969.98</v>
      </c>
      <c r="T12" s="57">
        <v>10792510381.804501</v>
      </c>
      <c r="U12" s="57">
        <v>10614161115.443899</v>
      </c>
      <c r="V12" s="57">
        <v>10438388182.5495</v>
      </c>
      <c r="W12" s="57">
        <v>10270336802.1754</v>
      </c>
      <c r="X12" s="57">
        <v>10114440400.777901</v>
      </c>
      <c r="Y12" s="57">
        <v>9974420612.2157097</v>
      </c>
      <c r="Z12" s="57">
        <v>9853287277.7501297</v>
      </c>
      <c r="AA12" s="57">
        <v>9753338446.0448093</v>
      </c>
      <c r="AB12" s="57">
        <v>9676160373.1659603</v>
      </c>
      <c r="AC12" s="57">
        <v>9622627522.5823402</v>
      </c>
      <c r="AD12" s="57">
        <v>9592902565.1650505</v>
      </c>
      <c r="AE12" s="57">
        <v>9586436379.1875706</v>
      </c>
      <c r="AF12" s="57">
        <v>9601968050.3258705</v>
      </c>
      <c r="AG12" s="57">
        <v>9637524871.65839</v>
      </c>
      <c r="AH12" s="57">
        <v>9690422343.6665096</v>
      </c>
      <c r="AI12" s="57">
        <v>9757264174.2332191</v>
      </c>
      <c r="AJ12" s="57">
        <v>9833942278.6444798</v>
      </c>
      <c r="AK12" s="57">
        <v>9915636779.5886898</v>
      </c>
      <c r="AL12" s="57">
        <v>9996816007.1566792</v>
      </c>
      <c r="AM12" s="57">
        <v>10071236498.8417</v>
      </c>
      <c r="AN12" s="57">
        <v>10131942999.5396</v>
      </c>
      <c r="AO12" s="57">
        <v>10171268461.548201</v>
      </c>
      <c r="AP12" s="57">
        <v>10180834044.568501</v>
      </c>
      <c r="AQ12" s="57">
        <v>10151549115.7036</v>
      </c>
      <c r="AR12" s="57">
        <v>10073611249.4589</v>
      </c>
      <c r="AS12" s="57">
        <v>9936506227.7425594</v>
      </c>
      <c r="AT12" s="57">
        <v>9729008039.8652992</v>
      </c>
    </row>
    <row r="13" spans="1:46">
      <c r="A13">
        <v>157</v>
      </c>
      <c r="B13">
        <v>131000</v>
      </c>
      <c r="C13" t="s">
        <v>461</v>
      </c>
      <c r="D13" t="s">
        <v>834</v>
      </c>
      <c r="E13" s="57">
        <v>4303925298.1169205</v>
      </c>
      <c r="F13" s="57">
        <v>4415342486.9909601</v>
      </c>
      <c r="G13" s="57">
        <v>4515498501.8094501</v>
      </c>
      <c r="H13" s="57">
        <v>4605179910.2570295</v>
      </c>
      <c r="I13" s="57">
        <v>4685144172.7550097</v>
      </c>
      <c r="J13" s="57">
        <v>4756119642.4614096</v>
      </c>
      <c r="K13" s="57">
        <v>4818805565.2709703</v>
      </c>
      <c r="L13" s="57">
        <v>4873872079.8150797</v>
      </c>
      <c r="M13" s="57">
        <v>4921960217.4618702</v>
      </c>
      <c r="N13" s="57">
        <v>4963681902.3161602</v>
      </c>
      <c r="O13" s="57">
        <v>4999619951.21947</v>
      </c>
      <c r="P13" s="57">
        <v>5030328073.75</v>
      </c>
      <c r="Q13" s="57">
        <v>5056330872.2226801</v>
      </c>
      <c r="R13" s="57">
        <v>5078123841.6891098</v>
      </c>
      <c r="S13" s="57">
        <v>5096173369.9376001</v>
      </c>
      <c r="T13" s="57">
        <v>5110916737.4931803</v>
      </c>
      <c r="U13" s="57">
        <v>5122762117.6175404</v>
      </c>
      <c r="V13" s="57">
        <v>5132088576.3091002</v>
      </c>
      <c r="W13" s="57">
        <v>5139246072.3029804</v>
      </c>
      <c r="X13" s="57">
        <v>5144555457.07096</v>
      </c>
      <c r="Y13" s="57">
        <v>5148308474.8215704</v>
      </c>
      <c r="Z13" s="57">
        <v>5150767762.5</v>
      </c>
      <c r="AA13" s="57">
        <v>5152166849.7881699</v>
      </c>
      <c r="AB13" s="57">
        <v>5152710159.1046696</v>
      </c>
      <c r="AC13" s="57">
        <v>5152573005.6048098</v>
      </c>
      <c r="AD13" s="57">
        <v>5151901597.1806002</v>
      </c>
      <c r="AE13" s="57">
        <v>5150813034.4607296</v>
      </c>
      <c r="AF13" s="57">
        <v>5149395310.8106003</v>
      </c>
      <c r="AG13" s="57">
        <v>5147707312.3323097</v>
      </c>
      <c r="AH13" s="57">
        <v>5145778817.8646603</v>
      </c>
      <c r="AI13" s="57">
        <v>5143610498.9831696</v>
      </c>
      <c r="AJ13" s="57">
        <v>5141173920</v>
      </c>
      <c r="AK13" s="57">
        <v>5138411537.9640703</v>
      </c>
      <c r="AL13" s="57">
        <v>5135236702.6609602</v>
      </c>
      <c r="AM13" s="57">
        <v>5131533656.6129704</v>
      </c>
      <c r="AN13" s="57">
        <v>5127157535.0790997</v>
      </c>
      <c r="AO13" s="57">
        <v>5121934366.0550499</v>
      </c>
      <c r="AP13" s="57">
        <v>5115661070.27318</v>
      </c>
      <c r="AQ13" s="57">
        <v>5108105461.20261</v>
      </c>
      <c r="AR13" s="57">
        <v>5099006245.0491104</v>
      </c>
      <c r="AS13" s="57">
        <v>5088073020.7551699</v>
      </c>
      <c r="AT13" s="57">
        <v>5074986280</v>
      </c>
    </row>
    <row r="14" spans="1:46">
      <c r="A14">
        <v>108</v>
      </c>
      <c r="B14">
        <v>131100</v>
      </c>
      <c r="C14" t="s">
        <v>461</v>
      </c>
      <c r="D14" t="s">
        <v>833</v>
      </c>
      <c r="E14" s="57">
        <v>4677087616.1532297</v>
      </c>
      <c r="F14" s="57">
        <v>4945108548.4286699</v>
      </c>
      <c r="G14" s="57">
        <v>5183157954.4825001</v>
      </c>
      <c r="H14" s="57">
        <v>5393446284.9722004</v>
      </c>
      <c r="I14" s="57">
        <v>5578101670.3009501</v>
      </c>
      <c r="J14" s="57">
        <v>5739169920.61765</v>
      </c>
      <c r="K14" s="57">
        <v>5878614525.8169098</v>
      </c>
      <c r="L14" s="57">
        <v>5998316655.5390797</v>
      </c>
      <c r="M14" s="57">
        <v>6100075159.1702099</v>
      </c>
      <c r="N14" s="57">
        <v>6185606565.8420801</v>
      </c>
      <c r="O14" s="57">
        <v>6256545084.4321804</v>
      </c>
      <c r="P14" s="57">
        <v>6314442603.5637102</v>
      </c>
      <c r="Q14" s="57">
        <v>6360768691.6056204</v>
      </c>
      <c r="R14" s="57">
        <v>6396910596.6725597</v>
      </c>
      <c r="S14" s="57">
        <v>6424173246.6248903</v>
      </c>
      <c r="T14" s="57">
        <v>6443779249.0686998</v>
      </c>
      <c r="U14" s="57">
        <v>6456868891.3557901</v>
      </c>
      <c r="V14" s="57">
        <v>6464500140.5836897</v>
      </c>
      <c r="W14" s="57">
        <v>6467648643.5956602</v>
      </c>
      <c r="X14" s="57">
        <v>6467207726.9806299</v>
      </c>
      <c r="Y14" s="57">
        <v>6463988397.0732899</v>
      </c>
      <c r="Z14" s="57">
        <v>6458719339.9540501</v>
      </c>
      <c r="AA14" s="57">
        <v>6452046921.4490099</v>
      </c>
      <c r="AB14" s="57">
        <v>6444535187.1300297</v>
      </c>
      <c r="AC14" s="57">
        <v>6436665862.3146496</v>
      </c>
      <c r="AD14" s="57">
        <v>6428838352.0661402</v>
      </c>
      <c r="AE14" s="57">
        <v>6421369741.19349</v>
      </c>
      <c r="AF14" s="57">
        <v>6414494794.2514296</v>
      </c>
      <c r="AG14" s="57">
        <v>6408365955.5403795</v>
      </c>
      <c r="AH14" s="57">
        <v>6403053349.1064796</v>
      </c>
      <c r="AI14" s="57">
        <v>6398544778.7416096</v>
      </c>
      <c r="AJ14" s="57">
        <v>6394745727.9833403</v>
      </c>
      <c r="AK14" s="57">
        <v>6391479360.1149797</v>
      </c>
      <c r="AL14" s="57">
        <v>6388486518.1655502</v>
      </c>
      <c r="AM14" s="57">
        <v>6385425724.9098101</v>
      </c>
      <c r="AN14" s="57">
        <v>6381873182.8682299</v>
      </c>
      <c r="AO14" s="57">
        <v>6377322774.3069401</v>
      </c>
      <c r="AP14" s="57">
        <v>6371186061.2378302</v>
      </c>
      <c r="AQ14" s="57">
        <v>6362792285.4186001</v>
      </c>
      <c r="AR14" s="57">
        <v>6351388368.3525</v>
      </c>
      <c r="AS14" s="57">
        <v>6336138911.2886105</v>
      </c>
      <c r="AT14" s="57">
        <v>6316126195.2217302</v>
      </c>
    </row>
    <row r="15" spans="1:46">
      <c r="A15">
        <v>262</v>
      </c>
      <c r="B15">
        <v>140100</v>
      </c>
      <c r="C15" t="s">
        <v>447</v>
      </c>
      <c r="D15" t="s">
        <v>832</v>
      </c>
      <c r="E15" s="57">
        <v>5756237424.48069</v>
      </c>
      <c r="F15" s="57">
        <v>6178807962.8290997</v>
      </c>
      <c r="G15" s="57">
        <v>6524639466.2586098</v>
      </c>
      <c r="H15" s="57">
        <v>6801346946.9545202</v>
      </c>
      <c r="I15" s="57">
        <v>7016201504.8470297</v>
      </c>
      <c r="J15" s="57">
        <v>7176130327.6113195</v>
      </c>
      <c r="K15" s="57">
        <v>7287716690.6674204</v>
      </c>
      <c r="L15" s="57">
        <v>7357199957.1803598</v>
      </c>
      <c r="M15" s="57">
        <v>7390475578.0600796</v>
      </c>
      <c r="N15" s="57">
        <v>7393095091.9614401</v>
      </c>
      <c r="O15" s="57">
        <v>7370266125.2842302</v>
      </c>
      <c r="P15" s="57">
        <v>7326852392.1731901</v>
      </c>
      <c r="Q15" s="57">
        <v>7267373694.5179501</v>
      </c>
      <c r="R15" s="57">
        <v>7196005921.9531298</v>
      </c>
      <c r="S15" s="57">
        <v>7116581051.8582201</v>
      </c>
      <c r="T15" s="57">
        <v>7032587149.3577003</v>
      </c>
      <c r="U15" s="57">
        <v>6947168367.3209295</v>
      </c>
      <c r="V15" s="57">
        <v>6863124946.3621902</v>
      </c>
      <c r="W15" s="57">
        <v>6782913214.8407898</v>
      </c>
      <c r="X15" s="57">
        <v>6708645588.8608303</v>
      </c>
      <c r="Y15" s="57">
        <v>6642090572.2714596</v>
      </c>
      <c r="Z15" s="57">
        <v>6584672756.6666603</v>
      </c>
      <c r="AA15" s="57">
        <v>6537472821.3854399</v>
      </c>
      <c r="AB15" s="57">
        <v>6501227533.5116196</v>
      </c>
      <c r="AC15" s="57">
        <v>6476329747.8741302</v>
      </c>
      <c r="AD15" s="57">
        <v>6462828407.0465899</v>
      </c>
      <c r="AE15" s="57">
        <v>6460428541.3478298</v>
      </c>
      <c r="AF15" s="57">
        <v>6468491268.8413296</v>
      </c>
      <c r="AG15" s="57">
        <v>6486033795.3357096</v>
      </c>
      <c r="AH15" s="57">
        <v>6511729414.3844204</v>
      </c>
      <c r="AI15" s="57">
        <v>6543907507.28582</v>
      </c>
      <c r="AJ15" s="57">
        <v>6580553543.0832701</v>
      </c>
      <c r="AK15" s="57">
        <v>6619309078.5651102</v>
      </c>
      <c r="AL15" s="57">
        <v>6657471758.26439</v>
      </c>
      <c r="AM15" s="57">
        <v>6691995314.4593697</v>
      </c>
      <c r="AN15" s="57">
        <v>6719489567.1730499</v>
      </c>
      <c r="AO15" s="57">
        <v>6736220424.1733904</v>
      </c>
      <c r="AP15" s="57">
        <v>6738109880.9733496</v>
      </c>
      <c r="AQ15" s="57">
        <v>6720736020.8308001</v>
      </c>
      <c r="AR15" s="57">
        <v>6679333014.7483397</v>
      </c>
      <c r="AS15" s="57">
        <v>6608791121.4738302</v>
      </c>
      <c r="AT15" s="57">
        <v>6503656687.4999905</v>
      </c>
    </row>
    <row r="16" spans="1:46">
      <c r="A16">
        <v>55</v>
      </c>
      <c r="B16">
        <v>140200</v>
      </c>
      <c r="C16" t="s">
        <v>447</v>
      </c>
      <c r="D16" t="s">
        <v>831</v>
      </c>
      <c r="E16" s="57">
        <v>3942940139.9591098</v>
      </c>
      <c r="F16" s="57">
        <v>4093318196.5187201</v>
      </c>
      <c r="G16" s="57">
        <v>4228724622.2108598</v>
      </c>
      <c r="H16" s="57">
        <v>4350111875.0225601</v>
      </c>
      <c r="I16" s="57">
        <v>4458401763.9329395</v>
      </c>
      <c r="J16" s="57">
        <v>4554485448.9131804</v>
      </c>
      <c r="K16" s="57">
        <v>4639223440.9265699</v>
      </c>
      <c r="L16" s="57">
        <v>4713445601.9284496</v>
      </c>
      <c r="M16" s="57">
        <v>4777951144.8662796</v>
      </c>
      <c r="N16" s="57">
        <v>4833508633.6795797</v>
      </c>
      <c r="O16" s="57">
        <v>4880855983.2999601</v>
      </c>
      <c r="P16" s="57">
        <v>4920700459.6511097</v>
      </c>
      <c r="Q16" s="57">
        <v>4953718679.6488199</v>
      </c>
      <c r="R16" s="57">
        <v>4980556611.2009296</v>
      </c>
      <c r="S16" s="57">
        <v>5001829573.2073898</v>
      </c>
      <c r="T16" s="57">
        <v>5018122235.5602398</v>
      </c>
      <c r="U16" s="57">
        <v>5029988619.1435804</v>
      </c>
      <c r="V16" s="57">
        <v>5037952095.8336</v>
      </c>
      <c r="W16" s="57">
        <v>5042505388.49858</v>
      </c>
      <c r="X16" s="57">
        <v>5044110570.9988804</v>
      </c>
      <c r="Y16" s="57">
        <v>5043199068.1869497</v>
      </c>
      <c r="Z16" s="57">
        <v>5040171655.90732</v>
      </c>
      <c r="AA16" s="57">
        <v>5035398460.9965897</v>
      </c>
      <c r="AB16" s="57">
        <v>5029218961.2834501</v>
      </c>
      <c r="AC16" s="57">
        <v>5021941985.5886898</v>
      </c>
      <c r="AD16" s="57">
        <v>5013845713.7251701</v>
      </c>
      <c r="AE16" s="57">
        <v>5005177676.4978304</v>
      </c>
      <c r="AF16" s="57">
        <v>4996154755.7037001</v>
      </c>
      <c r="AG16" s="57">
        <v>4986963184.1318903</v>
      </c>
      <c r="AH16" s="57">
        <v>4977758545.5635796</v>
      </c>
      <c r="AI16" s="57">
        <v>4968665774.7720804</v>
      </c>
      <c r="AJ16" s="57">
        <v>4959779157.5227203</v>
      </c>
      <c r="AK16" s="57">
        <v>4951162330.5729799</v>
      </c>
      <c r="AL16" s="57">
        <v>4942848281.6723604</v>
      </c>
      <c r="AM16" s="57">
        <v>4934839349.5624704</v>
      </c>
      <c r="AN16" s="57">
        <v>4927107223.9770203</v>
      </c>
      <c r="AO16" s="57">
        <v>4919592945.6417799</v>
      </c>
      <c r="AP16" s="57">
        <v>4912206906.2746201</v>
      </c>
      <c r="AQ16" s="57">
        <v>4904828848.5854902</v>
      </c>
      <c r="AR16" s="57">
        <v>4897307866.2763901</v>
      </c>
      <c r="AS16" s="57">
        <v>4889462404.0414696</v>
      </c>
      <c r="AT16" s="57">
        <v>4881080257.5669003</v>
      </c>
    </row>
    <row r="17" spans="1:46">
      <c r="A17">
        <v>324</v>
      </c>
      <c r="B17">
        <v>140300</v>
      </c>
      <c r="C17" t="s">
        <v>447</v>
      </c>
      <c r="D17" t="s">
        <v>830</v>
      </c>
      <c r="E17" s="57">
        <v>1698048624.69327</v>
      </c>
      <c r="F17" s="57">
        <v>1768238422.2065401</v>
      </c>
      <c r="G17" s="57">
        <v>1830809189.4786301</v>
      </c>
      <c r="H17" s="57">
        <v>1886275378.03668</v>
      </c>
      <c r="I17" s="57">
        <v>1935133691.3127899</v>
      </c>
      <c r="J17" s="57">
        <v>1977863084.64398</v>
      </c>
      <c r="K17" s="57">
        <v>2014924765.27227</v>
      </c>
      <c r="L17" s="57">
        <v>2046762192.3445899</v>
      </c>
      <c r="M17" s="57">
        <v>2073801076.9128499</v>
      </c>
      <c r="N17" s="57">
        <v>2096449381.9339001</v>
      </c>
      <c r="O17" s="57">
        <v>2115097322.2695501</v>
      </c>
      <c r="P17" s="57">
        <v>2130117364.6865499</v>
      </c>
      <c r="Q17" s="57">
        <v>2141864227.8566101</v>
      </c>
      <c r="R17" s="57">
        <v>2150674882.35639</v>
      </c>
      <c r="S17" s="57">
        <v>2156868550.66751</v>
      </c>
      <c r="T17" s="57">
        <v>2160746707.1765199</v>
      </c>
      <c r="U17" s="57">
        <v>2162593078.1749501</v>
      </c>
      <c r="V17" s="57">
        <v>2162673641.8592701</v>
      </c>
      <c r="W17" s="57">
        <v>2161236628.3308902</v>
      </c>
      <c r="X17" s="57">
        <v>2158512519.5962</v>
      </c>
      <c r="Y17" s="57">
        <v>2154714049.5665202</v>
      </c>
      <c r="Z17" s="57">
        <v>2150036204.0581298</v>
      </c>
      <c r="AA17" s="57">
        <v>2144656220.7922499</v>
      </c>
      <c r="AB17" s="57">
        <v>2138733589.3950701</v>
      </c>
      <c r="AC17" s="57">
        <v>2132410051.3977399</v>
      </c>
      <c r="AD17" s="57">
        <v>2125809600.23632</v>
      </c>
      <c r="AE17" s="57">
        <v>2119038481.2518599</v>
      </c>
      <c r="AF17" s="57">
        <v>2112185191.6903601</v>
      </c>
      <c r="AG17" s="57">
        <v>2105320480.70275</v>
      </c>
      <c r="AH17" s="57">
        <v>2098497349.3449399</v>
      </c>
      <c r="AI17" s="57">
        <v>2091751050.57776</v>
      </c>
      <c r="AJ17" s="57">
        <v>2085099089.26703</v>
      </c>
      <c r="AK17" s="57">
        <v>2078541222.18349</v>
      </c>
      <c r="AL17" s="57">
        <v>2072059458.0028501</v>
      </c>
      <c r="AM17" s="57">
        <v>2065618057.3057599</v>
      </c>
      <c r="AN17" s="57">
        <v>2059163532.5778301</v>
      </c>
      <c r="AO17" s="57">
        <v>2052624648.20963</v>
      </c>
      <c r="AP17" s="57">
        <v>2045912420.49665</v>
      </c>
      <c r="AQ17" s="57">
        <v>2038920117.6394</v>
      </c>
      <c r="AR17" s="57">
        <v>2031523259.7432499</v>
      </c>
      <c r="AS17" s="57">
        <v>2023579618.8185999</v>
      </c>
      <c r="AT17" s="57">
        <v>2014929218.78075</v>
      </c>
    </row>
    <row r="18" spans="1:46">
      <c r="A18">
        <v>350</v>
      </c>
      <c r="B18">
        <v>140400</v>
      </c>
      <c r="C18" t="s">
        <v>447</v>
      </c>
      <c r="D18" t="s">
        <v>829</v>
      </c>
      <c r="E18" s="57">
        <v>4143558682.6367798</v>
      </c>
      <c r="F18" s="57">
        <v>4263668190.6556501</v>
      </c>
      <c r="G18" s="57">
        <v>4373245088.3428001</v>
      </c>
      <c r="H18" s="57">
        <v>4472856961.17138</v>
      </c>
      <c r="I18" s="57">
        <v>4563056579.1280098</v>
      </c>
      <c r="J18" s="57">
        <v>4644381896.71276</v>
      </c>
      <c r="K18" s="57">
        <v>4717356052.9391499</v>
      </c>
      <c r="L18" s="57">
        <v>4782487371.3341703</v>
      </c>
      <c r="M18" s="57">
        <v>4840269359.9382801</v>
      </c>
      <c r="N18" s="57">
        <v>4891180711.3053703</v>
      </c>
      <c r="O18" s="57">
        <v>4935685302.5028296</v>
      </c>
      <c r="P18" s="57">
        <v>4974232195.1114702</v>
      </c>
      <c r="Q18" s="57">
        <v>5007255635.2255802</v>
      </c>
      <c r="R18" s="57">
        <v>5035175053.4529104</v>
      </c>
      <c r="S18" s="57">
        <v>5058395064.91467</v>
      </c>
      <c r="T18" s="57">
        <v>5077305469.2455101</v>
      </c>
      <c r="U18" s="57">
        <v>5092281250.5935698</v>
      </c>
      <c r="V18" s="57">
        <v>5103682577.62043</v>
      </c>
      <c r="W18" s="57">
        <v>5111854803.5011301</v>
      </c>
      <c r="X18" s="57">
        <v>5117128465.92418</v>
      </c>
      <c r="Y18" s="57">
        <v>5119819287.0915298</v>
      </c>
      <c r="Z18" s="57">
        <v>5120228173.7186098</v>
      </c>
      <c r="AA18" s="57">
        <v>5118641217.0343103</v>
      </c>
      <c r="AB18" s="57">
        <v>5115329692.7809601</v>
      </c>
      <c r="AC18" s="57">
        <v>5110550061.2143602</v>
      </c>
      <c r="AD18" s="57">
        <v>5104543967.1037798</v>
      </c>
      <c r="AE18" s="57">
        <v>5097538239.7319298</v>
      </c>
      <c r="AF18" s="57">
        <v>5089744892.8950005</v>
      </c>
      <c r="AG18" s="57">
        <v>5081361124.9026203</v>
      </c>
      <c r="AH18" s="57">
        <v>5072569318.5778999</v>
      </c>
      <c r="AI18" s="57">
        <v>5063537041.2573795</v>
      </c>
      <c r="AJ18" s="57">
        <v>5054417044.79109</v>
      </c>
      <c r="AK18" s="57">
        <v>5045347265.5424995</v>
      </c>
      <c r="AL18" s="57">
        <v>5036450824.3885498</v>
      </c>
      <c r="AM18" s="57">
        <v>5027836026.7196503</v>
      </c>
      <c r="AN18" s="57">
        <v>5019596362.4396296</v>
      </c>
      <c r="AO18" s="57">
        <v>5011810505.9658098</v>
      </c>
      <c r="AP18" s="57">
        <v>5004542316.2289896</v>
      </c>
      <c r="AQ18" s="57">
        <v>4997840836.6733704</v>
      </c>
      <c r="AR18" s="57">
        <v>4991740295.25667</v>
      </c>
      <c r="AS18" s="57">
        <v>4986260104.4500198</v>
      </c>
      <c r="AT18" s="57">
        <v>4981404861.23806</v>
      </c>
    </row>
    <row r="19" spans="1:46">
      <c r="A19">
        <v>140</v>
      </c>
      <c r="B19">
        <v>140500</v>
      </c>
      <c r="C19" t="s">
        <v>447</v>
      </c>
      <c r="D19" t="s">
        <v>828</v>
      </c>
      <c r="E19" s="57">
        <v>2848035042.13481</v>
      </c>
      <c r="F19" s="57">
        <v>2934459931.94205</v>
      </c>
      <c r="G19" s="57">
        <v>3012761608.4966502</v>
      </c>
      <c r="H19" s="57">
        <v>3083394806.8022299</v>
      </c>
      <c r="I19" s="57">
        <v>3146802241.6618199</v>
      </c>
      <c r="J19" s="57">
        <v>3203414607.6778798</v>
      </c>
      <c r="K19" s="57">
        <v>3253650579.2523398</v>
      </c>
      <c r="L19" s="57">
        <v>3297916810.5865202</v>
      </c>
      <c r="M19" s="57">
        <v>3336607935.6812201</v>
      </c>
      <c r="N19" s="57">
        <v>3370106568.3366399</v>
      </c>
      <c r="O19" s="57">
        <v>3398783302.1524401</v>
      </c>
      <c r="P19" s="57">
        <v>3422996710.52771</v>
      </c>
      <c r="Q19" s="57">
        <v>3443093346.6609602</v>
      </c>
      <c r="R19" s="57">
        <v>3459407743.5501499</v>
      </c>
      <c r="S19" s="57">
        <v>3472262413.9926901</v>
      </c>
      <c r="T19" s="57">
        <v>3481967850.5853901</v>
      </c>
      <c r="U19" s="57">
        <v>3488822525.7245302</v>
      </c>
      <c r="V19" s="57">
        <v>3493112891.6058102</v>
      </c>
      <c r="W19" s="57">
        <v>3495113380.22436</v>
      </c>
      <c r="X19" s="57">
        <v>3495086403.3747702</v>
      </c>
      <c r="Y19" s="57">
        <v>3493282352.6510301</v>
      </c>
      <c r="Z19" s="57">
        <v>3489939599.4466</v>
      </c>
      <c r="AA19" s="57">
        <v>3485284494.95435</v>
      </c>
      <c r="AB19" s="57">
        <v>3479531370.1666002</v>
      </c>
      <c r="AC19" s="57">
        <v>3472882535.8751101</v>
      </c>
      <c r="AD19" s="57">
        <v>3465528282.6710701</v>
      </c>
      <c r="AE19" s="57">
        <v>3457646880.9450898</v>
      </c>
      <c r="AF19" s="57">
        <v>3449404580.8872499</v>
      </c>
      <c r="AG19" s="57">
        <v>3440955612.48703</v>
      </c>
      <c r="AH19" s="57">
        <v>3432442185.53337</v>
      </c>
      <c r="AI19" s="57">
        <v>3423994489.6146302</v>
      </c>
      <c r="AJ19" s="57">
        <v>3415730694.1186299</v>
      </c>
      <c r="AK19" s="57">
        <v>3407756948.2325902</v>
      </c>
      <c r="AL19" s="57">
        <v>3400167380.9432101</v>
      </c>
      <c r="AM19" s="57">
        <v>3393044101.0365801</v>
      </c>
      <c r="AN19" s="57">
        <v>3386457197.0982499</v>
      </c>
      <c r="AO19" s="57">
        <v>3380464737.5132098</v>
      </c>
      <c r="AP19" s="57">
        <v>3375112770.4658799</v>
      </c>
      <c r="AQ19" s="57">
        <v>3370435323.9401102</v>
      </c>
      <c r="AR19" s="57">
        <v>3366454405.7192001</v>
      </c>
      <c r="AS19" s="57">
        <v>3363180003.38586</v>
      </c>
      <c r="AT19" s="57">
        <v>3360610084.3222599</v>
      </c>
    </row>
    <row r="20" spans="1:46">
      <c r="A20">
        <v>251</v>
      </c>
      <c r="B20">
        <v>140600</v>
      </c>
      <c r="C20" t="s">
        <v>447</v>
      </c>
      <c r="D20" t="s">
        <v>827</v>
      </c>
      <c r="E20" s="57">
        <v>1481549124.8306201</v>
      </c>
      <c r="F20" s="57">
        <v>2138639394.71984</v>
      </c>
      <c r="G20" s="57">
        <v>2680418155.28336</v>
      </c>
      <c r="H20" s="57">
        <v>3117953317.1143098</v>
      </c>
      <c r="I20" s="57">
        <v>3461827868.9077101</v>
      </c>
      <c r="J20" s="57">
        <v>3722139877.4604402</v>
      </c>
      <c r="K20" s="57">
        <v>3908502487.67138</v>
      </c>
      <c r="L20" s="57">
        <v>4030043922.5412202</v>
      </c>
      <c r="M20" s="57">
        <v>4095407483.1726499</v>
      </c>
      <c r="N20" s="57">
        <v>4112751548.7701998</v>
      </c>
      <c r="O20" s="57">
        <v>4089749576.6402998</v>
      </c>
      <c r="P20" s="57">
        <v>4033590102.19134</v>
      </c>
      <c r="Q20" s="57">
        <v>3950976738.93365</v>
      </c>
      <c r="R20" s="57">
        <v>3848128178.4793601</v>
      </c>
      <c r="S20" s="57">
        <v>3730778190.5425601</v>
      </c>
      <c r="T20" s="57">
        <v>3604175622.9393101</v>
      </c>
      <c r="U20" s="57">
        <v>3473084401.58744</v>
      </c>
      <c r="V20" s="57">
        <v>3341783530.5068102</v>
      </c>
      <c r="W20" s="57">
        <v>3214067091.81916</v>
      </c>
      <c r="X20" s="57">
        <v>3093244245.7480898</v>
      </c>
      <c r="Y20" s="57">
        <v>2982139230.6192098</v>
      </c>
      <c r="Z20" s="57">
        <v>2883091362.85993</v>
      </c>
      <c r="AA20" s="57">
        <v>2797955036.9995799</v>
      </c>
      <c r="AB20" s="57">
        <v>2728099725.6694698</v>
      </c>
      <c r="AC20" s="57">
        <v>2674409979.6027002</v>
      </c>
      <c r="AD20" s="57">
        <v>2637285427.63447</v>
      </c>
      <c r="AE20" s="57">
        <v>2616640776.7017598</v>
      </c>
      <c r="AF20" s="57">
        <v>2611905811.84342</v>
      </c>
      <c r="AG20" s="57">
        <v>2622025396.2002602</v>
      </c>
      <c r="AH20" s="57">
        <v>2645459471.0149598</v>
      </c>
      <c r="AI20" s="57">
        <v>2680183055.6322699</v>
      </c>
      <c r="AJ20" s="57">
        <v>2723686247.4987302</v>
      </c>
      <c r="AK20" s="57">
        <v>2772974222.1626101</v>
      </c>
      <c r="AL20" s="57">
        <v>2824567233.27424</v>
      </c>
      <c r="AM20" s="57">
        <v>2874500612.5861902</v>
      </c>
      <c r="AN20" s="57">
        <v>2918324769.9524598</v>
      </c>
      <c r="AO20" s="57">
        <v>2951105193.32899</v>
      </c>
      <c r="AP20" s="57">
        <v>2967422448.77387</v>
      </c>
      <c r="AQ20" s="57">
        <v>2961372180.4470301</v>
      </c>
      <c r="AR20" s="57">
        <v>2926565110.6103001</v>
      </c>
      <c r="AS20" s="57">
        <v>2856127039.6273899</v>
      </c>
      <c r="AT20" s="57">
        <v>2742698845.9635701</v>
      </c>
    </row>
    <row r="21" spans="1:46">
      <c r="A21">
        <v>141</v>
      </c>
      <c r="B21">
        <v>140700</v>
      </c>
      <c r="C21" t="s">
        <v>447</v>
      </c>
      <c r="D21" t="s">
        <v>826</v>
      </c>
      <c r="E21" s="57">
        <v>3890498869.8172102</v>
      </c>
      <c r="F21" s="57">
        <v>4117190939.06286</v>
      </c>
      <c r="G21" s="57">
        <v>4315514753.77355</v>
      </c>
      <c r="H21" s="57">
        <v>4489663379.9861002</v>
      </c>
      <c r="I21" s="57">
        <v>4643545976.4240103</v>
      </c>
      <c r="J21" s="57">
        <v>4780787794.4975204</v>
      </c>
      <c r="K21" s="57">
        <v>4904730178.3036499</v>
      </c>
      <c r="L21" s="57">
        <v>5018430564.62607</v>
      </c>
      <c r="M21" s="57">
        <v>5124662482.9352198</v>
      </c>
      <c r="N21" s="57">
        <v>5225915555.3882504</v>
      </c>
      <c r="O21" s="57">
        <v>5324395496.8290901</v>
      </c>
      <c r="P21" s="57">
        <v>5422024114.78829</v>
      </c>
      <c r="Q21" s="57">
        <v>5520439309.4832497</v>
      </c>
      <c r="R21" s="57">
        <v>5620995073.8179798</v>
      </c>
      <c r="S21" s="57">
        <v>5724761493.3833199</v>
      </c>
      <c r="T21" s="57">
        <v>5832524746.4567699</v>
      </c>
      <c r="U21" s="57">
        <v>5944787104.0025997</v>
      </c>
      <c r="V21" s="57">
        <v>6061766929.6717501</v>
      </c>
      <c r="W21" s="57">
        <v>6183398679.80194</v>
      </c>
      <c r="X21" s="57">
        <v>6309332903.4176397</v>
      </c>
      <c r="Y21" s="57">
        <v>6438936242.2299404</v>
      </c>
      <c r="Z21" s="57">
        <v>6571291430.6367702</v>
      </c>
      <c r="AA21" s="57">
        <v>6705197295.7227097</v>
      </c>
      <c r="AB21" s="57">
        <v>6839168757.25916</v>
      </c>
      <c r="AC21" s="57">
        <v>6971436827.7041597</v>
      </c>
      <c r="AD21" s="57">
        <v>7099948612.2024498</v>
      </c>
      <c r="AE21" s="57">
        <v>7222367308.5855703</v>
      </c>
      <c r="AF21" s="57">
        <v>7336072207.3718204</v>
      </c>
      <c r="AG21" s="57">
        <v>7438158691.76614</v>
      </c>
      <c r="AH21" s="57">
        <v>7525438237.6602097</v>
      </c>
      <c r="AI21" s="57">
        <v>7594438413.6324997</v>
      </c>
      <c r="AJ21" s="57">
        <v>7641402880.9481602</v>
      </c>
      <c r="AK21" s="57">
        <v>7662291393.5590801</v>
      </c>
      <c r="AL21" s="57">
        <v>7652779798.1038198</v>
      </c>
      <c r="AM21" s="57">
        <v>7608260033.9077396</v>
      </c>
      <c r="AN21" s="57">
        <v>7523840132.9829502</v>
      </c>
      <c r="AO21" s="57">
        <v>7394344220.0281897</v>
      </c>
      <c r="AP21" s="57">
        <v>7214312512.4289799</v>
      </c>
      <c r="AQ21" s="57">
        <v>6978001320.2576504</v>
      </c>
      <c r="AR21" s="57">
        <v>6679383046.2730799</v>
      </c>
      <c r="AS21" s="57">
        <v>6312146185.9209805</v>
      </c>
      <c r="AT21" s="57">
        <v>5869695327.3337698</v>
      </c>
    </row>
    <row r="22" spans="1:46">
      <c r="A22">
        <v>341</v>
      </c>
      <c r="B22">
        <v>140800</v>
      </c>
      <c r="C22" t="s">
        <v>447</v>
      </c>
      <c r="D22" t="s">
        <v>825</v>
      </c>
      <c r="E22" s="57">
        <v>6110749594.2786102</v>
      </c>
      <c r="F22" s="57">
        <v>6392992932.2865295</v>
      </c>
      <c r="G22" s="57">
        <v>6659578332.1659203</v>
      </c>
      <c r="H22" s="57">
        <v>6912268686.95434</v>
      </c>
      <c r="I22" s="57">
        <v>7152725406.4276505</v>
      </c>
      <c r="J22" s="57">
        <v>7382508417.1000204</v>
      </c>
      <c r="K22" s="57">
        <v>7603076162.2239199</v>
      </c>
      <c r="L22" s="57">
        <v>7815785601.7901096</v>
      </c>
      <c r="M22" s="57">
        <v>8021892212.5276699</v>
      </c>
      <c r="N22" s="57">
        <v>8222549987.9039803</v>
      </c>
      <c r="O22" s="57">
        <v>8418811438.1247301</v>
      </c>
      <c r="P22" s="57">
        <v>8611627590.1339092</v>
      </c>
      <c r="Q22" s="57">
        <v>8801847987.6138</v>
      </c>
      <c r="R22" s="57">
        <v>8990220690.9850006</v>
      </c>
      <c r="S22" s="57">
        <v>9177392277.4064102</v>
      </c>
      <c r="T22" s="57">
        <v>9363907840.7752304</v>
      </c>
      <c r="U22" s="57">
        <v>9550210991.7269707</v>
      </c>
      <c r="V22" s="57">
        <v>9736643857.6354408</v>
      </c>
      <c r="W22" s="57">
        <v>9923447082.6127396</v>
      </c>
      <c r="X22" s="57">
        <v>10110759827.5093</v>
      </c>
      <c r="Y22" s="57">
        <v>10298619769.9139</v>
      </c>
      <c r="Z22" s="57">
        <v>10486963104.1534</v>
      </c>
      <c r="AA22" s="57">
        <v>10675624541.293301</v>
      </c>
      <c r="AB22" s="57">
        <v>10864337309.137199</v>
      </c>
      <c r="AC22" s="57">
        <v>11052733152.226999</v>
      </c>
      <c r="AD22" s="57">
        <v>11240342331.843</v>
      </c>
      <c r="AE22" s="57">
        <v>11426593626.003599</v>
      </c>
      <c r="AF22" s="57">
        <v>11610814329.465799</v>
      </c>
      <c r="AG22" s="57">
        <v>11792230253.724701</v>
      </c>
      <c r="AH22" s="57">
        <v>11969965727.0137</v>
      </c>
      <c r="AI22" s="57">
        <v>12143043594.3046</v>
      </c>
      <c r="AJ22" s="57">
        <v>12310385217.3076</v>
      </c>
      <c r="AK22" s="57">
        <v>12470810474.4709</v>
      </c>
      <c r="AL22" s="57">
        <v>12623037760.981199</v>
      </c>
      <c r="AM22" s="57">
        <v>12765683988.7635</v>
      </c>
      <c r="AN22" s="57">
        <v>12897264586.4811</v>
      </c>
      <c r="AO22" s="57">
        <v>13016193499.5355</v>
      </c>
      <c r="AP22" s="57">
        <v>13120783190.0667</v>
      </c>
      <c r="AQ22" s="57">
        <v>13209244636.9529</v>
      </c>
      <c r="AR22" s="57">
        <v>13279687335.8104</v>
      </c>
      <c r="AS22" s="57">
        <v>13330119298.9942</v>
      </c>
      <c r="AT22" s="57">
        <v>13358447055.597401</v>
      </c>
    </row>
    <row r="23" spans="1:46">
      <c r="A23">
        <v>308</v>
      </c>
      <c r="B23">
        <v>140900</v>
      </c>
      <c r="C23" t="s">
        <v>447</v>
      </c>
      <c r="D23" t="s">
        <v>824</v>
      </c>
      <c r="E23" s="57">
        <v>3454297606.68364</v>
      </c>
      <c r="F23" s="57">
        <v>3556320708.9372101</v>
      </c>
      <c r="G23" s="57">
        <v>3649260539.7214999</v>
      </c>
      <c r="H23" s="57">
        <v>3733613750.3194699</v>
      </c>
      <c r="I23" s="57">
        <v>3809864263.0762601</v>
      </c>
      <c r="J23" s="57">
        <v>3878483271.3991899</v>
      </c>
      <c r="K23" s="57">
        <v>3939929239.75776</v>
      </c>
      <c r="L23" s="57">
        <v>3994647903.68363</v>
      </c>
      <c r="M23" s="57">
        <v>4043072269.7706399</v>
      </c>
      <c r="N23" s="57">
        <v>4085622615.6748099</v>
      </c>
      <c r="O23" s="57">
        <v>4122706490.1143298</v>
      </c>
      <c r="P23" s="57">
        <v>4154718712.8695698</v>
      </c>
      <c r="Q23" s="57">
        <v>4182041374.7830601</v>
      </c>
      <c r="R23" s="57">
        <v>4205043837.7595201</v>
      </c>
      <c r="S23" s="57">
        <v>4224082734.7658401</v>
      </c>
      <c r="T23" s="57">
        <v>4239501969.83108</v>
      </c>
      <c r="U23" s="57">
        <v>4251632718.0464802</v>
      </c>
      <c r="V23" s="57">
        <v>4260793425.5654502</v>
      </c>
      <c r="W23" s="57">
        <v>4267289809.60359</v>
      </c>
      <c r="X23" s="57">
        <v>4271414858.4386501</v>
      </c>
      <c r="Y23" s="57">
        <v>4273448831.4105601</v>
      </c>
      <c r="Z23" s="57">
        <v>4273659258.9214401</v>
      </c>
      <c r="AA23" s="57">
        <v>4272300942.4355798</v>
      </c>
      <c r="AB23" s="57">
        <v>4269615954.4794302</v>
      </c>
      <c r="AC23" s="57">
        <v>4265833638.6416402</v>
      </c>
      <c r="AD23" s="57">
        <v>4261170609.573</v>
      </c>
      <c r="AE23" s="57">
        <v>4255830752.9864998</v>
      </c>
      <c r="AF23" s="57">
        <v>4250005225.65731</v>
      </c>
      <c r="AG23" s="57">
        <v>4243872455.42275</v>
      </c>
      <c r="AH23" s="57">
        <v>4237598141.1823301</v>
      </c>
      <c r="AI23" s="57">
        <v>4231335252.8977399</v>
      </c>
      <c r="AJ23" s="57">
        <v>4225224031.5928202</v>
      </c>
      <c r="AK23" s="57">
        <v>4219391989.3536201</v>
      </c>
      <c r="AL23" s="57">
        <v>4213953909.32833</v>
      </c>
      <c r="AM23" s="57">
        <v>4209011845.7273502</v>
      </c>
      <c r="AN23" s="57">
        <v>4204655123.8232098</v>
      </c>
      <c r="AO23" s="57">
        <v>4200960339.9506602</v>
      </c>
      <c r="AP23" s="57">
        <v>4197991361.5065799</v>
      </c>
      <c r="AQ23" s="57">
        <v>4195799326.9500799</v>
      </c>
      <c r="AR23" s="57">
        <v>4194422645.8024001</v>
      </c>
      <c r="AS23" s="57">
        <v>4193886998.6469598</v>
      </c>
      <c r="AT23" s="57">
        <v>4194205337.1293702</v>
      </c>
    </row>
    <row r="24" spans="1:46">
      <c r="A24">
        <v>169</v>
      </c>
      <c r="B24">
        <v>141000</v>
      </c>
      <c r="C24" t="s">
        <v>447</v>
      </c>
      <c r="D24" t="s">
        <v>823</v>
      </c>
      <c r="E24" s="57">
        <v>5401739350.7700195</v>
      </c>
      <c r="F24" s="57">
        <v>5550236716.3704901</v>
      </c>
      <c r="G24" s="57">
        <v>5686602524.5231705</v>
      </c>
      <c r="H24" s="57">
        <v>5811471616.2893</v>
      </c>
      <c r="I24" s="57">
        <v>5925462899.9628496</v>
      </c>
      <c r="J24" s="57">
        <v>6029179351.0705004</v>
      </c>
      <c r="K24" s="57">
        <v>6123208012.3716202</v>
      </c>
      <c r="L24" s="57">
        <v>6208119993.8583097</v>
      </c>
      <c r="M24" s="57">
        <v>6284470472.7553501</v>
      </c>
      <c r="N24" s="57">
        <v>6352798693.5202503</v>
      </c>
      <c r="O24" s="57">
        <v>6413627967.8432198</v>
      </c>
      <c r="P24" s="57">
        <v>6467465674.6471796</v>
      </c>
      <c r="Q24" s="57">
        <v>6514803260.08776</v>
      </c>
      <c r="R24" s="57">
        <v>6556116237.5532799</v>
      </c>
      <c r="S24" s="57">
        <v>6591864187.6647997</v>
      </c>
      <c r="T24" s="57">
        <v>6622490758.2760496</v>
      </c>
      <c r="U24" s="57">
        <v>6648423664.4735003</v>
      </c>
      <c r="V24" s="57">
        <v>6670074688.5763197</v>
      </c>
      <c r="W24" s="57">
        <v>6687839680.1363602</v>
      </c>
      <c r="X24" s="57">
        <v>6702098555.93822</v>
      </c>
      <c r="Y24" s="57">
        <v>6713215299.9991999</v>
      </c>
      <c r="Z24" s="57">
        <v>6721537963.5692596</v>
      </c>
      <c r="AA24" s="57">
        <v>6727398665.1311302</v>
      </c>
      <c r="AB24" s="57">
        <v>6731113590.4002104</v>
      </c>
      <c r="AC24" s="57">
        <v>6732982992.3246298</v>
      </c>
      <c r="AD24" s="57">
        <v>6733291191.0851898</v>
      </c>
      <c r="AE24" s="57">
        <v>6732306574.0954599</v>
      </c>
      <c r="AF24" s="57">
        <v>6730281596.0016699</v>
      </c>
      <c r="AG24" s="57">
        <v>6727452778.6827497</v>
      </c>
      <c r="AH24" s="57">
        <v>6724040711.2503796</v>
      </c>
      <c r="AI24" s="57">
        <v>6720250050.0489302</v>
      </c>
      <c r="AJ24" s="57">
        <v>6716269518.6554499</v>
      </c>
      <c r="AK24" s="57">
        <v>6712271907.8797398</v>
      </c>
      <c r="AL24" s="57">
        <v>6708414075.7642698</v>
      </c>
      <c r="AM24" s="57">
        <v>6704836947.5842505</v>
      </c>
      <c r="AN24" s="57">
        <v>6701665515.8475904</v>
      </c>
      <c r="AO24" s="57">
        <v>6699008840.2948904</v>
      </c>
      <c r="AP24" s="57">
        <v>6696960047.8994799</v>
      </c>
      <c r="AQ24" s="57">
        <v>6695596332.8673697</v>
      </c>
      <c r="AR24" s="57">
        <v>6694978956.63731</v>
      </c>
      <c r="AS24" s="57">
        <v>6695153247.8807402</v>
      </c>
      <c r="AT24" s="57">
        <v>6696148602.5017996</v>
      </c>
    </row>
    <row r="25" spans="1:46">
      <c r="A25">
        <v>183</v>
      </c>
      <c r="B25">
        <v>141100</v>
      </c>
      <c r="C25" t="s">
        <v>447</v>
      </c>
      <c r="D25" t="s">
        <v>822</v>
      </c>
      <c r="E25" s="57">
        <v>4317052061.5578699</v>
      </c>
      <c r="F25" s="57">
        <v>4594165628.9264898</v>
      </c>
      <c r="G25" s="57">
        <v>4833311898.4099798</v>
      </c>
      <c r="H25" s="57">
        <v>5037833116.6428099</v>
      </c>
      <c r="I25" s="57">
        <v>5210930715.3514605</v>
      </c>
      <c r="J25" s="57">
        <v>5355665311.3544998</v>
      </c>
      <c r="K25" s="57">
        <v>5474956706.56252</v>
      </c>
      <c r="L25" s="57">
        <v>5571583887.9781504</v>
      </c>
      <c r="M25" s="57">
        <v>5648185027.6961203</v>
      </c>
      <c r="N25" s="57">
        <v>5707257482.9031601</v>
      </c>
      <c r="O25" s="57">
        <v>5751157795.8780603</v>
      </c>
      <c r="P25" s="57">
        <v>5782101693.9916401</v>
      </c>
      <c r="Q25" s="57">
        <v>5802164089.7068195</v>
      </c>
      <c r="R25" s="57">
        <v>5813279080.5785303</v>
      </c>
      <c r="S25" s="57">
        <v>5817239949.2537298</v>
      </c>
      <c r="T25" s="57">
        <v>5815699163.4714899</v>
      </c>
      <c r="U25" s="57">
        <v>5810168376.06285</v>
      </c>
      <c r="V25" s="57">
        <v>5802018424.9509802</v>
      </c>
      <c r="W25" s="57">
        <v>5792479333.1510401</v>
      </c>
      <c r="X25" s="57">
        <v>5782640308.7702599</v>
      </c>
      <c r="Y25" s="57">
        <v>5773449745.0079002</v>
      </c>
      <c r="Z25" s="57">
        <v>5765715220.1553001</v>
      </c>
      <c r="AA25" s="57">
        <v>5760103497.5958099</v>
      </c>
      <c r="AB25" s="57">
        <v>5757140525.8048697</v>
      </c>
      <c r="AC25" s="57">
        <v>5757211438.3499403</v>
      </c>
      <c r="AD25" s="57">
        <v>5760560553.8905296</v>
      </c>
      <c r="AE25" s="57">
        <v>5767291376.1781902</v>
      </c>
      <c r="AF25" s="57">
        <v>5777366594.0565596</v>
      </c>
      <c r="AG25" s="57">
        <v>5790608081.4612999</v>
      </c>
      <c r="AH25" s="57">
        <v>5806696897.4200697</v>
      </c>
      <c r="AI25" s="57">
        <v>5825173286.05268</v>
      </c>
      <c r="AJ25" s="57">
        <v>5845436676.57096</v>
      </c>
      <c r="AK25" s="57">
        <v>5866745683.2786503</v>
      </c>
      <c r="AL25" s="57">
        <v>5888218105.5717697</v>
      </c>
      <c r="AM25" s="57">
        <v>5908830927.9382</v>
      </c>
      <c r="AN25" s="57">
        <v>5927420319.9579697</v>
      </c>
      <c r="AO25" s="57">
        <v>5942681636.3030701</v>
      </c>
      <c r="AP25" s="57">
        <v>5953169416.7376804</v>
      </c>
      <c r="AQ25" s="57">
        <v>5957297386.1178598</v>
      </c>
      <c r="AR25" s="57">
        <v>5953338454.3919001</v>
      </c>
      <c r="AS25" s="57">
        <v>5939424716.5999002</v>
      </c>
      <c r="AT25" s="57">
        <v>5913547452.8742905</v>
      </c>
    </row>
    <row r="26" spans="1:46">
      <c r="A26">
        <v>111</v>
      </c>
      <c r="B26">
        <v>150100</v>
      </c>
      <c r="C26" t="s">
        <v>452</v>
      </c>
      <c r="D26" t="s">
        <v>821</v>
      </c>
      <c r="E26" s="57">
        <v>4351282797.9499102</v>
      </c>
      <c r="F26" s="57">
        <v>4667573585.8710003</v>
      </c>
      <c r="G26" s="57">
        <v>4935375988.0019798</v>
      </c>
      <c r="H26" s="57">
        <v>5161858604.5307903</v>
      </c>
      <c r="I26" s="57">
        <v>5353707037.6695995</v>
      </c>
      <c r="J26" s="57">
        <v>5517123891.6547403</v>
      </c>
      <c r="K26" s="57">
        <v>5657828772.7467003</v>
      </c>
      <c r="L26" s="57">
        <v>5781058289.2301598</v>
      </c>
      <c r="M26" s="57">
        <v>5891566051.41401</v>
      </c>
      <c r="N26" s="57">
        <v>5993622671.6312599</v>
      </c>
      <c r="O26" s="57">
        <v>6091015764.2391796</v>
      </c>
      <c r="P26" s="57">
        <v>6187049945.6191397</v>
      </c>
      <c r="Q26" s="57">
        <v>6284546834.1767597</v>
      </c>
      <c r="R26" s="57">
        <v>6385845050.3417702</v>
      </c>
      <c r="S26" s="57">
        <v>6492800216.5680799</v>
      </c>
      <c r="T26" s="57">
        <v>6606784957.3339195</v>
      </c>
      <c r="U26" s="57">
        <v>6728688899.1415596</v>
      </c>
      <c r="V26" s="57">
        <v>6858918670.5173998</v>
      </c>
      <c r="W26" s="57">
        <v>6997397902.0121899</v>
      </c>
      <c r="X26" s="57">
        <v>7143567226.2007103</v>
      </c>
      <c r="Y26" s="57">
        <v>7296384277.6820498</v>
      </c>
      <c r="Z26" s="57">
        <v>7454323693.0794096</v>
      </c>
      <c r="AA26" s="57">
        <v>7615377111.0401001</v>
      </c>
      <c r="AB26" s="57">
        <v>7777053172.2357798</v>
      </c>
      <c r="AC26" s="57">
        <v>7936377519.3620596</v>
      </c>
      <c r="AD26" s="57">
        <v>8089892797.1390104</v>
      </c>
      <c r="AE26" s="57">
        <v>8233658652.3106699</v>
      </c>
      <c r="AF26" s="57">
        <v>8363251733.6452904</v>
      </c>
      <c r="AG26" s="57">
        <v>8473765691.9353304</v>
      </c>
      <c r="AH26" s="57">
        <v>8559811179.9975901</v>
      </c>
      <c r="AI26" s="57">
        <v>8615515852.6726704</v>
      </c>
      <c r="AJ26" s="57">
        <v>8634524366.8256798</v>
      </c>
      <c r="AK26" s="57">
        <v>8609998381.3458309</v>
      </c>
      <c r="AL26" s="57">
        <v>8534616557.1464195</v>
      </c>
      <c r="AM26" s="57">
        <v>8400574557.1649504</v>
      </c>
      <c r="AN26" s="57">
        <v>8199585046.3632803</v>
      </c>
      <c r="AO26" s="57">
        <v>7922877691.72717</v>
      </c>
      <c r="AP26" s="57">
        <v>7561199162.2667198</v>
      </c>
      <c r="AQ26" s="57">
        <v>7104813129.0163603</v>
      </c>
      <c r="AR26" s="57">
        <v>6543500265.03442</v>
      </c>
      <c r="AS26" s="57">
        <v>5866558245.40347</v>
      </c>
      <c r="AT26" s="57">
        <v>5062801747.2301903</v>
      </c>
    </row>
    <row r="27" spans="1:46">
      <c r="A27">
        <v>21</v>
      </c>
      <c r="B27">
        <v>150200</v>
      </c>
      <c r="C27" t="s">
        <v>452</v>
      </c>
      <c r="D27" t="s">
        <v>820</v>
      </c>
      <c r="E27" s="57">
        <v>4570407226.63731</v>
      </c>
      <c r="F27" s="57">
        <v>4501702723.8569298</v>
      </c>
      <c r="G27" s="57">
        <v>4493697312.5760698</v>
      </c>
      <c r="H27" s="57">
        <v>4537587898.5359297</v>
      </c>
      <c r="I27" s="57">
        <v>4625031868.6173697</v>
      </c>
      <c r="J27" s="57">
        <v>4748147090.84091</v>
      </c>
      <c r="K27" s="57">
        <v>4899511914.3666496</v>
      </c>
      <c r="L27" s="57">
        <v>5072165169.4944</v>
      </c>
      <c r="M27" s="57">
        <v>5259606167.6635599</v>
      </c>
      <c r="N27" s="57">
        <v>5455794701.4531603</v>
      </c>
      <c r="O27" s="57">
        <v>5655151044.5818501</v>
      </c>
      <c r="P27" s="57">
        <v>5852555951.9079905</v>
      </c>
      <c r="Q27" s="57">
        <v>6043350659.4294701</v>
      </c>
      <c r="R27" s="57">
        <v>6223336884.2839203</v>
      </c>
      <c r="S27" s="57">
        <v>6388776824.7485504</v>
      </c>
      <c r="T27" s="57">
        <v>6536393160.2402</v>
      </c>
      <c r="U27" s="57">
        <v>6663369051.3153801</v>
      </c>
      <c r="V27" s="57">
        <v>6767348139.6701803</v>
      </c>
      <c r="W27" s="57">
        <v>6846434548.1404104</v>
      </c>
      <c r="X27" s="57">
        <v>6899192880.7013702</v>
      </c>
      <c r="Y27" s="57">
        <v>6924648222.4682598</v>
      </c>
      <c r="Z27" s="57">
        <v>6922286139.6955404</v>
      </c>
      <c r="AA27" s="57">
        <v>6892052679.7776899</v>
      </c>
      <c r="AB27" s="57">
        <v>6834354371.2485504</v>
      </c>
      <c r="AC27" s="57">
        <v>6750058223.7817497</v>
      </c>
      <c r="AD27" s="57">
        <v>6640491728.1904802</v>
      </c>
      <c r="AE27" s="57">
        <v>6507442856.4274702</v>
      </c>
      <c r="AF27" s="57">
        <v>6353160061.5853996</v>
      </c>
      <c r="AG27" s="57">
        <v>6180352277.8962603</v>
      </c>
      <c r="AH27" s="57">
        <v>5992188920.7318897</v>
      </c>
      <c r="AI27" s="57">
        <v>5792299886.6035299</v>
      </c>
      <c r="AJ27" s="57">
        <v>5584775553.1623096</v>
      </c>
      <c r="AK27" s="57">
        <v>5374166779.1989603</v>
      </c>
      <c r="AL27" s="57">
        <v>5165484904.6434803</v>
      </c>
      <c r="AM27" s="57">
        <v>4964201750.5661201</v>
      </c>
      <c r="AN27" s="57">
        <v>4776249619.1764097</v>
      </c>
      <c r="AO27" s="57">
        <v>4608021293.82335</v>
      </c>
      <c r="AP27" s="57">
        <v>4466370038.9959898</v>
      </c>
      <c r="AQ27" s="57">
        <v>4358609600.3225298</v>
      </c>
      <c r="AR27" s="57">
        <v>4292514204.5714002</v>
      </c>
      <c r="AS27" s="57">
        <v>4276318559.6501298</v>
      </c>
      <c r="AT27" s="57">
        <v>4318717854.6062202</v>
      </c>
    </row>
    <row r="28" spans="1:46">
      <c r="A28">
        <v>286</v>
      </c>
      <c r="B28">
        <v>150300</v>
      </c>
      <c r="C28" t="s">
        <v>452</v>
      </c>
      <c r="D28" t="s">
        <v>819</v>
      </c>
      <c r="E28" s="57">
        <v>836171354.39342701</v>
      </c>
      <c r="F28" s="57">
        <v>834076867.78844905</v>
      </c>
      <c r="G28" s="57">
        <v>829498437.91244602</v>
      </c>
      <c r="H28" s="57">
        <v>822787076.82392395</v>
      </c>
      <c r="I28" s="57">
        <v>814275320.12144399</v>
      </c>
      <c r="J28" s="57">
        <v>804277226.94362605</v>
      </c>
      <c r="K28" s="57">
        <v>793088379.96914899</v>
      </c>
      <c r="L28" s="57">
        <v>780985885.41674602</v>
      </c>
      <c r="M28" s="57">
        <v>768228373.04521</v>
      </c>
      <c r="N28" s="57">
        <v>755055996.15339196</v>
      </c>
      <c r="O28" s="57">
        <v>741690431.58019698</v>
      </c>
      <c r="P28" s="57">
        <v>728334879.70459199</v>
      </c>
      <c r="Q28" s="57">
        <v>715174064.44559598</v>
      </c>
      <c r="R28" s="57">
        <v>702374233.26229</v>
      </c>
      <c r="S28" s="57">
        <v>690083157.15381098</v>
      </c>
      <c r="T28" s="57">
        <v>678430130.65935397</v>
      </c>
      <c r="U28" s="57">
        <v>667525971.85816896</v>
      </c>
      <c r="V28" s="57">
        <v>657463022.36956704</v>
      </c>
      <c r="W28" s="57">
        <v>648315147.35291302</v>
      </c>
      <c r="X28" s="57">
        <v>640137735.50762904</v>
      </c>
      <c r="Y28" s="57">
        <v>632967699.07320094</v>
      </c>
      <c r="Z28" s="57">
        <v>626823473.82916403</v>
      </c>
      <c r="AA28" s="57">
        <v>621705019.09511805</v>
      </c>
      <c r="AB28" s="57">
        <v>617593817.73071301</v>
      </c>
      <c r="AC28" s="57">
        <v>614452876.13566303</v>
      </c>
      <c r="AD28" s="57">
        <v>612226724.24973404</v>
      </c>
      <c r="AE28" s="57">
        <v>610841415.55275202</v>
      </c>
      <c r="AF28" s="57">
        <v>610204527.06460297</v>
      </c>
      <c r="AG28" s="57">
        <v>610205159.34522498</v>
      </c>
      <c r="AH28" s="57">
        <v>610713936.49461699</v>
      </c>
      <c r="AI28" s="57">
        <v>611583006.15283704</v>
      </c>
      <c r="AJ28" s="57">
        <v>612646039.49999702</v>
      </c>
      <c r="AK28" s="57">
        <v>613718231.256266</v>
      </c>
      <c r="AL28" s="57">
        <v>614596299.68186998</v>
      </c>
      <c r="AM28" s="57">
        <v>615058486.57710004</v>
      </c>
      <c r="AN28" s="57">
        <v>614864557.28229105</v>
      </c>
      <c r="AO28" s="57">
        <v>613755800.67785203</v>
      </c>
      <c r="AP28" s="57">
        <v>611455029.18423402</v>
      </c>
      <c r="AQ28" s="57">
        <v>607666578.76195502</v>
      </c>
      <c r="AR28" s="57">
        <v>602076308.91158795</v>
      </c>
      <c r="AS28" s="57">
        <v>594351602.67375898</v>
      </c>
      <c r="AT28" s="57">
        <v>584141366.62916601</v>
      </c>
    </row>
    <row r="29" spans="1:46">
      <c r="A29">
        <v>47</v>
      </c>
      <c r="B29">
        <v>150400</v>
      </c>
      <c r="C29" t="s">
        <v>452</v>
      </c>
      <c r="D29" t="s">
        <v>818</v>
      </c>
      <c r="E29" s="57">
        <v>4838223114.3564701</v>
      </c>
      <c r="F29" s="57">
        <v>5008858346.6999998</v>
      </c>
      <c r="G29" s="57">
        <v>5175228881.2268295</v>
      </c>
      <c r="H29" s="57">
        <v>5337482687.9629402</v>
      </c>
      <c r="I29" s="57">
        <v>5495768924.34583</v>
      </c>
      <c r="J29" s="57">
        <v>5650237935.2244902</v>
      </c>
      <c r="K29" s="57">
        <v>5801041252.8594398</v>
      </c>
      <c r="L29" s="57">
        <v>5948331596.9226799</v>
      </c>
      <c r="M29" s="57">
        <v>6092262874.4977503</v>
      </c>
      <c r="N29" s="57">
        <v>6232990180.0796804</v>
      </c>
      <c r="O29" s="57">
        <v>6370669795.5749998</v>
      </c>
      <c r="P29" s="57">
        <v>6505459190.3017702</v>
      </c>
      <c r="Q29" s="57">
        <v>6637517020.9895401</v>
      </c>
      <c r="R29" s="57">
        <v>6767003131.7793798</v>
      </c>
      <c r="S29" s="57">
        <v>6894078554.2238503</v>
      </c>
      <c r="T29" s="57">
        <v>7018905507.2870398</v>
      </c>
      <c r="U29" s="57">
        <v>7141647397.3445301</v>
      </c>
      <c r="V29" s="57">
        <v>7262468818.1834297</v>
      </c>
      <c r="W29" s="57">
        <v>7381535551.0023298</v>
      </c>
      <c r="X29" s="57">
        <v>7499014564.4113398</v>
      </c>
      <c r="Y29" s="57">
        <v>7615074014.4321003</v>
      </c>
      <c r="Z29" s="57">
        <v>7729883244.4977102</v>
      </c>
      <c r="AA29" s="57">
        <v>7843612785.4528198</v>
      </c>
      <c r="AB29" s="57">
        <v>7956434355.5535803</v>
      </c>
      <c r="AC29" s="57">
        <v>8068520860.4676304</v>
      </c>
      <c r="AD29" s="57">
        <v>8180046393.2741299</v>
      </c>
      <c r="AE29" s="57">
        <v>8291186234.4637499</v>
      </c>
      <c r="AF29" s="57">
        <v>8402116851.9386702</v>
      </c>
      <c r="AG29" s="57">
        <v>8513015901.0125599</v>
      </c>
      <c r="AH29" s="57">
        <v>8624062224.4106293</v>
      </c>
      <c r="AI29" s="57">
        <v>8735435852.2695599</v>
      </c>
      <c r="AJ29" s="57">
        <v>8847318002.1375694</v>
      </c>
      <c r="AK29" s="57">
        <v>8959891078.974369</v>
      </c>
      <c r="AL29" s="57">
        <v>9073338675.1511803</v>
      </c>
      <c r="AM29" s="57">
        <v>9187845570.4507408</v>
      </c>
      <c r="AN29" s="57">
        <v>9303597732.0672798</v>
      </c>
      <c r="AO29" s="57">
        <v>9420782314.6065502</v>
      </c>
      <c r="AP29" s="57">
        <v>9539587660.0858002</v>
      </c>
      <c r="AQ29" s="57">
        <v>9660203297.9338093</v>
      </c>
      <c r="AR29" s="57">
        <v>9782819944.9908199</v>
      </c>
      <c r="AS29" s="57">
        <v>9907629505.5086308</v>
      </c>
      <c r="AT29" s="57">
        <v>10034825071.150499</v>
      </c>
    </row>
    <row r="30" spans="1:46">
      <c r="A30">
        <v>272</v>
      </c>
      <c r="B30">
        <v>150500</v>
      </c>
      <c r="C30" t="s">
        <v>452</v>
      </c>
      <c r="D30" t="s">
        <v>817</v>
      </c>
      <c r="E30" s="57">
        <v>3331792892.95785</v>
      </c>
      <c r="F30" s="57">
        <v>3527384829.4933</v>
      </c>
      <c r="G30" s="57">
        <v>3700969583.8463001</v>
      </c>
      <c r="H30" s="57">
        <v>3854162364.74613</v>
      </c>
      <c r="I30" s="57">
        <v>3988517663.7276702</v>
      </c>
      <c r="J30" s="57">
        <v>4105529255.1313601</v>
      </c>
      <c r="K30" s="57">
        <v>4206630196.1033001</v>
      </c>
      <c r="L30" s="57">
        <v>4293192826.59519</v>
      </c>
      <c r="M30" s="57">
        <v>4366528769.3642902</v>
      </c>
      <c r="N30" s="57">
        <v>4427888929.9735098</v>
      </c>
      <c r="O30" s="57">
        <v>4478463496.7913704</v>
      </c>
      <c r="P30" s="57">
        <v>4519381940.9919596</v>
      </c>
      <c r="Q30" s="57">
        <v>4551713016.5550203</v>
      </c>
      <c r="R30" s="57">
        <v>4576464760.2658501</v>
      </c>
      <c r="S30" s="57">
        <v>4594584491.7153797</v>
      </c>
      <c r="T30" s="57">
        <v>4606958813.3001699</v>
      </c>
      <c r="U30" s="57">
        <v>4614413610.2223501</v>
      </c>
      <c r="V30" s="57">
        <v>4617714050.4896698</v>
      </c>
      <c r="W30" s="57">
        <v>4617564584.9154797</v>
      </c>
      <c r="X30" s="57">
        <v>4614608947.1187496</v>
      </c>
      <c r="Y30" s="57">
        <v>4609430153.5240402</v>
      </c>
      <c r="Z30" s="57">
        <v>4602550503.3615303</v>
      </c>
      <c r="AA30" s="57">
        <v>4594431578.6669998</v>
      </c>
      <c r="AB30" s="57">
        <v>4585474244.2818403</v>
      </c>
      <c r="AC30" s="57">
        <v>4576018647.8530302</v>
      </c>
      <c r="AD30" s="57">
        <v>4566344219.83319</v>
      </c>
      <c r="AE30" s="57">
        <v>4556669673.4805202</v>
      </c>
      <c r="AF30" s="57">
        <v>4547153004.85882</v>
      </c>
      <c r="AG30" s="57">
        <v>4537891492.8375196</v>
      </c>
      <c r="AH30" s="57">
        <v>4528921699.09165</v>
      </c>
      <c r="AI30" s="57">
        <v>4520219468.10182</v>
      </c>
      <c r="AJ30" s="57">
        <v>4511699927.1542997</v>
      </c>
      <c r="AK30" s="57">
        <v>4503217486.3409204</v>
      </c>
      <c r="AL30" s="57">
        <v>4494565838.5591202</v>
      </c>
      <c r="AM30" s="57">
        <v>4485477959.5119495</v>
      </c>
      <c r="AN30" s="57">
        <v>4475626107.7081099</v>
      </c>
      <c r="AO30" s="57">
        <v>4464621824.4618597</v>
      </c>
      <c r="AP30" s="57">
        <v>4452015933.8930302</v>
      </c>
      <c r="AQ30" s="57">
        <v>4437298542.9271698</v>
      </c>
      <c r="AR30" s="57">
        <v>4419899041.2953196</v>
      </c>
      <c r="AS30" s="57">
        <v>4399186101.5341902</v>
      </c>
      <c r="AT30" s="57">
        <v>4374467678.9860897</v>
      </c>
    </row>
    <row r="31" spans="1:46">
      <c r="A31">
        <v>68</v>
      </c>
      <c r="B31">
        <v>150600</v>
      </c>
      <c r="C31" t="s">
        <v>452</v>
      </c>
      <c r="D31" t="s">
        <v>816</v>
      </c>
      <c r="E31" s="57">
        <v>2840097114.3002501</v>
      </c>
      <c r="F31" s="57">
        <v>2904249853.43923</v>
      </c>
      <c r="G31" s="57">
        <v>2962062475.0611801</v>
      </c>
      <c r="H31" s="57">
        <v>3013983606.81633</v>
      </c>
      <c r="I31" s="57">
        <v>3060443491.20854</v>
      </c>
      <c r="J31" s="57">
        <v>3101853985.5953102</v>
      </c>
      <c r="K31" s="57">
        <v>3138608562.1877899</v>
      </c>
      <c r="L31" s="57">
        <v>3171082308.0507698</v>
      </c>
      <c r="M31" s="57">
        <v>3199631925.1026702</v>
      </c>
      <c r="N31" s="57">
        <v>3224595730.1155801</v>
      </c>
      <c r="O31" s="57">
        <v>3246293654.71521</v>
      </c>
      <c r="P31" s="57">
        <v>3265027245.3809199</v>
      </c>
      <c r="Q31" s="57">
        <v>3281079663.4457102</v>
      </c>
      <c r="R31" s="57">
        <v>3294715685.09621</v>
      </c>
      <c r="S31" s="57">
        <v>3306181701.3727198</v>
      </c>
      <c r="T31" s="57">
        <v>3315705718.1691699</v>
      </c>
      <c r="U31" s="57">
        <v>3323497356.23311</v>
      </c>
      <c r="V31" s="57">
        <v>3329747851.1657701</v>
      </c>
      <c r="W31" s="57">
        <v>3334630053.4219899</v>
      </c>
      <c r="X31" s="57">
        <v>3338298428.3102698</v>
      </c>
      <c r="Y31" s="57">
        <v>3340889055.9927502</v>
      </c>
      <c r="Z31" s="57">
        <v>3342519631.4852099</v>
      </c>
      <c r="AA31" s="57">
        <v>3343289464.6570802</v>
      </c>
      <c r="AB31" s="57">
        <v>3343279480.23141</v>
      </c>
      <c r="AC31" s="57">
        <v>3342552217.7849202</v>
      </c>
      <c r="AD31" s="57">
        <v>3341151831.7479401</v>
      </c>
      <c r="AE31" s="57">
        <v>3339104091.40449</v>
      </c>
      <c r="AF31" s="57">
        <v>3336416380.89218</v>
      </c>
      <c r="AG31" s="57">
        <v>3333077699.2023001</v>
      </c>
      <c r="AH31" s="57">
        <v>3329058660.17976</v>
      </c>
      <c r="AI31" s="57">
        <v>3324311492.5231199</v>
      </c>
      <c r="AJ31" s="57">
        <v>3318770039.7845802</v>
      </c>
      <c r="AK31" s="57">
        <v>3312349760.3699899</v>
      </c>
      <c r="AL31" s="57">
        <v>3304947727.5388398</v>
      </c>
      <c r="AM31" s="57">
        <v>3296442629.4042602</v>
      </c>
      <c r="AN31" s="57">
        <v>3286694768.9330101</v>
      </c>
      <c r="AO31" s="57">
        <v>3275546063.9455199</v>
      </c>
      <c r="AP31" s="57">
        <v>3262820047.1158299</v>
      </c>
      <c r="AQ31" s="57">
        <v>3248321865.9716501</v>
      </c>
      <c r="AR31" s="57">
        <v>3231838282.8943</v>
      </c>
      <c r="AS31" s="57">
        <v>3213137675.1187901</v>
      </c>
      <c r="AT31" s="57">
        <v>3191970034.7337298</v>
      </c>
    </row>
    <row r="32" spans="1:46">
      <c r="A32">
        <v>112</v>
      </c>
      <c r="B32">
        <v>150700</v>
      </c>
      <c r="C32" t="s">
        <v>452</v>
      </c>
      <c r="D32" t="s">
        <v>815</v>
      </c>
      <c r="E32" s="57">
        <v>2758597005.4661498</v>
      </c>
      <c r="F32" s="57">
        <v>2873096188.7787299</v>
      </c>
      <c r="G32" s="57">
        <v>2973676016.17981</v>
      </c>
      <c r="H32" s="57">
        <v>3061348432.8723302</v>
      </c>
      <c r="I32" s="57">
        <v>3137087615.03301</v>
      </c>
      <c r="J32" s="57">
        <v>3201829969.8123798</v>
      </c>
      <c r="K32" s="57">
        <v>3256474135.3347502</v>
      </c>
      <c r="L32" s="57">
        <v>3301880980.6982298</v>
      </c>
      <c r="M32" s="57">
        <v>3338873605.97472</v>
      </c>
      <c r="N32" s="57">
        <v>3368237342.2099199</v>
      </c>
      <c r="O32" s="57">
        <v>3390719751.4233198</v>
      </c>
      <c r="P32" s="57">
        <v>3407030626.6082101</v>
      </c>
      <c r="Q32" s="57">
        <v>3417841991.7316599</v>
      </c>
      <c r="R32" s="57">
        <v>3423788101.73456</v>
      </c>
      <c r="S32" s="57">
        <v>3425465442.5315499</v>
      </c>
      <c r="T32" s="57">
        <v>3423432731.0111098</v>
      </c>
      <c r="U32" s="57">
        <v>3418210915.03548</v>
      </c>
      <c r="V32" s="57">
        <v>3410283173.4407201</v>
      </c>
      <c r="W32" s="57">
        <v>3400094916.0366702</v>
      </c>
      <c r="X32" s="57">
        <v>3388053783.6069598</v>
      </c>
      <c r="Y32" s="57">
        <v>3374529647.9090199</v>
      </c>
      <c r="Z32" s="57">
        <v>3359854611.6740699</v>
      </c>
      <c r="AA32" s="57">
        <v>3344323008.6071401</v>
      </c>
      <c r="AB32" s="57">
        <v>3328191403.3870301</v>
      </c>
      <c r="AC32" s="57">
        <v>3311678591.6663499</v>
      </c>
      <c r="AD32" s="57">
        <v>3294965600.0714998</v>
      </c>
      <c r="AE32" s="57">
        <v>3278195686.2026601</v>
      </c>
      <c r="AF32" s="57">
        <v>3261474338.6338301</v>
      </c>
      <c r="AG32" s="57">
        <v>3244869276.9127798</v>
      </c>
      <c r="AH32" s="57">
        <v>3228410451.5611</v>
      </c>
      <c r="AI32" s="57">
        <v>3212090044.0741401</v>
      </c>
      <c r="AJ32" s="57">
        <v>3195862466.9210801</v>
      </c>
      <c r="AK32" s="57">
        <v>3179644363.5448499</v>
      </c>
      <c r="AL32" s="57">
        <v>3163314608.3622298</v>
      </c>
      <c r="AM32" s="57">
        <v>3146714306.7637401</v>
      </c>
      <c r="AN32" s="57">
        <v>3129646795.1137199</v>
      </c>
      <c r="AO32" s="57">
        <v>3111877640.75032</v>
      </c>
      <c r="AP32" s="57">
        <v>3093134641.9854398</v>
      </c>
      <c r="AQ32" s="57">
        <v>3073107828.1048198</v>
      </c>
      <c r="AR32" s="57">
        <v>3051449459.36795</v>
      </c>
      <c r="AS32" s="57">
        <v>3027774027.0081601</v>
      </c>
      <c r="AT32" s="57">
        <v>3001658253.2325401</v>
      </c>
    </row>
    <row r="33" spans="1:46">
      <c r="A33">
        <v>12</v>
      </c>
      <c r="B33">
        <v>150800</v>
      </c>
      <c r="C33" t="s">
        <v>452</v>
      </c>
      <c r="D33" t="s">
        <v>814</v>
      </c>
      <c r="E33" s="57">
        <v>2146653636.5354099</v>
      </c>
      <c r="F33" s="57">
        <v>2287113619.5566401</v>
      </c>
      <c r="G33" s="57">
        <v>2406035928.4554801</v>
      </c>
      <c r="H33" s="57">
        <v>2506493391.7209401</v>
      </c>
      <c r="I33" s="57">
        <v>2591354461.9997001</v>
      </c>
      <c r="J33" s="57">
        <v>2663283216.0960698</v>
      </c>
      <c r="K33" s="57">
        <v>2724739354.9720101</v>
      </c>
      <c r="L33" s="57">
        <v>2777978203.7471199</v>
      </c>
      <c r="M33" s="57">
        <v>2825050711.6986299</v>
      </c>
      <c r="N33" s="57">
        <v>2867803452.2614102</v>
      </c>
      <c r="O33" s="57">
        <v>2907878623.0279999</v>
      </c>
      <c r="P33" s="57">
        <v>2946714045.74857</v>
      </c>
      <c r="Q33" s="57">
        <v>2985543166.3309102</v>
      </c>
      <c r="R33" s="57">
        <v>3025395054.8404698</v>
      </c>
      <c r="S33" s="57">
        <v>3067094405.50034</v>
      </c>
      <c r="T33" s="57">
        <v>3111261536.6912699</v>
      </c>
      <c r="U33" s="57">
        <v>3158312390.9516001</v>
      </c>
      <c r="V33" s="57">
        <v>3208458534.9773798</v>
      </c>
      <c r="W33" s="57">
        <v>3261707159.6222501</v>
      </c>
      <c r="X33" s="57">
        <v>3317861079.8975201</v>
      </c>
      <c r="Y33" s="57">
        <v>3376518734.9721298</v>
      </c>
      <c r="Z33" s="57">
        <v>3437074188.1726398</v>
      </c>
      <c r="AA33" s="57">
        <v>3498717126.9833002</v>
      </c>
      <c r="AB33" s="57">
        <v>3560432863.04597</v>
      </c>
      <c r="AC33" s="57">
        <v>3621002332.1601701</v>
      </c>
      <c r="AD33" s="57">
        <v>3679002094.28303</v>
      </c>
      <c r="AE33" s="57">
        <v>3732804333.5293698</v>
      </c>
      <c r="AF33" s="57">
        <v>3780576858.1715899</v>
      </c>
      <c r="AG33" s="57">
        <v>3820283100.63977</v>
      </c>
      <c r="AH33" s="57">
        <v>3849682117.5216799</v>
      </c>
      <c r="AI33" s="57">
        <v>3866328589.5626502</v>
      </c>
      <c r="AJ33" s="57">
        <v>3867572821.6656599</v>
      </c>
      <c r="AK33" s="57">
        <v>3850560742.8913898</v>
      </c>
      <c r="AL33" s="57">
        <v>3812233906.4581099</v>
      </c>
      <c r="AM33" s="57">
        <v>3749329489.7417102</v>
      </c>
      <c r="AN33" s="57">
        <v>3658380294.2758598</v>
      </c>
      <c r="AO33" s="57">
        <v>3535714745.7516499</v>
      </c>
      <c r="AP33" s="57">
        <v>3377456894.0180302</v>
      </c>
      <c r="AQ33" s="57">
        <v>3179526413.08143</v>
      </c>
      <c r="AR33" s="57">
        <v>2937638601.1060901</v>
      </c>
      <c r="AS33" s="57">
        <v>2647304380.41366</v>
      </c>
      <c r="AT33" s="57">
        <v>2303830297.4836702</v>
      </c>
    </row>
    <row r="34" spans="1:46">
      <c r="A34">
        <v>287</v>
      </c>
      <c r="B34">
        <v>150900</v>
      </c>
      <c r="C34" t="s">
        <v>452</v>
      </c>
      <c r="D34" t="s">
        <v>813</v>
      </c>
      <c r="E34" s="57">
        <v>1989040069.2629399</v>
      </c>
      <c r="F34" s="57">
        <v>2055524587.13556</v>
      </c>
      <c r="G34" s="57">
        <v>2119541655.40962</v>
      </c>
      <c r="H34" s="57">
        <v>2181204891.5536499</v>
      </c>
      <c r="I34" s="57">
        <v>2240626577.96766</v>
      </c>
      <c r="J34" s="57">
        <v>2297917661.98317</v>
      </c>
      <c r="K34" s="57">
        <v>2353187755.8631301</v>
      </c>
      <c r="L34" s="57">
        <v>2406545136.802</v>
      </c>
      <c r="M34" s="57">
        <v>2458096746.9257102</v>
      </c>
      <c r="N34" s="57">
        <v>2507948193.2916698</v>
      </c>
      <c r="O34" s="57">
        <v>2556203747.8887501</v>
      </c>
      <c r="P34" s="57">
        <v>2602966347.63731</v>
      </c>
      <c r="Q34" s="57">
        <v>2648337594.3892002</v>
      </c>
      <c r="R34" s="57">
        <v>2692417754.9277201</v>
      </c>
      <c r="S34" s="57">
        <v>2735305760.96767</v>
      </c>
      <c r="T34" s="57">
        <v>2777099209.1553102</v>
      </c>
      <c r="U34" s="57">
        <v>2817894361.0683999</v>
      </c>
      <c r="V34" s="57">
        <v>2857786143.2161398</v>
      </c>
      <c r="W34" s="57">
        <v>2896868147.0392499</v>
      </c>
      <c r="X34" s="57">
        <v>2935232628.9099002</v>
      </c>
      <c r="Y34" s="57">
        <v>2972970510.1317401</v>
      </c>
      <c r="Z34" s="57">
        <v>3010171376.9398999</v>
      </c>
      <c r="AA34" s="57">
        <v>3046923480.5009899</v>
      </c>
      <c r="AB34" s="57">
        <v>3083313736.9131098</v>
      </c>
      <c r="AC34" s="57">
        <v>3119427727.2058001</v>
      </c>
      <c r="AD34" s="57">
        <v>3155349697.3401198</v>
      </c>
      <c r="AE34" s="57">
        <v>3191162558.20857</v>
      </c>
      <c r="AF34" s="57">
        <v>3226947885.63515</v>
      </c>
      <c r="AG34" s="57">
        <v>3262785920.37534</v>
      </c>
      <c r="AH34" s="57">
        <v>3298755568.1160798</v>
      </c>
      <c r="AI34" s="57">
        <v>3334934399.4758</v>
      </c>
      <c r="AJ34" s="57">
        <v>3371398650.0043998</v>
      </c>
      <c r="AK34" s="57">
        <v>3408223220.18325</v>
      </c>
      <c r="AL34" s="57">
        <v>3445481675.42523</v>
      </c>
      <c r="AM34" s="57">
        <v>3483246246.0746598</v>
      </c>
      <c r="AN34" s="57">
        <v>3521587827.4073501</v>
      </c>
      <c r="AO34" s="57">
        <v>3560575979.6306</v>
      </c>
      <c r="AP34" s="57">
        <v>3600278927.8831601</v>
      </c>
      <c r="AQ34" s="57">
        <v>3640763562.2352901</v>
      </c>
      <c r="AR34" s="57">
        <v>3682095437.6887002</v>
      </c>
      <c r="AS34" s="57">
        <v>3724338774.17659</v>
      </c>
      <c r="AT34" s="57">
        <v>3767556456.5636301</v>
      </c>
    </row>
    <row r="35" spans="1:46">
      <c r="A35">
        <v>313</v>
      </c>
      <c r="B35">
        <v>152200</v>
      </c>
      <c r="C35" t="s">
        <v>452</v>
      </c>
      <c r="D35" t="s">
        <v>812</v>
      </c>
      <c r="E35" s="57">
        <v>1826499140.03477</v>
      </c>
      <c r="F35" s="57">
        <v>1887282949.8133299</v>
      </c>
      <c r="G35" s="57">
        <v>1955105585.81639</v>
      </c>
      <c r="H35" s="57">
        <v>2028672448.35203</v>
      </c>
      <c r="I35" s="57">
        <v>2106745941.07146</v>
      </c>
      <c r="J35" s="57">
        <v>2188145470.9690399</v>
      </c>
      <c r="K35" s="57">
        <v>2271747448.3822899</v>
      </c>
      <c r="L35" s="57">
        <v>2356485286.9918599</v>
      </c>
      <c r="M35" s="57">
        <v>2441349403.8215399</v>
      </c>
      <c r="N35" s="57">
        <v>2525387219.2382698</v>
      </c>
      <c r="O35" s="57">
        <v>2607703156.9521399</v>
      </c>
      <c r="P35" s="57">
        <v>2687458644.0163698</v>
      </c>
      <c r="Q35" s="57">
        <v>2763872110.8273401</v>
      </c>
      <c r="R35" s="57">
        <v>2836218991.1245599</v>
      </c>
      <c r="S35" s="57">
        <v>2903831721.9906998</v>
      </c>
      <c r="T35" s="57">
        <v>2966099743.8515701</v>
      </c>
      <c r="U35" s="57">
        <v>3022469500.47609</v>
      </c>
      <c r="V35" s="57">
        <v>3072444438.9763899</v>
      </c>
      <c r="W35" s="57">
        <v>3115585009.8076801</v>
      </c>
      <c r="X35" s="57">
        <v>3151508666.7683601</v>
      </c>
      <c r="Y35" s="57">
        <v>3179889866.9999299</v>
      </c>
      <c r="Z35" s="57">
        <v>3200460070.9870901</v>
      </c>
      <c r="AA35" s="57">
        <v>3213007742.5576301</v>
      </c>
      <c r="AB35" s="57">
        <v>3217378348.8825202</v>
      </c>
      <c r="AC35" s="57">
        <v>3213474360.4758701</v>
      </c>
      <c r="AD35" s="57">
        <v>3201255251.1949</v>
      </c>
      <c r="AE35" s="57">
        <v>3180737498.2400298</v>
      </c>
      <c r="AF35" s="57">
        <v>3151994582.1547699</v>
      </c>
      <c r="AG35" s="57">
        <v>3115156986.8257999</v>
      </c>
      <c r="AH35" s="57">
        <v>3070412199.4829702</v>
      </c>
      <c r="AI35" s="57">
        <v>3018004710.6992102</v>
      </c>
      <c r="AJ35" s="57">
        <v>2958236014.3906598</v>
      </c>
      <c r="AK35" s="57">
        <v>2891464607.8165498</v>
      </c>
      <c r="AL35" s="57">
        <v>2818105991.5793099</v>
      </c>
      <c r="AM35" s="57">
        <v>2738632669.6244402</v>
      </c>
      <c r="AN35" s="57">
        <v>2653574149.2406602</v>
      </c>
      <c r="AO35" s="57">
        <v>2563516941.0597901</v>
      </c>
      <c r="AP35" s="57">
        <v>2469104559.0568199</v>
      </c>
      <c r="AQ35" s="57">
        <v>2371037520.54985</v>
      </c>
      <c r="AR35" s="57">
        <v>2270073346.20015</v>
      </c>
      <c r="AS35" s="57">
        <v>2167026560.0121198</v>
      </c>
      <c r="AT35" s="57">
        <v>2062768689.3333399</v>
      </c>
    </row>
    <row r="36" spans="1:46">
      <c r="A36">
        <v>300</v>
      </c>
      <c r="B36">
        <v>152500</v>
      </c>
      <c r="C36" t="s">
        <v>452</v>
      </c>
      <c r="D36" t="s">
        <v>811</v>
      </c>
      <c r="E36" s="57">
        <v>1384074397.8665199</v>
      </c>
      <c r="F36" s="57">
        <v>1447433558.1596899</v>
      </c>
      <c r="G36" s="57">
        <v>1514214321.08325</v>
      </c>
      <c r="H36" s="57">
        <v>1583570555.4231</v>
      </c>
      <c r="I36" s="57">
        <v>1654694054.8442199</v>
      </c>
      <c r="J36" s="57">
        <v>1726814537.8906801</v>
      </c>
      <c r="K36" s="57">
        <v>1799199647.9856</v>
      </c>
      <c r="L36" s="57">
        <v>1871154953.4312</v>
      </c>
      <c r="M36" s="57">
        <v>1942023947.4087701</v>
      </c>
      <c r="N36" s="57">
        <v>2011188047.9786501</v>
      </c>
      <c r="O36" s="57">
        <v>2078066598.0802901</v>
      </c>
      <c r="P36" s="57">
        <v>2142116865.5322101</v>
      </c>
      <c r="Q36" s="57">
        <v>2202834043.03198</v>
      </c>
      <c r="R36" s="57">
        <v>2259751248.15628</v>
      </c>
      <c r="S36" s="57">
        <v>2312439523.3608398</v>
      </c>
      <c r="T36" s="57">
        <v>2360507835.9804702</v>
      </c>
      <c r="U36" s="57">
        <v>2403603078.2290702</v>
      </c>
      <c r="V36" s="57">
        <v>2441410067.1996002</v>
      </c>
      <c r="W36" s="57">
        <v>2473651544.86411</v>
      </c>
      <c r="X36" s="57">
        <v>2500088178.0737</v>
      </c>
      <c r="Y36" s="57">
        <v>2520518558.5585799</v>
      </c>
      <c r="Z36" s="57">
        <v>2534779202.92801</v>
      </c>
      <c r="AA36" s="57">
        <v>2542744552.67033</v>
      </c>
      <c r="AB36" s="57">
        <v>2544326974.1529698</v>
      </c>
      <c r="AC36" s="57">
        <v>2539476758.6224198</v>
      </c>
      <c r="AD36" s="57">
        <v>2528182122.2042499</v>
      </c>
      <c r="AE36" s="57">
        <v>2510469205.9031</v>
      </c>
      <c r="AF36" s="57">
        <v>2486402075.6027098</v>
      </c>
      <c r="AG36" s="57">
        <v>2456082722.0658498</v>
      </c>
      <c r="AH36" s="57">
        <v>2419651060.9344201</v>
      </c>
      <c r="AI36" s="57">
        <v>2377284932.7293501</v>
      </c>
      <c r="AJ36" s="57">
        <v>2329200102.8506699</v>
      </c>
      <c r="AK36" s="57">
        <v>2275650261.5774798</v>
      </c>
      <c r="AL36" s="57">
        <v>2216927024.0679598</v>
      </c>
      <c r="AM36" s="57">
        <v>2153359930.3593602</v>
      </c>
      <c r="AN36" s="57">
        <v>2085316445.36801</v>
      </c>
      <c r="AO36" s="57">
        <v>2013201958.8892901</v>
      </c>
      <c r="AP36" s="57">
        <v>1937459785.5977001</v>
      </c>
      <c r="AQ36" s="57">
        <v>1858571165.0467999</v>
      </c>
      <c r="AR36" s="57">
        <v>1777055261.6691799</v>
      </c>
      <c r="AS36" s="57">
        <v>1693469164.7765901</v>
      </c>
      <c r="AT36" s="57">
        <v>1608407888.5597899</v>
      </c>
    </row>
    <row r="37" spans="1:46">
      <c r="A37">
        <v>4</v>
      </c>
      <c r="B37">
        <v>152900</v>
      </c>
      <c r="C37" t="s">
        <v>452</v>
      </c>
      <c r="D37" t="s">
        <v>810</v>
      </c>
      <c r="E37" s="57">
        <v>267825538.57123899</v>
      </c>
      <c r="F37" s="57">
        <v>284076023.95899999</v>
      </c>
      <c r="G37" s="57">
        <v>300632585.28219998</v>
      </c>
      <c r="H37" s="57">
        <v>317357113.462138</v>
      </c>
      <c r="I37" s="57">
        <v>334117626.58224499</v>
      </c>
      <c r="J37" s="57">
        <v>350788269.88807899</v>
      </c>
      <c r="K37" s="57">
        <v>367249315.787332</v>
      </c>
      <c r="L37" s="57">
        <v>383387163.849823</v>
      </c>
      <c r="M37" s="57">
        <v>399094340.80750197</v>
      </c>
      <c r="N37" s="57">
        <v>414269500.55444902</v>
      </c>
      <c r="O37" s="57">
        <v>428817424.14687598</v>
      </c>
      <c r="P37" s="57">
        <v>442649019.80312198</v>
      </c>
      <c r="Q37" s="57">
        <v>455681322.90365702</v>
      </c>
      <c r="R37" s="57">
        <v>467837495.99108398</v>
      </c>
      <c r="S37" s="57">
        <v>479046828.77013302</v>
      </c>
      <c r="T37" s="57">
        <v>489244738.10766298</v>
      </c>
      <c r="U37" s="57">
        <v>498372768.03266901</v>
      </c>
      <c r="V37" s="57">
        <v>506378589.73626798</v>
      </c>
      <c r="W37" s="57">
        <v>513216001.571715</v>
      </c>
      <c r="X37" s="57">
        <v>518844929.054389</v>
      </c>
      <c r="Y37" s="57">
        <v>523231424.861803</v>
      </c>
      <c r="Z37" s="57">
        <v>526347668.83359897</v>
      </c>
      <c r="AA37" s="57">
        <v>528171967.97154599</v>
      </c>
      <c r="AB37" s="57">
        <v>528688756.43954998</v>
      </c>
      <c r="AC37" s="57">
        <v>527888595.56363899</v>
      </c>
      <c r="AD37" s="57">
        <v>525768173.83197898</v>
      </c>
      <c r="AE37" s="57">
        <v>522330306.89486003</v>
      </c>
      <c r="AF37" s="57">
        <v>517583937.56470501</v>
      </c>
      <c r="AG37" s="57">
        <v>511544135.81606799</v>
      </c>
      <c r="AH37" s="57">
        <v>504232098.78562701</v>
      </c>
      <c r="AI37" s="57">
        <v>495675150.772201</v>
      </c>
      <c r="AJ37" s="57">
        <v>485906743.23672801</v>
      </c>
      <c r="AK37" s="57">
        <v>474966454.802284</v>
      </c>
      <c r="AL37" s="57">
        <v>462899991.25406998</v>
      </c>
      <c r="AM37" s="57">
        <v>449759185.53942102</v>
      </c>
      <c r="AN37" s="57">
        <v>435601997.76780099</v>
      </c>
      <c r="AO37" s="57">
        <v>420492515.21079999</v>
      </c>
      <c r="AP37" s="57">
        <v>404500952.302145</v>
      </c>
      <c r="AQ37" s="57">
        <v>387703650.63768798</v>
      </c>
      <c r="AR37" s="57">
        <v>370183078.97541499</v>
      </c>
      <c r="AS37" s="57">
        <v>352027833.23543602</v>
      </c>
      <c r="AT37" s="57">
        <v>333332636.5</v>
      </c>
    </row>
    <row r="38" spans="1:46">
      <c r="A38">
        <v>244</v>
      </c>
      <c r="B38">
        <v>210100</v>
      </c>
      <c r="C38" t="s">
        <v>453</v>
      </c>
      <c r="D38" t="s">
        <v>809</v>
      </c>
      <c r="E38" s="57">
        <v>9263630953.4464397</v>
      </c>
      <c r="F38" s="57">
        <v>11704833644.612499</v>
      </c>
      <c r="G38" s="57">
        <v>13665111785.101801</v>
      </c>
      <c r="H38" s="57">
        <v>15191461916.617001</v>
      </c>
      <c r="I38" s="57">
        <v>16328820138.5865</v>
      </c>
      <c r="J38" s="57">
        <v>17120062108.164301</v>
      </c>
      <c r="K38" s="57">
        <v>17606003040.230701</v>
      </c>
      <c r="L38" s="57">
        <v>17825397707.391499</v>
      </c>
      <c r="M38" s="57">
        <v>17814940439.978298</v>
      </c>
      <c r="N38" s="57">
        <v>17609265126.048698</v>
      </c>
      <c r="O38" s="57">
        <v>17240945211.386299</v>
      </c>
      <c r="P38" s="57">
        <v>16740493699.499901</v>
      </c>
      <c r="Q38" s="57">
        <v>16136363151.625099</v>
      </c>
      <c r="R38" s="57">
        <v>15454945686.7222</v>
      </c>
      <c r="S38" s="57">
        <v>14720572981.478201</v>
      </c>
      <c r="T38" s="57">
        <v>13955516270.305799</v>
      </c>
      <c r="U38" s="57">
        <v>13179986345.343399</v>
      </c>
      <c r="V38" s="57">
        <v>12412133556.454901</v>
      </c>
      <c r="W38" s="57">
        <v>11668047811.2304</v>
      </c>
      <c r="X38" s="57">
        <v>10961758574.986401</v>
      </c>
      <c r="Y38" s="57">
        <v>10305234870.763599</v>
      </c>
      <c r="Z38" s="57">
        <v>9708385279.3306007</v>
      </c>
      <c r="AA38" s="57">
        <v>9179057939.1802101</v>
      </c>
      <c r="AB38" s="57">
        <v>8723040546.5317707</v>
      </c>
      <c r="AC38" s="57">
        <v>8344060355.3304701</v>
      </c>
      <c r="AD38" s="57">
        <v>8043784177.24722</v>
      </c>
      <c r="AE38" s="57">
        <v>7821818381.6785002</v>
      </c>
      <c r="AF38" s="57">
        <v>7675708895.7470999</v>
      </c>
      <c r="AG38" s="57">
        <v>7600941204.3013</v>
      </c>
      <c r="AH38" s="57">
        <v>7590940349.9155598</v>
      </c>
      <c r="AI38" s="57">
        <v>7637070932.8901701</v>
      </c>
      <c r="AJ38" s="57">
        <v>7728637111.2497902</v>
      </c>
      <c r="AK38" s="57">
        <v>7852882600.7480803</v>
      </c>
      <c r="AL38" s="57">
        <v>7994990674.8611097</v>
      </c>
      <c r="AM38" s="57">
        <v>8138084164.7934904</v>
      </c>
      <c r="AN38" s="57">
        <v>8263225459.4722004</v>
      </c>
      <c r="AO38" s="57">
        <v>8349416505.5552101</v>
      </c>
      <c r="AP38" s="57">
        <v>8373598807.4214201</v>
      </c>
      <c r="AQ38" s="57">
        <v>8310653427.1789904</v>
      </c>
      <c r="AR38" s="57">
        <v>8133400984.6597004</v>
      </c>
      <c r="AS38" s="57">
        <v>7812601657.4219103</v>
      </c>
      <c r="AT38" s="57">
        <v>7316955180.7500296</v>
      </c>
    </row>
    <row r="39" spans="1:46">
      <c r="A39">
        <v>53</v>
      </c>
      <c r="B39">
        <v>210200</v>
      </c>
      <c r="C39" t="s">
        <v>453</v>
      </c>
      <c r="D39" t="s">
        <v>808</v>
      </c>
      <c r="E39" s="57">
        <v>7330052088.3755398</v>
      </c>
      <c r="F39" s="57">
        <v>7115693697.6667204</v>
      </c>
      <c r="G39" s="57">
        <v>6908934426.1215</v>
      </c>
      <c r="H39" s="57">
        <v>6710120023.8090801</v>
      </c>
      <c r="I39" s="57">
        <v>6519554980.0865202</v>
      </c>
      <c r="J39" s="57">
        <v>6337502523.5987597</v>
      </c>
      <c r="K39" s="57">
        <v>6164184622.2786198</v>
      </c>
      <c r="L39" s="57">
        <v>5999781983.3467798</v>
      </c>
      <c r="M39" s="57">
        <v>5844434053.31182</v>
      </c>
      <c r="N39" s="57">
        <v>5698239017.97017</v>
      </c>
      <c r="O39" s="57">
        <v>5561253802.4061499</v>
      </c>
      <c r="P39" s="57">
        <v>5433494070.9919205</v>
      </c>
      <c r="Q39" s="57">
        <v>5314934227.3875704</v>
      </c>
      <c r="R39" s="57">
        <v>5205507414.5410204</v>
      </c>
      <c r="S39" s="57">
        <v>5105105514.6880798</v>
      </c>
      <c r="T39" s="57">
        <v>5013579149.3524303</v>
      </c>
      <c r="U39" s="57">
        <v>4930737679.3456297</v>
      </c>
      <c r="V39" s="57">
        <v>4856349204.7671003</v>
      </c>
      <c r="W39" s="57">
        <v>4790140565.0041704</v>
      </c>
      <c r="X39" s="57">
        <v>4731797338.7319899</v>
      </c>
      <c r="Y39" s="57">
        <v>4680963843.91362</v>
      </c>
      <c r="Z39" s="57">
        <v>4637243137.8000002</v>
      </c>
      <c r="AA39" s="57">
        <v>4600197016.9299202</v>
      </c>
      <c r="AB39" s="57">
        <v>4569346017.1300497</v>
      </c>
      <c r="AC39" s="57">
        <v>4544169413.5149603</v>
      </c>
      <c r="AD39" s="57">
        <v>4524105220.4870396</v>
      </c>
      <c r="AE39" s="57">
        <v>4508550191.7366199</v>
      </c>
      <c r="AF39" s="57">
        <v>4496859820.2418404</v>
      </c>
      <c r="AG39" s="57">
        <v>4488348338.2687798</v>
      </c>
      <c r="AH39" s="57">
        <v>4482288717.3713198</v>
      </c>
      <c r="AI39" s="57">
        <v>4477912668.3912897</v>
      </c>
      <c r="AJ39" s="57">
        <v>4474410641.4583397</v>
      </c>
      <c r="AK39" s="57">
        <v>4470931825.9899998</v>
      </c>
      <c r="AL39" s="57">
        <v>4466584150.6917</v>
      </c>
      <c r="AM39" s="57">
        <v>4460434283.5567398</v>
      </c>
      <c r="AN39" s="57">
        <v>4451507631.8662596</v>
      </c>
      <c r="AO39" s="57">
        <v>4438788342.1893101</v>
      </c>
      <c r="AP39" s="57">
        <v>4421219300.3828096</v>
      </c>
      <c r="AQ39" s="57">
        <v>4397702131.5915203</v>
      </c>
      <c r="AR39" s="57">
        <v>4367097200.2481203</v>
      </c>
      <c r="AS39" s="57">
        <v>4328223610.0731401</v>
      </c>
      <c r="AT39" s="57">
        <v>4279859204.0749998</v>
      </c>
    </row>
    <row r="40" spans="1:46">
      <c r="A40">
        <v>11</v>
      </c>
      <c r="B40">
        <v>210300</v>
      </c>
      <c r="C40" t="s">
        <v>453</v>
      </c>
      <c r="D40" t="s">
        <v>807</v>
      </c>
      <c r="E40" s="57">
        <v>5459128969.1085196</v>
      </c>
      <c r="F40" s="57">
        <v>5060898440.6999998</v>
      </c>
      <c r="G40" s="57">
        <v>4714467817.4237003</v>
      </c>
      <c r="H40" s="57">
        <v>4415367065.0287905</v>
      </c>
      <c r="I40" s="57">
        <v>4159312079.2841001</v>
      </c>
      <c r="J40" s="57">
        <v>3942204685.97823</v>
      </c>
      <c r="K40" s="57">
        <v>3760132640.9194398</v>
      </c>
      <c r="L40" s="57">
        <v>3609369629.9356799</v>
      </c>
      <c r="M40" s="57">
        <v>3486375268.87464</v>
      </c>
      <c r="N40" s="57">
        <v>3387795103.6036801</v>
      </c>
      <c r="O40" s="57">
        <v>3310460610.0099001</v>
      </c>
      <c r="P40" s="57">
        <v>3251389194</v>
      </c>
      <c r="Q40" s="57">
        <v>3207784191.5005298</v>
      </c>
      <c r="R40" s="57">
        <v>3177034868.4576302</v>
      </c>
      <c r="S40" s="57">
        <v>3156716420.8371902</v>
      </c>
      <c r="T40" s="57">
        <v>3144589974.6247902</v>
      </c>
      <c r="U40" s="57">
        <v>3138602585.8256798</v>
      </c>
      <c r="V40" s="57">
        <v>3136887240.46488</v>
      </c>
      <c r="W40" s="57">
        <v>3137762854.58706</v>
      </c>
      <c r="X40" s="57">
        <v>3139734274.2565799</v>
      </c>
      <c r="Y40" s="57">
        <v>3141492275.55755</v>
      </c>
      <c r="Z40" s="57">
        <v>3141913564.59376</v>
      </c>
      <c r="AA40" s="57">
        <v>3140060777.4886599</v>
      </c>
      <c r="AB40" s="57">
        <v>3135182480.3854799</v>
      </c>
      <c r="AC40" s="57">
        <v>3126713169.4470901</v>
      </c>
      <c r="AD40" s="57">
        <v>3114273270.8560901</v>
      </c>
      <c r="AE40" s="57">
        <v>3097669140.8147702</v>
      </c>
      <c r="AF40" s="57">
        <v>3076893065.5450702</v>
      </c>
      <c r="AG40" s="57">
        <v>3052123261.2888098</v>
      </c>
      <c r="AH40" s="57">
        <v>3023723874.30723</v>
      </c>
      <c r="AI40" s="57">
        <v>2992244980.8815699</v>
      </c>
      <c r="AJ40" s="57">
        <v>2958422587.31252</v>
      </c>
      <c r="AK40" s="57">
        <v>2923178629.92065</v>
      </c>
      <c r="AL40" s="57">
        <v>2887620975.0461202</v>
      </c>
      <c r="AM40" s="57">
        <v>2853043419.04881</v>
      </c>
      <c r="AN40" s="57">
        <v>2820925688.3083901</v>
      </c>
      <c r="AO40" s="57">
        <v>2792933439.2241602</v>
      </c>
      <c r="AP40" s="57">
        <v>2770918258.2150302</v>
      </c>
      <c r="AQ40" s="57">
        <v>2756917661.7198601</v>
      </c>
      <c r="AR40" s="57">
        <v>2753155096.1969399</v>
      </c>
      <c r="AS40" s="57">
        <v>2762039938.1243401</v>
      </c>
      <c r="AT40" s="57">
        <v>2786167494.00001</v>
      </c>
    </row>
    <row r="41" spans="1:46">
      <c r="A41">
        <v>74</v>
      </c>
      <c r="B41">
        <v>210400</v>
      </c>
      <c r="C41" t="s">
        <v>453</v>
      </c>
      <c r="D41" t="s">
        <v>806</v>
      </c>
      <c r="E41" s="57">
        <v>2325861247.3088899</v>
      </c>
      <c r="F41" s="57">
        <v>2384153404.6399999</v>
      </c>
      <c r="G41" s="57">
        <v>2443198967.2094598</v>
      </c>
      <c r="H41" s="57">
        <v>2502714596.49053</v>
      </c>
      <c r="I41" s="57">
        <v>2562413798.2171302</v>
      </c>
      <c r="J41" s="57">
        <v>2622006922.38379</v>
      </c>
      <c r="K41" s="57">
        <v>2681201163.2456598</v>
      </c>
      <c r="L41" s="57">
        <v>2739700559.3185501</v>
      </c>
      <c r="M41" s="57">
        <v>2797205993.37888</v>
      </c>
      <c r="N41" s="57">
        <v>2853415192.4637198</v>
      </c>
      <c r="O41" s="57">
        <v>2908022727.8707299</v>
      </c>
      <c r="P41" s="57">
        <v>2960720015.1582599</v>
      </c>
      <c r="Q41" s="57">
        <v>3011195314.1452398</v>
      </c>
      <c r="R41" s="57">
        <v>3059133728.9112501</v>
      </c>
      <c r="S41" s="57">
        <v>3104217207.7965202</v>
      </c>
      <c r="T41" s="57">
        <v>3146124543.4018798</v>
      </c>
      <c r="U41" s="57">
        <v>3184531372.5888</v>
      </c>
      <c r="V41" s="57">
        <v>3219110176.4793901</v>
      </c>
      <c r="W41" s="57">
        <v>3249530280.4563899</v>
      </c>
      <c r="X41" s="57">
        <v>3275457854.1631598</v>
      </c>
      <c r="Y41" s="57">
        <v>3296555911.5036998</v>
      </c>
      <c r="Z41" s="57">
        <v>3312484310.6426401</v>
      </c>
      <c r="AA41" s="57">
        <v>3322899754.0052299</v>
      </c>
      <c r="AB41" s="57">
        <v>3327455788.27738</v>
      </c>
      <c r="AC41" s="57">
        <v>3325802804.4055901</v>
      </c>
      <c r="AD41" s="57">
        <v>3317588037.5970302</v>
      </c>
      <c r="AE41" s="57">
        <v>3302455567.3194699</v>
      </c>
      <c r="AF41" s="57">
        <v>3280046317.3013301</v>
      </c>
      <c r="AG41" s="57">
        <v>3249998055.5316601</v>
      </c>
      <c r="AH41" s="57">
        <v>3211945394.2601199</v>
      </c>
      <c r="AI41" s="57">
        <v>3165519789.9970398</v>
      </c>
      <c r="AJ41" s="57">
        <v>3110349543.51333</v>
      </c>
      <c r="AK41" s="57">
        <v>3046059799.84059</v>
      </c>
      <c r="AL41" s="57">
        <v>2972272548.2709999</v>
      </c>
      <c r="AM41" s="57">
        <v>2888606622.3573899</v>
      </c>
      <c r="AN41" s="57">
        <v>2794677699.9132299</v>
      </c>
      <c r="AO41" s="57">
        <v>2690098303.01261</v>
      </c>
      <c r="AP41" s="57">
        <v>2574477797.9902501</v>
      </c>
      <c r="AQ41" s="57">
        <v>2447422395.4415102</v>
      </c>
      <c r="AR41" s="57">
        <v>2308535150.2223701</v>
      </c>
      <c r="AS41" s="57">
        <v>2157415961.44945</v>
      </c>
      <c r="AT41" s="57">
        <v>1993661572.5</v>
      </c>
    </row>
    <row r="42" spans="1:46">
      <c r="A42">
        <v>29</v>
      </c>
      <c r="B42">
        <v>210500</v>
      </c>
      <c r="C42" t="s">
        <v>453</v>
      </c>
      <c r="D42" t="s">
        <v>805</v>
      </c>
      <c r="E42" s="57">
        <v>1615472150.4769001</v>
      </c>
      <c r="F42" s="57">
        <v>1631040837.09115</v>
      </c>
      <c r="G42" s="57">
        <v>1670694402.9695599</v>
      </c>
      <c r="H42" s="57">
        <v>1730177503.2620001</v>
      </c>
      <c r="I42" s="57">
        <v>1805481340.0129199</v>
      </c>
      <c r="J42" s="57">
        <v>1892843662.16134</v>
      </c>
      <c r="K42" s="57">
        <v>1988748765.5408499</v>
      </c>
      <c r="L42" s="57">
        <v>2089927492.87958</v>
      </c>
      <c r="M42" s="57">
        <v>2193357233.8002501</v>
      </c>
      <c r="N42" s="57">
        <v>2296261924.8201499</v>
      </c>
      <c r="O42" s="57">
        <v>2396112049.35115</v>
      </c>
      <c r="P42" s="57">
        <v>2490624637.6996598</v>
      </c>
      <c r="Q42" s="57">
        <v>2577763267.0666399</v>
      </c>
      <c r="R42" s="57">
        <v>2655738061.5477099</v>
      </c>
      <c r="S42" s="57">
        <v>2723005692.1329398</v>
      </c>
      <c r="T42" s="57">
        <v>2778269376.7070799</v>
      </c>
      <c r="U42" s="57">
        <v>2820478880.0493302</v>
      </c>
      <c r="V42" s="57">
        <v>2848830513.83357</v>
      </c>
      <c r="W42" s="57">
        <v>2862767136.62819</v>
      </c>
      <c r="X42" s="57">
        <v>2861978153.8961201</v>
      </c>
      <c r="Y42" s="57">
        <v>2846399517.9949298</v>
      </c>
      <c r="Z42" s="57">
        <v>2816213728.1767302</v>
      </c>
      <c r="AA42" s="57">
        <v>2771849830.5881801</v>
      </c>
      <c r="AB42" s="57">
        <v>2713983418.2704902</v>
      </c>
      <c r="AC42" s="57">
        <v>2643536631.1595201</v>
      </c>
      <c r="AD42" s="57">
        <v>2561678156.0856099</v>
      </c>
      <c r="AE42" s="57">
        <v>2469823226.7737098</v>
      </c>
      <c r="AF42" s="57">
        <v>2369633623.8432999</v>
      </c>
      <c r="AG42" s="57">
        <v>2263017674.8085599</v>
      </c>
      <c r="AH42" s="57">
        <v>2152130254.0780301</v>
      </c>
      <c r="AI42" s="57">
        <v>2039372782.9550099</v>
      </c>
      <c r="AJ42" s="57">
        <v>1927393229.6371901</v>
      </c>
      <c r="AK42" s="57">
        <v>1819086109.21696</v>
      </c>
      <c r="AL42" s="57">
        <v>1717592483.6813099</v>
      </c>
      <c r="AM42" s="57">
        <v>1626299961.9116299</v>
      </c>
      <c r="AN42" s="57">
        <v>1548842699.6840301</v>
      </c>
      <c r="AO42" s="57">
        <v>1489101399.6691401</v>
      </c>
      <c r="AP42" s="57">
        <v>1451203311.43209</v>
      </c>
      <c r="AQ42" s="57">
        <v>1439522231.43276</v>
      </c>
      <c r="AR42" s="57">
        <v>1458678503.0253501</v>
      </c>
      <c r="AS42" s="57">
        <v>1513539016.4588001</v>
      </c>
      <c r="AT42" s="57">
        <v>1609217208.87661</v>
      </c>
    </row>
    <row r="43" spans="1:46">
      <c r="A43">
        <v>57</v>
      </c>
      <c r="B43">
        <v>210600</v>
      </c>
      <c r="C43" t="s">
        <v>453</v>
      </c>
      <c r="D43" t="s">
        <v>804</v>
      </c>
      <c r="E43" s="57">
        <v>2350395748.51722</v>
      </c>
      <c r="F43" s="57">
        <v>2494412651.7067499</v>
      </c>
      <c r="G43" s="57">
        <v>2615784647.1416402</v>
      </c>
      <c r="H43" s="57">
        <v>2717669239.7599802</v>
      </c>
      <c r="I43" s="57">
        <v>2803016501.55374</v>
      </c>
      <c r="J43" s="57">
        <v>2874569071.56884</v>
      </c>
      <c r="K43" s="57">
        <v>2934862155.9051399</v>
      </c>
      <c r="L43" s="57">
        <v>2986223527.7163401</v>
      </c>
      <c r="M43" s="57">
        <v>3030773527.2101302</v>
      </c>
      <c r="N43" s="57">
        <v>3070425061.6480899</v>
      </c>
      <c r="O43" s="57">
        <v>3106883605.3457499</v>
      </c>
      <c r="P43" s="57">
        <v>3141647199.6725402</v>
      </c>
      <c r="Q43" s="57">
        <v>3176006453.0517802</v>
      </c>
      <c r="R43" s="57">
        <v>3211044540.9607501</v>
      </c>
      <c r="S43" s="57">
        <v>3247637205.9306502</v>
      </c>
      <c r="T43" s="57">
        <v>3286452757.5465798</v>
      </c>
      <c r="U43" s="57">
        <v>3327952072.4475799</v>
      </c>
      <c r="V43" s="57">
        <v>3372388594.32658</v>
      </c>
      <c r="W43" s="57">
        <v>3419808333.93045</v>
      </c>
      <c r="X43" s="57">
        <v>3470049869.0599699</v>
      </c>
      <c r="Y43" s="57">
        <v>3522744344.56988</v>
      </c>
      <c r="Z43" s="57">
        <v>3577315472.3687801</v>
      </c>
      <c r="AA43" s="57">
        <v>3632979531.41924</v>
      </c>
      <c r="AB43" s="57">
        <v>3688745367.73769</v>
      </c>
      <c r="AC43" s="57">
        <v>3743414394.3945498</v>
      </c>
      <c r="AD43" s="57">
        <v>3795580591.5141201</v>
      </c>
      <c r="AE43" s="57">
        <v>3843630506.2746</v>
      </c>
      <c r="AF43" s="57">
        <v>3885743252.9081802</v>
      </c>
      <c r="AG43" s="57">
        <v>3919890512.7009001</v>
      </c>
      <c r="AH43" s="57">
        <v>3943836533.9927402</v>
      </c>
      <c r="AI43" s="57">
        <v>3955138132.17767</v>
      </c>
      <c r="AJ43" s="57">
        <v>3951144689.7034202</v>
      </c>
      <c r="AK43" s="57">
        <v>3928998156.0717802</v>
      </c>
      <c r="AL43" s="57">
        <v>3885633047.8384299</v>
      </c>
      <c r="AM43" s="57">
        <v>3817776448.6129098</v>
      </c>
      <c r="AN43" s="57">
        <v>3721948009.0587802</v>
      </c>
      <c r="AO43" s="57">
        <v>3594459946.8934202</v>
      </c>
      <c r="AP43" s="57">
        <v>3431417046.8882198</v>
      </c>
      <c r="AQ43" s="57">
        <v>3228716660.8684301</v>
      </c>
      <c r="AR43" s="57">
        <v>2982048707.7131901</v>
      </c>
      <c r="AS43" s="57">
        <v>2686895673.35572</v>
      </c>
      <c r="AT43" s="57">
        <v>2338532610.7829399</v>
      </c>
    </row>
    <row r="44" spans="1:46">
      <c r="A44">
        <v>139</v>
      </c>
      <c r="B44">
        <v>210700</v>
      </c>
      <c r="C44" t="s">
        <v>453</v>
      </c>
      <c r="D44" t="s">
        <v>803</v>
      </c>
      <c r="E44" s="57">
        <v>6006307991.5942802</v>
      </c>
      <c r="F44" s="57">
        <v>5536462607.6900101</v>
      </c>
      <c r="G44" s="57">
        <v>5127991415.9742603</v>
      </c>
      <c r="H44" s="57">
        <v>4775612904.4370604</v>
      </c>
      <c r="I44" s="57">
        <v>4474264951.0697298</v>
      </c>
      <c r="J44" s="57">
        <v>4219104823.86481</v>
      </c>
      <c r="K44" s="57">
        <v>4005509180.8161898</v>
      </c>
      <c r="L44" s="57">
        <v>3829074069.9190302</v>
      </c>
      <c r="M44" s="57">
        <v>3685614929.1696601</v>
      </c>
      <c r="N44" s="57">
        <v>3571166586.5658002</v>
      </c>
      <c r="O44" s="57">
        <v>3481983260.1064</v>
      </c>
      <c r="P44" s="57">
        <v>3414538557.7916799</v>
      </c>
      <c r="Q44" s="57">
        <v>3365525477.6231499</v>
      </c>
      <c r="R44" s="57">
        <v>3331856407.60355</v>
      </c>
      <c r="S44" s="57">
        <v>3310663125.7369499</v>
      </c>
      <c r="T44" s="57">
        <v>3299296800.0286999</v>
      </c>
      <c r="U44" s="57">
        <v>3295327988.4853501</v>
      </c>
      <c r="V44" s="57">
        <v>3296546639.11482</v>
      </c>
      <c r="W44" s="57">
        <v>3300962089.9261799</v>
      </c>
      <c r="X44" s="57">
        <v>3306803068.9299002</v>
      </c>
      <c r="Y44" s="57">
        <v>3312517694.1377001</v>
      </c>
      <c r="Z44" s="57">
        <v>3316773473.5625</v>
      </c>
      <c r="AA44" s="57">
        <v>3318457305.2185798</v>
      </c>
      <c r="AB44" s="57">
        <v>3316675477.1214099</v>
      </c>
      <c r="AC44" s="57">
        <v>3310753667.2878299</v>
      </c>
      <c r="AD44" s="57">
        <v>3300236943.7358599</v>
      </c>
      <c r="AE44" s="57">
        <v>3284889764.4848499</v>
      </c>
      <c r="AF44" s="57">
        <v>3264695977.55545</v>
      </c>
      <c r="AG44" s="57">
        <v>3239858820.96947</v>
      </c>
      <c r="AH44" s="57">
        <v>3210800922.7501702</v>
      </c>
      <c r="AI44" s="57">
        <v>3178164300.9219198</v>
      </c>
      <c r="AJ44" s="57">
        <v>3142810363.5103898</v>
      </c>
      <c r="AK44" s="57">
        <v>3105819908.5427399</v>
      </c>
      <c r="AL44" s="57">
        <v>3068493124.04704</v>
      </c>
      <c r="AM44" s="57">
        <v>3032349588.0528402</v>
      </c>
      <c r="AN44" s="57">
        <v>2999128268.5910501</v>
      </c>
      <c r="AO44" s="57">
        <v>2970787523.6937099</v>
      </c>
      <c r="AP44" s="57">
        <v>2949505101.3940601</v>
      </c>
      <c r="AQ44" s="57">
        <v>2937678139.7270098</v>
      </c>
      <c r="AR44" s="57">
        <v>2937923166.7280998</v>
      </c>
      <c r="AS44" s="57">
        <v>2953076100.4348302</v>
      </c>
      <c r="AT44" s="57">
        <v>2986192248.8854198</v>
      </c>
    </row>
    <row r="45" spans="1:46">
      <c r="A45">
        <v>333</v>
      </c>
      <c r="B45">
        <v>210800</v>
      </c>
      <c r="C45" t="s">
        <v>453</v>
      </c>
      <c r="D45" t="s">
        <v>802</v>
      </c>
      <c r="E45" s="57">
        <v>2430992495.2290301</v>
      </c>
      <c r="F45" s="57">
        <v>2521288299.6489801</v>
      </c>
      <c r="G45" s="57">
        <v>2606642738.7007899</v>
      </c>
      <c r="H45" s="57">
        <v>2687434245.3948698</v>
      </c>
      <c r="I45" s="57">
        <v>2764027378.7511201</v>
      </c>
      <c r="J45" s="57">
        <v>2836772823.7989402</v>
      </c>
      <c r="K45" s="57">
        <v>2906007391.5771999</v>
      </c>
      <c r="L45" s="57">
        <v>2972054019.1342902</v>
      </c>
      <c r="M45" s="57">
        <v>3035221769.5280499</v>
      </c>
      <c r="N45" s="57">
        <v>3095805831.82584</v>
      </c>
      <c r="O45" s="57">
        <v>3154087521.1044998</v>
      </c>
      <c r="P45" s="57">
        <v>3210334278.4503698</v>
      </c>
      <c r="Q45" s="57">
        <v>3264799670.95925</v>
      </c>
      <c r="R45" s="57">
        <v>3317723391.7364602</v>
      </c>
      <c r="S45" s="57">
        <v>3369331259.89679</v>
      </c>
      <c r="T45" s="57">
        <v>3419835220.5645399</v>
      </c>
      <c r="U45" s="57">
        <v>3469433344.8734899</v>
      </c>
      <c r="V45" s="57">
        <v>3518309829.9668899</v>
      </c>
      <c r="W45" s="57">
        <v>3566634998.99752</v>
      </c>
      <c r="X45" s="57">
        <v>3614565301.1276002</v>
      </c>
      <c r="Y45" s="57">
        <v>3662243311.5288901</v>
      </c>
      <c r="Z45" s="57">
        <v>3709797731.3826098</v>
      </c>
      <c r="AA45" s="57">
        <v>3757343387.8794599</v>
      </c>
      <c r="AB45" s="57">
        <v>3804981234.2196698</v>
      </c>
      <c r="AC45" s="57">
        <v>3852798349.6129098</v>
      </c>
      <c r="AD45" s="57">
        <v>3900867939.2783799</v>
      </c>
      <c r="AE45" s="57">
        <v>3949249334.4447598</v>
      </c>
      <c r="AF45" s="57">
        <v>3997987992.3501902</v>
      </c>
      <c r="AG45" s="57">
        <v>4047115496.2423501</v>
      </c>
      <c r="AH45" s="57">
        <v>4096649555.3783598</v>
      </c>
      <c r="AI45" s="57">
        <v>4146594005.0248699</v>
      </c>
      <c r="AJ45" s="57">
        <v>4196938806.4580002</v>
      </c>
      <c r="AK45" s="57">
        <v>4247660046.9633398</v>
      </c>
      <c r="AL45" s="57">
        <v>4298719939.83603</v>
      </c>
      <c r="AM45" s="57">
        <v>4350066824.38062</v>
      </c>
      <c r="AN45" s="57">
        <v>4401635165.9112196</v>
      </c>
      <c r="AO45" s="57">
        <v>4453345555.75138</v>
      </c>
      <c r="AP45" s="57">
        <v>4505104711.2341805</v>
      </c>
      <c r="AQ45" s="57">
        <v>4556805475.7021599</v>
      </c>
      <c r="AR45" s="57">
        <v>4608326818.50735</v>
      </c>
      <c r="AS45" s="57">
        <v>4659533835.0113001</v>
      </c>
      <c r="AT45" s="57">
        <v>4710277746.585</v>
      </c>
    </row>
    <row r="46" spans="1:46">
      <c r="A46">
        <v>76</v>
      </c>
      <c r="B46">
        <v>210900</v>
      </c>
      <c r="C46" t="s">
        <v>453</v>
      </c>
      <c r="D46" t="s">
        <v>801</v>
      </c>
      <c r="E46" s="57">
        <v>1947873170.8340399</v>
      </c>
      <c r="F46" s="57">
        <v>2063013286.5835199</v>
      </c>
      <c r="G46" s="57">
        <v>2161029095.46734</v>
      </c>
      <c r="H46" s="57">
        <v>2244305565.75492</v>
      </c>
      <c r="I46" s="57">
        <v>2315070452.5438299</v>
      </c>
      <c r="J46" s="57">
        <v>2375394297.7597098</v>
      </c>
      <c r="K46" s="57">
        <v>2427190430.1563601</v>
      </c>
      <c r="L46" s="57">
        <v>2472214965.31567</v>
      </c>
      <c r="M46" s="57">
        <v>2512066805.6476698</v>
      </c>
      <c r="N46" s="57">
        <v>2548187640.39048</v>
      </c>
      <c r="O46" s="57">
        <v>2581861945.6103601</v>
      </c>
      <c r="P46" s="57">
        <v>2614216984.2016802</v>
      </c>
      <c r="Q46" s="57">
        <v>2646222805.88691</v>
      </c>
      <c r="R46" s="57">
        <v>2678692247.21668</v>
      </c>
      <c r="S46" s="57">
        <v>2712280931.5696902</v>
      </c>
      <c r="T46" s="57">
        <v>2747487269.1527901</v>
      </c>
      <c r="U46" s="57">
        <v>2784652457.0009398</v>
      </c>
      <c r="V46" s="57">
        <v>2823960478.9772</v>
      </c>
      <c r="W46" s="57">
        <v>2865438105.7727699</v>
      </c>
      <c r="X46" s="57">
        <v>2908954894.90694</v>
      </c>
      <c r="Y46" s="57">
        <v>2954223190.72715</v>
      </c>
      <c r="Z46" s="57">
        <v>3000798124.4089599</v>
      </c>
      <c r="AA46" s="57">
        <v>3048077613.9559898</v>
      </c>
      <c r="AB46" s="57">
        <v>3095302364.2000299</v>
      </c>
      <c r="AC46" s="57">
        <v>3141555866.8010001</v>
      </c>
      <c r="AD46" s="57">
        <v>3185764400.2468801</v>
      </c>
      <c r="AE46" s="57">
        <v>3226697029.8538299</v>
      </c>
      <c r="AF46" s="57">
        <v>3262965607.7660499</v>
      </c>
      <c r="AG46" s="57">
        <v>3293024772.9559302</v>
      </c>
      <c r="AH46" s="57">
        <v>3315171951.2239699</v>
      </c>
      <c r="AI46" s="57">
        <v>3327547355.19874</v>
      </c>
      <c r="AJ46" s="57">
        <v>3328133984.3369598</v>
      </c>
      <c r="AK46" s="57">
        <v>3314757624.92344</v>
      </c>
      <c r="AL46" s="57">
        <v>3285086850.0712099</v>
      </c>
      <c r="AM46" s="57">
        <v>3236633019.72123</v>
      </c>
      <c r="AN46" s="57">
        <v>3166750280.6427999</v>
      </c>
      <c r="AO46" s="57">
        <v>3072635566.4330902</v>
      </c>
      <c r="AP46" s="57">
        <v>2951328597.5176101</v>
      </c>
      <c r="AQ46" s="57">
        <v>2799711881.1499</v>
      </c>
      <c r="AR46" s="57">
        <v>2614510711.4115601</v>
      </c>
      <c r="AS46" s="57">
        <v>2392293169.2124</v>
      </c>
      <c r="AT46" s="57">
        <v>2129470122.2902999</v>
      </c>
    </row>
    <row r="47" spans="1:46">
      <c r="A47">
        <v>164</v>
      </c>
      <c r="B47">
        <v>211000</v>
      </c>
      <c r="C47" t="s">
        <v>453</v>
      </c>
      <c r="D47" t="s">
        <v>800</v>
      </c>
      <c r="E47" s="57">
        <v>1759403875.2079699</v>
      </c>
      <c r="F47" s="57">
        <v>1866981555.1698599</v>
      </c>
      <c r="G47" s="57">
        <v>1958086863.9760799</v>
      </c>
      <c r="H47" s="57">
        <v>2035021071.1215401</v>
      </c>
      <c r="I47" s="57">
        <v>2099934840.76948</v>
      </c>
      <c r="J47" s="57">
        <v>2154828231.75139</v>
      </c>
      <c r="K47" s="57">
        <v>2201550697.5671</v>
      </c>
      <c r="L47" s="57">
        <v>2241801086.3846998</v>
      </c>
      <c r="M47" s="57">
        <v>2277127641.0405998</v>
      </c>
      <c r="N47" s="57">
        <v>2308927999.0395002</v>
      </c>
      <c r="O47" s="57">
        <v>2338449192.5543799</v>
      </c>
      <c r="P47" s="57">
        <v>2366787648.4265299</v>
      </c>
      <c r="Q47" s="57">
        <v>2394889188.1655402</v>
      </c>
      <c r="R47" s="57">
        <v>2423549027.9492798</v>
      </c>
      <c r="S47" s="57">
        <v>2453411778.62394</v>
      </c>
      <c r="T47" s="57">
        <v>2484971445.70399</v>
      </c>
      <c r="U47" s="57">
        <v>2518571429.37218</v>
      </c>
      <c r="V47" s="57">
        <v>2554404524.4795899</v>
      </c>
      <c r="W47" s="57">
        <v>2592512920.5455799</v>
      </c>
      <c r="X47" s="57">
        <v>2632788201.7577901</v>
      </c>
      <c r="Y47" s="57">
        <v>2674971346.9721699</v>
      </c>
      <c r="Z47" s="57">
        <v>2718652729.7129898</v>
      </c>
      <c r="AA47" s="57">
        <v>2763272118.17275</v>
      </c>
      <c r="AB47" s="57">
        <v>2808118675.2123499</v>
      </c>
      <c r="AC47" s="57">
        <v>2852330958.3608499</v>
      </c>
      <c r="AD47" s="57">
        <v>2894896919.8157201</v>
      </c>
      <c r="AE47" s="57">
        <v>2934653906.4426899</v>
      </c>
      <c r="AF47" s="57">
        <v>2970288659.7757802</v>
      </c>
      <c r="AG47" s="57">
        <v>3000337316.0172901</v>
      </c>
      <c r="AH47" s="57">
        <v>3023185406.0378299</v>
      </c>
      <c r="AI47" s="57">
        <v>3037067855.3763299</v>
      </c>
      <c r="AJ47" s="57">
        <v>3040068984.2399702</v>
      </c>
      <c r="AK47" s="57">
        <v>3030122507.5042701</v>
      </c>
      <c r="AL47" s="57">
        <v>3005011534.7130198</v>
      </c>
      <c r="AM47" s="57">
        <v>2962368570.07831</v>
      </c>
      <c r="AN47" s="57">
        <v>2899675512.4805102</v>
      </c>
      <c r="AO47" s="57">
        <v>2814263655.4683199</v>
      </c>
      <c r="AP47" s="57">
        <v>2703313687.2587299</v>
      </c>
      <c r="AQ47" s="57">
        <v>2563855690.73699</v>
      </c>
      <c r="AR47" s="57">
        <v>2392769143.4567099</v>
      </c>
      <c r="AS47" s="57">
        <v>2186782917.6396899</v>
      </c>
      <c r="AT47" s="57">
        <v>1942475280.1761401</v>
      </c>
    </row>
    <row r="48" spans="1:46">
      <c r="A48">
        <v>203</v>
      </c>
      <c r="B48">
        <v>211100</v>
      </c>
      <c r="C48" t="s">
        <v>453</v>
      </c>
      <c r="D48" t="s">
        <v>799</v>
      </c>
      <c r="E48" s="57">
        <v>1397255490.8023601</v>
      </c>
      <c r="F48" s="57">
        <v>1925534581.64838</v>
      </c>
      <c r="G48" s="57">
        <v>2353890054.89117</v>
      </c>
      <c r="H48" s="57">
        <v>2692292704.8737302</v>
      </c>
      <c r="I48" s="57">
        <v>2950263659.5374799</v>
      </c>
      <c r="J48" s="57">
        <v>3136874380.4222898</v>
      </c>
      <c r="K48" s="57">
        <v>3260746662.6663899</v>
      </c>
      <c r="L48" s="57">
        <v>3330052635.0065098</v>
      </c>
      <c r="M48" s="57">
        <v>3352514759.7778101</v>
      </c>
      <c r="N48" s="57">
        <v>3335405832.9137602</v>
      </c>
      <c r="O48" s="57">
        <v>3285548983.9464798</v>
      </c>
      <c r="P48" s="57">
        <v>3209317676.0062499</v>
      </c>
      <c r="Q48" s="57">
        <v>3112635705.8220401</v>
      </c>
      <c r="R48" s="57">
        <v>3000977203.7210498</v>
      </c>
      <c r="S48" s="57">
        <v>2879366633.6289902</v>
      </c>
      <c r="T48" s="57">
        <v>2752378793.0700102</v>
      </c>
      <c r="U48" s="57">
        <v>2624138813.1666498</v>
      </c>
      <c r="V48" s="57">
        <v>2498322158.6399298</v>
      </c>
      <c r="W48" s="57">
        <v>2378154627.8092098</v>
      </c>
      <c r="X48" s="57">
        <v>2266412352.59238</v>
      </c>
      <c r="Y48" s="57">
        <v>2165421798.5056801</v>
      </c>
      <c r="Z48" s="57">
        <v>2077059764.6638</v>
      </c>
      <c r="AA48" s="57">
        <v>2002753383.7799101</v>
      </c>
      <c r="AB48" s="57">
        <v>1943480122.1654999</v>
      </c>
      <c r="AC48" s="57">
        <v>1899767779.73066</v>
      </c>
      <c r="AD48" s="57">
        <v>1871694489.9837101</v>
      </c>
      <c r="AE48" s="57">
        <v>1858888720.0315001</v>
      </c>
      <c r="AF48" s="57">
        <v>1860529270.57932</v>
      </c>
      <c r="AG48" s="57">
        <v>1875345275.9308901</v>
      </c>
      <c r="AH48" s="57">
        <v>1901616203.9883201</v>
      </c>
      <c r="AI48" s="57">
        <v>1937171856.2520499</v>
      </c>
      <c r="AJ48" s="57">
        <v>1979392367.8212099</v>
      </c>
      <c r="AK48" s="57">
        <v>2025208207.3931999</v>
      </c>
      <c r="AL48" s="57">
        <v>2071100177.26368</v>
      </c>
      <c r="AM48" s="57">
        <v>2113099413.32706</v>
      </c>
      <c r="AN48" s="57">
        <v>2146787385.07621</v>
      </c>
      <c r="AO48" s="57">
        <v>2167295895.6019101</v>
      </c>
      <c r="AP48" s="57">
        <v>2169307081.59373</v>
      </c>
      <c r="AQ48" s="57">
        <v>2147053413.3399401</v>
      </c>
      <c r="AR48" s="57">
        <v>2094317694.7267799</v>
      </c>
      <c r="AS48" s="57">
        <v>2004433063.2389901</v>
      </c>
      <c r="AT48" s="57">
        <v>1870282989.95982</v>
      </c>
    </row>
    <row r="49" spans="1:46">
      <c r="A49">
        <v>269</v>
      </c>
      <c r="B49">
        <v>211200</v>
      </c>
      <c r="C49" t="s">
        <v>453</v>
      </c>
      <c r="D49" t="s">
        <v>798</v>
      </c>
      <c r="E49" s="57">
        <v>2932065902.1035199</v>
      </c>
      <c r="F49" s="57">
        <v>3106413313.7110801</v>
      </c>
      <c r="G49" s="57">
        <v>3262969271.1156502</v>
      </c>
      <c r="H49" s="57">
        <v>3403866651.1656098</v>
      </c>
      <c r="I49" s="57">
        <v>3531088537.42556</v>
      </c>
      <c r="J49" s="57">
        <v>3646468220.1763601</v>
      </c>
      <c r="K49" s="57">
        <v>3751689196.4151502</v>
      </c>
      <c r="L49" s="57">
        <v>3848285169.8552999</v>
      </c>
      <c r="M49" s="57">
        <v>3937640050.9264498</v>
      </c>
      <c r="N49" s="57">
        <v>4020987956.7744999</v>
      </c>
      <c r="O49" s="57">
        <v>4099413211.26159</v>
      </c>
      <c r="P49" s="57">
        <v>4173850344.9661398</v>
      </c>
      <c r="Q49" s="57">
        <v>4245084095.1827898</v>
      </c>
      <c r="R49" s="57">
        <v>4313749405.9224796</v>
      </c>
      <c r="S49" s="57">
        <v>4380331427.9123697</v>
      </c>
      <c r="T49" s="57">
        <v>4445165518.5959196</v>
      </c>
      <c r="U49" s="57">
        <v>4508437242.1327801</v>
      </c>
      <c r="V49" s="57">
        <v>4570182369.3989201</v>
      </c>
      <c r="W49" s="57">
        <v>4630286877.9865503</v>
      </c>
      <c r="X49" s="57">
        <v>4688486952.2041101</v>
      </c>
      <c r="Y49" s="57">
        <v>4744368983.0763102</v>
      </c>
      <c r="Z49" s="57">
        <v>4797369568.34412</v>
      </c>
      <c r="AA49" s="57">
        <v>4846775512.4647799</v>
      </c>
      <c r="AB49" s="57">
        <v>4891723826.6117697</v>
      </c>
      <c r="AC49" s="57">
        <v>4931201728.6748304</v>
      </c>
      <c r="AD49" s="57">
        <v>4964046643.2599497</v>
      </c>
      <c r="AE49" s="57">
        <v>4988946201.6894102</v>
      </c>
      <c r="AF49" s="57">
        <v>5004438242.0016603</v>
      </c>
      <c r="AG49" s="57">
        <v>5008910808.9515104</v>
      </c>
      <c r="AH49" s="57">
        <v>5000602154.0099802</v>
      </c>
      <c r="AI49" s="57">
        <v>4977600735.3643398</v>
      </c>
      <c r="AJ49" s="57">
        <v>4937845217.9181404</v>
      </c>
      <c r="AK49" s="57">
        <v>4879124473.2911301</v>
      </c>
      <c r="AL49" s="57">
        <v>4799077579.8193998</v>
      </c>
      <c r="AM49" s="57">
        <v>4695193822.5552502</v>
      </c>
      <c r="AN49" s="57">
        <v>4564812693.26719</v>
      </c>
      <c r="AO49" s="57">
        <v>4405123890.4400902</v>
      </c>
      <c r="AP49" s="57">
        <v>4213167319.2750201</v>
      </c>
      <c r="AQ49" s="57">
        <v>3985833091.6893001</v>
      </c>
      <c r="AR49" s="57">
        <v>3719861526.3164802</v>
      </c>
      <c r="AS49" s="57">
        <v>3411843148.5064702</v>
      </c>
      <c r="AT49" s="57">
        <v>3058218690.3253498</v>
      </c>
    </row>
    <row r="50" spans="1:46">
      <c r="A50">
        <v>40</v>
      </c>
      <c r="B50">
        <v>211300</v>
      </c>
      <c r="C50" t="s">
        <v>453</v>
      </c>
      <c r="D50" t="s">
        <v>797</v>
      </c>
      <c r="E50" s="57">
        <v>2960181798.5608702</v>
      </c>
      <c r="F50" s="57">
        <v>3128643685.9657998</v>
      </c>
      <c r="G50" s="57">
        <v>3274415120.8339701</v>
      </c>
      <c r="H50" s="57">
        <v>3400792657.4362202</v>
      </c>
      <c r="I50" s="57">
        <v>3510849629.7525301</v>
      </c>
      <c r="J50" s="57">
        <v>3607436151.4721198</v>
      </c>
      <c r="K50" s="57">
        <v>3693179115.9933801</v>
      </c>
      <c r="L50" s="57">
        <v>3770482196.4238501</v>
      </c>
      <c r="M50" s="57">
        <v>3841525845.5803199</v>
      </c>
      <c r="N50" s="57">
        <v>3908267295.98874</v>
      </c>
      <c r="O50" s="57">
        <v>3972440559.8842301</v>
      </c>
      <c r="P50" s="57">
        <v>4035556429.2111502</v>
      </c>
      <c r="Q50" s="57">
        <v>4098902475.6230001</v>
      </c>
      <c r="R50" s="57">
        <v>4163543050.4825001</v>
      </c>
      <c r="S50" s="57">
        <v>4230319284.8615398</v>
      </c>
      <c r="T50" s="57">
        <v>4299849089.5411997</v>
      </c>
      <c r="U50" s="57">
        <v>4372527155.0117598</v>
      </c>
      <c r="V50" s="57">
        <v>4448524951.4726696</v>
      </c>
      <c r="W50" s="57">
        <v>4527790728.8326101</v>
      </c>
      <c r="X50" s="57">
        <v>4610049516.7094097</v>
      </c>
      <c r="Y50" s="57">
        <v>4694803124.4300604</v>
      </c>
      <c r="Z50" s="57">
        <v>4781330141.0308599</v>
      </c>
      <c r="AA50" s="57">
        <v>4868685935.2571402</v>
      </c>
      <c r="AB50" s="57">
        <v>4955702655.56353</v>
      </c>
      <c r="AC50" s="57">
        <v>5040989230.1138401</v>
      </c>
      <c r="AD50" s="57">
        <v>5122931366.7810202</v>
      </c>
      <c r="AE50" s="57">
        <v>5199691553.1471996</v>
      </c>
      <c r="AF50" s="57">
        <v>5269209056.5037804</v>
      </c>
      <c r="AG50" s="57">
        <v>5329199923.8513098</v>
      </c>
      <c r="AH50" s="57">
        <v>5377156981.8994503</v>
      </c>
      <c r="AI50" s="57">
        <v>5410349837.0672398</v>
      </c>
      <c r="AJ50" s="57">
        <v>5425824875.4826803</v>
      </c>
      <c r="AK50" s="57">
        <v>5420405262.9830599</v>
      </c>
      <c r="AL50" s="57">
        <v>5390690945.1149397</v>
      </c>
      <c r="AM50" s="57">
        <v>5333058647.1339998</v>
      </c>
      <c r="AN50" s="57">
        <v>5243661874.0050297</v>
      </c>
      <c r="AO50" s="57">
        <v>5118430910.4021397</v>
      </c>
      <c r="AP50" s="57">
        <v>4953072820.70854</v>
      </c>
      <c r="AQ50" s="57">
        <v>4743071449.0166903</v>
      </c>
      <c r="AR50" s="57">
        <v>4483687419.12815</v>
      </c>
      <c r="AS50" s="57">
        <v>4169958134.5537801</v>
      </c>
      <c r="AT50" s="57">
        <v>3796697778.5135698</v>
      </c>
    </row>
    <row r="51" spans="1:46">
      <c r="A51">
        <v>114</v>
      </c>
      <c r="B51">
        <v>211400</v>
      </c>
      <c r="C51" t="s">
        <v>453</v>
      </c>
      <c r="D51" t="s">
        <v>796</v>
      </c>
      <c r="E51" s="57">
        <v>2953192953.39217</v>
      </c>
      <c r="F51" s="57">
        <v>2979361847.5673399</v>
      </c>
      <c r="G51" s="57">
        <v>3023307354.2570601</v>
      </c>
      <c r="H51" s="57">
        <v>3082491904.6752801</v>
      </c>
      <c r="I51" s="57">
        <v>3154490336.5790501</v>
      </c>
      <c r="J51" s="57">
        <v>3236989894.2684798</v>
      </c>
      <c r="K51" s="57">
        <v>3327790228.5867801</v>
      </c>
      <c r="L51" s="57">
        <v>3424803396.9202499</v>
      </c>
      <c r="M51" s="57">
        <v>3526053863.1982498</v>
      </c>
      <c r="N51" s="57">
        <v>3629678497.89324</v>
      </c>
      <c r="O51" s="57">
        <v>3733926578.0207901</v>
      </c>
      <c r="P51" s="57">
        <v>3837159787.1394901</v>
      </c>
      <c r="Q51" s="57">
        <v>3937852215.35109</v>
      </c>
      <c r="R51" s="57">
        <v>4034590359.3003602</v>
      </c>
      <c r="S51" s="57">
        <v>4126073122.17521</v>
      </c>
      <c r="T51" s="57">
        <v>4211111813.7065902</v>
      </c>
      <c r="U51" s="57">
        <v>4288630150.16856</v>
      </c>
      <c r="V51" s="57">
        <v>4357664254.3782501</v>
      </c>
      <c r="W51" s="57">
        <v>4417362655.6958904</v>
      </c>
      <c r="X51" s="57">
        <v>4466986290.0247803</v>
      </c>
      <c r="Y51" s="57">
        <v>4505908499.8113203</v>
      </c>
      <c r="Z51" s="57">
        <v>4533615034.0449896</v>
      </c>
      <c r="AA51" s="57">
        <v>4549704048.2583199</v>
      </c>
      <c r="AB51" s="57">
        <v>4553886104.5270004</v>
      </c>
      <c r="AC51" s="57">
        <v>4545984171.4697199</v>
      </c>
      <c r="AD51" s="57">
        <v>4525933624.2483301</v>
      </c>
      <c r="AE51" s="57">
        <v>4493782244.5677004</v>
      </c>
      <c r="AF51" s="57">
        <v>4449690220.6758204</v>
      </c>
      <c r="AG51" s="57">
        <v>4393930147.36378</v>
      </c>
      <c r="AH51" s="57">
        <v>4326887025.9656897</v>
      </c>
      <c r="AI51" s="57">
        <v>4249058264.35883</v>
      </c>
      <c r="AJ51" s="57">
        <v>4161053676.96351</v>
      </c>
      <c r="AK51" s="57">
        <v>4063595484.7431202</v>
      </c>
      <c r="AL51" s="57">
        <v>3957518315.2041602</v>
      </c>
      <c r="AM51" s="57">
        <v>3843769202.3962402</v>
      </c>
      <c r="AN51" s="57">
        <v>3723407586.9119802</v>
      </c>
      <c r="AO51" s="57">
        <v>3597605315.8871298</v>
      </c>
      <c r="AP51" s="57">
        <v>3467646643.0005298</v>
      </c>
      <c r="AQ51" s="57">
        <v>3334928228.4740901</v>
      </c>
      <c r="AR51" s="57">
        <v>3200959139.0728698</v>
      </c>
      <c r="AS51" s="57">
        <v>3067360848.1047902</v>
      </c>
      <c r="AT51" s="57">
        <v>2935867235.4212098</v>
      </c>
    </row>
    <row r="52" spans="1:46">
      <c r="A52">
        <v>348</v>
      </c>
      <c r="B52">
        <v>220100</v>
      </c>
      <c r="C52" t="s">
        <v>456</v>
      </c>
      <c r="D52" t="s">
        <v>795</v>
      </c>
      <c r="E52" s="57">
        <v>28920532471.877701</v>
      </c>
      <c r="F52" s="57">
        <v>26666293602.3773</v>
      </c>
      <c r="G52" s="57">
        <v>24672103094.743698</v>
      </c>
      <c r="H52" s="57">
        <v>22917793332.173</v>
      </c>
      <c r="I52" s="57">
        <v>21383971452.0639</v>
      </c>
      <c r="J52" s="57">
        <v>20052019346.017601</v>
      </c>
      <c r="K52" s="57">
        <v>18904093659.838299</v>
      </c>
      <c r="L52" s="57">
        <v>17923125793.5322</v>
      </c>
      <c r="M52" s="57">
        <v>17092821901.308701</v>
      </c>
      <c r="N52" s="57">
        <v>16397662891.579599</v>
      </c>
      <c r="O52" s="57">
        <v>15822904426.9592</v>
      </c>
      <c r="P52" s="57">
        <v>15354576924.264601</v>
      </c>
      <c r="Q52" s="57">
        <v>14979485554.515499</v>
      </c>
      <c r="R52" s="57">
        <v>14685210242.934299</v>
      </c>
      <c r="S52" s="57">
        <v>14460105668.9457</v>
      </c>
      <c r="T52" s="57">
        <v>14293301266.177401</v>
      </c>
      <c r="U52" s="57">
        <v>14174701222.4596</v>
      </c>
      <c r="V52" s="57">
        <v>14094984479.825001</v>
      </c>
      <c r="W52" s="57">
        <v>14045604734.5091</v>
      </c>
      <c r="X52" s="57">
        <v>14018790436.9498</v>
      </c>
      <c r="Y52" s="57">
        <v>14007544791.787901</v>
      </c>
      <c r="Z52" s="57">
        <v>14005645757.8668</v>
      </c>
      <c r="AA52" s="57">
        <v>14007646048.2321</v>
      </c>
      <c r="AB52" s="57">
        <v>14008873130.1327</v>
      </c>
      <c r="AC52" s="57">
        <v>14005429225.0196</v>
      </c>
      <c r="AD52" s="57">
        <v>13994191308.546499</v>
      </c>
      <c r="AE52" s="57">
        <v>13972811110.57</v>
      </c>
      <c r="AF52" s="57">
        <v>13939715115.149</v>
      </c>
      <c r="AG52" s="57">
        <v>13894104560.545099</v>
      </c>
      <c r="AH52" s="57">
        <v>13835955439.223</v>
      </c>
      <c r="AI52" s="57">
        <v>13766018497.849199</v>
      </c>
      <c r="AJ52" s="57">
        <v>13685819237.2934</v>
      </c>
      <c r="AK52" s="57">
        <v>13597657912.6278</v>
      </c>
      <c r="AL52" s="57">
        <v>13504609533.127001</v>
      </c>
      <c r="AM52" s="57">
        <v>13410523862.268801</v>
      </c>
      <c r="AN52" s="57">
        <v>13320025417.7328</v>
      </c>
      <c r="AO52" s="57">
        <v>13238513471.401699</v>
      </c>
      <c r="AP52" s="57">
        <v>13172162049.3613</v>
      </c>
      <c r="AQ52" s="57">
        <v>13127919931.898899</v>
      </c>
      <c r="AR52" s="57">
        <v>13113510653.5056</v>
      </c>
      <c r="AS52" s="57">
        <v>13137432502.873899</v>
      </c>
      <c r="AT52" s="57">
        <v>13208958522.9</v>
      </c>
    </row>
    <row r="53" spans="1:46">
      <c r="A53">
        <v>127</v>
      </c>
      <c r="B53">
        <v>220200</v>
      </c>
      <c r="C53" t="s">
        <v>456</v>
      </c>
      <c r="D53" t="s">
        <v>794</v>
      </c>
      <c r="E53" s="57">
        <v>2324888958.7451</v>
      </c>
      <c r="F53" s="57">
        <v>2457201520.1009898</v>
      </c>
      <c r="G53" s="57">
        <v>2571313510.6285601</v>
      </c>
      <c r="H53" s="57">
        <v>2669708968.8910599</v>
      </c>
      <c r="I53" s="57">
        <v>2754710989.51366</v>
      </c>
      <c r="J53" s="57">
        <v>2828481723.1835399</v>
      </c>
      <c r="K53" s="57">
        <v>2893022376.6497698</v>
      </c>
      <c r="L53" s="57">
        <v>2950173212.7234101</v>
      </c>
      <c r="M53" s="57">
        <v>3001613550.2774601</v>
      </c>
      <c r="N53" s="57">
        <v>3048861764.2468801</v>
      </c>
      <c r="O53" s="57">
        <v>3093275285.6285701</v>
      </c>
      <c r="P53" s="57">
        <v>3136050601.4814</v>
      </c>
      <c r="Q53" s="57">
        <v>3178223254.9261599</v>
      </c>
      <c r="R53" s="57">
        <v>3220667845.1456299</v>
      </c>
      <c r="S53" s="57">
        <v>3264098027.3845301</v>
      </c>
      <c r="T53" s="57">
        <v>3309066512.9495201</v>
      </c>
      <c r="U53" s="57">
        <v>3355965069.2092199</v>
      </c>
      <c r="V53" s="57">
        <v>3405024519.5942001</v>
      </c>
      <c r="W53" s="57">
        <v>3456314743.5969901</v>
      </c>
      <c r="X53" s="57">
        <v>3509744676.7720699</v>
      </c>
      <c r="Y53" s="57">
        <v>3565062310.7358499</v>
      </c>
      <c r="Z53" s="57">
        <v>3621854693.1667099</v>
      </c>
      <c r="AA53" s="57">
        <v>3679547927.8050199</v>
      </c>
      <c r="AB53" s="57">
        <v>3737407174.4530401</v>
      </c>
      <c r="AC53" s="57">
        <v>3794536648.9749799</v>
      </c>
      <c r="AD53" s="57">
        <v>3849879623.2970901</v>
      </c>
      <c r="AE53" s="57">
        <v>3902218425.4074798</v>
      </c>
      <c r="AF53" s="57">
        <v>3950174439.3562198</v>
      </c>
      <c r="AG53" s="57">
        <v>3992208105.2554002</v>
      </c>
      <c r="AH53" s="57">
        <v>4026618919.2789998</v>
      </c>
      <c r="AI53" s="57">
        <v>4051545433.6629701</v>
      </c>
      <c r="AJ53" s="57">
        <v>4064965256.7052102</v>
      </c>
      <c r="AK53" s="57">
        <v>4064695052.7655702</v>
      </c>
      <c r="AL53" s="57">
        <v>4048390542.2658801</v>
      </c>
      <c r="AM53" s="57">
        <v>4013546501.6898699</v>
      </c>
      <c r="AN53" s="57">
        <v>3957496763.5832801</v>
      </c>
      <c r="AO53" s="57">
        <v>3877414216.55373</v>
      </c>
      <c r="AP53" s="57">
        <v>3770310805.2709198</v>
      </c>
      <c r="AQ53" s="57">
        <v>3633037530.4663301</v>
      </c>
      <c r="AR53" s="57">
        <v>3462284448.9335098</v>
      </c>
      <c r="AS53" s="57">
        <v>3254580673.5279598</v>
      </c>
      <c r="AT53" s="57">
        <v>3006294373.1670699</v>
      </c>
    </row>
    <row r="54" spans="1:46">
      <c r="A54">
        <v>252</v>
      </c>
      <c r="B54">
        <v>220300</v>
      </c>
      <c r="C54" t="s">
        <v>456</v>
      </c>
      <c r="D54" t="s">
        <v>793</v>
      </c>
      <c r="E54" s="57">
        <v>1691127880.7235301</v>
      </c>
      <c r="F54" s="57">
        <v>2407898002.1327801</v>
      </c>
      <c r="G54" s="57">
        <v>2990763632.29739</v>
      </c>
      <c r="H54" s="57">
        <v>3453031581.42349</v>
      </c>
      <c r="I54" s="57">
        <v>3807409865.1837301</v>
      </c>
      <c r="J54" s="57">
        <v>4066007704.7172399</v>
      </c>
      <c r="K54" s="57">
        <v>4240335526.62953</v>
      </c>
      <c r="L54" s="57">
        <v>4341304962.9927702</v>
      </c>
      <c r="M54" s="57">
        <v>4379228851.3453102</v>
      </c>
      <c r="N54" s="57">
        <v>4363821234.6922598</v>
      </c>
      <c r="O54" s="57">
        <v>4304197361.5050201</v>
      </c>
      <c r="P54" s="57">
        <v>4208873685.72156</v>
      </c>
      <c r="Q54" s="57">
        <v>4085767866.7462802</v>
      </c>
      <c r="R54" s="57">
        <v>3942198769.4499798</v>
      </c>
      <c r="S54" s="57">
        <v>3784886464.1700702</v>
      </c>
      <c r="T54" s="57">
        <v>3619952226.7103601</v>
      </c>
      <c r="U54" s="57">
        <v>3452918538.3411298</v>
      </c>
      <c r="V54" s="57">
        <v>3288709085.7990699</v>
      </c>
      <c r="W54" s="57">
        <v>3131648761.2874799</v>
      </c>
      <c r="X54" s="57">
        <v>2985463662.4760399</v>
      </c>
      <c r="Y54" s="57">
        <v>2853281092.5009499</v>
      </c>
      <c r="Z54" s="57">
        <v>2737629559.9647799</v>
      </c>
      <c r="AA54" s="57">
        <v>2640438778.9365802</v>
      </c>
      <c r="AB54" s="57">
        <v>2563039668.95227</v>
      </c>
      <c r="AC54" s="57">
        <v>2506164355.0134902</v>
      </c>
      <c r="AD54" s="57">
        <v>2469946167.5889301</v>
      </c>
      <c r="AE54" s="57">
        <v>2453919642.6135302</v>
      </c>
      <c r="AF54" s="57">
        <v>2457020521.4888301</v>
      </c>
      <c r="AG54" s="57">
        <v>2477585751.0828199</v>
      </c>
      <c r="AH54" s="57">
        <v>2513353483.7298002</v>
      </c>
      <c r="AI54" s="57">
        <v>2561463077.2305899</v>
      </c>
      <c r="AJ54" s="57">
        <v>2618455094.8526602</v>
      </c>
      <c r="AK54" s="57">
        <v>2680271305.3298998</v>
      </c>
      <c r="AL54" s="57">
        <v>2742254682.8624902</v>
      </c>
      <c r="AM54" s="57">
        <v>2799149407.1170001</v>
      </c>
      <c r="AN54" s="57">
        <v>2845100863.2268701</v>
      </c>
      <c r="AO54" s="57">
        <v>2873655641.7919302</v>
      </c>
      <c r="AP54" s="57">
        <v>2877761538.87817</v>
      </c>
      <c r="AQ54" s="57">
        <v>2849767556.0181899</v>
      </c>
      <c r="AR54" s="57">
        <v>2781423900.2111802</v>
      </c>
      <c r="AS54" s="57">
        <v>2663881983.9227901</v>
      </c>
      <c r="AT54" s="57">
        <v>2487694425.0850201</v>
      </c>
    </row>
    <row r="55" spans="1:46">
      <c r="A55">
        <v>165</v>
      </c>
      <c r="B55">
        <v>220400</v>
      </c>
      <c r="C55" t="s">
        <v>456</v>
      </c>
      <c r="D55" t="s">
        <v>792</v>
      </c>
      <c r="E55" s="57">
        <v>1114872796.7572</v>
      </c>
      <c r="F55" s="57">
        <v>1113646832.4712501</v>
      </c>
      <c r="G55" s="57">
        <v>1121988860.4698</v>
      </c>
      <c r="H55" s="57">
        <v>1138467056.4091499</v>
      </c>
      <c r="I55" s="57">
        <v>1161722033.63867</v>
      </c>
      <c r="J55" s="57">
        <v>1190466843.2009001</v>
      </c>
      <c r="K55" s="57">
        <v>1223486973.83144</v>
      </c>
      <c r="L55" s="57">
        <v>1259640351.9590399</v>
      </c>
      <c r="M55" s="57">
        <v>1297857341.7055299</v>
      </c>
      <c r="N55" s="57">
        <v>1337140744.88586</v>
      </c>
      <c r="O55" s="57">
        <v>1376565801.0081201</v>
      </c>
      <c r="P55" s="57">
        <v>1415280187.2734799</v>
      </c>
      <c r="Q55" s="57">
        <v>1452504018.57623</v>
      </c>
      <c r="R55" s="57">
        <v>1487529847.5037899</v>
      </c>
      <c r="S55" s="57">
        <v>1519722664.3366499</v>
      </c>
      <c r="T55" s="57">
        <v>1548519897.04846</v>
      </c>
      <c r="U55" s="57">
        <v>1573431411.3059499</v>
      </c>
      <c r="V55" s="57">
        <v>1594039510.4689701</v>
      </c>
      <c r="W55" s="57">
        <v>1609998935.5905001</v>
      </c>
      <c r="X55" s="57">
        <v>1621036865.41659</v>
      </c>
      <c r="Y55" s="57">
        <v>1626952916.3864501</v>
      </c>
      <c r="Z55" s="57">
        <v>1627619142.63237</v>
      </c>
      <c r="AA55" s="57">
        <v>1622980035.9797599</v>
      </c>
      <c r="AB55" s="57">
        <v>1613052525.94715</v>
      </c>
      <c r="AC55" s="57">
        <v>1597925979.74616</v>
      </c>
      <c r="AD55" s="57">
        <v>1577762202.28157</v>
      </c>
      <c r="AE55" s="57">
        <v>1552795436.1512001</v>
      </c>
      <c r="AF55" s="57">
        <v>1523332361.64604</v>
      </c>
      <c r="AG55" s="57">
        <v>1489752096.75018</v>
      </c>
      <c r="AH55" s="57">
        <v>1452506197.1408</v>
      </c>
      <c r="AI55" s="57">
        <v>1412118656.18822</v>
      </c>
      <c r="AJ55" s="57">
        <v>1369185904.9558401</v>
      </c>
      <c r="AK55" s="57">
        <v>1324376812.2002101</v>
      </c>
      <c r="AL55" s="57">
        <v>1278432684.37096</v>
      </c>
      <c r="AM55" s="57">
        <v>1232167265.6108601</v>
      </c>
      <c r="AN55" s="57">
        <v>1186466737.7557499</v>
      </c>
      <c r="AO55" s="57">
        <v>1142289720.33462</v>
      </c>
      <c r="AP55" s="57">
        <v>1100667270.5695801</v>
      </c>
      <c r="AQ55" s="57">
        <v>1062702883.37581</v>
      </c>
      <c r="AR55" s="57">
        <v>1029572491.3616199</v>
      </c>
      <c r="AS55" s="57">
        <v>1002524464.82845</v>
      </c>
      <c r="AT55" s="57">
        <v>982879611.77083504</v>
      </c>
    </row>
    <row r="56" spans="1:46">
      <c r="A56">
        <v>271</v>
      </c>
      <c r="B56">
        <v>220500</v>
      </c>
      <c r="C56" t="s">
        <v>456</v>
      </c>
      <c r="D56" t="s">
        <v>791</v>
      </c>
      <c r="E56" s="57">
        <v>1229199579.44104</v>
      </c>
      <c r="F56" s="57">
        <v>1273621574.6415</v>
      </c>
      <c r="G56" s="57">
        <v>1316039025.96647</v>
      </c>
      <c r="H56" s="57">
        <v>1356569091.69626</v>
      </c>
      <c r="I56" s="57">
        <v>1395325721.93221</v>
      </c>
      <c r="J56" s="57">
        <v>1432419658.59674</v>
      </c>
      <c r="K56" s="57">
        <v>1467958435.4333</v>
      </c>
      <c r="L56" s="57">
        <v>1502046378.0064299</v>
      </c>
      <c r="M56" s="57">
        <v>1534784603.7016799</v>
      </c>
      <c r="N56" s="57">
        <v>1566271021.7256899</v>
      </c>
      <c r="O56" s="57">
        <v>1596600333.1061499</v>
      </c>
      <c r="P56" s="57">
        <v>1625864030.6917901</v>
      </c>
      <c r="Q56" s="57">
        <v>1654150399.1524</v>
      </c>
      <c r="R56" s="57">
        <v>1681544514.9788301</v>
      </c>
      <c r="S56" s="57">
        <v>1708128246.483</v>
      </c>
      <c r="T56" s="57">
        <v>1733980253.7978401</v>
      </c>
      <c r="U56" s="57">
        <v>1759175988.8773899</v>
      </c>
      <c r="V56" s="57">
        <v>1783787695.4967101</v>
      </c>
      <c r="W56" s="57">
        <v>1807884409.25191</v>
      </c>
      <c r="X56" s="57">
        <v>1831531957.56019</v>
      </c>
      <c r="Y56" s="57">
        <v>1854792959.65978</v>
      </c>
      <c r="Z56" s="57">
        <v>1877726826.6099601</v>
      </c>
      <c r="AA56" s="57">
        <v>1900389761.29107</v>
      </c>
      <c r="AB56" s="57">
        <v>1922834758.40452</v>
      </c>
      <c r="AC56" s="57">
        <v>1945111604.47276</v>
      </c>
      <c r="AD56" s="57">
        <v>1967266877.8393099</v>
      </c>
      <c r="AE56" s="57">
        <v>1989343948.66871</v>
      </c>
      <c r="AF56" s="57">
        <v>2011382978.9466</v>
      </c>
      <c r="AG56" s="57">
        <v>2033420922.47964</v>
      </c>
      <c r="AH56" s="57">
        <v>2055491524.89557</v>
      </c>
      <c r="AI56" s="57">
        <v>2077625323.6431799</v>
      </c>
      <c r="AJ56" s="57">
        <v>2099849647.99229</v>
      </c>
      <c r="AK56" s="57">
        <v>2122188619.0337999</v>
      </c>
      <c r="AL56" s="57">
        <v>2144663149.6796701</v>
      </c>
      <c r="AM56" s="57">
        <v>2167290944.66289</v>
      </c>
      <c r="AN56" s="57">
        <v>2190086500.5375299</v>
      </c>
      <c r="AO56" s="57">
        <v>2213061105.6787</v>
      </c>
      <c r="AP56" s="57">
        <v>2236222840.2825699</v>
      </c>
      <c r="AQ56" s="57">
        <v>2259576576.3663702</v>
      </c>
      <c r="AR56" s="57">
        <v>2283123977.7683702</v>
      </c>
      <c r="AS56" s="57">
        <v>2306863500.1479101</v>
      </c>
      <c r="AT56" s="57">
        <v>2330790390.9853802</v>
      </c>
    </row>
    <row r="57" spans="1:46">
      <c r="A57">
        <v>17</v>
      </c>
      <c r="B57">
        <v>220600</v>
      </c>
      <c r="C57" t="s">
        <v>456</v>
      </c>
      <c r="D57" t="s">
        <v>790</v>
      </c>
      <c r="E57" s="57">
        <v>1153027502.85655</v>
      </c>
      <c r="F57" s="57">
        <v>1188953202.5060401</v>
      </c>
      <c r="G57" s="57">
        <v>1239415118.0585001</v>
      </c>
      <c r="H57" s="57">
        <v>1301351553.6652801</v>
      </c>
      <c r="I57" s="57">
        <v>1371890801.8594999</v>
      </c>
      <c r="J57" s="57">
        <v>1448351143.55603</v>
      </c>
      <c r="K57" s="57">
        <v>1528240848.0515299</v>
      </c>
      <c r="L57" s="57">
        <v>1609258173.02441</v>
      </c>
      <c r="M57" s="57">
        <v>1689291364.5348401</v>
      </c>
      <c r="N57" s="57">
        <v>1766418657.02477</v>
      </c>
      <c r="O57" s="57">
        <v>1838908273.3178999</v>
      </c>
      <c r="P57" s="57">
        <v>1905218424.61972</v>
      </c>
      <c r="Q57" s="57">
        <v>1963997310.5174601</v>
      </c>
      <c r="R57" s="57">
        <v>2014083118.98014</v>
      </c>
      <c r="S57" s="57">
        <v>2054504026.35853</v>
      </c>
      <c r="T57" s="57">
        <v>2084478197.38515</v>
      </c>
      <c r="U57" s="57">
        <v>2103413785.17433</v>
      </c>
      <c r="V57" s="57">
        <v>2110908931.22211</v>
      </c>
      <c r="W57" s="57">
        <v>2106751765.4063799</v>
      </c>
      <c r="X57" s="57">
        <v>2090920405.98669</v>
      </c>
      <c r="Y57" s="57">
        <v>2063582959.60445</v>
      </c>
      <c r="Z57" s="57">
        <v>2025097521.2827499</v>
      </c>
      <c r="AA57" s="57">
        <v>1976012174.4265399</v>
      </c>
      <c r="AB57" s="57">
        <v>1917064990.8224499</v>
      </c>
      <c r="AC57" s="57">
        <v>1849184030.6389301</v>
      </c>
      <c r="AD57" s="57">
        <v>1773487342.4261601</v>
      </c>
      <c r="AE57" s="57">
        <v>1691282963.1161301</v>
      </c>
      <c r="AF57" s="57">
        <v>1604068918.0225699</v>
      </c>
      <c r="AG57" s="57">
        <v>1513533220.84094</v>
      </c>
      <c r="AH57" s="57">
        <v>1421553873.64854</v>
      </c>
      <c r="AI57" s="57">
        <v>1330198866.9043701</v>
      </c>
      <c r="AJ57" s="57">
        <v>1241726179.44926</v>
      </c>
      <c r="AK57" s="57">
        <v>1158583778.5057299</v>
      </c>
      <c r="AL57" s="57">
        <v>1083409619.6781199</v>
      </c>
      <c r="AM57" s="57">
        <v>1019031646.9525501</v>
      </c>
      <c r="AN57" s="57">
        <v>968467792.69683802</v>
      </c>
      <c r="AO57" s="57">
        <v>934925977.66059101</v>
      </c>
      <c r="AP57" s="57">
        <v>921804110.975281</v>
      </c>
      <c r="AQ57" s="57">
        <v>932690090.15397596</v>
      </c>
      <c r="AR57" s="57">
        <v>971361801.09166706</v>
      </c>
      <c r="AS57" s="57">
        <v>1041787118.06496</v>
      </c>
      <c r="AT57" s="57">
        <v>1148123903.7323899</v>
      </c>
    </row>
    <row r="58" spans="1:46">
      <c r="A58">
        <v>253</v>
      </c>
      <c r="B58">
        <v>220700</v>
      </c>
      <c r="C58" t="s">
        <v>456</v>
      </c>
      <c r="D58" t="s">
        <v>789</v>
      </c>
      <c r="E58" s="57">
        <v>5999308576.9765797</v>
      </c>
      <c r="F58" s="57">
        <v>6202325304.0423698</v>
      </c>
      <c r="G58" s="57">
        <v>6416731940.7693996</v>
      </c>
      <c r="H58" s="57">
        <v>6637170605.6380701</v>
      </c>
      <c r="I58" s="57">
        <v>6858666410.4006596</v>
      </c>
      <c r="J58" s="57">
        <v>7076627460.0813503</v>
      </c>
      <c r="K58" s="57">
        <v>7286844852.9761896</v>
      </c>
      <c r="L58" s="57">
        <v>7485492680.6531601</v>
      </c>
      <c r="M58" s="57">
        <v>7669128027.9521103</v>
      </c>
      <c r="N58" s="57">
        <v>7834690972.9847803</v>
      </c>
      <c r="O58" s="57">
        <v>7979504587.13482</v>
      </c>
      <c r="P58" s="57">
        <v>8101274935.0577297</v>
      </c>
      <c r="Q58" s="57">
        <v>8198091074.6809902</v>
      </c>
      <c r="R58" s="57">
        <v>8268425057.2038603</v>
      </c>
      <c r="S58" s="57">
        <v>8311131927.09758</v>
      </c>
      <c r="T58" s="57">
        <v>8325449722.1052303</v>
      </c>
      <c r="U58" s="57">
        <v>8310999473.2417898</v>
      </c>
      <c r="V58" s="57">
        <v>8267785204.7941799</v>
      </c>
      <c r="W58" s="57">
        <v>8196193934.3211699</v>
      </c>
      <c r="X58" s="57">
        <v>8096995672.6534405</v>
      </c>
      <c r="Y58" s="57">
        <v>7971343423.8934698</v>
      </c>
      <c r="Z58" s="57">
        <v>7820773185.4158297</v>
      </c>
      <c r="AA58" s="57">
        <v>7647203947.8667498</v>
      </c>
      <c r="AB58" s="57">
        <v>7452937695.1645498</v>
      </c>
      <c r="AC58" s="57">
        <v>7240659404.4993696</v>
      </c>
      <c r="AD58" s="57">
        <v>7013437046.33319</v>
      </c>
      <c r="AE58" s="57">
        <v>6774721584.39993</v>
      </c>
      <c r="AF58" s="57">
        <v>6528346975.70539</v>
      </c>
      <c r="AG58" s="57">
        <v>6278530170.5272503</v>
      </c>
      <c r="AH58" s="57">
        <v>6029871112.4151897</v>
      </c>
      <c r="AI58" s="57">
        <v>5787352738.1905899</v>
      </c>
      <c r="AJ58" s="57">
        <v>5556340977.9469099</v>
      </c>
      <c r="AK58" s="57">
        <v>5342584755.0494003</v>
      </c>
      <c r="AL58" s="57">
        <v>5152215986.1351404</v>
      </c>
      <c r="AM58" s="57">
        <v>4991749581.1132898</v>
      </c>
      <c r="AN58" s="57">
        <v>4868083443.1647301</v>
      </c>
      <c r="AO58" s="57">
        <v>4788498468.7423201</v>
      </c>
      <c r="AP58" s="57">
        <v>4760658547.5707502</v>
      </c>
      <c r="AQ58" s="57">
        <v>4792610562.6467199</v>
      </c>
      <c r="AR58" s="57">
        <v>4892784390.2386999</v>
      </c>
      <c r="AS58" s="57">
        <v>5069992899.8870897</v>
      </c>
      <c r="AT58" s="57">
        <v>5333431954.40417</v>
      </c>
    </row>
    <row r="59" spans="1:46">
      <c r="A59">
        <v>15</v>
      </c>
      <c r="B59">
        <v>220800</v>
      </c>
      <c r="C59" t="s">
        <v>456</v>
      </c>
      <c r="D59" t="s">
        <v>788</v>
      </c>
      <c r="E59" s="57">
        <v>1978462833.26389</v>
      </c>
      <c r="F59" s="57">
        <v>2044288627.3460801</v>
      </c>
      <c r="G59" s="57">
        <v>2101990486.40538</v>
      </c>
      <c r="H59" s="57">
        <v>2152147508.8392601</v>
      </c>
      <c r="I59" s="57">
        <v>2195317547.11517</v>
      </c>
      <c r="J59" s="57">
        <v>2232037207.7705402</v>
      </c>
      <c r="K59" s="57">
        <v>2262821851.4127898</v>
      </c>
      <c r="L59" s="57">
        <v>2288165592.7193398</v>
      </c>
      <c r="M59" s="57">
        <v>2308541300.4375901</v>
      </c>
      <c r="N59" s="57">
        <v>2324400597.3849101</v>
      </c>
      <c r="O59" s="57">
        <v>2336173860.4487</v>
      </c>
      <c r="P59" s="57">
        <v>2344270220.5862899</v>
      </c>
      <c r="Q59" s="57">
        <v>2349077562.8250599</v>
      </c>
      <c r="R59" s="57">
        <v>2350962526.26232</v>
      </c>
      <c r="S59" s="57">
        <v>2350270504.0654001</v>
      </c>
      <c r="T59" s="57">
        <v>2347325643.4716201</v>
      </c>
      <c r="U59" s="57">
        <v>2342430845.78827</v>
      </c>
      <c r="V59" s="57">
        <v>2335867766.3926301</v>
      </c>
      <c r="W59" s="57">
        <v>2327896814.7319798</v>
      </c>
      <c r="X59" s="57">
        <v>2318757154.3235798</v>
      </c>
      <c r="Y59" s="57">
        <v>2308666702.7546701</v>
      </c>
      <c r="Z59" s="57">
        <v>2297822131.6824899</v>
      </c>
      <c r="AA59" s="57">
        <v>2286398866.83426</v>
      </c>
      <c r="AB59" s="57">
        <v>2274551088.0071902</v>
      </c>
      <c r="AC59" s="57">
        <v>2262411729.06847</v>
      </c>
      <c r="AD59" s="57">
        <v>2250092477.9552999</v>
      </c>
      <c r="AE59" s="57">
        <v>2237683776.67483</v>
      </c>
      <c r="AF59" s="57">
        <v>2225254821.3042302</v>
      </c>
      <c r="AG59" s="57">
        <v>2212853561.9906402</v>
      </c>
      <c r="AH59" s="57">
        <v>2200506702.95121</v>
      </c>
      <c r="AI59" s="57">
        <v>2188219702.4730401</v>
      </c>
      <c r="AJ59" s="57">
        <v>2175976772.91325</v>
      </c>
      <c r="AK59" s="57">
        <v>2163740880.6989298</v>
      </c>
      <c r="AL59" s="57">
        <v>2151453746.3271599</v>
      </c>
      <c r="AM59" s="57">
        <v>2139035844.36502</v>
      </c>
      <c r="AN59" s="57">
        <v>2126386403.4495499</v>
      </c>
      <c r="AO59" s="57">
        <v>2113383406.2878101</v>
      </c>
      <c r="AP59" s="57">
        <v>2099883589.6568201</v>
      </c>
      <c r="AQ59" s="57">
        <v>2085722444.40362</v>
      </c>
      <c r="AR59" s="57">
        <v>2070714215.4452</v>
      </c>
      <c r="AS59" s="57">
        <v>2054651901.7685499</v>
      </c>
      <c r="AT59" s="57">
        <v>2037307256.43065</v>
      </c>
    </row>
    <row r="60" spans="1:46">
      <c r="A60">
        <v>320</v>
      </c>
      <c r="B60">
        <v>222400</v>
      </c>
      <c r="C60" t="s">
        <v>456</v>
      </c>
      <c r="D60" t="s">
        <v>787</v>
      </c>
      <c r="E60" s="57">
        <v>2258671350.1879902</v>
      </c>
      <c r="F60" s="57">
        <v>2380196774.5427098</v>
      </c>
      <c r="G60" s="57">
        <v>2502290760.2493901</v>
      </c>
      <c r="H60" s="57">
        <v>2624017253.4678402</v>
      </c>
      <c r="I60" s="57">
        <v>2744486278.7389202</v>
      </c>
      <c r="J60" s="57">
        <v>2862853938.9844799</v>
      </c>
      <c r="K60" s="57">
        <v>2978322415.5074201</v>
      </c>
      <c r="L60" s="57">
        <v>3090139967.9916801</v>
      </c>
      <c r="M60" s="57">
        <v>3197600934.5022101</v>
      </c>
      <c r="N60" s="57">
        <v>3300045731.4849901</v>
      </c>
      <c r="O60" s="57">
        <v>3396860853.7670398</v>
      </c>
      <c r="P60" s="57">
        <v>3487478874.5563898</v>
      </c>
      <c r="Q60" s="57">
        <v>3571378445.4421301</v>
      </c>
      <c r="R60" s="57">
        <v>3648084296.39434</v>
      </c>
      <c r="S60" s="57">
        <v>3717167235.7641602</v>
      </c>
      <c r="T60" s="57">
        <v>3778244150.2837501</v>
      </c>
      <c r="U60" s="57">
        <v>3830978005.0662799</v>
      </c>
      <c r="V60" s="57">
        <v>3875077843.6059799</v>
      </c>
      <c r="W60" s="57">
        <v>3910298787.77808</v>
      </c>
      <c r="X60" s="57">
        <v>3936442037.83886</v>
      </c>
      <c r="Y60" s="57">
        <v>3953354872.4256201</v>
      </c>
      <c r="Z60" s="57">
        <v>3960930648.5566802</v>
      </c>
      <c r="AA60" s="57">
        <v>3959108801.6314201</v>
      </c>
      <c r="AB60" s="57">
        <v>3947874845.4302001</v>
      </c>
      <c r="AC60" s="57">
        <v>3927260372.11445</v>
      </c>
      <c r="AD60" s="57">
        <v>3897343052.2266102</v>
      </c>
      <c r="AE60" s="57">
        <v>3858246634.6901598</v>
      </c>
      <c r="AF60" s="57">
        <v>3810140946.8095899</v>
      </c>
      <c r="AG60" s="57">
        <v>3753241894.2704401</v>
      </c>
      <c r="AH60" s="57">
        <v>3687811461.1392598</v>
      </c>
      <c r="AI60" s="57">
        <v>3614157709.8636498</v>
      </c>
      <c r="AJ60" s="57">
        <v>3532634781.2722101</v>
      </c>
      <c r="AK60" s="57">
        <v>3443642894.5746002</v>
      </c>
      <c r="AL60" s="57">
        <v>3347628347.3614802</v>
      </c>
      <c r="AM60" s="57">
        <v>3245083515.6045599</v>
      </c>
      <c r="AN60" s="57">
        <v>3136546853.65658</v>
      </c>
      <c r="AO60" s="57">
        <v>3022602894.2512698</v>
      </c>
      <c r="AP60" s="57">
        <v>2903882248.5034599</v>
      </c>
      <c r="AQ60" s="57">
        <v>2781061605.9089398</v>
      </c>
      <c r="AR60" s="57">
        <v>2654863734.3445601</v>
      </c>
      <c r="AS60" s="57">
        <v>2526057480.0681901</v>
      </c>
      <c r="AT60" s="57">
        <v>2395457767.71875</v>
      </c>
    </row>
    <row r="61" spans="1:46">
      <c r="A61">
        <v>89</v>
      </c>
      <c r="B61">
        <v>230100</v>
      </c>
      <c r="C61" t="s">
        <v>459</v>
      </c>
      <c r="D61" t="s">
        <v>786</v>
      </c>
      <c r="E61" s="57">
        <v>20179582458.386902</v>
      </c>
      <c r="F61" s="57">
        <v>20300678187.6745</v>
      </c>
      <c r="G61" s="57">
        <v>20559240770.700001</v>
      </c>
      <c r="H61" s="57">
        <v>20934986492.151798</v>
      </c>
      <c r="I61" s="57">
        <v>21408553187.952099</v>
      </c>
      <c r="J61" s="57">
        <v>21961500245.257099</v>
      </c>
      <c r="K61" s="57">
        <v>22576308602.456699</v>
      </c>
      <c r="L61" s="57">
        <v>23236380749.174702</v>
      </c>
      <c r="M61" s="57">
        <v>23926040726.269001</v>
      </c>
      <c r="N61" s="57">
        <v>24630534125.831001</v>
      </c>
      <c r="O61" s="57">
        <v>25336028091.186199</v>
      </c>
      <c r="P61" s="57">
        <v>26029611316.8941</v>
      </c>
      <c r="Q61" s="57">
        <v>26699294048.7477</v>
      </c>
      <c r="R61" s="57">
        <v>27334008083.7742</v>
      </c>
      <c r="S61" s="57">
        <v>27923606770.234501</v>
      </c>
      <c r="T61" s="57">
        <v>28458865007.623501</v>
      </c>
      <c r="U61" s="57">
        <v>28931479246.6698</v>
      </c>
      <c r="V61" s="57">
        <v>29334067489.336201</v>
      </c>
      <c r="W61" s="57">
        <v>29660169288.818802</v>
      </c>
      <c r="X61" s="57">
        <v>29904245749.548401</v>
      </c>
      <c r="Y61" s="57">
        <v>30061679527.188801</v>
      </c>
      <c r="Z61" s="57">
        <v>30128774828.638199</v>
      </c>
      <c r="AA61" s="57">
        <v>30102757412.0285</v>
      </c>
      <c r="AB61" s="57">
        <v>29981774586.7257</v>
      </c>
      <c r="AC61" s="57">
        <v>29764895213.329201</v>
      </c>
      <c r="AD61" s="57">
        <v>29452109703.672901</v>
      </c>
      <c r="AE61" s="57">
        <v>29044330020.823898</v>
      </c>
      <c r="AF61" s="57">
        <v>28543389679.083801</v>
      </c>
      <c r="AG61" s="57">
        <v>27952043743.987499</v>
      </c>
      <c r="AH61" s="57">
        <v>27273968832.304298</v>
      </c>
      <c r="AI61" s="57">
        <v>26513763112.037102</v>
      </c>
      <c r="AJ61" s="57">
        <v>25676946302.422501</v>
      </c>
      <c r="AK61" s="57">
        <v>24769959673.931702</v>
      </c>
      <c r="AL61" s="57">
        <v>23800166048.268299</v>
      </c>
      <c r="AM61" s="57">
        <v>22775849798.371799</v>
      </c>
      <c r="AN61" s="57">
        <v>21706216848.413898</v>
      </c>
      <c r="AO61" s="57">
        <v>20601394673.800598</v>
      </c>
      <c r="AP61" s="57">
        <v>19472432301.172401</v>
      </c>
      <c r="AQ61" s="57">
        <v>18331300308.403099</v>
      </c>
      <c r="AR61" s="57">
        <v>17190890824.600201</v>
      </c>
      <c r="AS61" s="57">
        <v>16065017530.1057</v>
      </c>
      <c r="AT61" s="57">
        <v>14968415656.495001</v>
      </c>
    </row>
    <row r="62" spans="1:46">
      <c r="A62">
        <v>211</v>
      </c>
      <c r="B62">
        <v>230200</v>
      </c>
      <c r="C62" t="s">
        <v>459</v>
      </c>
      <c r="D62" t="s">
        <v>785</v>
      </c>
      <c r="E62" s="57">
        <v>7225382771.0727901</v>
      </c>
      <c r="F62" s="57">
        <v>7891136931.1266603</v>
      </c>
      <c r="G62" s="57">
        <v>8455767561.2989702</v>
      </c>
      <c r="H62" s="57">
        <v>8926596117.9000206</v>
      </c>
      <c r="I62" s="57">
        <v>9310711607.8309193</v>
      </c>
      <c r="J62" s="57">
        <v>9614970588.5834503</v>
      </c>
      <c r="K62" s="57">
        <v>9845997168.2400398</v>
      </c>
      <c r="L62" s="57">
        <v>10010183005.4739</v>
      </c>
      <c r="M62" s="57">
        <v>10113687309.548901</v>
      </c>
      <c r="N62" s="57">
        <v>10162436840.3197</v>
      </c>
      <c r="O62" s="57">
        <v>10162125908.2316</v>
      </c>
      <c r="P62" s="57">
        <v>10118216374.320601</v>
      </c>
      <c r="Q62" s="57">
        <v>10035937650.2134</v>
      </c>
      <c r="R62" s="57">
        <v>9920286698.1275196</v>
      </c>
      <c r="S62" s="57">
        <v>9776028030.8710308</v>
      </c>
      <c r="T62" s="57">
        <v>9607693711.8428001</v>
      </c>
      <c r="U62" s="57">
        <v>9419583355.0323792</v>
      </c>
      <c r="V62" s="57">
        <v>9215764125.0200195</v>
      </c>
      <c r="W62" s="57">
        <v>9000070736.9768105</v>
      </c>
      <c r="X62" s="57">
        <v>8776105456.6642895</v>
      </c>
      <c r="Y62" s="57">
        <v>8547238100.4349403</v>
      </c>
      <c r="Z62" s="57">
        <v>8316606035.2317696</v>
      </c>
      <c r="AA62" s="57">
        <v>8087114178.5887003</v>
      </c>
      <c r="AB62" s="57">
        <v>7861434998.6301699</v>
      </c>
      <c r="AC62" s="57">
        <v>7642008514.0714903</v>
      </c>
      <c r="AD62" s="57">
        <v>7431042294.2184</v>
      </c>
      <c r="AE62" s="57">
        <v>7230511458.9677601</v>
      </c>
      <c r="AF62" s="57">
        <v>7042158678.8068104</v>
      </c>
      <c r="AG62" s="57">
        <v>6867494174.8136101</v>
      </c>
      <c r="AH62" s="57">
        <v>6707795718.65697</v>
      </c>
      <c r="AI62" s="57">
        <v>6564108632.5963001</v>
      </c>
      <c r="AJ62" s="57">
        <v>6437245789.4817696</v>
      </c>
      <c r="AK62" s="57">
        <v>6327787612.7543497</v>
      </c>
      <c r="AL62" s="57">
        <v>6236082076.4455099</v>
      </c>
      <c r="AM62" s="57">
        <v>6162244705.17766</v>
      </c>
      <c r="AN62" s="57">
        <v>6106158574.1638298</v>
      </c>
      <c r="AO62" s="57">
        <v>6067474309.2075996</v>
      </c>
      <c r="AP62" s="57">
        <v>6045610086.7035704</v>
      </c>
      <c r="AQ62" s="57">
        <v>6039751633.6367598</v>
      </c>
      <c r="AR62" s="57">
        <v>6048852227.5830202</v>
      </c>
      <c r="AS62" s="57">
        <v>6071632696.7089996</v>
      </c>
      <c r="AT62" s="57">
        <v>6106581419.7718401</v>
      </c>
    </row>
    <row r="63" spans="1:46">
      <c r="A63">
        <v>125</v>
      </c>
      <c r="B63">
        <v>230300</v>
      </c>
      <c r="C63" t="s">
        <v>459</v>
      </c>
      <c r="D63" t="s">
        <v>784</v>
      </c>
      <c r="E63" s="57">
        <v>1312188655.9032099</v>
      </c>
      <c r="F63" s="57">
        <v>1504360677.9202099</v>
      </c>
      <c r="G63" s="57">
        <v>1669320230.7518799</v>
      </c>
      <c r="H63" s="57">
        <v>1810215335.1970999</v>
      </c>
      <c r="I63" s="57">
        <v>1930010802.8343599</v>
      </c>
      <c r="J63" s="57">
        <v>2031488236.0217299</v>
      </c>
      <c r="K63" s="57">
        <v>2117246027.8968599</v>
      </c>
      <c r="L63" s="57">
        <v>2189699362.3769798</v>
      </c>
      <c r="M63" s="57">
        <v>2251080214.1589098</v>
      </c>
      <c r="N63" s="57">
        <v>2303437348.7190399</v>
      </c>
      <c r="O63" s="57">
        <v>2348636322.3133798</v>
      </c>
      <c r="P63" s="57">
        <v>2388359481.9774799</v>
      </c>
      <c r="Q63" s="57">
        <v>2424105965.5264902</v>
      </c>
      <c r="R63" s="57">
        <v>2457191701.55516</v>
      </c>
      <c r="S63" s="57">
        <v>2488749409.4378099</v>
      </c>
      <c r="T63" s="57">
        <v>2519728599.32832</v>
      </c>
      <c r="U63" s="57">
        <v>2550895572.1602001</v>
      </c>
      <c r="V63" s="57">
        <v>2582833419.6465101</v>
      </c>
      <c r="W63" s="57">
        <v>2615942024.2799201</v>
      </c>
      <c r="X63" s="57">
        <v>2650438059.3326602</v>
      </c>
      <c r="Y63" s="57">
        <v>2686354988.8565402</v>
      </c>
      <c r="Z63" s="57">
        <v>2723543067.6829901</v>
      </c>
      <c r="AA63" s="57">
        <v>2761669341.4229798</v>
      </c>
      <c r="AB63" s="57">
        <v>2800217646.4670901</v>
      </c>
      <c r="AC63" s="57">
        <v>2838488609.9854898</v>
      </c>
      <c r="AD63" s="57">
        <v>2875599649.9278898</v>
      </c>
      <c r="AE63" s="57">
        <v>2910484975.0236602</v>
      </c>
      <c r="AF63" s="57">
        <v>2941895584.7816501</v>
      </c>
      <c r="AG63" s="57">
        <v>2968399269.4904099</v>
      </c>
      <c r="AH63" s="57">
        <v>2988380610.2179899</v>
      </c>
      <c r="AI63" s="57">
        <v>3000040978.8120499</v>
      </c>
      <c r="AJ63" s="57">
        <v>3001398537.8998299</v>
      </c>
      <c r="AK63" s="57">
        <v>2990288240.8881502</v>
      </c>
      <c r="AL63" s="57">
        <v>2964361831.9634299</v>
      </c>
      <c r="AM63" s="57">
        <v>2921087846.0917001</v>
      </c>
      <c r="AN63" s="57">
        <v>2857751609.0184999</v>
      </c>
      <c r="AO63" s="57">
        <v>2771455237.26899</v>
      </c>
      <c r="AP63" s="57">
        <v>2659117638.1478801</v>
      </c>
      <c r="AQ63" s="57">
        <v>2517474509.7395701</v>
      </c>
      <c r="AR63" s="57">
        <v>2343078340.90797</v>
      </c>
      <c r="AS63" s="57">
        <v>2132298411.2965801</v>
      </c>
      <c r="AT63" s="57">
        <v>1881320791.3283801</v>
      </c>
    </row>
    <row r="64" spans="1:46">
      <c r="A64">
        <v>106</v>
      </c>
      <c r="B64">
        <v>230400</v>
      </c>
      <c r="C64" t="s">
        <v>459</v>
      </c>
      <c r="D64" t="s">
        <v>783</v>
      </c>
      <c r="E64" s="57">
        <v>783711862.22994995</v>
      </c>
      <c r="F64" s="57">
        <v>1156374187.9460001</v>
      </c>
      <c r="G64" s="57">
        <v>1459117212.03983</v>
      </c>
      <c r="H64" s="57">
        <v>1698866814.4463301</v>
      </c>
      <c r="I64" s="57">
        <v>1882238068.73891</v>
      </c>
      <c r="J64" s="57">
        <v>2015535242.12937</v>
      </c>
      <c r="K64" s="57">
        <v>2104751795.4679</v>
      </c>
      <c r="L64" s="57">
        <v>2155570383.2431598</v>
      </c>
      <c r="M64" s="57">
        <v>2173362853.5822301</v>
      </c>
      <c r="N64" s="57">
        <v>2163190248.2506199</v>
      </c>
      <c r="O64" s="57">
        <v>2129802802.65224</v>
      </c>
      <c r="P64" s="57">
        <v>2077639945.8294401</v>
      </c>
      <c r="Q64" s="57">
        <v>2010830300.4630101</v>
      </c>
      <c r="R64" s="57">
        <v>1933191682.8721499</v>
      </c>
      <c r="S64" s="57">
        <v>1848231103.0144999</v>
      </c>
      <c r="T64" s="57">
        <v>1759144764.4860799</v>
      </c>
      <c r="U64" s="57">
        <v>1668818064.52141</v>
      </c>
      <c r="V64" s="57">
        <v>1579825593.9933801</v>
      </c>
      <c r="W64" s="57">
        <v>1494431137.4133501</v>
      </c>
      <c r="X64" s="57">
        <v>1414587672.93103</v>
      </c>
      <c r="Y64" s="57">
        <v>1341937372.3346701</v>
      </c>
      <c r="Z64" s="57">
        <v>1277811601.0508299</v>
      </c>
      <c r="AA64" s="57">
        <v>1223230918.1445799</v>
      </c>
      <c r="AB64" s="57">
        <v>1178905076.31937</v>
      </c>
      <c r="AC64" s="57">
        <v>1145233021.91711</v>
      </c>
      <c r="AD64" s="57">
        <v>1122302894.9180901</v>
      </c>
      <c r="AE64" s="57">
        <v>1109892028.9410701</v>
      </c>
      <c r="AF64" s="57">
        <v>1107466951.2431901</v>
      </c>
      <c r="AG64" s="57">
        <v>1114183382.72012</v>
      </c>
      <c r="AH64" s="57">
        <v>1128886237.9058499</v>
      </c>
      <c r="AI64" s="57">
        <v>1150109624.9727199</v>
      </c>
      <c r="AJ64" s="57">
        <v>1176076845.73175</v>
      </c>
      <c r="AK64" s="57">
        <v>1204700395.63217</v>
      </c>
      <c r="AL64" s="57">
        <v>1233581963.76175</v>
      </c>
      <c r="AM64" s="57">
        <v>1260012432.8466201</v>
      </c>
      <c r="AN64" s="57">
        <v>1280971879.25125</v>
      </c>
      <c r="AO64" s="57">
        <v>1293129572.9788201</v>
      </c>
      <c r="AP64" s="57">
        <v>1292843977.67065</v>
      </c>
      <c r="AQ64" s="57">
        <v>1276162750.60672</v>
      </c>
      <c r="AR64" s="57">
        <v>1238822742.70505</v>
      </c>
      <c r="AS64" s="57">
        <v>1176249998.52267</v>
      </c>
      <c r="AT64" s="57">
        <v>1083559756.2545199</v>
      </c>
    </row>
    <row r="65" spans="1:46">
      <c r="A65">
        <v>250</v>
      </c>
      <c r="B65">
        <v>230500</v>
      </c>
      <c r="C65" t="s">
        <v>459</v>
      </c>
      <c r="D65" t="s">
        <v>782</v>
      </c>
      <c r="E65" s="57">
        <v>1613743319.4384301</v>
      </c>
      <c r="F65" s="57">
        <v>1400510569.6043301</v>
      </c>
      <c r="G65" s="57">
        <v>1216298078.97528</v>
      </c>
      <c r="H65" s="57">
        <v>1058650449.1815</v>
      </c>
      <c r="I65" s="57">
        <v>925213003.069695</v>
      </c>
      <c r="J65" s="57">
        <v>813731784.70315194</v>
      </c>
      <c r="K65" s="57">
        <v>722053559.36167097</v>
      </c>
      <c r="L65" s="57">
        <v>648125813.54158795</v>
      </c>
      <c r="M65" s="57">
        <v>589996754.95578003</v>
      </c>
      <c r="N65" s="57">
        <v>545815312.53365695</v>
      </c>
      <c r="O65" s="57">
        <v>513831136.42116201</v>
      </c>
      <c r="P65" s="57">
        <v>492394597.98077399</v>
      </c>
      <c r="Q65" s="57">
        <v>479956789.79151899</v>
      </c>
      <c r="R65" s="57">
        <v>475069525.64893299</v>
      </c>
      <c r="S65" s="57">
        <v>476385340.565117</v>
      </c>
      <c r="T65" s="57">
        <v>482657490.768677</v>
      </c>
      <c r="U65" s="57">
        <v>492739953.704781</v>
      </c>
      <c r="V65" s="57">
        <v>505587428.035133</v>
      </c>
      <c r="W65" s="57">
        <v>520255333.63792402</v>
      </c>
      <c r="X65" s="57">
        <v>535899811.60794801</v>
      </c>
      <c r="Y65" s="57">
        <v>551777724.25650001</v>
      </c>
      <c r="Z65" s="57">
        <v>567246655.11140394</v>
      </c>
      <c r="AA65" s="57">
        <v>581764908.91704595</v>
      </c>
      <c r="AB65" s="57">
        <v>594891511.63431501</v>
      </c>
      <c r="AC65" s="57">
        <v>606286210.44065905</v>
      </c>
      <c r="AD65" s="57">
        <v>615709473.73004901</v>
      </c>
      <c r="AE65" s="57">
        <v>623022491.11299098</v>
      </c>
      <c r="AF65" s="57">
        <v>628187173.41653395</v>
      </c>
      <c r="AG65" s="57">
        <v>631266152.684273</v>
      </c>
      <c r="AH65" s="57">
        <v>632422782.17630804</v>
      </c>
      <c r="AI65" s="57">
        <v>631921136.36930096</v>
      </c>
      <c r="AJ65" s="57">
        <v>630126010.956429</v>
      </c>
      <c r="AK65" s="57">
        <v>627502922.847435</v>
      </c>
      <c r="AL65" s="57">
        <v>624618110.16854095</v>
      </c>
      <c r="AM65" s="57">
        <v>622138532.26256597</v>
      </c>
      <c r="AN65" s="57">
        <v>620831869.68883502</v>
      </c>
      <c r="AO65" s="57">
        <v>621566524.22325897</v>
      </c>
      <c r="AP65" s="57">
        <v>625311618.85814703</v>
      </c>
      <c r="AQ65" s="57">
        <v>633136997.802513</v>
      </c>
      <c r="AR65" s="57">
        <v>646213226.48174298</v>
      </c>
      <c r="AS65" s="57">
        <v>665811591.537956</v>
      </c>
      <c r="AT65" s="57">
        <v>693304100.82955205</v>
      </c>
    </row>
    <row r="66" spans="1:46">
      <c r="A66">
        <v>54</v>
      </c>
      <c r="B66">
        <v>230600</v>
      </c>
      <c r="C66" t="s">
        <v>459</v>
      </c>
      <c r="D66" t="s">
        <v>781</v>
      </c>
      <c r="E66" s="57">
        <v>4523757009.3749304</v>
      </c>
      <c r="F66" s="57">
        <v>4312470078.7323799</v>
      </c>
      <c r="G66" s="57">
        <v>4204075352.80056</v>
      </c>
      <c r="H66" s="57">
        <v>4183628833.48873</v>
      </c>
      <c r="I66" s="57">
        <v>4237007171.2295599</v>
      </c>
      <c r="J66" s="57">
        <v>4350907664.9792299</v>
      </c>
      <c r="K66" s="57">
        <v>4512848262.21731</v>
      </c>
      <c r="L66" s="57">
        <v>4711167558.9469099</v>
      </c>
      <c r="M66" s="57">
        <v>4935024799.6944799</v>
      </c>
      <c r="N66" s="57">
        <v>5174399877.5098801</v>
      </c>
      <c r="O66" s="57">
        <v>5420093333.9665098</v>
      </c>
      <c r="P66" s="57">
        <v>5663726359.1612501</v>
      </c>
      <c r="Q66" s="57">
        <v>5897740791.7142296</v>
      </c>
      <c r="R66" s="57">
        <v>6115399118.7691603</v>
      </c>
      <c r="S66" s="57">
        <v>6310784475.9931898</v>
      </c>
      <c r="T66" s="57">
        <v>6478800647.57687</v>
      </c>
      <c r="U66" s="57">
        <v>6615172066.23421</v>
      </c>
      <c r="V66" s="57">
        <v>6716443813.20263</v>
      </c>
      <c r="W66" s="57">
        <v>6779981618.2431002</v>
      </c>
      <c r="X66" s="57">
        <v>6803971859.6398802</v>
      </c>
      <c r="Y66" s="57">
        <v>6787421564.2006502</v>
      </c>
      <c r="Z66" s="57">
        <v>6730158407.2568302</v>
      </c>
      <c r="AA66" s="57">
        <v>6632830712.6628599</v>
      </c>
      <c r="AB66" s="57">
        <v>6496907452.7969904</v>
      </c>
      <c r="AC66" s="57">
        <v>6324678248.5606899</v>
      </c>
      <c r="AD66" s="57">
        <v>6119253369.3789597</v>
      </c>
      <c r="AE66" s="57">
        <v>5884563733.2001305</v>
      </c>
      <c r="AF66" s="57">
        <v>5625360906.49615</v>
      </c>
      <c r="AG66" s="57">
        <v>5347217104.2622004</v>
      </c>
      <c r="AH66" s="57">
        <v>5056525190.0172005</v>
      </c>
      <c r="AI66" s="57">
        <v>4760498675.8029699</v>
      </c>
      <c r="AJ66" s="57">
        <v>4467171722.1855402</v>
      </c>
      <c r="AK66" s="57">
        <v>4185399138.25384</v>
      </c>
      <c r="AL66" s="57">
        <v>3924856381.6203499</v>
      </c>
      <c r="AM66" s="57">
        <v>3696039558.4208899</v>
      </c>
      <c r="AN66" s="57">
        <v>3510265423.31499</v>
      </c>
      <c r="AO66" s="57">
        <v>3379671379.4854002</v>
      </c>
      <c r="AP66" s="57">
        <v>3317215478.63836</v>
      </c>
      <c r="AQ66" s="57">
        <v>3336676421.0035901</v>
      </c>
      <c r="AR66" s="57">
        <v>3452653555.33428</v>
      </c>
      <c r="AS66" s="57">
        <v>3680566878.9071598</v>
      </c>
      <c r="AT66" s="57">
        <v>4036657037.5218401</v>
      </c>
    </row>
    <row r="67" spans="1:46">
      <c r="A67">
        <v>325</v>
      </c>
      <c r="B67">
        <v>230700</v>
      </c>
      <c r="C67" t="s">
        <v>459</v>
      </c>
      <c r="D67" t="s">
        <v>780</v>
      </c>
      <c r="E67" s="57">
        <v>1254071115.14205</v>
      </c>
      <c r="F67" s="57">
        <v>1150102496.6815801</v>
      </c>
      <c r="G67" s="57">
        <v>1061226193.95705</v>
      </c>
      <c r="H67" s="57">
        <v>986138127.55799603</v>
      </c>
      <c r="I67" s="57">
        <v>923588530.00195003</v>
      </c>
      <c r="J67" s="57">
        <v>872381945.73444104</v>
      </c>
      <c r="K67" s="57">
        <v>831377231.12898195</v>
      </c>
      <c r="L67" s="57">
        <v>799487554.48709798</v>
      </c>
      <c r="M67" s="57">
        <v>775680396.03830397</v>
      </c>
      <c r="N67" s="57">
        <v>758977547.94012201</v>
      </c>
      <c r="O67" s="57">
        <v>748455114.27804995</v>
      </c>
      <c r="P67" s="57">
        <v>743243511.065606</v>
      </c>
      <c r="Q67" s="57">
        <v>742527466.24428797</v>
      </c>
      <c r="R67" s="57">
        <v>745546019.68360198</v>
      </c>
      <c r="S67" s="57">
        <v>751592523.18104994</v>
      </c>
      <c r="T67" s="57">
        <v>760014640.46212494</v>
      </c>
      <c r="U67" s="57">
        <v>770214347.18032205</v>
      </c>
      <c r="V67" s="57">
        <v>781647930.91713405</v>
      </c>
      <c r="W67" s="57">
        <v>793825991.18205404</v>
      </c>
      <c r="X67" s="57">
        <v>806313439.41254902</v>
      </c>
      <c r="Y67" s="57">
        <v>818729498.97412205</v>
      </c>
      <c r="Z67" s="57">
        <v>830747705.16024494</v>
      </c>
      <c r="AA67" s="57">
        <v>842095905.19239104</v>
      </c>
      <c r="AB67" s="57">
        <v>852556258.22003698</v>
      </c>
      <c r="AC67" s="57">
        <v>861965235.32064903</v>
      </c>
      <c r="AD67" s="57">
        <v>870213619.49971497</v>
      </c>
      <c r="AE67" s="57">
        <v>877246505.69067895</v>
      </c>
      <c r="AF67" s="57">
        <v>883063300.75500596</v>
      </c>
      <c r="AG67" s="57">
        <v>887717723.48216295</v>
      </c>
      <c r="AH67" s="57">
        <v>891317804.58961201</v>
      </c>
      <c r="AI67" s="57">
        <v>894025886.72279799</v>
      </c>
      <c r="AJ67" s="57">
        <v>896058624.455163</v>
      </c>
      <c r="AK67" s="57">
        <v>897686984.28817797</v>
      </c>
      <c r="AL67" s="57">
        <v>899236244.65126097</v>
      </c>
      <c r="AM67" s="57">
        <v>901085995.90189505</v>
      </c>
      <c r="AN67" s="57">
        <v>903670140.32546306</v>
      </c>
      <c r="AO67" s="57">
        <v>907476892.13546801</v>
      </c>
      <c r="AP67" s="57">
        <v>913048777.47328997</v>
      </c>
      <c r="AQ67" s="57">
        <v>920982634.40837204</v>
      </c>
      <c r="AR67" s="57">
        <v>931929612.93817198</v>
      </c>
      <c r="AS67" s="57">
        <v>946595174.98809898</v>
      </c>
      <c r="AT67" s="57">
        <v>965739094.41154599</v>
      </c>
    </row>
    <row r="68" spans="1:46">
      <c r="A68">
        <v>131</v>
      </c>
      <c r="B68">
        <v>230800</v>
      </c>
      <c r="C68" t="s">
        <v>459</v>
      </c>
      <c r="D68" t="s">
        <v>779</v>
      </c>
      <c r="E68" s="57">
        <v>2219463951.06815</v>
      </c>
      <c r="F68" s="57">
        <v>2541477619.0948901</v>
      </c>
      <c r="G68" s="57">
        <v>2811307165.4379301</v>
      </c>
      <c r="H68" s="57">
        <v>3033784959.78198</v>
      </c>
      <c r="I68" s="57">
        <v>3213533371.1328602</v>
      </c>
      <c r="J68" s="57">
        <v>3354964767.8175702</v>
      </c>
      <c r="K68" s="57">
        <v>3462281517.4842801</v>
      </c>
      <c r="L68" s="57">
        <v>3539475987.1023102</v>
      </c>
      <c r="M68" s="57">
        <v>3590330542.9621401</v>
      </c>
      <c r="N68" s="57">
        <v>3618417550.6754098</v>
      </c>
      <c r="O68" s="57">
        <v>3627099375.17489</v>
      </c>
      <c r="P68" s="57">
        <v>3619528380.71456</v>
      </c>
      <c r="Q68" s="57">
        <v>3598646930.8695102</v>
      </c>
      <c r="R68" s="57">
        <v>3567187388.5360098</v>
      </c>
      <c r="S68" s="57">
        <v>3527672115.9315</v>
      </c>
      <c r="T68" s="57">
        <v>3482413474.5945601</v>
      </c>
      <c r="U68" s="57">
        <v>3433513825.3849401</v>
      </c>
      <c r="V68" s="57">
        <v>3382865528.4835601</v>
      </c>
      <c r="W68" s="57">
        <v>3332150943.3924298</v>
      </c>
      <c r="X68" s="57">
        <v>3282842428.9347901</v>
      </c>
      <c r="Y68" s="57">
        <v>3236202343.2550602</v>
      </c>
      <c r="Z68" s="57">
        <v>3193283043.8186998</v>
      </c>
      <c r="AA68" s="57">
        <v>3154926887.4124699</v>
      </c>
      <c r="AB68" s="57">
        <v>3121766230.1441598</v>
      </c>
      <c r="AC68" s="57">
        <v>3094223427.4428601</v>
      </c>
      <c r="AD68" s="57">
        <v>3072510834.0586801</v>
      </c>
      <c r="AE68" s="57">
        <v>3056630804.0629301</v>
      </c>
      <c r="AF68" s="57">
        <v>3046375690.8481798</v>
      </c>
      <c r="AG68" s="57">
        <v>3041327847.1280298</v>
      </c>
      <c r="AH68" s="57">
        <v>3040859624.9372201</v>
      </c>
      <c r="AI68" s="57">
        <v>3044133375.6317701</v>
      </c>
      <c r="AJ68" s="57">
        <v>3050101449.8887901</v>
      </c>
      <c r="AK68" s="57">
        <v>3057506197.7066002</v>
      </c>
      <c r="AL68" s="57">
        <v>3064879968.4045501</v>
      </c>
      <c r="AM68" s="57">
        <v>3070545110.6233401</v>
      </c>
      <c r="AN68" s="57">
        <v>3072613972.3245802</v>
      </c>
      <c r="AO68" s="57">
        <v>3068988900.7912798</v>
      </c>
      <c r="AP68" s="57">
        <v>3057362242.6275601</v>
      </c>
      <c r="AQ68" s="57">
        <v>3035216343.75845</v>
      </c>
      <c r="AR68" s="57">
        <v>2999823549.4306002</v>
      </c>
      <c r="AS68" s="57">
        <v>2948246204.21139</v>
      </c>
      <c r="AT68" s="57">
        <v>2877336651.98949</v>
      </c>
    </row>
    <row r="69" spans="1:46">
      <c r="A69">
        <v>210</v>
      </c>
      <c r="B69">
        <v>230900</v>
      </c>
      <c r="C69" t="s">
        <v>459</v>
      </c>
      <c r="D69" t="s">
        <v>778</v>
      </c>
      <c r="E69" s="57">
        <v>478840042.514772</v>
      </c>
      <c r="F69" s="57">
        <v>507416132.16000003</v>
      </c>
      <c r="G69" s="57">
        <v>536428999.03807998</v>
      </c>
      <c r="H69" s="57">
        <v>565635765.82530999</v>
      </c>
      <c r="I69" s="57">
        <v>594804955.52626002</v>
      </c>
      <c r="J69" s="57">
        <v>623716491.47377002</v>
      </c>
      <c r="K69" s="57">
        <v>652161697.32894802</v>
      </c>
      <c r="L69" s="57">
        <v>679943297.08117104</v>
      </c>
      <c r="M69" s="57">
        <v>706875415.04808903</v>
      </c>
      <c r="N69" s="57">
        <v>732783575.87561798</v>
      </c>
      <c r="O69" s="57">
        <v>757504704.53794503</v>
      </c>
      <c r="P69" s="57">
        <v>780887126.33752704</v>
      </c>
      <c r="Q69" s="57">
        <v>802790566.90508997</v>
      </c>
      <c r="R69" s="57">
        <v>823086152.19963002</v>
      </c>
      <c r="S69" s="57">
        <v>841656408.508412</v>
      </c>
      <c r="T69" s="57">
        <v>858395262.44697201</v>
      </c>
      <c r="U69" s="57">
        <v>873208040.959113</v>
      </c>
      <c r="V69" s="57">
        <v>886011471.31691098</v>
      </c>
      <c r="W69" s="57">
        <v>896733681.12070799</v>
      </c>
      <c r="X69" s="57">
        <v>905314198.29911804</v>
      </c>
      <c r="Y69" s="57">
        <v>911703951.10902297</v>
      </c>
      <c r="Z69" s="57">
        <v>915865268.13557804</v>
      </c>
      <c r="AA69" s="57">
        <v>917771878.29220295</v>
      </c>
      <c r="AB69" s="57">
        <v>917408910.82059097</v>
      </c>
      <c r="AC69" s="57">
        <v>914772895.29070199</v>
      </c>
      <c r="AD69" s="57">
        <v>909871761.60076797</v>
      </c>
      <c r="AE69" s="57">
        <v>902724839.97728801</v>
      </c>
      <c r="AF69" s="57">
        <v>893362860.975034</v>
      </c>
      <c r="AG69" s="57">
        <v>881827955.47704399</v>
      </c>
      <c r="AH69" s="57">
        <v>868173654.69463003</v>
      </c>
      <c r="AI69" s="57">
        <v>852464890.16736698</v>
      </c>
      <c r="AJ69" s="57">
        <v>834777993.76310599</v>
      </c>
      <c r="AK69" s="57">
        <v>815200697.67796397</v>
      </c>
      <c r="AL69" s="57">
        <v>793832134.43633103</v>
      </c>
      <c r="AM69" s="57">
        <v>770782836.89086103</v>
      </c>
      <c r="AN69" s="57">
        <v>746174738.22248304</v>
      </c>
      <c r="AO69" s="57">
        <v>720141171.94039297</v>
      </c>
      <c r="AP69" s="57">
        <v>692826871.88205504</v>
      </c>
      <c r="AQ69" s="57">
        <v>664387972.21320796</v>
      </c>
      <c r="AR69" s="57">
        <v>634992007.42785501</v>
      </c>
      <c r="AS69" s="57">
        <v>604817912.34826899</v>
      </c>
      <c r="AT69" s="57">
        <v>574056022.125</v>
      </c>
    </row>
    <row r="70" spans="1:46">
      <c r="A70">
        <v>189</v>
      </c>
      <c r="B70">
        <v>231000</v>
      </c>
      <c r="C70" t="s">
        <v>459</v>
      </c>
      <c r="D70" t="s">
        <v>777</v>
      </c>
      <c r="E70" s="57">
        <v>1477729042.55249</v>
      </c>
      <c r="F70" s="57">
        <v>1530985650.1106999</v>
      </c>
      <c r="G70" s="57">
        <v>1581445103.2853601</v>
      </c>
      <c r="H70" s="57">
        <v>1629309583.0873001</v>
      </c>
      <c r="I70" s="57">
        <v>1674773908.6972001</v>
      </c>
      <c r="J70" s="57">
        <v>1718025537.46561</v>
      </c>
      <c r="K70" s="57">
        <v>1759244564.91294</v>
      </c>
      <c r="L70" s="57">
        <v>1798603724.72946</v>
      </c>
      <c r="M70" s="57">
        <v>1836268388.7753</v>
      </c>
      <c r="N70" s="57">
        <v>1872396567.0804601</v>
      </c>
      <c r="O70" s="57">
        <v>1907138907.84478</v>
      </c>
      <c r="P70" s="57">
        <v>1940638697.4379699</v>
      </c>
      <c r="Q70" s="57">
        <v>1973031860.3996201</v>
      </c>
      <c r="R70" s="57">
        <v>2004446959.4391601</v>
      </c>
      <c r="S70" s="57">
        <v>2035005195.4358699</v>
      </c>
      <c r="T70" s="57">
        <v>2064820407.43892</v>
      </c>
      <c r="U70" s="57">
        <v>2093999072.66733</v>
      </c>
      <c r="V70" s="57">
        <v>2122640306.5099599</v>
      </c>
      <c r="W70" s="57">
        <v>2150835862.5255599</v>
      </c>
      <c r="X70" s="57">
        <v>2178670132.44274</v>
      </c>
      <c r="Y70" s="57">
        <v>2206220146.1599302</v>
      </c>
      <c r="Z70" s="57">
        <v>2233555571.7454801</v>
      </c>
      <c r="AA70" s="57">
        <v>2260738715.4375501</v>
      </c>
      <c r="AB70" s="57">
        <v>2287824521.6441898</v>
      </c>
      <c r="AC70" s="57">
        <v>2314860572.9433098</v>
      </c>
      <c r="AD70" s="57">
        <v>2341887090.0826602</v>
      </c>
      <c r="AE70" s="57">
        <v>2368936931.9798698</v>
      </c>
      <c r="AF70" s="57">
        <v>2396035595.7224302</v>
      </c>
      <c r="AG70" s="57">
        <v>2423201216.5676799</v>
      </c>
      <c r="AH70" s="57">
        <v>2450444567.9428201</v>
      </c>
      <c r="AI70" s="57">
        <v>2477769061.4449201</v>
      </c>
      <c r="AJ70" s="57">
        <v>2505170746.84092</v>
      </c>
      <c r="AK70" s="57">
        <v>2532638312.0675902</v>
      </c>
      <c r="AL70" s="57">
        <v>2560153083.2315998</v>
      </c>
      <c r="AM70" s="57">
        <v>2587689024.6094398</v>
      </c>
      <c r="AN70" s="57">
        <v>2615212738.64749</v>
      </c>
      <c r="AO70" s="57">
        <v>2642683465.9619799</v>
      </c>
      <c r="AP70" s="57">
        <v>2670053085.3390002</v>
      </c>
      <c r="AQ70" s="57">
        <v>2697266113.7345099</v>
      </c>
      <c r="AR70" s="57">
        <v>2724259706.2743201</v>
      </c>
      <c r="AS70" s="57">
        <v>2750963656.2540998</v>
      </c>
      <c r="AT70" s="57">
        <v>2777300395.13938</v>
      </c>
    </row>
    <row r="71" spans="1:46">
      <c r="A71">
        <v>107</v>
      </c>
      <c r="B71">
        <v>231100</v>
      </c>
      <c r="C71" t="s">
        <v>459</v>
      </c>
      <c r="D71" t="s">
        <v>776</v>
      </c>
      <c r="E71" s="57">
        <v>1293296546.25895</v>
      </c>
      <c r="F71" s="57">
        <v>1622273510.9019499</v>
      </c>
      <c r="G71" s="57">
        <v>1892026860.4987199</v>
      </c>
      <c r="H71" s="57">
        <v>2108332759.23313</v>
      </c>
      <c r="I71" s="57">
        <v>2276709698.6497402</v>
      </c>
      <c r="J71" s="57">
        <v>2402418497.6539202</v>
      </c>
      <c r="K71" s="57">
        <v>2490462302.5117102</v>
      </c>
      <c r="L71" s="57">
        <v>2545586586.8498602</v>
      </c>
      <c r="M71" s="57">
        <v>2572279151.65591</v>
      </c>
      <c r="N71" s="57">
        <v>2574770125.2781</v>
      </c>
      <c r="O71" s="57">
        <v>2557031963.4253898</v>
      </c>
      <c r="P71" s="57">
        <v>2522779449.1674399</v>
      </c>
      <c r="Q71" s="57">
        <v>2475469692.93468</v>
      </c>
      <c r="R71" s="57">
        <v>2418302132.5183001</v>
      </c>
      <c r="S71" s="57">
        <v>2354218533.0701199</v>
      </c>
      <c r="T71" s="57">
        <v>2285902987.1027398</v>
      </c>
      <c r="U71" s="57">
        <v>2215781914.4895101</v>
      </c>
      <c r="V71" s="57">
        <v>2146024062.4644699</v>
      </c>
      <c r="W71" s="57">
        <v>2078540505.6224401</v>
      </c>
      <c r="X71" s="57">
        <v>2014984645.91887</v>
      </c>
      <c r="Y71" s="57">
        <v>1956752212.6700301</v>
      </c>
      <c r="Z71" s="57">
        <v>1904981262.5528901</v>
      </c>
      <c r="AA71" s="57">
        <v>1860552179.60514</v>
      </c>
      <c r="AB71" s="57">
        <v>1824087675.2251799</v>
      </c>
      <c r="AC71" s="57">
        <v>1795952788.1722</v>
      </c>
      <c r="AD71" s="57">
        <v>1776254884.56603</v>
      </c>
      <c r="AE71" s="57">
        <v>1764843657.88727</v>
      </c>
      <c r="AF71" s="57">
        <v>1761311128.9772501</v>
      </c>
      <c r="AG71" s="57">
        <v>1764991646.0380599</v>
      </c>
      <c r="AH71" s="57">
        <v>1774961884.6325099</v>
      </c>
      <c r="AI71" s="57">
        <v>1790040847.68402</v>
      </c>
      <c r="AJ71" s="57">
        <v>1808789865.4769001</v>
      </c>
      <c r="AK71" s="57">
        <v>1829512595.65607</v>
      </c>
      <c r="AL71" s="57">
        <v>1850255023.2272699</v>
      </c>
      <c r="AM71" s="57">
        <v>1868805460.55689</v>
      </c>
      <c r="AN71" s="57">
        <v>1882694547.3720701</v>
      </c>
      <c r="AO71" s="57">
        <v>1889195250.76072</v>
      </c>
      <c r="AP71" s="57">
        <v>1885322865.1714799</v>
      </c>
      <c r="AQ71" s="57">
        <v>1867835012.4135799</v>
      </c>
      <c r="AR71" s="57">
        <v>1833231641.6572001</v>
      </c>
      <c r="AS71" s="57">
        <v>1777755029.43296</v>
      </c>
      <c r="AT71" s="57">
        <v>1697389779.63257</v>
      </c>
    </row>
    <row r="72" spans="1:46">
      <c r="A72">
        <v>257</v>
      </c>
      <c r="B72">
        <v>231200</v>
      </c>
      <c r="C72" t="s">
        <v>459</v>
      </c>
      <c r="D72" t="s">
        <v>775</v>
      </c>
      <c r="E72" s="57">
        <v>2844532106.8491201</v>
      </c>
      <c r="F72" s="57">
        <v>3039873420.64467</v>
      </c>
      <c r="G72" s="57">
        <v>3214970365.1847701</v>
      </c>
      <c r="H72" s="57">
        <v>3370301798.3589802</v>
      </c>
      <c r="I72" s="57">
        <v>3506377731.6686602</v>
      </c>
      <c r="J72" s="57">
        <v>3623739330.2270398</v>
      </c>
      <c r="K72" s="57">
        <v>3722958912.7591701</v>
      </c>
      <c r="L72" s="57">
        <v>3804639951.6019402</v>
      </c>
      <c r="M72" s="57">
        <v>3869417072.7040801</v>
      </c>
      <c r="N72" s="57">
        <v>3917956055.6261702</v>
      </c>
      <c r="O72" s="57">
        <v>3950953833.5406098</v>
      </c>
      <c r="P72" s="57">
        <v>3969138493.2316599</v>
      </c>
      <c r="Q72" s="57">
        <v>3973269275.0953898</v>
      </c>
      <c r="R72" s="57">
        <v>3964136573.13973</v>
      </c>
      <c r="S72" s="57">
        <v>3942561934.9844499</v>
      </c>
      <c r="T72" s="57">
        <v>3909398061.8611398</v>
      </c>
      <c r="U72" s="57">
        <v>3865528808.6132398</v>
      </c>
      <c r="V72" s="57">
        <v>3811869183.6960301</v>
      </c>
      <c r="W72" s="57">
        <v>3749365349.17663</v>
      </c>
      <c r="X72" s="57">
        <v>3678994620.7339902</v>
      </c>
      <c r="Y72" s="57">
        <v>3601765467.6589098</v>
      </c>
      <c r="Z72" s="57">
        <v>3518717512.8540001</v>
      </c>
      <c r="AA72" s="57">
        <v>3430921532.8337498</v>
      </c>
      <c r="AB72" s="57">
        <v>3339479457.7244701</v>
      </c>
      <c r="AC72" s="57">
        <v>3245524371.2642798</v>
      </c>
      <c r="AD72" s="57">
        <v>3150220510.8031902</v>
      </c>
      <c r="AE72" s="57">
        <v>3054763267.30302</v>
      </c>
      <c r="AF72" s="57">
        <v>2960379185.33741</v>
      </c>
      <c r="AG72" s="57">
        <v>2868325963.0918899</v>
      </c>
      <c r="AH72" s="57">
        <v>2779892452.36377</v>
      </c>
      <c r="AI72" s="57">
        <v>2696398658.5622501</v>
      </c>
      <c r="AJ72" s="57">
        <v>2619195740.7083302</v>
      </c>
      <c r="AK72" s="57">
        <v>2549666011.4348698</v>
      </c>
      <c r="AL72" s="57">
        <v>2489222936.9865499</v>
      </c>
      <c r="AM72" s="57">
        <v>2439311137.2199202</v>
      </c>
      <c r="AN72" s="57">
        <v>2401406385.6033301</v>
      </c>
      <c r="AO72" s="57">
        <v>2377015609.21699</v>
      </c>
      <c r="AP72" s="57">
        <v>2367676888.7529502</v>
      </c>
      <c r="AQ72" s="57">
        <v>2374959458.5151</v>
      </c>
      <c r="AR72" s="57">
        <v>2400463706.4191298</v>
      </c>
      <c r="AS72" s="57">
        <v>2445821173.99264</v>
      </c>
      <c r="AT72" s="57">
        <v>2512694556.375</v>
      </c>
    </row>
    <row r="73" spans="1:46">
      <c r="A73">
        <v>56</v>
      </c>
      <c r="B73">
        <v>232700</v>
      </c>
      <c r="C73" t="s">
        <v>459</v>
      </c>
      <c r="D73" t="s">
        <v>774</v>
      </c>
      <c r="E73" s="57">
        <v>233693293.70917001</v>
      </c>
      <c r="F73" s="57">
        <v>239158338.25999999</v>
      </c>
      <c r="G73" s="57">
        <v>245488859.180718</v>
      </c>
      <c r="H73" s="57">
        <v>252525593.20121801</v>
      </c>
      <c r="I73" s="57">
        <v>260116657.681721</v>
      </c>
      <c r="J73" s="57">
        <v>268117550.61277199</v>
      </c>
      <c r="K73" s="57">
        <v>276391150.61524302</v>
      </c>
      <c r="L73" s="57">
        <v>284807716.940332</v>
      </c>
      <c r="M73" s="57">
        <v>293244889.46956098</v>
      </c>
      <c r="N73" s="57">
        <v>301587688.714782</v>
      </c>
      <c r="O73" s="57">
        <v>309728515.818169</v>
      </c>
      <c r="P73" s="57">
        <v>317567152.55222201</v>
      </c>
      <c r="Q73" s="57">
        <v>325010761.31977099</v>
      </c>
      <c r="R73" s="57">
        <v>331973885.15396601</v>
      </c>
      <c r="S73" s="57">
        <v>338378447.718288</v>
      </c>
      <c r="T73" s="57">
        <v>344153753.30654001</v>
      </c>
      <c r="U73" s="57">
        <v>349236486.84285402</v>
      </c>
      <c r="V73" s="57">
        <v>353570713.88168597</v>
      </c>
      <c r="W73" s="57">
        <v>357107880.60781699</v>
      </c>
      <c r="X73" s="57">
        <v>359806813.83635801</v>
      </c>
      <c r="Y73" s="57">
        <v>361633721.01274103</v>
      </c>
      <c r="Z73" s="57">
        <v>362562190.212726</v>
      </c>
      <c r="AA73" s="57">
        <v>362573190.14240098</v>
      </c>
      <c r="AB73" s="57">
        <v>361655070.138174</v>
      </c>
      <c r="AC73" s="57">
        <v>359803560.16678703</v>
      </c>
      <c r="AD73" s="57">
        <v>357021770.82529902</v>
      </c>
      <c r="AE73" s="57">
        <v>353320193.34110302</v>
      </c>
      <c r="AF73" s="57">
        <v>348716699.57191402</v>
      </c>
      <c r="AG73" s="57">
        <v>343236542.00576901</v>
      </c>
      <c r="AH73" s="57">
        <v>336912353.76103997</v>
      </c>
      <c r="AI73" s="57">
        <v>329784148.58641797</v>
      </c>
      <c r="AJ73" s="57">
        <v>321899320.86092198</v>
      </c>
      <c r="AK73" s="57">
        <v>313312645.59389502</v>
      </c>
      <c r="AL73" s="57">
        <v>304086278.42501003</v>
      </c>
      <c r="AM73" s="57">
        <v>294289755.62426102</v>
      </c>
      <c r="AN73" s="57">
        <v>283999994.09197301</v>
      </c>
      <c r="AO73" s="57">
        <v>273301291.35879201</v>
      </c>
      <c r="AP73" s="57">
        <v>262285325.58569199</v>
      </c>
      <c r="AQ73" s="57">
        <v>251051155.56397501</v>
      </c>
      <c r="AR73" s="57">
        <v>239705220.715267</v>
      </c>
      <c r="AS73" s="57">
        <v>228361341.091515</v>
      </c>
      <c r="AT73" s="57">
        <v>217140717.37499899</v>
      </c>
    </row>
    <row r="74" spans="1:46">
      <c r="A74">
        <v>237</v>
      </c>
      <c r="B74">
        <v>310000</v>
      </c>
      <c r="C74" t="s">
        <v>445</v>
      </c>
      <c r="D74" t="s">
        <v>445</v>
      </c>
      <c r="E74" s="57">
        <v>47084866330.3992</v>
      </c>
      <c r="F74" s="57">
        <v>43495699439.658798</v>
      </c>
      <c r="G74" s="57">
        <v>40316477860.987</v>
      </c>
      <c r="H74" s="57">
        <v>37515675376.0084</v>
      </c>
      <c r="I74" s="57">
        <v>35062964021.261002</v>
      </c>
      <c r="J74" s="57">
        <v>32929214088.195599</v>
      </c>
      <c r="K74" s="57">
        <v>31086494123.176498</v>
      </c>
      <c r="L74" s="57">
        <v>29508070927.480801</v>
      </c>
      <c r="M74" s="57">
        <v>28168409557.298599</v>
      </c>
      <c r="N74" s="57">
        <v>27043173323.733398</v>
      </c>
      <c r="O74" s="57">
        <v>26109223792.8018</v>
      </c>
      <c r="P74" s="57">
        <v>25344620785.433399</v>
      </c>
      <c r="Q74" s="57">
        <v>24728622377.4706</v>
      </c>
      <c r="R74" s="57">
        <v>24241684899.669601</v>
      </c>
      <c r="S74" s="57">
        <v>23865462937.699299</v>
      </c>
      <c r="T74" s="57">
        <v>23582809332.141399</v>
      </c>
      <c r="U74" s="57">
        <v>23377775178.491402</v>
      </c>
      <c r="V74" s="57">
        <v>23235609827.157398</v>
      </c>
      <c r="W74" s="57">
        <v>23142760883.460701</v>
      </c>
      <c r="X74" s="57">
        <v>23086874207.635799</v>
      </c>
      <c r="Y74" s="57">
        <v>23056793914.830399</v>
      </c>
      <c r="Z74" s="57">
        <v>23042562375.105099</v>
      </c>
      <c r="AA74" s="57">
        <v>23035420213.433601</v>
      </c>
      <c r="AB74" s="57">
        <v>23027806309.703098</v>
      </c>
      <c r="AC74" s="57">
        <v>23013357798.713001</v>
      </c>
      <c r="AD74" s="57">
        <v>22986910070.1768</v>
      </c>
      <c r="AE74" s="57">
        <v>22944496768.720901</v>
      </c>
      <c r="AF74" s="57">
        <v>22883349793.884399</v>
      </c>
      <c r="AG74" s="57">
        <v>22801899300.119598</v>
      </c>
      <c r="AH74" s="57">
        <v>22699773696.792198</v>
      </c>
      <c r="AI74" s="57">
        <v>22577799648.181198</v>
      </c>
      <c r="AJ74" s="57">
        <v>22438002073.4776</v>
      </c>
      <c r="AK74" s="57">
        <v>22283604146.7868</v>
      </c>
      <c r="AL74" s="57">
        <v>22119027297.126598</v>
      </c>
      <c r="AM74" s="57">
        <v>21949891208.427898</v>
      </c>
      <c r="AN74" s="57">
        <v>21783013819.5354</v>
      </c>
      <c r="AO74" s="57">
        <v>21626411324.205799</v>
      </c>
      <c r="AP74" s="57">
        <v>21489298171.110001</v>
      </c>
      <c r="AQ74" s="57">
        <v>21382087063.8311</v>
      </c>
      <c r="AR74" s="57">
        <v>21316388960.8661</v>
      </c>
      <c r="AS74" s="57">
        <v>21305013075.6241</v>
      </c>
      <c r="AT74" s="57">
        <v>21361966876.428799</v>
      </c>
    </row>
    <row r="75" spans="1:46">
      <c r="A75">
        <v>193</v>
      </c>
      <c r="B75">
        <v>320100</v>
      </c>
      <c r="C75" t="s">
        <v>455</v>
      </c>
      <c r="D75" t="s">
        <v>773</v>
      </c>
      <c r="E75" s="57">
        <v>17029028640.875401</v>
      </c>
      <c r="F75" s="57">
        <v>18136276749.25</v>
      </c>
      <c r="G75" s="57">
        <v>19133585800.059799</v>
      </c>
      <c r="H75" s="57">
        <v>20032753297.4188</v>
      </c>
      <c r="I75" s="57">
        <v>20844964128.7826</v>
      </c>
      <c r="J75" s="57">
        <v>21580790564.9478</v>
      </c>
      <c r="K75" s="57">
        <v>22250192260.052502</v>
      </c>
      <c r="L75" s="57">
        <v>22862516251.576</v>
      </c>
      <c r="M75" s="57">
        <v>23426496960.339001</v>
      </c>
      <c r="N75" s="57">
        <v>23950256190.5037</v>
      </c>
      <c r="O75" s="57">
        <v>24441303129.573101</v>
      </c>
      <c r="P75" s="57">
        <v>24906534348.392101</v>
      </c>
      <c r="Q75" s="57">
        <v>25352233801.146599</v>
      </c>
      <c r="R75" s="57">
        <v>25784072825.3638</v>
      </c>
      <c r="S75" s="57">
        <v>26207110141.9123</v>
      </c>
      <c r="T75" s="57">
        <v>26625791855.002102</v>
      </c>
      <c r="U75" s="57">
        <v>27043951452.184299</v>
      </c>
      <c r="V75" s="57">
        <v>27464809804.351601</v>
      </c>
      <c r="W75" s="57">
        <v>27890975165.737701</v>
      </c>
      <c r="X75" s="57">
        <v>28324443173.9179</v>
      </c>
      <c r="Y75" s="57">
        <v>28766596849.808601</v>
      </c>
      <c r="Z75" s="57">
        <v>29218206597.667702</v>
      </c>
      <c r="AA75" s="57">
        <v>29679430205.0942</v>
      </c>
      <c r="AB75" s="57">
        <v>30149812843.028702</v>
      </c>
      <c r="AC75" s="57">
        <v>30628287065.752899</v>
      </c>
      <c r="AD75" s="57">
        <v>31113172810.889801</v>
      </c>
      <c r="AE75" s="57">
        <v>31602177399.403999</v>
      </c>
      <c r="AF75" s="57">
        <v>32092395535.601002</v>
      </c>
      <c r="AG75" s="57">
        <v>32580309307.127998</v>
      </c>
      <c r="AH75" s="57">
        <v>33061788184.973301</v>
      </c>
      <c r="AI75" s="57">
        <v>33532089023.466499</v>
      </c>
      <c r="AJ75" s="57">
        <v>33985856060.278599</v>
      </c>
      <c r="AK75" s="57">
        <v>34417120916.421997</v>
      </c>
      <c r="AL75" s="57">
        <v>34819302596.250298</v>
      </c>
      <c r="AM75" s="57">
        <v>35185207487.458298</v>
      </c>
      <c r="AN75" s="57">
        <v>35507029361.082199</v>
      </c>
      <c r="AO75" s="57">
        <v>35776349371.5</v>
      </c>
      <c r="AP75" s="57">
        <v>35984136056.430099</v>
      </c>
      <c r="AQ75" s="57">
        <v>36120745336.933197</v>
      </c>
      <c r="AR75" s="57">
        <v>36175920517.410202</v>
      </c>
      <c r="AS75" s="57">
        <v>36138792285.6045</v>
      </c>
      <c r="AT75" s="57">
        <v>35997878712.599998</v>
      </c>
    </row>
    <row r="76" spans="1:46">
      <c r="A76">
        <v>289</v>
      </c>
      <c r="B76">
        <v>320200</v>
      </c>
      <c r="C76" t="s">
        <v>455</v>
      </c>
      <c r="D76" t="s">
        <v>772</v>
      </c>
      <c r="E76" s="57">
        <v>7325354307.7387104</v>
      </c>
      <c r="F76" s="57">
        <v>7815969584.5</v>
      </c>
      <c r="G76" s="57">
        <v>8318170913.7469501</v>
      </c>
      <c r="H76" s="57">
        <v>8826818144.7193108</v>
      </c>
      <c r="I76" s="57">
        <v>9337021044.0834599</v>
      </c>
      <c r="J76" s="57">
        <v>9844139295.9324303</v>
      </c>
      <c r="K76" s="57">
        <v>10343782501.7859</v>
      </c>
      <c r="L76" s="57">
        <v>10831810180.5902</v>
      </c>
      <c r="M76" s="57">
        <v>11304331768.718201</v>
      </c>
      <c r="N76" s="57">
        <v>11757706619.9697</v>
      </c>
      <c r="O76" s="57">
        <v>12188544005.5707</v>
      </c>
      <c r="P76" s="57">
        <v>12593703114.174299</v>
      </c>
      <c r="Q76" s="57">
        <v>12970293051.8599</v>
      </c>
      <c r="R76" s="57">
        <v>13315672842.133699</v>
      </c>
      <c r="S76" s="57">
        <v>13627451425.9286</v>
      </c>
      <c r="T76" s="57">
        <v>13903487661.603901</v>
      </c>
      <c r="U76" s="57">
        <v>14141890324.9459</v>
      </c>
      <c r="V76" s="57">
        <v>14341018109.1672</v>
      </c>
      <c r="W76" s="57">
        <v>14499479624.9072</v>
      </c>
      <c r="X76" s="57">
        <v>14616133400.231899</v>
      </c>
      <c r="Y76" s="57">
        <v>14690087880.6341</v>
      </c>
      <c r="Z76" s="57">
        <v>14720701429.0331</v>
      </c>
      <c r="AA76" s="57">
        <v>14707582325.7747</v>
      </c>
      <c r="AB76" s="57">
        <v>14650588768.631701</v>
      </c>
      <c r="AC76" s="57">
        <v>14549828872.8032</v>
      </c>
      <c r="AD76" s="57">
        <v>14405660670.915199</v>
      </c>
      <c r="AE76" s="57">
        <v>14218692113.0201</v>
      </c>
      <c r="AF76" s="57">
        <v>13989781066.5972</v>
      </c>
      <c r="AG76" s="57">
        <v>13720035316.552299</v>
      </c>
      <c r="AH76" s="57">
        <v>13410812565.2178</v>
      </c>
      <c r="AI76" s="57">
        <v>13063720432.3528</v>
      </c>
      <c r="AJ76" s="57">
        <v>12680616455.143101</v>
      </c>
      <c r="AK76" s="57">
        <v>12263608088.201099</v>
      </c>
      <c r="AL76" s="57">
        <v>11815052703.565701</v>
      </c>
      <c r="AM76" s="57">
        <v>11337557590.7027</v>
      </c>
      <c r="AN76" s="57">
        <v>10833979956.504499</v>
      </c>
      <c r="AO76" s="57">
        <v>10307426925.2899</v>
      </c>
      <c r="AP76" s="57">
        <v>9761255538.8044701</v>
      </c>
      <c r="AQ76" s="57">
        <v>9199072756.2206001</v>
      </c>
      <c r="AR76" s="57">
        <v>8624735454.1370792</v>
      </c>
      <c r="AS76" s="57">
        <v>8042350426.5795097</v>
      </c>
      <c r="AT76" s="57">
        <v>7456274385.0000095</v>
      </c>
    </row>
    <row r="77" spans="1:46">
      <c r="A77">
        <v>314</v>
      </c>
      <c r="B77">
        <v>320300</v>
      </c>
      <c r="C77" t="s">
        <v>455</v>
      </c>
      <c r="D77" t="s">
        <v>771</v>
      </c>
      <c r="E77" s="57">
        <v>14964075056.2243</v>
      </c>
      <c r="F77" s="57">
        <v>15952024716.7708</v>
      </c>
      <c r="G77" s="57">
        <v>16791712773.611601</v>
      </c>
      <c r="H77" s="57">
        <v>17506037470.456001</v>
      </c>
      <c r="I77" s="57">
        <v>18116328135.4669</v>
      </c>
      <c r="J77" s="57">
        <v>18642345181.261002</v>
      </c>
      <c r="K77" s="57">
        <v>19102280104.908798</v>
      </c>
      <c r="L77" s="57">
        <v>19512755487.934601</v>
      </c>
      <c r="M77" s="57">
        <v>19888824996.3167</v>
      </c>
      <c r="N77" s="57">
        <v>20243973380.4869</v>
      </c>
      <c r="O77" s="57">
        <v>20590116475.331001</v>
      </c>
      <c r="P77" s="57">
        <v>20937601200.1884</v>
      </c>
      <c r="Q77" s="57">
        <v>21295205558.852699</v>
      </c>
      <c r="R77" s="57">
        <v>21670138639.570801</v>
      </c>
      <c r="S77" s="57">
        <v>22068040615.0438</v>
      </c>
      <c r="T77" s="57">
        <v>22492982742.426498</v>
      </c>
      <c r="U77" s="57">
        <v>22947467363.327099</v>
      </c>
      <c r="V77" s="57">
        <v>23432427903.8083</v>
      </c>
      <c r="W77" s="57">
        <v>23947228874.3862</v>
      </c>
      <c r="X77" s="57">
        <v>24489665870.0308</v>
      </c>
      <c r="Y77" s="57">
        <v>25055965570.1656</v>
      </c>
      <c r="Z77" s="57">
        <v>25640785738.668499</v>
      </c>
      <c r="AA77" s="57">
        <v>26237215223.870602</v>
      </c>
      <c r="AB77" s="57">
        <v>26836773958.557301</v>
      </c>
      <c r="AC77" s="57">
        <v>27429412959.967499</v>
      </c>
      <c r="AD77" s="57">
        <v>28003514329.793701</v>
      </c>
      <c r="AE77" s="57">
        <v>28545891254.1828</v>
      </c>
      <c r="AF77" s="57">
        <v>29041788003.7351</v>
      </c>
      <c r="AG77" s="57">
        <v>29474879933.504799</v>
      </c>
      <c r="AH77" s="57">
        <v>29827273482.999901</v>
      </c>
      <c r="AI77" s="57">
        <v>30079506176.1819</v>
      </c>
      <c r="AJ77" s="57">
        <v>30210546621.466999</v>
      </c>
      <c r="AK77" s="57">
        <v>30197794511.723801</v>
      </c>
      <c r="AL77" s="57">
        <v>30017080624.275902</v>
      </c>
      <c r="AM77" s="57">
        <v>29642666820.900398</v>
      </c>
      <c r="AN77" s="57">
        <v>29047246047.8279</v>
      </c>
      <c r="AO77" s="57">
        <v>28201942335.743198</v>
      </c>
      <c r="AP77" s="57">
        <v>27076310799.784302</v>
      </c>
      <c r="AQ77" s="57">
        <v>25638337639.5439</v>
      </c>
      <c r="AR77" s="57">
        <v>23854440139.0681</v>
      </c>
      <c r="AS77" s="57">
        <v>21689466666.855801</v>
      </c>
      <c r="AT77" s="57">
        <v>19106696675.861698</v>
      </c>
    </row>
    <row r="78" spans="1:46">
      <c r="A78">
        <v>39</v>
      </c>
      <c r="B78">
        <v>320400</v>
      </c>
      <c r="C78" t="s">
        <v>455</v>
      </c>
      <c r="D78" t="s">
        <v>770</v>
      </c>
      <c r="E78" s="57">
        <v>5695859892.6675997</v>
      </c>
      <c r="F78" s="57">
        <v>5917278477.9875002</v>
      </c>
      <c r="G78" s="57">
        <v>6126606796.0413799</v>
      </c>
      <c r="H78" s="57">
        <v>6324837511.2074804</v>
      </c>
      <c r="I78" s="57">
        <v>6512922924.4290705</v>
      </c>
      <c r="J78" s="57">
        <v>6691774973.2144604</v>
      </c>
      <c r="K78" s="57">
        <v>6862265231.6370296</v>
      </c>
      <c r="L78" s="57">
        <v>7025224910.3351498</v>
      </c>
      <c r="M78" s="57">
        <v>7181444856.51227</v>
      </c>
      <c r="N78" s="57">
        <v>7331675553.9368601</v>
      </c>
      <c r="O78" s="57">
        <v>7476627122.94244</v>
      </c>
      <c r="P78" s="57">
        <v>7616969320.4275703</v>
      </c>
      <c r="Q78" s="57">
        <v>7753331539.8558397</v>
      </c>
      <c r="R78" s="57">
        <v>7886302811.2559004</v>
      </c>
      <c r="S78" s="57">
        <v>8016431801.2214098</v>
      </c>
      <c r="T78" s="57">
        <v>8144226812.9110804</v>
      </c>
      <c r="U78" s="57">
        <v>8270155786.0486898</v>
      </c>
      <c r="V78" s="57">
        <v>8394646296.9230099</v>
      </c>
      <c r="W78" s="57">
        <v>8518085558.3878899</v>
      </c>
      <c r="X78" s="57">
        <v>8640820419.8622208</v>
      </c>
      <c r="Y78" s="57">
        <v>8763157367.3298893</v>
      </c>
      <c r="Z78" s="57">
        <v>8885362523.3398705</v>
      </c>
      <c r="AA78" s="57">
        <v>9007661647.0061493</v>
      </c>
      <c r="AB78" s="57">
        <v>9130240134.0077705</v>
      </c>
      <c r="AC78" s="57">
        <v>9253243016.58881</v>
      </c>
      <c r="AD78" s="57">
        <v>9376774963.5583591</v>
      </c>
      <c r="AE78" s="57">
        <v>9500900280.2906208</v>
      </c>
      <c r="AF78" s="57">
        <v>9625642908.7247505</v>
      </c>
      <c r="AG78" s="57">
        <v>9750986427.3649998</v>
      </c>
      <c r="AH78" s="57">
        <v>9876874051.2806492</v>
      </c>
      <c r="AI78" s="57">
        <v>10003208632.106001</v>
      </c>
      <c r="AJ78" s="57">
        <v>10129852658.0404</v>
      </c>
      <c r="AK78" s="57">
        <v>10256628253.848301</v>
      </c>
      <c r="AL78" s="57">
        <v>10383317180.8591</v>
      </c>
      <c r="AM78" s="57">
        <v>10509660836.967199</v>
      </c>
      <c r="AN78" s="57">
        <v>10635360256.632299</v>
      </c>
      <c r="AO78" s="57">
        <v>10760076110.8787</v>
      </c>
      <c r="AP78" s="57">
        <v>10883428707.2962</v>
      </c>
      <c r="AQ78" s="57">
        <v>11004997990.0394</v>
      </c>
      <c r="AR78" s="57">
        <v>11124323539.827999</v>
      </c>
      <c r="AS78" s="57">
        <v>11240904573.9466</v>
      </c>
      <c r="AT78" s="57">
        <v>11354199946.245001</v>
      </c>
    </row>
    <row r="79" spans="1:46">
      <c r="A79">
        <v>254</v>
      </c>
      <c r="B79">
        <v>320500</v>
      </c>
      <c r="C79" t="s">
        <v>455</v>
      </c>
      <c r="D79" t="s">
        <v>769</v>
      </c>
      <c r="E79" s="57">
        <v>16425736171.041201</v>
      </c>
      <c r="F79" s="57">
        <v>18137914223.083199</v>
      </c>
      <c r="G79" s="57">
        <v>19600727858.967499</v>
      </c>
      <c r="H79" s="57">
        <v>20830017622.116901</v>
      </c>
      <c r="I79" s="57">
        <v>21841243772.1618</v>
      </c>
      <c r="J79" s="57">
        <v>22649486284.940701</v>
      </c>
      <c r="K79" s="57">
        <v>23269444852.499401</v>
      </c>
      <c r="L79" s="57">
        <v>23715438883.0919</v>
      </c>
      <c r="M79" s="57">
        <v>24001407501.1796</v>
      </c>
      <c r="N79" s="57">
        <v>24140909547.4319</v>
      </c>
      <c r="O79" s="57">
        <v>24147123578.7257</v>
      </c>
      <c r="P79" s="57">
        <v>24032847868.146099</v>
      </c>
      <c r="Q79" s="57">
        <v>23810500404.9855</v>
      </c>
      <c r="R79" s="57">
        <v>23492118894.744202</v>
      </c>
      <c r="S79" s="57">
        <v>23089360759.130299</v>
      </c>
      <c r="T79" s="57">
        <v>22613503136.059799</v>
      </c>
      <c r="U79" s="57">
        <v>22075442879.656101</v>
      </c>
      <c r="V79" s="57">
        <v>21485696560.250599</v>
      </c>
      <c r="W79" s="57">
        <v>20854400464.382401</v>
      </c>
      <c r="X79" s="57">
        <v>20191310594.798401</v>
      </c>
      <c r="Y79" s="57">
        <v>19505802670.4533</v>
      </c>
      <c r="Z79" s="57">
        <v>18806872126.509201</v>
      </c>
      <c r="AA79" s="57">
        <v>18103134114.336498</v>
      </c>
      <c r="AB79" s="57">
        <v>17402823501.512901</v>
      </c>
      <c r="AC79" s="57">
        <v>16713794871.8241</v>
      </c>
      <c r="AD79" s="57">
        <v>16043522525.263599</v>
      </c>
      <c r="AE79" s="57">
        <v>15399100478.032499</v>
      </c>
      <c r="AF79" s="57">
        <v>14787242462.539499</v>
      </c>
      <c r="AG79" s="57">
        <v>14214281927.4016</v>
      </c>
      <c r="AH79" s="57">
        <v>13686172037.442801</v>
      </c>
      <c r="AI79" s="57">
        <v>13208485673.695601</v>
      </c>
      <c r="AJ79" s="57">
        <v>12786415433.3999</v>
      </c>
      <c r="AK79" s="57">
        <v>12424773630.0033</v>
      </c>
      <c r="AL79" s="57">
        <v>12127992293.161301</v>
      </c>
      <c r="AM79" s="57">
        <v>11900123168.7369</v>
      </c>
      <c r="AN79" s="57">
        <v>11744837718.801399</v>
      </c>
      <c r="AO79" s="57">
        <v>11665427121.633101</v>
      </c>
      <c r="AP79" s="57">
        <v>11664802271.7185</v>
      </c>
      <c r="AQ79" s="57">
        <v>11745493779.752199</v>
      </c>
      <c r="AR79" s="57">
        <v>11909651972.6359</v>
      </c>
      <c r="AS79" s="57">
        <v>12159046893.4793</v>
      </c>
      <c r="AT79" s="57">
        <v>12495068301.6</v>
      </c>
    </row>
    <row r="80" spans="1:46">
      <c r="A80">
        <v>196</v>
      </c>
      <c r="B80">
        <v>320600</v>
      </c>
      <c r="C80" t="s">
        <v>455</v>
      </c>
      <c r="D80" t="s">
        <v>768</v>
      </c>
      <c r="E80" s="57">
        <v>10568596452.8936</v>
      </c>
      <c r="F80" s="57">
        <v>11132569653.838301</v>
      </c>
      <c r="G80" s="57">
        <v>11603011687.9736</v>
      </c>
      <c r="H80" s="57">
        <v>11992891810.9534</v>
      </c>
      <c r="I80" s="57">
        <v>12314333403.232599</v>
      </c>
      <c r="J80" s="57">
        <v>12578613970.067499</v>
      </c>
      <c r="K80" s="57">
        <v>12796165141.515499</v>
      </c>
      <c r="L80" s="57">
        <v>12976572672.4347</v>
      </c>
      <c r="M80" s="57">
        <v>13128576442.484699</v>
      </c>
      <c r="N80" s="57">
        <v>13260070456.126101</v>
      </c>
      <c r="O80" s="57">
        <v>13378102842.620501</v>
      </c>
      <c r="P80" s="57">
        <v>13488875856.0308</v>
      </c>
      <c r="Q80" s="57">
        <v>13597745875.220699</v>
      </c>
      <c r="R80" s="57">
        <v>13709223403.855301</v>
      </c>
      <c r="S80" s="57">
        <v>13826973070.400801</v>
      </c>
      <c r="T80" s="57">
        <v>13953813628.1241</v>
      </c>
      <c r="U80" s="57">
        <v>14091717955.0938</v>
      </c>
      <c r="V80" s="57">
        <v>14241813054.1791</v>
      </c>
      <c r="W80" s="57">
        <v>14404380053.0506</v>
      </c>
      <c r="X80" s="57">
        <v>14578854204.179899</v>
      </c>
      <c r="Y80" s="57">
        <v>14763824884.839701</v>
      </c>
      <c r="Z80" s="57">
        <v>14957035597.103701</v>
      </c>
      <c r="AA80" s="57">
        <v>15155383967.847</v>
      </c>
      <c r="AB80" s="57">
        <v>15354921748.745399</v>
      </c>
      <c r="AC80" s="57">
        <v>15550854816.2763</v>
      </c>
      <c r="AD80" s="57">
        <v>15737543171.7178</v>
      </c>
      <c r="AE80" s="57">
        <v>15908500941.149099</v>
      </c>
      <c r="AF80" s="57">
        <v>16056396375.4506</v>
      </c>
      <c r="AG80" s="57">
        <v>16173051850.304199</v>
      </c>
      <c r="AH80" s="57">
        <v>16249443866.1922</v>
      </c>
      <c r="AI80" s="57">
        <v>16275703048.3986</v>
      </c>
      <c r="AJ80" s="57">
        <v>16241114147.007999</v>
      </c>
      <c r="AK80" s="57">
        <v>16134116036.9063</v>
      </c>
      <c r="AL80" s="57">
        <v>15942301717.780899</v>
      </c>
      <c r="AM80" s="57">
        <v>15652418314.119699</v>
      </c>
      <c r="AN80" s="57">
        <v>15250367075.2118</v>
      </c>
      <c r="AO80" s="57">
        <v>14721203375.148001</v>
      </c>
      <c r="AP80" s="57">
        <v>14049136712.819401</v>
      </c>
      <c r="AQ80" s="57">
        <v>13217530711.918501</v>
      </c>
      <c r="AR80" s="57">
        <v>12208903120.9396</v>
      </c>
      <c r="AS80" s="57">
        <v>11004925813.176701</v>
      </c>
      <c r="AT80" s="57">
        <v>9586424786.7262306</v>
      </c>
    </row>
    <row r="81" spans="1:46">
      <c r="A81">
        <v>162</v>
      </c>
      <c r="B81">
        <v>320700</v>
      </c>
      <c r="C81" t="s">
        <v>455</v>
      </c>
      <c r="D81" t="s">
        <v>767</v>
      </c>
      <c r="E81" s="57">
        <v>5773285378.7966204</v>
      </c>
      <c r="F81" s="57">
        <v>6151012312.8484602</v>
      </c>
      <c r="G81" s="57">
        <v>6475878518.3014297</v>
      </c>
      <c r="H81" s="57">
        <v>6756024205.1468</v>
      </c>
      <c r="I81" s="57">
        <v>6999031498.1908197</v>
      </c>
      <c r="J81" s="57">
        <v>7211924437.0546398</v>
      </c>
      <c r="K81" s="57">
        <v>7401168976.1744699</v>
      </c>
      <c r="L81" s="57">
        <v>7572672984.8013601</v>
      </c>
      <c r="M81" s="57">
        <v>7731786247.0013704</v>
      </c>
      <c r="N81" s="57">
        <v>7883300461.6554899</v>
      </c>
      <c r="O81" s="57">
        <v>8031449242.4596596</v>
      </c>
      <c r="P81" s="57">
        <v>8179908117.9248104</v>
      </c>
      <c r="Q81" s="57">
        <v>8331794531.3767204</v>
      </c>
      <c r="R81" s="57">
        <v>8489667840.9562597</v>
      </c>
      <c r="S81" s="57">
        <v>8655529319.6191597</v>
      </c>
      <c r="T81" s="57">
        <v>8830822155.1361008</v>
      </c>
      <c r="U81" s="57">
        <v>9016431450.0928001</v>
      </c>
      <c r="V81" s="57">
        <v>9212684221.8898201</v>
      </c>
      <c r="W81" s="57">
        <v>9419349402.7427101</v>
      </c>
      <c r="X81" s="57">
        <v>9635637839.6820107</v>
      </c>
      <c r="Y81" s="57">
        <v>9860202294.5531502</v>
      </c>
      <c r="Z81" s="57">
        <v>10091137444.0166</v>
      </c>
      <c r="AA81" s="57">
        <v>10325979879.5476</v>
      </c>
      <c r="AB81" s="57">
        <v>10561708107.436701</v>
      </c>
      <c r="AC81" s="57">
        <v>10794742548.7889</v>
      </c>
      <c r="AD81" s="57">
        <v>11020945539.524599</v>
      </c>
      <c r="AE81" s="57">
        <v>11235621330.378901</v>
      </c>
      <c r="AF81" s="57">
        <v>11433516086.901899</v>
      </c>
      <c r="AG81" s="57">
        <v>11608817889.458599</v>
      </c>
      <c r="AH81" s="57">
        <v>11755156733.2292</v>
      </c>
      <c r="AI81" s="57">
        <v>11865604528.2087</v>
      </c>
      <c r="AJ81" s="57">
        <v>11932675099.2069</v>
      </c>
      <c r="AK81" s="57">
        <v>11948324185.8487</v>
      </c>
      <c r="AL81" s="57">
        <v>11903949442.573799</v>
      </c>
      <c r="AM81" s="57">
        <v>11790390438.6373</v>
      </c>
      <c r="AN81" s="57">
        <v>11597928658.1087</v>
      </c>
      <c r="AO81" s="57">
        <v>11316287499.8727</v>
      </c>
      <c r="AP81" s="57">
        <v>10934632277.629101</v>
      </c>
      <c r="AQ81" s="57">
        <v>10441570219.8922</v>
      </c>
      <c r="AR81" s="57">
        <v>9825150469.9917507</v>
      </c>
      <c r="AS81" s="57">
        <v>9072864086.0722904</v>
      </c>
      <c r="AT81" s="57">
        <v>8171644041.0931301</v>
      </c>
    </row>
    <row r="82" spans="1:46">
      <c r="A82">
        <v>117</v>
      </c>
      <c r="B82">
        <v>320800</v>
      </c>
      <c r="C82" t="s">
        <v>455</v>
      </c>
      <c r="D82" t="s">
        <v>766</v>
      </c>
      <c r="E82" s="57">
        <v>7226079790.7104397</v>
      </c>
      <c r="F82" s="57">
        <v>7669159543.25492</v>
      </c>
      <c r="G82" s="57">
        <v>8049280581.7278004</v>
      </c>
      <c r="H82" s="57">
        <v>8375810648.47966</v>
      </c>
      <c r="I82" s="57">
        <v>8657481241.5503902</v>
      </c>
      <c r="J82" s="57">
        <v>8902387614.6691399</v>
      </c>
      <c r="K82" s="57">
        <v>9117988777.2544308</v>
      </c>
      <c r="L82" s="57">
        <v>9311107494.41399</v>
      </c>
      <c r="M82" s="57">
        <v>9487930286.9449501</v>
      </c>
      <c r="N82" s="57">
        <v>9654007431.3336201</v>
      </c>
      <c r="O82" s="57">
        <v>9814252959.7557106</v>
      </c>
      <c r="P82" s="57">
        <v>9972944660.0761909</v>
      </c>
      <c r="Q82" s="57">
        <v>10133724075.8493</v>
      </c>
      <c r="R82" s="57">
        <v>10299596506.3186</v>
      </c>
      <c r="S82" s="57">
        <v>10472931006.417</v>
      </c>
      <c r="T82" s="57">
        <v>10655460386.7666</v>
      </c>
      <c r="U82" s="57">
        <v>10848281213.6789</v>
      </c>
      <c r="V82" s="57">
        <v>11051853809.154699</v>
      </c>
      <c r="W82" s="57">
        <v>11266002250.883801</v>
      </c>
      <c r="X82" s="57">
        <v>11489914372.245899</v>
      </c>
      <c r="Y82" s="57">
        <v>11722141762.309401</v>
      </c>
      <c r="Z82" s="57">
        <v>11960599765.8323</v>
      </c>
      <c r="AA82" s="57">
        <v>12202567483.2619</v>
      </c>
      <c r="AB82" s="57">
        <v>12444687770.734699</v>
      </c>
      <c r="AC82" s="57">
        <v>12682967240.076599</v>
      </c>
      <c r="AD82" s="57">
        <v>12912776258.802601</v>
      </c>
      <c r="AE82" s="57">
        <v>13128848950.1173</v>
      </c>
      <c r="AF82" s="57">
        <v>13325283192.914301</v>
      </c>
      <c r="AG82" s="57">
        <v>13495540621.7766</v>
      </c>
      <c r="AH82" s="57">
        <v>13632446626.976801</v>
      </c>
      <c r="AI82" s="57">
        <v>13728190354.4762</v>
      </c>
      <c r="AJ82" s="57">
        <v>13774324705.9259</v>
      </c>
      <c r="AK82" s="57">
        <v>13761766338.666</v>
      </c>
      <c r="AL82" s="57">
        <v>13680795665.726</v>
      </c>
      <c r="AM82" s="57">
        <v>13521056855.8251</v>
      </c>
      <c r="AN82" s="57">
        <v>13271557833.370899</v>
      </c>
      <c r="AO82" s="57">
        <v>12920670278.4611</v>
      </c>
      <c r="AP82" s="57">
        <v>12456129626.882401</v>
      </c>
      <c r="AQ82" s="57">
        <v>11865035070.1108</v>
      </c>
      <c r="AR82" s="57">
        <v>11133849555.3113</v>
      </c>
      <c r="AS82" s="57">
        <v>10248399785.3389</v>
      </c>
      <c r="AT82" s="57">
        <v>9193876218.7373409</v>
      </c>
    </row>
    <row r="83" spans="1:46">
      <c r="A83">
        <v>321</v>
      </c>
      <c r="B83">
        <v>320900</v>
      </c>
      <c r="C83" t="s">
        <v>455</v>
      </c>
      <c r="D83" t="s">
        <v>765</v>
      </c>
      <c r="E83" s="57">
        <v>10502114073.5301</v>
      </c>
      <c r="F83" s="57">
        <v>10885636940.3522</v>
      </c>
      <c r="G83" s="57">
        <v>11238274287.178101</v>
      </c>
      <c r="H83" s="57">
        <v>11563747261.4923</v>
      </c>
      <c r="I83" s="57">
        <v>11865544173.3881</v>
      </c>
      <c r="J83" s="57">
        <v>12146920495.568001</v>
      </c>
      <c r="K83" s="57">
        <v>12410898863.343399</v>
      </c>
      <c r="L83" s="57">
        <v>12660269074.634399</v>
      </c>
      <c r="M83" s="57">
        <v>12897588089.970501</v>
      </c>
      <c r="N83" s="57">
        <v>13125180032.489901</v>
      </c>
      <c r="O83" s="57">
        <v>13345136187.939699</v>
      </c>
      <c r="P83" s="57">
        <v>13559315004.676201</v>
      </c>
      <c r="Q83" s="57">
        <v>13769342093.664499</v>
      </c>
      <c r="R83" s="57">
        <v>13976610228.4786</v>
      </c>
      <c r="S83" s="57">
        <v>14182279345.301701</v>
      </c>
      <c r="T83" s="57">
        <v>14387276542.925699</v>
      </c>
      <c r="U83" s="57">
        <v>14592296082.751699</v>
      </c>
      <c r="V83" s="57">
        <v>14797799388.7896</v>
      </c>
      <c r="W83" s="57">
        <v>15004015047.6583</v>
      </c>
      <c r="X83" s="57">
        <v>15210938808.585699</v>
      </c>
      <c r="Y83" s="57">
        <v>15418333583.408701</v>
      </c>
      <c r="Z83" s="57">
        <v>15625729446.573</v>
      </c>
      <c r="AA83" s="57">
        <v>15832423635.1334</v>
      </c>
      <c r="AB83" s="57">
        <v>16037480548.7537</v>
      </c>
      <c r="AC83" s="57">
        <v>16239731749.7066</v>
      </c>
      <c r="AD83" s="57">
        <v>16437775962.873699</v>
      </c>
      <c r="AE83" s="57">
        <v>16629979075.7456</v>
      </c>
      <c r="AF83" s="57">
        <v>16814474138.422001</v>
      </c>
      <c r="AG83" s="57">
        <v>16989161363.6113</v>
      </c>
      <c r="AH83" s="57">
        <v>17151708126.631201</v>
      </c>
      <c r="AI83" s="57">
        <v>17299548965.408001</v>
      </c>
      <c r="AJ83" s="57">
        <v>17429885580.477299</v>
      </c>
      <c r="AK83" s="57">
        <v>17539686834.983398</v>
      </c>
      <c r="AL83" s="57">
        <v>17625688754.679798</v>
      </c>
      <c r="AM83" s="57">
        <v>17684394527.9286</v>
      </c>
      <c r="AN83" s="57">
        <v>17712074505.701401</v>
      </c>
      <c r="AO83" s="57">
        <v>17704766201.578201</v>
      </c>
      <c r="AP83" s="57">
        <v>17658274291.748402</v>
      </c>
      <c r="AQ83" s="57">
        <v>17568170615.009998</v>
      </c>
      <c r="AR83" s="57">
        <v>17429794172.770401</v>
      </c>
      <c r="AS83" s="57">
        <v>17238251129.045502</v>
      </c>
      <c r="AT83" s="57">
        <v>16988414810.4606</v>
      </c>
    </row>
    <row r="84" spans="1:46">
      <c r="A84">
        <v>322</v>
      </c>
      <c r="B84">
        <v>321000</v>
      </c>
      <c r="C84" t="s">
        <v>455</v>
      </c>
      <c r="D84" t="s">
        <v>764</v>
      </c>
      <c r="E84" s="57">
        <v>7903957079.6528502</v>
      </c>
      <c r="F84" s="57">
        <v>8357197350.8575897</v>
      </c>
      <c r="G84" s="57">
        <v>8741252892.2660809</v>
      </c>
      <c r="H84" s="57">
        <v>9065766039.3095703</v>
      </c>
      <c r="I84" s="57">
        <v>9339747229.2581406</v>
      </c>
      <c r="J84" s="57">
        <v>9571575001.2206707</v>
      </c>
      <c r="K84" s="57">
        <v>9768995996.1447792</v>
      </c>
      <c r="L84" s="57">
        <v>9939124956.8168793</v>
      </c>
      <c r="M84" s="57">
        <v>10088444727.8622</v>
      </c>
      <c r="N84" s="57">
        <v>10222806255.7449</v>
      </c>
      <c r="O84" s="57">
        <v>10347428588.767599</v>
      </c>
      <c r="P84" s="57">
        <v>10466898877.072001</v>
      </c>
      <c r="Q84" s="57">
        <v>10585172372.638599</v>
      </c>
      <c r="R84" s="57">
        <v>10705572429.2864</v>
      </c>
      <c r="S84" s="57">
        <v>10830790502.6735</v>
      </c>
      <c r="T84" s="57">
        <v>10962886150.2967</v>
      </c>
      <c r="U84" s="57">
        <v>11103287031.4914</v>
      </c>
      <c r="V84" s="57">
        <v>11252788907.432199</v>
      </c>
      <c r="W84" s="57">
        <v>11411555641.132099</v>
      </c>
      <c r="X84" s="57">
        <v>11579119197.4429</v>
      </c>
      <c r="Y84" s="57">
        <v>11754379643.055799</v>
      </c>
      <c r="Z84" s="57">
        <v>11935605146.499901</v>
      </c>
      <c r="AA84" s="57">
        <v>12120431978.1436</v>
      </c>
      <c r="AB84" s="57">
        <v>12305864510.194201</v>
      </c>
      <c r="AC84" s="57">
        <v>12488275216.697399</v>
      </c>
      <c r="AD84" s="57">
        <v>12663404673.538</v>
      </c>
      <c r="AE84" s="57">
        <v>12826361558.439501</v>
      </c>
      <c r="AF84" s="57">
        <v>12971622650.9641</v>
      </c>
      <c r="AG84" s="57">
        <v>13093032832.513</v>
      </c>
      <c r="AH84" s="57">
        <v>13183805086.326</v>
      </c>
      <c r="AI84" s="57">
        <v>13236520497.4816</v>
      </c>
      <c r="AJ84" s="57">
        <v>13243128252.897499</v>
      </c>
      <c r="AK84" s="57">
        <v>13194945641.3298</v>
      </c>
      <c r="AL84" s="57">
        <v>13082658053.3736</v>
      </c>
      <c r="AM84" s="57">
        <v>12896318981.462799</v>
      </c>
      <c r="AN84" s="57">
        <v>12625350019.869801</v>
      </c>
      <c r="AO84" s="57">
        <v>12258540864.706301</v>
      </c>
      <c r="AP84" s="57">
        <v>11784049313.922001</v>
      </c>
      <c r="AQ84" s="57">
        <v>11189401267.306499</v>
      </c>
      <c r="AR84" s="57">
        <v>10461490726.487301</v>
      </c>
      <c r="AS84" s="57">
        <v>9586579794.9309502</v>
      </c>
      <c r="AT84" s="57">
        <v>8550298677.94279</v>
      </c>
    </row>
    <row r="85" spans="1:46">
      <c r="A85">
        <v>353</v>
      </c>
      <c r="B85">
        <v>321100</v>
      </c>
      <c r="C85" t="s">
        <v>455</v>
      </c>
      <c r="D85" t="s">
        <v>763</v>
      </c>
      <c r="E85" s="57">
        <v>4047550521.39255</v>
      </c>
      <c r="F85" s="57">
        <v>4245244290.2332702</v>
      </c>
      <c r="G85" s="57">
        <v>4399226634.76089</v>
      </c>
      <c r="H85" s="57">
        <v>4513986888.8515301</v>
      </c>
      <c r="I85" s="57">
        <v>4593809169.4656401</v>
      </c>
      <c r="J85" s="57">
        <v>4642772376.6479301</v>
      </c>
      <c r="K85" s="57">
        <v>4664750193.5274801</v>
      </c>
      <c r="L85" s="57">
        <v>4663411086.3176298</v>
      </c>
      <c r="M85" s="57">
        <v>4642218304.3160696</v>
      </c>
      <c r="N85" s="57">
        <v>4604429879.9047804</v>
      </c>
      <c r="O85" s="57">
        <v>4553098628.5500202</v>
      </c>
      <c r="P85" s="57">
        <v>4491072148.8024397</v>
      </c>
      <c r="Q85" s="57">
        <v>4420992822.2969398</v>
      </c>
      <c r="R85" s="57">
        <v>4345297813.7527304</v>
      </c>
      <c r="S85" s="57">
        <v>4266219070.97334</v>
      </c>
      <c r="T85" s="57">
        <v>4185783324.8466301</v>
      </c>
      <c r="U85" s="57">
        <v>4105812089.3447199</v>
      </c>
      <c r="V85" s="57">
        <v>4027921661.5241199</v>
      </c>
      <c r="W85" s="57">
        <v>3953523121.5255599</v>
      </c>
      <c r="X85" s="57">
        <v>3883822332.5741701</v>
      </c>
      <c r="Y85" s="57">
        <v>3819819940.9793</v>
      </c>
      <c r="Z85" s="57">
        <v>3762311376.1346698</v>
      </c>
      <c r="AA85" s="57">
        <v>3711886850.51828</v>
      </c>
      <c r="AB85" s="57">
        <v>3668931359.6924901</v>
      </c>
      <c r="AC85" s="57">
        <v>3633624682.3038602</v>
      </c>
      <c r="AD85" s="57">
        <v>3605941380.0834198</v>
      </c>
      <c r="AE85" s="57">
        <v>3585650797.8463898</v>
      </c>
      <c r="AF85" s="57">
        <v>3572317063.4923201</v>
      </c>
      <c r="AG85" s="57">
        <v>3565299088.0050902</v>
      </c>
      <c r="AH85" s="57">
        <v>3563750565.4528799</v>
      </c>
      <c r="AI85" s="57">
        <v>3566619972.9882202</v>
      </c>
      <c r="AJ85" s="57">
        <v>3572650570.8478498</v>
      </c>
      <c r="AK85" s="57">
        <v>3580380402.3529501</v>
      </c>
      <c r="AL85" s="57">
        <v>3588142293.9089198</v>
      </c>
      <c r="AM85" s="57">
        <v>3594063855.0054598</v>
      </c>
      <c r="AN85" s="57">
        <v>3596067478.21664</v>
      </c>
      <c r="AO85" s="57">
        <v>3591870339.20085</v>
      </c>
      <c r="AP85" s="57">
        <v>3578984396.7007098</v>
      </c>
      <c r="AQ85" s="57">
        <v>3554716392.54321</v>
      </c>
      <c r="AR85" s="57">
        <v>3516167851.6395702</v>
      </c>
      <c r="AS85" s="57">
        <v>3460235081.9855199</v>
      </c>
      <c r="AT85" s="57">
        <v>3383609174.6608601</v>
      </c>
    </row>
    <row r="86" spans="1:46">
      <c r="A86">
        <v>264</v>
      </c>
      <c r="B86">
        <v>321200</v>
      </c>
      <c r="C86" t="s">
        <v>455</v>
      </c>
      <c r="D86" t="s">
        <v>762</v>
      </c>
      <c r="E86" s="57">
        <v>5140109168.77806</v>
      </c>
      <c r="F86" s="57">
        <v>5365103484.4129295</v>
      </c>
      <c r="G86" s="57">
        <v>5563420272.3865099</v>
      </c>
      <c r="H86" s="57">
        <v>5738550267.7439699</v>
      </c>
      <c r="I86" s="57">
        <v>5893760568.3602896</v>
      </c>
      <c r="J86" s="57">
        <v>6032094634.9402304</v>
      </c>
      <c r="K86" s="57">
        <v>6156372291.0183096</v>
      </c>
      <c r="L86" s="57">
        <v>6269189722.9588499</v>
      </c>
      <c r="M86" s="57">
        <v>6372919479.9559097</v>
      </c>
      <c r="N86" s="57">
        <v>6469710474.03337</v>
      </c>
      <c r="O86" s="57">
        <v>6561487980.0448599</v>
      </c>
      <c r="P86" s="57">
        <v>6649953635.6738195</v>
      </c>
      <c r="Q86" s="57">
        <v>6736585441.4334202</v>
      </c>
      <c r="R86" s="57">
        <v>6822637760.6666403</v>
      </c>
      <c r="S86" s="57">
        <v>6909141319.5462599</v>
      </c>
      <c r="T86" s="57">
        <v>6996903207.0747805</v>
      </c>
      <c r="U86" s="57">
        <v>7086506875.0845299</v>
      </c>
      <c r="V86" s="57">
        <v>7178312138.2375898</v>
      </c>
      <c r="W86" s="57">
        <v>7272455174.0258503</v>
      </c>
      <c r="X86" s="57">
        <v>7368848522.7709103</v>
      </c>
      <c r="Y86" s="57">
        <v>7467181087.6242104</v>
      </c>
      <c r="Z86" s="57">
        <v>7566918134.5669804</v>
      </c>
      <c r="AA86" s="57">
        <v>7667301292.4101801</v>
      </c>
      <c r="AB86" s="57">
        <v>7767348552.7945604</v>
      </c>
      <c r="AC86" s="57">
        <v>7865854270.1906404</v>
      </c>
      <c r="AD86" s="57">
        <v>7961389161.8987799</v>
      </c>
      <c r="AE86" s="57">
        <v>8052300308.0490503</v>
      </c>
      <c r="AF86" s="57">
        <v>8136711151.6012602</v>
      </c>
      <c r="AG86" s="57">
        <v>8212521498.34519</v>
      </c>
      <c r="AH86" s="57">
        <v>8277407516.9001198</v>
      </c>
      <c r="AI86" s="57">
        <v>8328821738.7153997</v>
      </c>
      <c r="AJ86" s="57">
        <v>8363993058.0698795</v>
      </c>
      <c r="AK86" s="57">
        <v>8379926732.0724401</v>
      </c>
      <c r="AL86" s="57">
        <v>8373404380.66154</v>
      </c>
      <c r="AM86" s="57">
        <v>8340983986.6054802</v>
      </c>
      <c r="AN86" s="57">
        <v>8278999895.5024004</v>
      </c>
      <c r="AO86" s="57">
        <v>8183562815.7802</v>
      </c>
      <c r="AP86" s="57">
        <v>8050559818.6965303</v>
      </c>
      <c r="AQ86" s="57">
        <v>7875654338.3386602</v>
      </c>
      <c r="AR86" s="57">
        <v>7654286171.6240301</v>
      </c>
      <c r="AS86" s="57">
        <v>7381671478.2995195</v>
      </c>
      <c r="AT86" s="57">
        <v>7052802780.9419298</v>
      </c>
    </row>
    <row r="87" spans="1:46">
      <c r="A87">
        <v>255</v>
      </c>
      <c r="B87">
        <v>321300</v>
      </c>
      <c r="C87" t="s">
        <v>455</v>
      </c>
      <c r="D87" t="s">
        <v>761</v>
      </c>
      <c r="E87" s="57">
        <v>2808630584.7887902</v>
      </c>
      <c r="F87" s="57">
        <v>2999542286.7666702</v>
      </c>
      <c r="G87" s="57">
        <v>3163783138.1612601</v>
      </c>
      <c r="H87" s="57">
        <v>3305480704.61338</v>
      </c>
      <c r="I87" s="57">
        <v>3428479159.9689999</v>
      </c>
      <c r="J87" s="57">
        <v>3536339286.2793298</v>
      </c>
      <c r="K87" s="57">
        <v>3632338473.8007698</v>
      </c>
      <c r="L87" s="57">
        <v>3719470720.9949198</v>
      </c>
      <c r="M87" s="57">
        <v>3800446634.5286198</v>
      </c>
      <c r="N87" s="57">
        <v>3877693429.27385</v>
      </c>
      <c r="O87" s="57">
        <v>3953354928.3079</v>
      </c>
      <c r="P87" s="57">
        <v>4029291562.9131598</v>
      </c>
      <c r="Q87" s="57">
        <v>4107080372.5773001</v>
      </c>
      <c r="R87" s="57">
        <v>4188015004.9931402</v>
      </c>
      <c r="S87" s="57">
        <v>4273105716.0587702</v>
      </c>
      <c r="T87" s="57">
        <v>4363079369.8774405</v>
      </c>
      <c r="U87" s="57">
        <v>4458379438.7576199</v>
      </c>
      <c r="V87" s="57">
        <v>4559166003.2129698</v>
      </c>
      <c r="W87" s="57">
        <v>4665315751.9624004</v>
      </c>
      <c r="X87" s="57">
        <v>4776421981.9299698</v>
      </c>
      <c r="Y87" s="57">
        <v>4891794598.2450104</v>
      </c>
      <c r="Z87" s="57">
        <v>5010460114.2419901</v>
      </c>
      <c r="AA87" s="57">
        <v>5131161651.4605999</v>
      </c>
      <c r="AB87" s="57">
        <v>5252358939.6458502</v>
      </c>
      <c r="AC87" s="57">
        <v>5372228316.7477703</v>
      </c>
      <c r="AD87" s="57">
        <v>5488662728.9217196</v>
      </c>
      <c r="AE87" s="57">
        <v>5599271730.5282297</v>
      </c>
      <c r="AF87" s="57">
        <v>5701381484.1330605</v>
      </c>
      <c r="AG87" s="57">
        <v>5792034760.5071297</v>
      </c>
      <c r="AH87" s="57">
        <v>5867990938.6265898</v>
      </c>
      <c r="AI87" s="57">
        <v>5925726005.6728401</v>
      </c>
      <c r="AJ87" s="57">
        <v>5961432557.0324297</v>
      </c>
      <c r="AK87" s="57">
        <v>5971019796.29708</v>
      </c>
      <c r="AL87" s="57">
        <v>5950113535.2638903</v>
      </c>
      <c r="AM87" s="57">
        <v>5894056193.9349203</v>
      </c>
      <c r="AN87" s="57">
        <v>5797906800.5176697</v>
      </c>
      <c r="AO87" s="57">
        <v>5656440991.4246702</v>
      </c>
      <c r="AP87" s="57">
        <v>5464151011.2736998</v>
      </c>
      <c r="AQ87" s="57">
        <v>5215245712.8878498</v>
      </c>
      <c r="AR87" s="57">
        <v>4903650557.2953396</v>
      </c>
      <c r="AS87" s="57">
        <v>4523007613.7295599</v>
      </c>
      <c r="AT87" s="57">
        <v>4066675559.6290798</v>
      </c>
    </row>
    <row r="88" spans="1:46">
      <c r="A88">
        <v>98</v>
      </c>
      <c r="B88">
        <v>330100</v>
      </c>
      <c r="C88" t="s">
        <v>440</v>
      </c>
      <c r="D88" t="s">
        <v>760</v>
      </c>
      <c r="E88" s="57">
        <v>15112228309.559099</v>
      </c>
      <c r="F88" s="57">
        <v>15932151768.5588</v>
      </c>
      <c r="G88" s="57">
        <v>16670935821.181299</v>
      </c>
      <c r="H88" s="57">
        <v>17338513350.681702</v>
      </c>
      <c r="I88" s="57">
        <v>17944233761.790401</v>
      </c>
      <c r="J88" s="57">
        <v>18496862980.713501</v>
      </c>
      <c r="K88" s="57">
        <v>19004583455.1325</v>
      </c>
      <c r="L88" s="57">
        <v>19474994154.204498</v>
      </c>
      <c r="M88" s="57">
        <v>19915110568.561798</v>
      </c>
      <c r="N88" s="57">
        <v>20331364710.312698</v>
      </c>
      <c r="O88" s="57">
        <v>20729605113.040501</v>
      </c>
      <c r="P88" s="57">
        <v>21115096831.804401</v>
      </c>
      <c r="Q88" s="57">
        <v>21492521443.138699</v>
      </c>
      <c r="R88" s="57">
        <v>21865977045.053699</v>
      </c>
      <c r="S88" s="57">
        <v>22238978257.034698</v>
      </c>
      <c r="T88" s="57">
        <v>22614456220.042702</v>
      </c>
      <c r="U88" s="57">
        <v>22994758596.5145</v>
      </c>
      <c r="V88" s="57">
        <v>23381649570.3619</v>
      </c>
      <c r="W88" s="57">
        <v>23776309846.972401</v>
      </c>
      <c r="X88" s="57">
        <v>24179336653.209202</v>
      </c>
      <c r="Y88" s="57">
        <v>24590743737.410599</v>
      </c>
      <c r="Z88" s="57">
        <v>25009961369.3908</v>
      </c>
      <c r="AA88" s="57">
        <v>25435836340.439301</v>
      </c>
      <c r="AB88" s="57">
        <v>25866631963.321098</v>
      </c>
      <c r="AC88" s="57">
        <v>26300028072.276699</v>
      </c>
      <c r="AD88" s="57">
        <v>26733121023.022099</v>
      </c>
      <c r="AE88" s="57">
        <v>27162423692.749001</v>
      </c>
      <c r="AF88" s="57">
        <v>27583865480.124298</v>
      </c>
      <c r="AG88" s="57">
        <v>27992792305.290501</v>
      </c>
      <c r="AH88" s="57">
        <v>28383966609.8657</v>
      </c>
      <c r="AI88" s="57">
        <v>28751567356.943298</v>
      </c>
      <c r="AJ88" s="57">
        <v>29089190031.092602</v>
      </c>
      <c r="AK88" s="57">
        <v>29389846638.357899</v>
      </c>
      <c r="AL88" s="57">
        <v>29645965706.259201</v>
      </c>
      <c r="AM88" s="57">
        <v>29849392283.792198</v>
      </c>
      <c r="AN88" s="57">
        <v>29991387941.427799</v>
      </c>
      <c r="AO88" s="57">
        <v>30062630771.112701</v>
      </c>
      <c r="AP88" s="57">
        <v>30053215386.2687</v>
      </c>
      <c r="AQ88" s="57">
        <v>29952652921.793499</v>
      </c>
      <c r="AR88" s="57">
        <v>29749871034.060101</v>
      </c>
      <c r="AS88" s="57">
        <v>29433213900.917</v>
      </c>
      <c r="AT88" s="57">
        <v>28990442221.6884</v>
      </c>
    </row>
    <row r="89" spans="1:46">
      <c r="A89">
        <v>199</v>
      </c>
      <c r="B89">
        <v>330200</v>
      </c>
      <c r="C89" t="s">
        <v>440</v>
      </c>
      <c r="D89" t="s">
        <v>759</v>
      </c>
      <c r="E89" s="57">
        <v>7366965061.2910805</v>
      </c>
      <c r="F89" s="57">
        <v>9162861079.8887196</v>
      </c>
      <c r="G89" s="57">
        <v>10708495450.103399</v>
      </c>
      <c r="H89" s="57">
        <v>12021243606.8494</v>
      </c>
      <c r="I89" s="57">
        <v>13117956591.170099</v>
      </c>
      <c r="J89" s="57">
        <v>14014961050.2377</v>
      </c>
      <c r="K89" s="57">
        <v>14728059237.3535</v>
      </c>
      <c r="L89" s="57">
        <v>15272529011.9475</v>
      </c>
      <c r="M89" s="57">
        <v>15663123839.5786</v>
      </c>
      <c r="N89" s="57">
        <v>15914072791.9349</v>
      </c>
      <c r="O89" s="57">
        <v>16039080546.8332</v>
      </c>
      <c r="P89" s="57">
        <v>16051327388.219101</v>
      </c>
      <c r="Q89" s="57">
        <v>15963469206.1675</v>
      </c>
      <c r="R89" s="57">
        <v>15787637496.881701</v>
      </c>
      <c r="S89" s="57">
        <v>15535439362.6945</v>
      </c>
      <c r="T89" s="57">
        <v>15217957512.0672</v>
      </c>
      <c r="U89" s="57">
        <v>14845750259.5903</v>
      </c>
      <c r="V89" s="57">
        <v>14428851525.982901</v>
      </c>
      <c r="W89" s="57">
        <v>13976770838.0931</v>
      </c>
      <c r="X89" s="57">
        <v>13498493328.8983</v>
      </c>
      <c r="Y89" s="57">
        <v>13002479737.504299</v>
      </c>
      <c r="Z89" s="57">
        <v>12496666409.146099</v>
      </c>
      <c r="AA89" s="57">
        <v>11988465295.187599</v>
      </c>
      <c r="AB89" s="57">
        <v>11484763953.1217</v>
      </c>
      <c r="AC89" s="57">
        <v>10991925546.569799</v>
      </c>
      <c r="AD89" s="57">
        <v>10515788845.282801</v>
      </c>
      <c r="AE89" s="57">
        <v>10061668225.139999</v>
      </c>
      <c r="AF89" s="57">
        <v>9634353668.1501598</v>
      </c>
      <c r="AG89" s="57">
        <v>9238110762.4503899</v>
      </c>
      <c r="AH89" s="57">
        <v>8876680702.3070793</v>
      </c>
      <c r="AI89" s="57">
        <v>8553280288.1156797</v>
      </c>
      <c r="AJ89" s="57">
        <v>8270601926.3999796</v>
      </c>
      <c r="AK89" s="57">
        <v>8030813629.8130598</v>
      </c>
      <c r="AL89" s="57">
        <v>7835559017.1369801</v>
      </c>
      <c r="AM89" s="57">
        <v>7685957313.2827902</v>
      </c>
      <c r="AN89" s="57">
        <v>7582603349.2899904</v>
      </c>
      <c r="AO89" s="57">
        <v>7525567562.32759</v>
      </c>
      <c r="AP89" s="57">
        <v>7514395995.6931896</v>
      </c>
      <c r="AQ89" s="57">
        <v>7548110298.8133097</v>
      </c>
      <c r="AR89" s="57">
        <v>7625207727.2433596</v>
      </c>
      <c r="AS89" s="57">
        <v>7743661142.6677999</v>
      </c>
      <c r="AT89" s="57">
        <v>7900919012.8999796</v>
      </c>
    </row>
    <row r="90" spans="1:46">
      <c r="A90">
        <v>283</v>
      </c>
      <c r="B90">
        <v>330300</v>
      </c>
      <c r="C90" t="s">
        <v>440</v>
      </c>
      <c r="D90" t="s">
        <v>758</v>
      </c>
      <c r="E90" s="57">
        <v>16428705288.9235</v>
      </c>
      <c r="F90" s="57">
        <v>17888458003.9729</v>
      </c>
      <c r="G90" s="57">
        <v>18981324058.845901</v>
      </c>
      <c r="H90" s="57">
        <v>19747615848.4333</v>
      </c>
      <c r="I90" s="57">
        <v>20225738297.3815</v>
      </c>
      <c r="J90" s="57">
        <v>20452188860.091999</v>
      </c>
      <c r="K90" s="57">
        <v>20461557520.7229</v>
      </c>
      <c r="L90" s="57">
        <v>20286526793.187</v>
      </c>
      <c r="M90" s="57">
        <v>19957871721.153099</v>
      </c>
      <c r="N90" s="57">
        <v>19504459878.045799</v>
      </c>
      <c r="O90" s="57">
        <v>18953251367.044899</v>
      </c>
      <c r="P90" s="57">
        <v>18329298821.085999</v>
      </c>
      <c r="Q90" s="57">
        <v>17655747402.860298</v>
      </c>
      <c r="R90" s="57">
        <v>16953834804.814699</v>
      </c>
      <c r="S90" s="57">
        <v>16242891249.1516</v>
      </c>
      <c r="T90" s="57">
        <v>15540339487.829</v>
      </c>
      <c r="U90" s="57">
        <v>14861694802.560499</v>
      </c>
      <c r="V90" s="57">
        <v>14220565004.8155</v>
      </c>
      <c r="W90" s="57">
        <v>13628650435.8188</v>
      </c>
      <c r="X90" s="57">
        <v>13095743966.5508</v>
      </c>
      <c r="Y90" s="57">
        <v>12629730997.747601</v>
      </c>
      <c r="Z90" s="57">
        <v>12236589459.9013</v>
      </c>
      <c r="AA90" s="57">
        <v>11920389813.2589</v>
      </c>
      <c r="AB90" s="57">
        <v>11683295047.8228</v>
      </c>
      <c r="AC90" s="57">
        <v>11525560683.352501</v>
      </c>
      <c r="AD90" s="57">
        <v>11445534769.361401</v>
      </c>
      <c r="AE90" s="57">
        <v>11439657885.119699</v>
      </c>
      <c r="AF90" s="57">
        <v>11502463139.652599</v>
      </c>
      <c r="AG90" s="57">
        <v>11626576171.7411</v>
      </c>
      <c r="AH90" s="57">
        <v>11802715149.9217</v>
      </c>
      <c r="AI90" s="57">
        <v>12019690772.4865</v>
      </c>
      <c r="AJ90" s="57">
        <v>12264406267.4837</v>
      </c>
      <c r="AK90" s="57">
        <v>12521857392.716499</v>
      </c>
      <c r="AL90" s="57">
        <v>12775132435.743999</v>
      </c>
      <c r="AM90" s="57">
        <v>13005412213.8806</v>
      </c>
      <c r="AN90" s="57">
        <v>13191970074.1964</v>
      </c>
      <c r="AO90" s="57">
        <v>13312171893.518499</v>
      </c>
      <c r="AP90" s="57">
        <v>13341476078.426201</v>
      </c>
      <c r="AQ90" s="57">
        <v>13253433565.258499</v>
      </c>
      <c r="AR90" s="57">
        <v>13019687820.107401</v>
      </c>
      <c r="AS90" s="57">
        <v>12609974838.820999</v>
      </c>
      <c r="AT90" s="57">
        <v>11992123147.003799</v>
      </c>
    </row>
    <row r="91" spans="1:46">
      <c r="A91">
        <v>132</v>
      </c>
      <c r="B91">
        <v>330400</v>
      </c>
      <c r="C91" t="s">
        <v>440</v>
      </c>
      <c r="D91" t="s">
        <v>757</v>
      </c>
      <c r="E91" s="57">
        <v>3347207653.1670499</v>
      </c>
      <c r="F91" s="57">
        <v>3249164515.5076699</v>
      </c>
      <c r="G91" s="57">
        <v>3208947901.1410098</v>
      </c>
      <c r="H91" s="57">
        <v>3218186041.8262</v>
      </c>
      <c r="I91" s="57">
        <v>3268950819.21735</v>
      </c>
      <c r="J91" s="57">
        <v>3353757764.8635998</v>
      </c>
      <c r="K91" s="57">
        <v>3465566060.2090101</v>
      </c>
      <c r="L91" s="57">
        <v>3597778536.5926499</v>
      </c>
      <c r="M91" s="57">
        <v>3744241675.24857</v>
      </c>
      <c r="N91" s="57">
        <v>3899245607.30583</v>
      </c>
      <c r="O91" s="57">
        <v>4057524113.7884002</v>
      </c>
      <c r="P91" s="57">
        <v>4214254625.6152802</v>
      </c>
      <c r="Q91" s="57">
        <v>4365058223.6004896</v>
      </c>
      <c r="R91" s="57">
        <v>4505999638.45292</v>
      </c>
      <c r="S91" s="57">
        <v>4633587250.7765503</v>
      </c>
      <c r="T91" s="57">
        <v>4744773091.0702896</v>
      </c>
      <c r="U91" s="57">
        <v>4836952839.7280197</v>
      </c>
      <c r="V91" s="57">
        <v>4907965827.0386496</v>
      </c>
      <c r="W91" s="57">
        <v>4956095033.1860199</v>
      </c>
      <c r="X91" s="57">
        <v>4980067088.2489405</v>
      </c>
      <c r="Y91" s="57">
        <v>4979052272.20121</v>
      </c>
      <c r="Z91" s="57">
        <v>4952664514.9117498</v>
      </c>
      <c r="AA91" s="57">
        <v>4900961396.1442699</v>
      </c>
      <c r="AB91" s="57">
        <v>4824444145.5575399</v>
      </c>
      <c r="AC91" s="57">
        <v>4724057642.7053604</v>
      </c>
      <c r="AD91" s="57">
        <v>4601190417.0362997</v>
      </c>
      <c r="AE91" s="57">
        <v>4457674647.8942099</v>
      </c>
      <c r="AF91" s="57">
        <v>4295786164.5176802</v>
      </c>
      <c r="AG91" s="57">
        <v>4118244446.0405102</v>
      </c>
      <c r="AH91" s="57">
        <v>3928212621.49122</v>
      </c>
      <c r="AI91" s="57">
        <v>3729297469.7934999</v>
      </c>
      <c r="AJ91" s="57">
        <v>3525549419.7659998</v>
      </c>
      <c r="AK91" s="57">
        <v>3321462550.1222601</v>
      </c>
      <c r="AL91" s="57">
        <v>3121974589.4708099</v>
      </c>
      <c r="AM91" s="57">
        <v>2932466916.3152599</v>
      </c>
      <c r="AN91" s="57">
        <v>2758764559.0541501</v>
      </c>
      <c r="AO91" s="57">
        <v>2607136195.9809699</v>
      </c>
      <c r="AP91" s="57">
        <v>2484294155.2842498</v>
      </c>
      <c r="AQ91" s="57">
        <v>2397394415.0475001</v>
      </c>
      <c r="AR91" s="57">
        <v>2354036603.2491002</v>
      </c>
      <c r="AS91" s="57">
        <v>2362263997.7624602</v>
      </c>
      <c r="AT91" s="57">
        <v>2430563526.35603</v>
      </c>
    </row>
    <row r="92" spans="1:46">
      <c r="A92">
        <v>115</v>
      </c>
      <c r="B92">
        <v>330500</v>
      </c>
      <c r="C92" t="s">
        <v>440</v>
      </c>
      <c r="D92" t="s">
        <v>756</v>
      </c>
      <c r="E92" s="57">
        <v>6219156629.0045099</v>
      </c>
      <c r="F92" s="57">
        <v>6334972452.3582897</v>
      </c>
      <c r="G92" s="57">
        <v>6404844972.9953203</v>
      </c>
      <c r="H92" s="57">
        <v>6434140168.8564901</v>
      </c>
      <c r="I92" s="57">
        <v>6427964301.1690502</v>
      </c>
      <c r="J92" s="57">
        <v>6391163914.4465704</v>
      </c>
      <c r="K92" s="57">
        <v>6328325836.4890003</v>
      </c>
      <c r="L92" s="57">
        <v>6243777178.3826199</v>
      </c>
      <c r="M92" s="57">
        <v>6141585334.5000896</v>
      </c>
      <c r="N92" s="57">
        <v>6025557982.5003595</v>
      </c>
      <c r="O92" s="57">
        <v>5899243083.3287897</v>
      </c>
      <c r="P92" s="57">
        <v>5765928881.2170401</v>
      </c>
      <c r="Q92" s="57">
        <v>5628643903.6831703</v>
      </c>
      <c r="R92" s="57">
        <v>5490156961.5315199</v>
      </c>
      <c r="S92" s="57">
        <v>5352977148.8528404</v>
      </c>
      <c r="T92" s="57">
        <v>5219353843.02423</v>
      </c>
      <c r="U92" s="57">
        <v>5091276704.7090902</v>
      </c>
      <c r="V92" s="57">
        <v>4970475677.8572197</v>
      </c>
      <c r="W92" s="57">
        <v>4858420989.7047195</v>
      </c>
      <c r="X92" s="57">
        <v>4756323150.7740602</v>
      </c>
      <c r="Y92" s="57">
        <v>4665132954.8741102</v>
      </c>
      <c r="Z92" s="57">
        <v>4585541479.1000004</v>
      </c>
      <c r="AA92" s="57">
        <v>4517980083.8332596</v>
      </c>
      <c r="AB92" s="57">
        <v>4462620412.7417498</v>
      </c>
      <c r="AC92" s="57">
        <v>4419374392.7797298</v>
      </c>
      <c r="AD92" s="57">
        <v>4387894234.1877203</v>
      </c>
      <c r="AE92" s="57">
        <v>4367572430.4927197</v>
      </c>
      <c r="AF92" s="57">
        <v>4357541758.5078697</v>
      </c>
      <c r="AG92" s="57">
        <v>4356675278.3329</v>
      </c>
      <c r="AH92" s="57">
        <v>4363586333.3537102</v>
      </c>
      <c r="AI92" s="57">
        <v>4376628550.24261</v>
      </c>
      <c r="AJ92" s="57">
        <v>4393895838.9582901</v>
      </c>
      <c r="AK92" s="57">
        <v>4413222392.7458296</v>
      </c>
      <c r="AL92" s="57">
        <v>4432182688.1363802</v>
      </c>
      <c r="AM92" s="57">
        <v>4448091484.9479599</v>
      </c>
      <c r="AN92" s="57">
        <v>4458003826.2843103</v>
      </c>
      <c r="AO92" s="57">
        <v>4458715038.5360699</v>
      </c>
      <c r="AP92" s="57">
        <v>4446760731.37992</v>
      </c>
      <c r="AQ92" s="57">
        <v>4418416797.7789698</v>
      </c>
      <c r="AR92" s="57">
        <v>4369699413.9825201</v>
      </c>
      <c r="AS92" s="57">
        <v>4296365039.5266199</v>
      </c>
      <c r="AT92" s="57">
        <v>4193910417.2333498</v>
      </c>
    </row>
    <row r="93" spans="1:46">
      <c r="A93">
        <v>241</v>
      </c>
      <c r="B93">
        <v>330600</v>
      </c>
      <c r="C93" t="s">
        <v>440</v>
      </c>
      <c r="D93" t="s">
        <v>755</v>
      </c>
      <c r="E93" s="57">
        <v>4997887009.2134504</v>
      </c>
      <c r="F93" s="57">
        <v>5231398748.1430902</v>
      </c>
      <c r="G93" s="57">
        <v>5442141733.8929005</v>
      </c>
      <c r="H93" s="57">
        <v>5633450900.8356304</v>
      </c>
      <c r="I93" s="57">
        <v>5808398230.2238903</v>
      </c>
      <c r="J93" s="57">
        <v>5969792750.1901598</v>
      </c>
      <c r="K93" s="57">
        <v>6120180535.7467403</v>
      </c>
      <c r="L93" s="57">
        <v>6261844708.7858105</v>
      </c>
      <c r="M93" s="57">
        <v>6396805438.0794497</v>
      </c>
      <c r="N93" s="57">
        <v>6526819939.2795496</v>
      </c>
      <c r="O93" s="57">
        <v>6653382474.9178696</v>
      </c>
      <c r="P93" s="57">
        <v>6777724354.4060402</v>
      </c>
      <c r="Q93" s="57">
        <v>6900813934.0355501</v>
      </c>
      <c r="R93" s="57">
        <v>7023356616.9777403</v>
      </c>
      <c r="S93" s="57">
        <v>7145794853.2838297</v>
      </c>
      <c r="T93" s="57">
        <v>7268308139.88486</v>
      </c>
      <c r="U93" s="57">
        <v>7390813020.5917597</v>
      </c>
      <c r="V93" s="57">
        <v>7512963086.0953398</v>
      </c>
      <c r="W93" s="57">
        <v>7634148973.9662199</v>
      </c>
      <c r="X93" s="57">
        <v>7753498368.6548901</v>
      </c>
      <c r="Y93" s="57">
        <v>7869876001.4917498</v>
      </c>
      <c r="Z93" s="57">
        <v>7981883650.6870003</v>
      </c>
      <c r="AA93" s="57">
        <v>8087860141.3307199</v>
      </c>
      <c r="AB93" s="57">
        <v>8185881345.3928699</v>
      </c>
      <c r="AC93" s="57">
        <v>8273760181.7232704</v>
      </c>
      <c r="AD93" s="57">
        <v>8349046616.0515003</v>
      </c>
      <c r="AE93" s="57">
        <v>8409027660.9872198</v>
      </c>
      <c r="AF93" s="57">
        <v>8450727376.01964</v>
      </c>
      <c r="AG93" s="57">
        <v>8470906867.5181599</v>
      </c>
      <c r="AH93" s="57">
        <v>8466064288.7317896</v>
      </c>
      <c r="AI93" s="57">
        <v>8432434839.7895403</v>
      </c>
      <c r="AJ93" s="57">
        <v>8365990767.7001896</v>
      </c>
      <c r="AK93" s="57">
        <v>8262441366.3524199</v>
      </c>
      <c r="AL93" s="57">
        <v>8117232976.5147896</v>
      </c>
      <c r="AM93" s="57">
        <v>7925548985.8357</v>
      </c>
      <c r="AN93" s="57">
        <v>7682309828.8434496</v>
      </c>
      <c r="AO93" s="57">
        <v>7382172986.9461002</v>
      </c>
      <c r="AP93" s="57">
        <v>7019532988.4316502</v>
      </c>
      <c r="AQ93" s="57">
        <v>6588521408.4679298</v>
      </c>
      <c r="AR93" s="57">
        <v>6083006869.1026201</v>
      </c>
      <c r="AS93" s="57">
        <v>5496595039.2633305</v>
      </c>
      <c r="AT93" s="57">
        <v>4822628634.7574501</v>
      </c>
    </row>
    <row r="94" spans="1:46">
      <c r="A94">
        <v>138</v>
      </c>
      <c r="B94">
        <v>330700</v>
      </c>
      <c r="C94" t="s">
        <v>440</v>
      </c>
      <c r="D94" t="s">
        <v>754</v>
      </c>
      <c r="E94" s="57">
        <v>7589209448.2055397</v>
      </c>
      <c r="F94" s="57">
        <v>8048431493.9334698</v>
      </c>
      <c r="G94" s="57">
        <v>8420286044.8084002</v>
      </c>
      <c r="H94" s="57">
        <v>8713546715.6320305</v>
      </c>
      <c r="I94" s="57">
        <v>8936587458.2417107</v>
      </c>
      <c r="J94" s="57">
        <v>9097382561.5104198</v>
      </c>
      <c r="K94" s="57">
        <v>9203506651.3468304</v>
      </c>
      <c r="L94" s="57">
        <v>9262134690.6952209</v>
      </c>
      <c r="M94" s="57">
        <v>9280041979.5355701</v>
      </c>
      <c r="N94" s="57">
        <v>9263604154.8834496</v>
      </c>
      <c r="O94" s="57">
        <v>9218797190.7901897</v>
      </c>
      <c r="P94" s="57">
        <v>9151197398.3426704</v>
      </c>
      <c r="Q94" s="57">
        <v>9065981425.6634998</v>
      </c>
      <c r="R94" s="57">
        <v>8967926257.9108601</v>
      </c>
      <c r="S94" s="57">
        <v>8861409217.2786903</v>
      </c>
      <c r="T94" s="57">
        <v>8750407962.9965191</v>
      </c>
      <c r="U94" s="57">
        <v>8638500491.3294792</v>
      </c>
      <c r="V94" s="57">
        <v>8528865135.5785704</v>
      </c>
      <c r="W94" s="57">
        <v>8424280566.0801401</v>
      </c>
      <c r="X94" s="57">
        <v>8327125790.2064104</v>
      </c>
      <c r="Y94" s="57">
        <v>8239380152.3652</v>
      </c>
      <c r="Z94" s="57">
        <v>8162623334.0000496</v>
      </c>
      <c r="AA94" s="57">
        <v>8098035353.58992</v>
      </c>
      <c r="AB94" s="57">
        <v>8046396566.6496401</v>
      </c>
      <c r="AC94" s="57">
        <v>8008087665.7297802</v>
      </c>
      <c r="AD94" s="57">
        <v>7983089680.4162798</v>
      </c>
      <c r="AE94" s="57">
        <v>7970983977.3309803</v>
      </c>
      <c r="AF94" s="57">
        <v>7970952260.1311502</v>
      </c>
      <c r="AG94" s="57">
        <v>7981776569.5099297</v>
      </c>
      <c r="AH94" s="57">
        <v>8001839283.1960602</v>
      </c>
      <c r="AI94" s="57">
        <v>8029123115.9538403</v>
      </c>
      <c r="AJ94" s="57">
        <v>8061211119.5832996</v>
      </c>
      <c r="AK94" s="57">
        <v>8095286682.9200897</v>
      </c>
      <c r="AL94" s="57">
        <v>8128133531.8356504</v>
      </c>
      <c r="AM94" s="57">
        <v>8156135729.23668</v>
      </c>
      <c r="AN94" s="57">
        <v>8175277675.0661497</v>
      </c>
      <c r="AO94" s="57">
        <v>8181144106.3021402</v>
      </c>
      <c r="AP94" s="57">
        <v>8168920096.9586601</v>
      </c>
      <c r="AQ94" s="57">
        <v>8133391058.0852499</v>
      </c>
      <c r="AR94" s="57">
        <v>8068942737.7672901</v>
      </c>
      <c r="AS94" s="57">
        <v>7969561221.1254396</v>
      </c>
      <c r="AT94" s="57">
        <v>7828832930.3166399</v>
      </c>
    </row>
    <row r="95" spans="1:46">
      <c r="A95">
        <v>224</v>
      </c>
      <c r="B95">
        <v>330800</v>
      </c>
      <c r="C95" t="s">
        <v>440</v>
      </c>
      <c r="D95" t="s">
        <v>753</v>
      </c>
      <c r="E95" s="57">
        <v>3589168156.1090899</v>
      </c>
      <c r="F95" s="57">
        <v>3439516818.75002</v>
      </c>
      <c r="G95" s="57">
        <v>3359444958.6332102</v>
      </c>
      <c r="H95" s="57">
        <v>3338956343.8967299</v>
      </c>
      <c r="I95" s="57">
        <v>3368597717.2781601</v>
      </c>
      <c r="J95" s="57">
        <v>3439458796.1147199</v>
      </c>
      <c r="K95" s="57">
        <v>3543172272.3431702</v>
      </c>
      <c r="L95" s="57">
        <v>3671913812.4999199</v>
      </c>
      <c r="M95" s="57">
        <v>3818402057.7209501</v>
      </c>
      <c r="N95" s="57">
        <v>3975898623.7417798</v>
      </c>
      <c r="O95" s="57">
        <v>4138208100.8975801</v>
      </c>
      <c r="P95" s="57">
        <v>4299678054.1231203</v>
      </c>
      <c r="Q95" s="57">
        <v>4455199022.9526997</v>
      </c>
      <c r="R95" s="57">
        <v>4600204521.5202799</v>
      </c>
      <c r="S95" s="57">
        <v>4730671038.55931</v>
      </c>
      <c r="T95" s="57">
        <v>4843118037.4029198</v>
      </c>
      <c r="U95" s="57">
        <v>4934607955.9837999</v>
      </c>
      <c r="V95" s="57">
        <v>5002746206.8342695</v>
      </c>
      <c r="W95" s="57">
        <v>5045681177.0861101</v>
      </c>
      <c r="X95" s="57">
        <v>5062104228.47087</v>
      </c>
      <c r="Y95" s="57">
        <v>5051249697.3195295</v>
      </c>
      <c r="Z95" s="57">
        <v>5012894894.5628204</v>
      </c>
      <c r="AA95" s="57">
        <v>4947360105.7309103</v>
      </c>
      <c r="AB95" s="57">
        <v>4855508590.9535704</v>
      </c>
      <c r="AC95" s="57">
        <v>4738746584.9603395</v>
      </c>
      <c r="AD95" s="57">
        <v>4599023297.08006</v>
      </c>
      <c r="AE95" s="57">
        <v>4438830911.2414398</v>
      </c>
      <c r="AF95" s="57">
        <v>4261204585.9726701</v>
      </c>
      <c r="AG95" s="57">
        <v>4069722454.4014101</v>
      </c>
      <c r="AH95" s="57">
        <v>3868505624.2551398</v>
      </c>
      <c r="AI95" s="57">
        <v>3662218177.8606701</v>
      </c>
      <c r="AJ95" s="57">
        <v>3456067172.1447301</v>
      </c>
      <c r="AK95" s="57">
        <v>3255802638.6332898</v>
      </c>
      <c r="AL95" s="57">
        <v>3067717583.4521298</v>
      </c>
      <c r="AM95" s="57">
        <v>2898647987.3266101</v>
      </c>
      <c r="AN95" s="57">
        <v>2755972805.5815601</v>
      </c>
      <c r="AO95" s="57">
        <v>2647613968.1413398</v>
      </c>
      <c r="AP95" s="57">
        <v>2582036379.5303502</v>
      </c>
      <c r="AQ95" s="57">
        <v>2568247918.8720198</v>
      </c>
      <c r="AR95" s="57">
        <v>2615799439.8895702</v>
      </c>
      <c r="AS95" s="57">
        <v>2734784770.9061699</v>
      </c>
      <c r="AT95" s="57">
        <v>2935840714.84377</v>
      </c>
    </row>
    <row r="96" spans="1:46">
      <c r="A96">
        <v>358</v>
      </c>
      <c r="B96">
        <v>330900</v>
      </c>
      <c r="C96" t="s">
        <v>440</v>
      </c>
      <c r="D96" t="s">
        <v>752</v>
      </c>
      <c r="E96" s="57">
        <v>2150698747.2751698</v>
      </c>
      <c r="F96" s="57">
        <v>2265910218</v>
      </c>
      <c r="G96" s="57">
        <v>2364744231.3053398</v>
      </c>
      <c r="H96" s="57">
        <v>2449414049.3892298</v>
      </c>
      <c r="I96" s="57">
        <v>2521990239.5229902</v>
      </c>
      <c r="J96" s="57">
        <v>2584400674.0511599</v>
      </c>
      <c r="K96" s="57">
        <v>2638430530.3915401</v>
      </c>
      <c r="L96" s="57">
        <v>2685722291.0351801</v>
      </c>
      <c r="M96" s="57">
        <v>2727775743.54637</v>
      </c>
      <c r="N96" s="57">
        <v>2765947980.5626302</v>
      </c>
      <c r="O96" s="57">
        <v>2801453399.7947502</v>
      </c>
      <c r="P96" s="57">
        <v>2835363704.0267801</v>
      </c>
      <c r="Q96" s="57">
        <v>2868607901.1159701</v>
      </c>
      <c r="R96" s="57">
        <v>2901972303.9928498</v>
      </c>
      <c r="S96" s="57">
        <v>2936100530.66119</v>
      </c>
      <c r="T96" s="57">
        <v>2971493504.19802</v>
      </c>
      <c r="U96" s="57">
        <v>3008509452.7535701</v>
      </c>
      <c r="V96" s="57">
        <v>3047363909.5513802</v>
      </c>
      <c r="W96" s="57">
        <v>3088129712.8881698</v>
      </c>
      <c r="X96" s="57">
        <v>3130737006.1339798</v>
      </c>
      <c r="Y96" s="57">
        <v>3174973237.7320199</v>
      </c>
      <c r="Z96" s="57">
        <v>3220483161.1988001</v>
      </c>
      <c r="AA96" s="57">
        <v>3266768835.1240702</v>
      </c>
      <c r="AB96" s="57">
        <v>3313189623.1708102</v>
      </c>
      <c r="AC96" s="57">
        <v>3358962194.0752702</v>
      </c>
      <c r="AD96" s="57">
        <v>3403160521.6468801</v>
      </c>
      <c r="AE96" s="57">
        <v>3444715884.7683902</v>
      </c>
      <c r="AF96" s="57">
        <v>3482416867.3958201</v>
      </c>
      <c r="AG96" s="57">
        <v>3514909358.55832</v>
      </c>
      <c r="AH96" s="57">
        <v>3540696552.3583999</v>
      </c>
      <c r="AI96" s="57">
        <v>3558138947.9717398</v>
      </c>
      <c r="AJ96" s="57">
        <v>3565454349.6472998</v>
      </c>
      <c r="AK96" s="57">
        <v>3560717866.7073302</v>
      </c>
      <c r="AL96" s="57">
        <v>3541861913.5472398</v>
      </c>
      <c r="AM96" s="57">
        <v>3506676209.6357498</v>
      </c>
      <c r="AN96" s="57">
        <v>3452807779.51478</v>
      </c>
      <c r="AO96" s="57">
        <v>3377760952.79954</v>
      </c>
      <c r="AP96" s="57">
        <v>3278897364.1784401</v>
      </c>
      <c r="AQ96" s="57">
        <v>3153435953.4131999</v>
      </c>
      <c r="AR96" s="57">
        <v>2998452965.3387098</v>
      </c>
      <c r="AS96" s="57">
        <v>2810881949.8632302</v>
      </c>
      <c r="AT96" s="57">
        <v>2587513761.96807</v>
      </c>
    </row>
    <row r="97" spans="1:46">
      <c r="A97">
        <v>261</v>
      </c>
      <c r="B97">
        <v>331000</v>
      </c>
      <c r="C97" t="s">
        <v>440</v>
      </c>
      <c r="D97" t="s">
        <v>751</v>
      </c>
      <c r="E97" s="57">
        <v>8508461809.7160397</v>
      </c>
      <c r="F97" s="57">
        <v>8846978197.1592293</v>
      </c>
      <c r="G97" s="57">
        <v>9108925705.8290901</v>
      </c>
      <c r="H97" s="57">
        <v>9302377074.7033005</v>
      </c>
      <c r="I97" s="57">
        <v>9435028506.60079</v>
      </c>
      <c r="J97" s="57">
        <v>9514199668.1818295</v>
      </c>
      <c r="K97" s="57">
        <v>9546833689.9479809</v>
      </c>
      <c r="L97" s="57">
        <v>9539497166.2420902</v>
      </c>
      <c r="M97" s="57">
        <v>9498380155.2483692</v>
      </c>
      <c r="N97" s="57">
        <v>9429296178.9922791</v>
      </c>
      <c r="O97" s="57">
        <v>9337682223.3405991</v>
      </c>
      <c r="P97" s="57">
        <v>9228598738.0013905</v>
      </c>
      <c r="Q97" s="57">
        <v>9106729636.5240803</v>
      </c>
      <c r="R97" s="57">
        <v>8976382296.2993393</v>
      </c>
      <c r="S97" s="57">
        <v>8841487558.5591507</v>
      </c>
      <c r="T97" s="57">
        <v>8705599728.3768291</v>
      </c>
      <c r="U97" s="57">
        <v>8571896574.6669502</v>
      </c>
      <c r="V97" s="57">
        <v>8443179330.1854401</v>
      </c>
      <c r="W97" s="57">
        <v>8321872691.5295601</v>
      </c>
      <c r="X97" s="57">
        <v>8210024819.1377401</v>
      </c>
      <c r="Y97" s="57">
        <v>8109307337.2898798</v>
      </c>
      <c r="Z97" s="57">
        <v>8021015334.1069803</v>
      </c>
      <c r="AA97" s="57">
        <v>7946067361.55159</v>
      </c>
      <c r="AB97" s="57">
        <v>7885005435.4273596</v>
      </c>
      <c r="AC97" s="57">
        <v>7837995035.3793802</v>
      </c>
      <c r="AD97" s="57">
        <v>7804825104.89394</v>
      </c>
      <c r="AE97" s="57">
        <v>7784908051.2986898</v>
      </c>
      <c r="AF97" s="57">
        <v>7777279745.7626495</v>
      </c>
      <c r="AG97" s="57">
        <v>7780599523.29601</v>
      </c>
      <c r="AH97" s="57">
        <v>7793150182.7502604</v>
      </c>
      <c r="AI97" s="57">
        <v>7812837986.8182898</v>
      </c>
      <c r="AJ97" s="57">
        <v>7837192662.0343504</v>
      </c>
      <c r="AK97" s="57">
        <v>7863367398.7738199</v>
      </c>
      <c r="AL97" s="57">
        <v>7888138851.2534399</v>
      </c>
      <c r="AM97" s="57">
        <v>7907907137.5313301</v>
      </c>
      <c r="AN97" s="57">
        <v>7918695839.5070105</v>
      </c>
      <c r="AO97" s="57">
        <v>7916152002.9208002</v>
      </c>
      <c r="AP97" s="57">
        <v>7895546137.3550901</v>
      </c>
      <c r="AQ97" s="57">
        <v>7851772216.2328701</v>
      </c>
      <c r="AR97" s="57">
        <v>7779347676.81884</v>
      </c>
      <c r="AS97" s="57">
        <v>7672413420.2188902</v>
      </c>
      <c r="AT97" s="57">
        <v>7524733811.3802099</v>
      </c>
    </row>
    <row r="98" spans="1:46">
      <c r="A98">
        <v>161</v>
      </c>
      <c r="B98">
        <v>331100</v>
      </c>
      <c r="C98" t="s">
        <v>440</v>
      </c>
      <c r="D98" t="s">
        <v>750</v>
      </c>
      <c r="E98" s="57">
        <v>2989094276.0353599</v>
      </c>
      <c r="F98" s="57">
        <v>3108191044.8298898</v>
      </c>
      <c r="G98" s="57">
        <v>3214398922.2829199</v>
      </c>
      <c r="H98" s="57">
        <v>3308566948.0887799</v>
      </c>
      <c r="I98" s="57">
        <v>3391515515.9337401</v>
      </c>
      <c r="J98" s="57">
        <v>3464036373.4959798</v>
      </c>
      <c r="K98" s="57">
        <v>3526892622.4456701</v>
      </c>
      <c r="L98" s="57">
        <v>3580818718.44491</v>
      </c>
      <c r="M98" s="57">
        <v>3626520471.1477299</v>
      </c>
      <c r="N98" s="57">
        <v>3664675044.20013</v>
      </c>
      <c r="O98" s="57">
        <v>3695930955.2400498</v>
      </c>
      <c r="P98" s="57">
        <v>3720908075.8973799</v>
      </c>
      <c r="Q98" s="57">
        <v>3740197631.7939301</v>
      </c>
      <c r="R98" s="57">
        <v>3754362202.5434999</v>
      </c>
      <c r="S98" s="57">
        <v>3763935721.7518101</v>
      </c>
      <c r="T98" s="57">
        <v>3769423477.01652</v>
      </c>
      <c r="U98" s="57">
        <v>3771302109.9272499</v>
      </c>
      <c r="V98" s="57">
        <v>3770019616.0655799</v>
      </c>
      <c r="W98" s="57">
        <v>3765995345.0049901</v>
      </c>
      <c r="X98" s="57">
        <v>3759620000.3109698</v>
      </c>
      <c r="Y98" s="57">
        <v>3751255639.5409002</v>
      </c>
      <c r="Z98" s="57">
        <v>3741235674.2441401</v>
      </c>
      <c r="AA98" s="57">
        <v>3729864869.9619799</v>
      </c>
      <c r="AB98" s="57">
        <v>3717419346.2276702</v>
      </c>
      <c r="AC98" s="57">
        <v>3704146576.56639</v>
      </c>
      <c r="AD98" s="57">
        <v>3690265388.4952798</v>
      </c>
      <c r="AE98" s="57">
        <v>3675965963.5234299</v>
      </c>
      <c r="AF98" s="57">
        <v>3661409837.1518502</v>
      </c>
      <c r="AG98" s="57">
        <v>3646729898.8735299</v>
      </c>
      <c r="AH98" s="57">
        <v>3632030392.1733899</v>
      </c>
      <c r="AI98" s="57">
        <v>3617386914.5282998</v>
      </c>
      <c r="AJ98" s="57">
        <v>3602846417.4070601</v>
      </c>
      <c r="AK98" s="57">
        <v>3588427206.2704501</v>
      </c>
      <c r="AL98" s="57">
        <v>3574118940.5711799</v>
      </c>
      <c r="AM98" s="57">
        <v>3559882633.75389</v>
      </c>
      <c r="AN98" s="57">
        <v>3545650653.2551799</v>
      </c>
      <c r="AO98" s="57">
        <v>3531326720.5035901</v>
      </c>
      <c r="AP98" s="57">
        <v>3516785910.9196501</v>
      </c>
      <c r="AQ98" s="57">
        <v>3501874653.91576</v>
      </c>
      <c r="AR98" s="57">
        <v>3486410732.8963299</v>
      </c>
      <c r="AS98" s="57">
        <v>3470183285.25769</v>
      </c>
      <c r="AT98" s="57">
        <v>3452952802.3881102</v>
      </c>
    </row>
    <row r="99" spans="1:46">
      <c r="A99">
        <v>99</v>
      </c>
      <c r="B99">
        <v>340100</v>
      </c>
      <c r="C99" t="s">
        <v>469</v>
      </c>
      <c r="D99" t="s">
        <v>749</v>
      </c>
      <c r="E99" s="57">
        <v>14886099412.701599</v>
      </c>
      <c r="F99" s="57">
        <v>14656772693.2836</v>
      </c>
      <c r="G99" s="57">
        <v>14835462597.4562</v>
      </c>
      <c r="H99" s="57">
        <v>15355708969.6238</v>
      </c>
      <c r="I99" s="57">
        <v>16154832863.8909</v>
      </c>
      <c r="J99" s="57">
        <v>17173936544.0613</v>
      </c>
      <c r="K99" s="57">
        <v>18357903483.638699</v>
      </c>
      <c r="L99" s="57">
        <v>19655398365.826801</v>
      </c>
      <c r="M99" s="57">
        <v>21018867083.528301</v>
      </c>
      <c r="N99" s="57">
        <v>22404536739.346298</v>
      </c>
      <c r="O99" s="57">
        <v>23772415645.583</v>
      </c>
      <c r="P99" s="57">
        <v>25086293324.241299</v>
      </c>
      <c r="Q99" s="57">
        <v>26313740507.022598</v>
      </c>
      <c r="R99" s="57">
        <v>27426109135.328701</v>
      </c>
      <c r="S99" s="57">
        <v>28398532360.261101</v>
      </c>
      <c r="T99" s="57">
        <v>29209924542.620701</v>
      </c>
      <c r="U99" s="57">
        <v>29842981252.908401</v>
      </c>
      <c r="V99" s="57">
        <v>30284179271.324501</v>
      </c>
      <c r="W99" s="57">
        <v>30523776587.769699</v>
      </c>
      <c r="X99" s="57">
        <v>30555812401.843102</v>
      </c>
      <c r="Y99" s="57">
        <v>30378107122.845501</v>
      </c>
      <c r="Z99" s="57">
        <v>29992262369.775101</v>
      </c>
      <c r="AA99" s="57">
        <v>29403660971.331799</v>
      </c>
      <c r="AB99" s="57">
        <v>28621466965.913101</v>
      </c>
      <c r="AC99" s="57">
        <v>27658625601.6194</v>
      </c>
      <c r="AD99" s="57">
        <v>26531863336.247101</v>
      </c>
      <c r="AE99" s="57">
        <v>25261687837.2952</v>
      </c>
      <c r="AF99" s="57">
        <v>23872387981.960201</v>
      </c>
      <c r="AG99" s="57">
        <v>22392033857.140598</v>
      </c>
      <c r="AH99" s="57">
        <v>20852476759.432598</v>
      </c>
      <c r="AI99" s="57">
        <v>19289349195.133499</v>
      </c>
      <c r="AJ99" s="57">
        <v>17742064880.2393</v>
      </c>
      <c r="AK99" s="57">
        <v>16253818740.445999</v>
      </c>
      <c r="AL99" s="57">
        <v>14871586911.1506</v>
      </c>
      <c r="AM99" s="57">
        <v>13646126737.4473</v>
      </c>
      <c r="AN99" s="57">
        <v>12631976774.131599</v>
      </c>
      <c r="AO99" s="57">
        <v>11887456785.6982</v>
      </c>
      <c r="AP99" s="57">
        <v>11474667746.3433</v>
      </c>
      <c r="AQ99" s="57">
        <v>11459491839.9592</v>
      </c>
      <c r="AR99" s="57">
        <v>11911592460.1416</v>
      </c>
      <c r="AS99" s="57">
        <v>12904414210.185101</v>
      </c>
      <c r="AT99" s="57">
        <v>14515182903.080299</v>
      </c>
    </row>
    <row r="100" spans="1:46">
      <c r="A100">
        <v>290</v>
      </c>
      <c r="B100">
        <v>340200</v>
      </c>
      <c r="C100" t="s">
        <v>469</v>
      </c>
      <c r="D100" t="s">
        <v>748</v>
      </c>
      <c r="E100" s="57">
        <v>5193769550.26929</v>
      </c>
      <c r="F100" s="57">
        <v>5081951529.3750095</v>
      </c>
      <c r="G100" s="57">
        <v>5048479957.6712198</v>
      </c>
      <c r="H100" s="57">
        <v>5082094470.07446</v>
      </c>
      <c r="I100" s="57">
        <v>5172118065.2992802</v>
      </c>
      <c r="J100" s="57">
        <v>5308457105.85812</v>
      </c>
      <c r="K100" s="57">
        <v>5481601318.0614901</v>
      </c>
      <c r="L100" s="57">
        <v>5682623792.0178299</v>
      </c>
      <c r="M100" s="57">
        <v>5903180981.6336002</v>
      </c>
      <c r="N100" s="57">
        <v>6135512704.6131697</v>
      </c>
      <c r="O100" s="57">
        <v>6372442142.4589796</v>
      </c>
      <c r="P100" s="57">
        <v>6607375840.4713697</v>
      </c>
      <c r="Q100" s="57">
        <v>6834303707.7486601</v>
      </c>
      <c r="R100" s="57">
        <v>7047799017.1871901</v>
      </c>
      <c r="S100" s="57">
        <v>7243018405.4813004</v>
      </c>
      <c r="T100" s="57">
        <v>7415701873.12325</v>
      </c>
      <c r="U100" s="57">
        <v>7562172784.4033298</v>
      </c>
      <c r="V100" s="57">
        <v>7679337867.4097204</v>
      </c>
      <c r="W100" s="57">
        <v>7764687214.0286503</v>
      </c>
      <c r="X100" s="57">
        <v>7816294279.9444504</v>
      </c>
      <c r="Y100" s="57">
        <v>7832815884.63906</v>
      </c>
      <c r="Z100" s="57">
        <v>7813492211.3928499</v>
      </c>
      <c r="AA100" s="57">
        <v>7758146807.2837801</v>
      </c>
      <c r="AB100" s="57">
        <v>7667186583.1881304</v>
      </c>
      <c r="AC100" s="57">
        <v>7541601813.77987</v>
      </c>
      <c r="AD100" s="57">
        <v>7382966137.5310602</v>
      </c>
      <c r="AE100" s="57">
        <v>7193436556.7118502</v>
      </c>
      <c r="AF100" s="57">
        <v>6975753437.3902798</v>
      </c>
      <c r="AG100" s="57">
        <v>6733240509.43221</v>
      </c>
      <c r="AH100" s="57">
        <v>6469804866.5016699</v>
      </c>
      <c r="AI100" s="57">
        <v>6189936966.06075</v>
      </c>
      <c r="AJ100" s="57">
        <v>5898710629.3691597</v>
      </c>
      <c r="AK100" s="57">
        <v>5601783041.4850998</v>
      </c>
      <c r="AL100" s="57">
        <v>5305394751.2642097</v>
      </c>
      <c r="AM100" s="57">
        <v>5016369671.36059</v>
      </c>
      <c r="AN100" s="57">
        <v>4742115078.2259102</v>
      </c>
      <c r="AO100" s="57">
        <v>4490621612.1101303</v>
      </c>
      <c r="AP100" s="57">
        <v>4270463277.0609999</v>
      </c>
      <c r="AQ100" s="57">
        <v>4090797440.9243999</v>
      </c>
      <c r="AR100" s="57">
        <v>3961364835.3438301</v>
      </c>
      <c r="AS100" s="57">
        <v>3892489555.7613802</v>
      </c>
      <c r="AT100" s="57">
        <v>3895079061.4166498</v>
      </c>
    </row>
    <row r="101" spans="1:46">
      <c r="A101">
        <v>20</v>
      </c>
      <c r="B101">
        <v>340300</v>
      </c>
      <c r="C101" t="s">
        <v>469</v>
      </c>
      <c r="D101" t="s">
        <v>747</v>
      </c>
      <c r="E101" s="57">
        <v>3684951964.28863</v>
      </c>
      <c r="F101" s="57">
        <v>3894787642.375</v>
      </c>
      <c r="G101" s="57">
        <v>4078173594.1156502</v>
      </c>
      <c r="H101" s="57">
        <v>4239070197.3370299</v>
      </c>
      <c r="I101" s="57">
        <v>4381168207.0441999</v>
      </c>
      <c r="J101" s="57">
        <v>4507888755.4208899</v>
      </c>
      <c r="K101" s="57">
        <v>4622383351.8294601</v>
      </c>
      <c r="L101" s="57">
        <v>4727533882.8108902</v>
      </c>
      <c r="M101" s="57">
        <v>4825952612.0848503</v>
      </c>
      <c r="N101" s="57">
        <v>4919982180.5496302</v>
      </c>
      <c r="O101" s="57">
        <v>5011695606.2821598</v>
      </c>
      <c r="P101" s="57">
        <v>5102896284.5380201</v>
      </c>
      <c r="Q101" s="57">
        <v>5195117987.75144</v>
      </c>
      <c r="R101" s="57">
        <v>5289624865.5352697</v>
      </c>
      <c r="S101" s="57">
        <v>5387411444.6810198</v>
      </c>
      <c r="T101" s="57">
        <v>5489202629.1588602</v>
      </c>
      <c r="U101" s="57">
        <v>5595453700.1176004</v>
      </c>
      <c r="V101" s="57">
        <v>5706350315.8846502</v>
      </c>
      <c r="W101" s="57">
        <v>5821808511.9660797</v>
      </c>
      <c r="X101" s="57">
        <v>5941474701.0466499</v>
      </c>
      <c r="Y101" s="57">
        <v>6064725672.9897499</v>
      </c>
      <c r="Z101" s="57">
        <v>6190668594.8373604</v>
      </c>
      <c r="AA101" s="57">
        <v>6318141010.8101397</v>
      </c>
      <c r="AB101" s="57">
        <v>6445710842.3074102</v>
      </c>
      <c r="AC101" s="57">
        <v>6571676387.9070902</v>
      </c>
      <c r="AD101" s="57">
        <v>6694066323.3657999</v>
      </c>
      <c r="AE101" s="57">
        <v>6810639701.6187601</v>
      </c>
      <c r="AF101" s="57">
        <v>6918885952.77985</v>
      </c>
      <c r="AG101" s="57">
        <v>7016024884.1415901</v>
      </c>
      <c r="AH101" s="57">
        <v>7099006680.17519</v>
      </c>
      <c r="AI101" s="57">
        <v>7164511902.5303497</v>
      </c>
      <c r="AJ101" s="57">
        <v>7208951490.0356302</v>
      </c>
      <c r="AK101" s="57">
        <v>7228466758.69806</v>
      </c>
      <c r="AL101" s="57">
        <v>7218929401.7033901</v>
      </c>
      <c r="AM101" s="57">
        <v>7175941489.4160204</v>
      </c>
      <c r="AN101" s="57">
        <v>7094835469.3789597</v>
      </c>
      <c r="AO101" s="57">
        <v>6970674166.31394</v>
      </c>
      <c r="AP101" s="57">
        <v>6798250782.12117</v>
      </c>
      <c r="AQ101" s="57">
        <v>6572088895.8796997</v>
      </c>
      <c r="AR101" s="57">
        <v>6286442463.8470602</v>
      </c>
      <c r="AS101" s="57">
        <v>5935295819.4595098</v>
      </c>
      <c r="AT101" s="57">
        <v>5512363673.3320503</v>
      </c>
    </row>
    <row r="102" spans="1:46">
      <c r="A102">
        <v>119</v>
      </c>
      <c r="B102">
        <v>340400</v>
      </c>
      <c r="C102" t="s">
        <v>469</v>
      </c>
      <c r="D102" t="s">
        <v>746</v>
      </c>
      <c r="E102" s="57">
        <v>3092654017.3766599</v>
      </c>
      <c r="F102" s="57">
        <v>3876655059.0349102</v>
      </c>
      <c r="G102" s="57">
        <v>4521191439.9496002</v>
      </c>
      <c r="H102" s="57">
        <v>5039866917.1502705</v>
      </c>
      <c r="I102" s="57">
        <v>5445678710.9678297</v>
      </c>
      <c r="J102" s="57">
        <v>5751017505.0345802</v>
      </c>
      <c r="K102" s="57">
        <v>5967667446.2845201</v>
      </c>
      <c r="L102" s="57">
        <v>6106806144.9528503</v>
      </c>
      <c r="M102" s="57">
        <v>6179004674.5763903</v>
      </c>
      <c r="N102" s="57">
        <v>6194227571.9933205</v>
      </c>
      <c r="O102" s="57">
        <v>6161832837.3433199</v>
      </c>
      <c r="P102" s="57">
        <v>6090571934.0676298</v>
      </c>
      <c r="Q102" s="57">
        <v>5988589788.90872</v>
      </c>
      <c r="R102" s="57">
        <v>5863424791.9108</v>
      </c>
      <c r="S102" s="57">
        <v>5722008796.4193096</v>
      </c>
      <c r="T102" s="57">
        <v>5570667119.0811796</v>
      </c>
      <c r="U102" s="57">
        <v>5415118539.8450298</v>
      </c>
      <c r="V102" s="57">
        <v>5260475301.9606304</v>
      </c>
      <c r="W102" s="57">
        <v>5111243111.9793396</v>
      </c>
      <c r="X102" s="57">
        <v>4971321139.7540598</v>
      </c>
      <c r="Y102" s="57">
        <v>4844002018.4390602</v>
      </c>
      <c r="Z102" s="57">
        <v>4731971844.4900799</v>
      </c>
      <c r="AA102" s="57">
        <v>4637310177.6642799</v>
      </c>
      <c r="AB102" s="57">
        <v>4561490041.0202904</v>
      </c>
      <c r="AC102" s="57">
        <v>4505377920.9183702</v>
      </c>
      <c r="AD102" s="57">
        <v>4469233767.02005</v>
      </c>
      <c r="AE102" s="57">
        <v>4452710992.2882996</v>
      </c>
      <c r="AF102" s="57">
        <v>4454856472.9878197</v>
      </c>
      <c r="AG102" s="57">
        <v>4474110548.6842299</v>
      </c>
      <c r="AH102" s="57">
        <v>4508307022.2452698</v>
      </c>
      <c r="AI102" s="57">
        <v>4554673159.8398104</v>
      </c>
      <c r="AJ102" s="57">
        <v>4609829690.9380198</v>
      </c>
      <c r="AK102" s="57">
        <v>4669790808.3118</v>
      </c>
      <c r="AL102" s="57">
        <v>4729964168.0342102</v>
      </c>
      <c r="AM102" s="57">
        <v>4785150889.4803801</v>
      </c>
      <c r="AN102" s="57">
        <v>4829545555.3263197</v>
      </c>
      <c r="AO102" s="57">
        <v>4856736211.5494099</v>
      </c>
      <c r="AP102" s="57">
        <v>4859704367.4291697</v>
      </c>
      <c r="AQ102" s="57">
        <v>4830824995.5458698</v>
      </c>
      <c r="AR102" s="57">
        <v>4761866531.7817097</v>
      </c>
      <c r="AS102" s="57">
        <v>4643990875.3199196</v>
      </c>
      <c r="AT102" s="57">
        <v>4467753388.6458397</v>
      </c>
    </row>
    <row r="103" spans="1:46">
      <c r="A103">
        <v>184</v>
      </c>
      <c r="B103">
        <v>340500</v>
      </c>
      <c r="C103" t="s">
        <v>469</v>
      </c>
      <c r="D103" t="s">
        <v>745</v>
      </c>
      <c r="E103" s="57">
        <v>2584375808.3181701</v>
      </c>
      <c r="F103" s="57">
        <v>2720302287.07161</v>
      </c>
      <c r="G103" s="57">
        <v>2841057787.3063102</v>
      </c>
      <c r="H103" s="57">
        <v>2948711130.4668798</v>
      </c>
      <c r="I103" s="57">
        <v>3045196446.2476602</v>
      </c>
      <c r="J103" s="57">
        <v>3132313172.5927</v>
      </c>
      <c r="K103" s="57">
        <v>3211726055.6957402</v>
      </c>
      <c r="L103" s="57">
        <v>3284965150.0002398</v>
      </c>
      <c r="M103" s="57">
        <v>3353425818.1993699</v>
      </c>
      <c r="N103" s="57">
        <v>3418368731.23597</v>
      </c>
      <c r="O103" s="57">
        <v>3480919868.3026299</v>
      </c>
      <c r="P103" s="57">
        <v>3542070516.84164</v>
      </c>
      <c r="Q103" s="57">
        <v>3602677272.54498</v>
      </c>
      <c r="R103" s="57">
        <v>3663462039.3543301</v>
      </c>
      <c r="S103" s="57">
        <v>3725012029.4610901</v>
      </c>
      <c r="T103" s="57">
        <v>3787779763.3063898</v>
      </c>
      <c r="U103" s="57">
        <v>3852083069.5810099</v>
      </c>
      <c r="V103" s="57">
        <v>3918105085.2254801</v>
      </c>
      <c r="W103" s="57">
        <v>3985894255.4300399</v>
      </c>
      <c r="X103" s="57">
        <v>4055364333.6346002</v>
      </c>
      <c r="Y103" s="57">
        <v>4126294381.5288</v>
      </c>
      <c r="Z103" s="57">
        <v>4198328769.05198</v>
      </c>
      <c r="AA103" s="57">
        <v>4270977174.3931999</v>
      </c>
      <c r="AB103" s="57">
        <v>4343614583.99123</v>
      </c>
      <c r="AC103" s="57">
        <v>4415481292.5344801</v>
      </c>
      <c r="AD103" s="57">
        <v>4485682902.9611797</v>
      </c>
      <c r="AE103" s="57">
        <v>4553190326.4591599</v>
      </c>
      <c r="AF103" s="57">
        <v>4616839782.4660101</v>
      </c>
      <c r="AG103" s="57">
        <v>4675332798.6690302</v>
      </c>
      <c r="AH103" s="57">
        <v>4727236211.0052099</v>
      </c>
      <c r="AI103" s="57">
        <v>4770982163.6612597</v>
      </c>
      <c r="AJ103" s="57">
        <v>4804868109.0735502</v>
      </c>
      <c r="AK103" s="57">
        <v>4827056807.9282303</v>
      </c>
      <c r="AL103" s="57">
        <v>4835576329.1610804</v>
      </c>
      <c r="AM103" s="57">
        <v>4828320049.9576702</v>
      </c>
      <c r="AN103" s="57">
        <v>4803046655.7532101</v>
      </c>
      <c r="AO103" s="57">
        <v>4757380140.2326298</v>
      </c>
      <c r="AP103" s="57">
        <v>4688809805.3306198</v>
      </c>
      <c r="AQ103" s="57">
        <v>4594690261.2314596</v>
      </c>
      <c r="AR103" s="57">
        <v>4472241426.3691998</v>
      </c>
      <c r="AS103" s="57">
        <v>4318548527.4277096</v>
      </c>
      <c r="AT103" s="57">
        <v>4130562099.3403401</v>
      </c>
    </row>
    <row r="104" spans="1:46">
      <c r="A104">
        <v>118</v>
      </c>
      <c r="B104">
        <v>340600</v>
      </c>
      <c r="C104" t="s">
        <v>469</v>
      </c>
      <c r="D104" t="s">
        <v>744</v>
      </c>
      <c r="E104" s="57">
        <v>3778697618.3069501</v>
      </c>
      <c r="F104" s="57">
        <v>3763004120.6349401</v>
      </c>
      <c r="G104" s="57">
        <v>3789547103.7265201</v>
      </c>
      <c r="H104" s="57">
        <v>3852378398.33038</v>
      </c>
      <c r="I104" s="57">
        <v>3945843756.26092</v>
      </c>
      <c r="J104" s="57">
        <v>4064582850.3982801</v>
      </c>
      <c r="K104" s="57">
        <v>4203529274.6883101</v>
      </c>
      <c r="L104" s="57">
        <v>4357910544.14258</v>
      </c>
      <c r="M104" s="57">
        <v>4523248094.8383799</v>
      </c>
      <c r="N104" s="57">
        <v>4695357283.9186897</v>
      </c>
      <c r="O104" s="57">
        <v>4870347389.5922203</v>
      </c>
      <c r="P104" s="57">
        <v>5044621611.1334496</v>
      </c>
      <c r="Q104" s="57">
        <v>5214877068.8824997</v>
      </c>
      <c r="R104" s="57">
        <v>5378104804.2452297</v>
      </c>
      <c r="S104" s="57">
        <v>5531589779.6932497</v>
      </c>
      <c r="T104" s="57">
        <v>5672910878.7638597</v>
      </c>
      <c r="U104" s="57">
        <v>5799940906.06007</v>
      </c>
      <c r="V104" s="57">
        <v>5910846587.2506199</v>
      </c>
      <c r="W104" s="57">
        <v>6004088569.0699501</v>
      </c>
      <c r="X104" s="57">
        <v>6078421419.3182602</v>
      </c>
      <c r="Y104" s="57">
        <v>6132893626.8614302</v>
      </c>
      <c r="Z104" s="57">
        <v>6166847601.6310301</v>
      </c>
      <c r="AA104" s="57">
        <v>6179919674.6244898</v>
      </c>
      <c r="AB104" s="57">
        <v>6172040097.9047499</v>
      </c>
      <c r="AC104" s="57">
        <v>6143433044.6005898</v>
      </c>
      <c r="AD104" s="57">
        <v>6094616608.9064903</v>
      </c>
      <c r="AE104" s="57">
        <v>6026402806.0826197</v>
      </c>
      <c r="AF104" s="57">
        <v>5939897572.4549904</v>
      </c>
      <c r="AG104" s="57">
        <v>5836500765.4150801</v>
      </c>
      <c r="AH104" s="57">
        <v>5717906163.4203596</v>
      </c>
      <c r="AI104" s="57">
        <v>5586101465.9937696</v>
      </c>
      <c r="AJ104" s="57">
        <v>5443368293.7241697</v>
      </c>
      <c r="AK104" s="57">
        <v>5292282188.2660799</v>
      </c>
      <c r="AL104" s="57">
        <v>5135712612.3396196</v>
      </c>
      <c r="AM104" s="57">
        <v>4976822949.7308598</v>
      </c>
      <c r="AN104" s="57">
        <v>4819070505.2913103</v>
      </c>
      <c r="AO104" s="57">
        <v>4666206504.9383202</v>
      </c>
      <c r="AP104" s="57">
        <v>4522276095.6551704</v>
      </c>
      <c r="AQ104" s="57">
        <v>4391618345.4904299</v>
      </c>
      <c r="AR104" s="57">
        <v>4278866243.5587201</v>
      </c>
      <c r="AS104" s="57">
        <v>4188946700.0402899</v>
      </c>
      <c r="AT104" s="57">
        <v>4127080546.1810699</v>
      </c>
    </row>
    <row r="105" spans="1:46">
      <c r="A105">
        <v>274</v>
      </c>
      <c r="B105">
        <v>340700</v>
      </c>
      <c r="C105" t="s">
        <v>469</v>
      </c>
      <c r="D105" t="s">
        <v>743</v>
      </c>
      <c r="E105" s="57">
        <v>1649996066.4976599</v>
      </c>
      <c r="F105" s="57">
        <v>1727688173.6518199</v>
      </c>
      <c r="G105" s="57">
        <v>1798446030.2682099</v>
      </c>
      <c r="H105" s="57">
        <v>1863191566.64817</v>
      </c>
      <c r="I105" s="57">
        <v>1922786185.0553601</v>
      </c>
      <c r="J105" s="57">
        <v>1978030759.7156701</v>
      </c>
      <c r="K105" s="57">
        <v>2029665636.8172901</v>
      </c>
      <c r="L105" s="57">
        <v>2078370634.5107</v>
      </c>
      <c r="M105" s="57">
        <v>2124765042.9086399</v>
      </c>
      <c r="N105" s="57">
        <v>2169407624.0861402</v>
      </c>
      <c r="O105" s="57">
        <v>2212796612.0805001</v>
      </c>
      <c r="P105" s="57">
        <v>2255369712.8913002</v>
      </c>
      <c r="Q105" s="57">
        <v>2297504104.4804201</v>
      </c>
      <c r="R105" s="57">
        <v>2339516436.7719798</v>
      </c>
      <c r="S105" s="57">
        <v>2381662831.65242</v>
      </c>
      <c r="T105" s="57">
        <v>2424138882.9704199</v>
      </c>
      <c r="U105" s="57">
        <v>2467079656.5369601</v>
      </c>
      <c r="V105" s="57">
        <v>2510559690.1252999</v>
      </c>
      <c r="W105" s="57">
        <v>2554592993.4709802</v>
      </c>
      <c r="X105" s="57">
        <v>2599133048.2718</v>
      </c>
      <c r="Y105" s="57">
        <v>2644072808.18785</v>
      </c>
      <c r="Z105" s="57">
        <v>2689244698.8415198</v>
      </c>
      <c r="AA105" s="57">
        <v>2734420617.81745</v>
      </c>
      <c r="AB105" s="57">
        <v>2779311934.66256</v>
      </c>
      <c r="AC105" s="57">
        <v>2823569490.8860602</v>
      </c>
      <c r="AD105" s="57">
        <v>2866783599.9594402</v>
      </c>
      <c r="AE105" s="57">
        <v>2908484047.3164501</v>
      </c>
      <c r="AF105" s="57">
        <v>2948140090.3531499</v>
      </c>
      <c r="AG105" s="57">
        <v>2985160458.4278498</v>
      </c>
      <c r="AH105" s="57">
        <v>3018893352.8611598</v>
      </c>
      <c r="AI105" s="57">
        <v>3048626446.9359398</v>
      </c>
      <c r="AJ105" s="57">
        <v>3073586885.8973598</v>
      </c>
      <c r="AK105" s="57">
        <v>3092941286.9528599</v>
      </c>
      <c r="AL105" s="57">
        <v>3105795739.27214</v>
      </c>
      <c r="AM105" s="57">
        <v>3111195803.9872098</v>
      </c>
      <c r="AN105" s="57">
        <v>3108126514.1923199</v>
      </c>
      <c r="AO105" s="57">
        <v>3095512374.9440598</v>
      </c>
      <c r="AP105" s="57">
        <v>3072217363.26121</v>
      </c>
      <c r="AQ105" s="57">
        <v>3037044928.1248999</v>
      </c>
      <c r="AR105" s="57">
        <v>2988737990.4785199</v>
      </c>
      <c r="AS105" s="57">
        <v>2925978943.2277298</v>
      </c>
      <c r="AT105" s="57">
        <v>2847389651.24049</v>
      </c>
    </row>
    <row r="106" spans="1:46">
      <c r="A106">
        <v>8</v>
      </c>
      <c r="B106">
        <v>340800</v>
      </c>
      <c r="C106" t="s">
        <v>469</v>
      </c>
      <c r="D106" t="s">
        <v>742</v>
      </c>
      <c r="E106" s="57">
        <v>5117831571.4711103</v>
      </c>
      <c r="F106" s="57">
        <v>5414859392.0427303</v>
      </c>
      <c r="G106" s="57">
        <v>5674710530.8608198</v>
      </c>
      <c r="H106" s="57">
        <v>5902736788.0237303</v>
      </c>
      <c r="I106" s="57">
        <v>6103930357.2472</v>
      </c>
      <c r="J106" s="57">
        <v>6282923825.8643799</v>
      </c>
      <c r="K106" s="57">
        <v>6443990174.8258305</v>
      </c>
      <c r="L106" s="57">
        <v>6591042778.6995001</v>
      </c>
      <c r="M106" s="57">
        <v>6727635405.6707802</v>
      </c>
      <c r="N106" s="57">
        <v>6856962217.5424299</v>
      </c>
      <c r="O106" s="57">
        <v>6981857769.7346401</v>
      </c>
      <c r="P106" s="57">
        <v>7104797011.2849998</v>
      </c>
      <c r="Q106" s="57">
        <v>7227895284.8485203</v>
      </c>
      <c r="R106" s="57">
        <v>7352908326.6975603</v>
      </c>
      <c r="S106" s="57">
        <v>7481232266.7219801</v>
      </c>
      <c r="T106" s="57">
        <v>7613903628.4289503</v>
      </c>
      <c r="U106" s="57">
        <v>7751599328.94312</v>
      </c>
      <c r="V106" s="57">
        <v>7894636679.0064802</v>
      </c>
      <c r="W106" s="57">
        <v>8042973382.9785204</v>
      </c>
      <c r="X106" s="57">
        <v>8196207538.8360701</v>
      </c>
      <c r="Y106" s="57">
        <v>8353577638.1733503</v>
      </c>
      <c r="Z106" s="57">
        <v>8513962566.2020197</v>
      </c>
      <c r="AA106" s="57">
        <v>8675881601.7511501</v>
      </c>
      <c r="AB106" s="57">
        <v>8837494417.2671394</v>
      </c>
      <c r="AC106" s="57">
        <v>8996601078.8140202</v>
      </c>
      <c r="AD106" s="57">
        <v>9150642046.0729008</v>
      </c>
      <c r="AE106" s="57">
        <v>9296698172.3425808</v>
      </c>
      <c r="AF106" s="57">
        <v>9431490704.5391197</v>
      </c>
      <c r="AG106" s="57">
        <v>9551381283.1959801</v>
      </c>
      <c r="AH106" s="57">
        <v>9652371942.4640694</v>
      </c>
      <c r="AI106" s="57">
        <v>9730105110.1117802</v>
      </c>
      <c r="AJ106" s="57">
        <v>9779863607.5247402</v>
      </c>
      <c r="AK106" s="57">
        <v>9796570649.7060795</v>
      </c>
      <c r="AL106" s="57">
        <v>9774789845.2763901</v>
      </c>
      <c r="AM106" s="57">
        <v>9708725196.4736595</v>
      </c>
      <c r="AN106" s="57">
        <v>9592221099.1530399</v>
      </c>
      <c r="AO106" s="57">
        <v>9418762342.7873802</v>
      </c>
      <c r="AP106" s="57">
        <v>9181474110.4669094</v>
      </c>
      <c r="AQ106" s="57">
        <v>8873121978.8990993</v>
      </c>
      <c r="AR106" s="57">
        <v>8486111918.4089003</v>
      </c>
      <c r="AS106" s="57">
        <v>8012490292.9387398</v>
      </c>
      <c r="AT106" s="57">
        <v>7443943860.04848</v>
      </c>
    </row>
    <row r="107" spans="1:46">
      <c r="A107">
        <v>122</v>
      </c>
      <c r="B107">
        <v>341000</v>
      </c>
      <c r="C107" t="s">
        <v>469</v>
      </c>
      <c r="D107" t="s">
        <v>741</v>
      </c>
      <c r="E107" s="57">
        <v>1221920669.1155701</v>
      </c>
      <c r="F107" s="57">
        <v>1574430822.2567</v>
      </c>
      <c r="G107" s="57">
        <v>1862261832.4892399</v>
      </c>
      <c r="H107" s="57">
        <v>2091766685.3632901</v>
      </c>
      <c r="I107" s="57">
        <v>2269014581.8500299</v>
      </c>
      <c r="J107" s="57">
        <v>2399790938.3417201</v>
      </c>
      <c r="K107" s="57">
        <v>2489597386.65171</v>
      </c>
      <c r="L107" s="57">
        <v>2543651774.01441</v>
      </c>
      <c r="M107" s="57">
        <v>2566888163.08535</v>
      </c>
      <c r="N107" s="57">
        <v>2563956831.9411001</v>
      </c>
      <c r="O107" s="57">
        <v>2539224274.07934</v>
      </c>
      <c r="P107" s="57">
        <v>2496773198.4188499</v>
      </c>
      <c r="Q107" s="57">
        <v>2440402529.2994399</v>
      </c>
      <c r="R107" s="57">
        <v>2373627406.4820399</v>
      </c>
      <c r="S107" s="57">
        <v>2299679185.1486502</v>
      </c>
      <c r="T107" s="57">
        <v>2221505435.90238</v>
      </c>
      <c r="U107" s="57">
        <v>2141769944.7673199</v>
      </c>
      <c r="V107" s="57">
        <v>2062852713.1888199</v>
      </c>
      <c r="W107" s="57">
        <v>1986849958.0331199</v>
      </c>
      <c r="X107" s="57">
        <v>1915574111.5876701</v>
      </c>
      <c r="Y107" s="57">
        <v>1850553821.5609801</v>
      </c>
      <c r="Z107" s="57">
        <v>1793033951.0826099</v>
      </c>
      <c r="AA107" s="57">
        <v>1743975578.7032399</v>
      </c>
      <c r="AB107" s="57">
        <v>1704055998.3945</v>
      </c>
      <c r="AC107" s="57">
        <v>1673668719.5493801</v>
      </c>
      <c r="AD107" s="57">
        <v>1652923466.9816899</v>
      </c>
      <c r="AE107" s="57">
        <v>1641646180.92644</v>
      </c>
      <c r="AF107" s="57">
        <v>1639379017.03971</v>
      </c>
      <c r="AG107" s="57">
        <v>1645380346.39853</v>
      </c>
      <c r="AH107" s="57">
        <v>1658624755.50138</v>
      </c>
      <c r="AI107" s="57">
        <v>1677803046.2673099</v>
      </c>
      <c r="AJ107" s="57">
        <v>1701322236.0369</v>
      </c>
      <c r="AK107" s="57">
        <v>1727305557.5715101</v>
      </c>
      <c r="AL107" s="57">
        <v>1753592459.05375</v>
      </c>
      <c r="AM107" s="57">
        <v>1777738604.08728</v>
      </c>
      <c r="AN107" s="57">
        <v>1797015871.6968701</v>
      </c>
      <c r="AO107" s="57">
        <v>1808412356.3281901</v>
      </c>
      <c r="AP107" s="57">
        <v>1808632367.8482399</v>
      </c>
      <c r="AQ107" s="57">
        <v>1794096431.5448599</v>
      </c>
      <c r="AR107" s="57">
        <v>1760941288.1273201</v>
      </c>
      <c r="AS107" s="57">
        <v>1705019893.72559</v>
      </c>
      <c r="AT107" s="57">
        <v>1621901419.89096</v>
      </c>
    </row>
    <row r="108" spans="1:46">
      <c r="A108">
        <v>49</v>
      </c>
      <c r="B108">
        <v>341100</v>
      </c>
      <c r="C108" t="s">
        <v>469</v>
      </c>
      <c r="D108" t="s">
        <v>740</v>
      </c>
      <c r="E108" s="57">
        <v>5211712419.0059004</v>
      </c>
      <c r="F108" s="57">
        <v>5353329652.4146204</v>
      </c>
      <c r="G108" s="57">
        <v>5480880567.2157898</v>
      </c>
      <c r="H108" s="57">
        <v>5595177980.2934799</v>
      </c>
      <c r="I108" s="57">
        <v>5697012232.60359</v>
      </c>
      <c r="J108" s="57">
        <v>5787151189.1739197</v>
      </c>
      <c r="K108" s="57">
        <v>5866340239.1041403</v>
      </c>
      <c r="L108" s="57">
        <v>5935302295.5657597</v>
      </c>
      <c r="M108" s="57">
        <v>5994737795.8021898</v>
      </c>
      <c r="N108" s="57">
        <v>6045324701.1286697</v>
      </c>
      <c r="O108" s="57">
        <v>6087718496.9323397</v>
      </c>
      <c r="P108" s="57">
        <v>6122552192.6722097</v>
      </c>
      <c r="Q108" s="57">
        <v>6150436321.8791304</v>
      </c>
      <c r="R108" s="57">
        <v>6171958942.1558304</v>
      </c>
      <c r="S108" s="57">
        <v>6187685635.1769304</v>
      </c>
      <c r="T108" s="57">
        <v>6198159506.68888</v>
      </c>
      <c r="U108" s="57">
        <v>6203901186.5100403</v>
      </c>
      <c r="V108" s="57">
        <v>6205408828.5305901</v>
      </c>
      <c r="W108" s="57">
        <v>6203158110.7126198</v>
      </c>
      <c r="X108" s="57">
        <v>6197602235.0900698</v>
      </c>
      <c r="Y108" s="57">
        <v>6189171927.7687502</v>
      </c>
      <c r="Z108" s="57">
        <v>6178275438.9263296</v>
      </c>
      <c r="AA108" s="57">
        <v>6165298542.8123503</v>
      </c>
      <c r="AB108" s="57">
        <v>6150604537.7482405</v>
      </c>
      <c r="AC108" s="57">
        <v>6134534246.1272697</v>
      </c>
      <c r="AD108" s="57">
        <v>6117406014.4145899</v>
      </c>
      <c r="AE108" s="57">
        <v>6099515713.1472301</v>
      </c>
      <c r="AF108" s="57">
        <v>6081136736.9340496</v>
      </c>
      <c r="AG108" s="57">
        <v>6062520004.4558096</v>
      </c>
      <c r="AH108" s="57">
        <v>6043893958.4651499</v>
      </c>
      <c r="AI108" s="57">
        <v>6025464565.78654</v>
      </c>
      <c r="AJ108" s="57">
        <v>6007415317.3163404</v>
      </c>
      <c r="AK108" s="57">
        <v>5989907228.0227804</v>
      </c>
      <c r="AL108" s="57">
        <v>5973078836.9459496</v>
      </c>
      <c r="AM108" s="57">
        <v>5957046207.1978102</v>
      </c>
      <c r="AN108" s="57">
        <v>5941902925.9621801</v>
      </c>
      <c r="AO108" s="57">
        <v>5927720104.4947701</v>
      </c>
      <c r="AP108" s="57">
        <v>5914546378.1231298</v>
      </c>
      <c r="AQ108" s="57">
        <v>5902407906.2467098</v>
      </c>
      <c r="AR108" s="57">
        <v>5891308372.3367901</v>
      </c>
      <c r="AS108" s="57">
        <v>5881228983.9365597</v>
      </c>
      <c r="AT108" s="57">
        <v>5872128472.6610498</v>
      </c>
    </row>
    <row r="109" spans="1:46">
      <c r="A109">
        <v>77</v>
      </c>
      <c r="B109">
        <v>341200</v>
      </c>
      <c r="C109" t="s">
        <v>469</v>
      </c>
      <c r="D109" t="s">
        <v>739</v>
      </c>
      <c r="E109" s="57">
        <v>6586536118.53687</v>
      </c>
      <c r="F109" s="57">
        <v>10368463266.434401</v>
      </c>
      <c r="G109" s="57">
        <v>13493431804.8382</v>
      </c>
      <c r="H109" s="57">
        <v>16023468364.1842</v>
      </c>
      <c r="I109" s="57">
        <v>18017921330.705299</v>
      </c>
      <c r="J109" s="57">
        <v>19533460846.431599</v>
      </c>
      <c r="K109" s="57">
        <v>20624078809.190701</v>
      </c>
      <c r="L109" s="57">
        <v>21341088872.606899</v>
      </c>
      <c r="M109" s="57">
        <v>21733126446.101398</v>
      </c>
      <c r="N109" s="57">
        <v>21846148694.893101</v>
      </c>
      <c r="O109" s="57">
        <v>21723434539.997601</v>
      </c>
      <c r="P109" s="57">
        <v>21405584658.227501</v>
      </c>
      <c r="Q109" s="57">
        <v>20930521482.193298</v>
      </c>
      <c r="R109" s="57">
        <v>20333489200.301498</v>
      </c>
      <c r="S109" s="57">
        <v>19647053756.756401</v>
      </c>
      <c r="T109" s="57">
        <v>18901102851.559299</v>
      </c>
      <c r="U109" s="57">
        <v>18122845940.5084</v>
      </c>
      <c r="V109" s="57">
        <v>17336814235.198898</v>
      </c>
      <c r="W109" s="57">
        <v>16564860703.0242</v>
      </c>
      <c r="X109" s="57">
        <v>15826160067.173401</v>
      </c>
      <c r="Y109" s="57">
        <v>15137208806.6332</v>
      </c>
      <c r="Z109" s="57">
        <v>14511825156.187599</v>
      </c>
      <c r="AA109" s="57">
        <v>13961149106.417801</v>
      </c>
      <c r="AB109" s="57">
        <v>13493642403.7017</v>
      </c>
      <c r="AC109" s="57">
        <v>13115088550.214399</v>
      </c>
      <c r="AD109" s="57">
        <v>12828592803.929001</v>
      </c>
      <c r="AE109" s="57">
        <v>12634582178.6136</v>
      </c>
      <c r="AF109" s="57">
        <v>12530805443.8358</v>
      </c>
      <c r="AG109" s="57">
        <v>12512333124.9583</v>
      </c>
      <c r="AH109" s="57">
        <v>12571557503.1429</v>
      </c>
      <c r="AI109" s="57">
        <v>12698192615.3465</v>
      </c>
      <c r="AJ109" s="57">
        <v>12879274254.325001</v>
      </c>
      <c r="AK109" s="57">
        <v>13099159968.6304</v>
      </c>
      <c r="AL109" s="57">
        <v>13339529062.610901</v>
      </c>
      <c r="AM109" s="57">
        <v>13579382596.413099</v>
      </c>
      <c r="AN109" s="57">
        <v>13795043385.981501</v>
      </c>
      <c r="AO109" s="57">
        <v>13960156003.055201</v>
      </c>
      <c r="AP109" s="57">
        <v>14045686775.172701</v>
      </c>
      <c r="AQ109" s="57">
        <v>14019923785.668301</v>
      </c>
      <c r="AR109" s="57">
        <v>13848476873.673201</v>
      </c>
      <c r="AS109" s="57">
        <v>13494277634.118</v>
      </c>
      <c r="AT109" s="57">
        <v>12917579417.7269</v>
      </c>
    </row>
    <row r="110" spans="1:46">
      <c r="A110">
        <v>256</v>
      </c>
      <c r="B110">
        <v>341300</v>
      </c>
      <c r="C110" t="s">
        <v>469</v>
      </c>
      <c r="D110" t="s">
        <v>738</v>
      </c>
      <c r="E110" s="57">
        <v>9433383877.8239403</v>
      </c>
      <c r="F110" s="57">
        <v>10031577420.5688</v>
      </c>
      <c r="G110" s="57">
        <v>10551143924.645</v>
      </c>
      <c r="H110" s="57">
        <v>11004202988.2589</v>
      </c>
      <c r="I110" s="57">
        <v>11402040343.6943</v>
      </c>
      <c r="J110" s="57">
        <v>11755107857.313299</v>
      </c>
      <c r="K110" s="57">
        <v>12073023529.5553</v>
      </c>
      <c r="L110" s="57">
        <v>12364571494.9377</v>
      </c>
      <c r="M110" s="57">
        <v>12637702022.0557</v>
      </c>
      <c r="N110" s="57">
        <v>12899531513.582399</v>
      </c>
      <c r="O110" s="57">
        <v>13156342506.268499</v>
      </c>
      <c r="P110" s="57">
        <v>13413583670.942499</v>
      </c>
      <c r="Q110" s="57">
        <v>13675869812.510799</v>
      </c>
      <c r="R110" s="57">
        <v>13946981869.957701</v>
      </c>
      <c r="S110" s="57">
        <v>14229866916.344999</v>
      </c>
      <c r="T110" s="57">
        <v>14526638158.812401</v>
      </c>
      <c r="U110" s="57">
        <v>14838574938.5777</v>
      </c>
      <c r="V110" s="57">
        <v>15166122730.936001</v>
      </c>
      <c r="W110" s="57">
        <v>15508893145.260401</v>
      </c>
      <c r="X110" s="57">
        <v>15865663925.002001</v>
      </c>
      <c r="Y110" s="57">
        <v>16234378947.6894</v>
      </c>
      <c r="Z110" s="57">
        <v>16612148224.929199</v>
      </c>
      <c r="AA110" s="57">
        <v>16995247902.4056</v>
      </c>
      <c r="AB110" s="57">
        <v>17379120259.880901</v>
      </c>
      <c r="AC110" s="57">
        <v>17758373711.194599</v>
      </c>
      <c r="AD110" s="57">
        <v>18126782804.2649</v>
      </c>
      <c r="AE110" s="57">
        <v>18477288221.0868</v>
      </c>
      <c r="AF110" s="57">
        <v>18801996777.733799</v>
      </c>
      <c r="AG110" s="57">
        <v>19092181424.357101</v>
      </c>
      <c r="AH110" s="57">
        <v>19338281245.185501</v>
      </c>
      <c r="AI110" s="57">
        <v>19529901458.525299</v>
      </c>
      <c r="AJ110" s="57">
        <v>19655813416.761501</v>
      </c>
      <c r="AK110" s="57">
        <v>19703954606.355801</v>
      </c>
      <c r="AL110" s="57">
        <v>19661428647.848701</v>
      </c>
      <c r="AM110" s="57">
        <v>19514505295.857899</v>
      </c>
      <c r="AN110" s="57">
        <v>19248620439.078899</v>
      </c>
      <c r="AO110" s="57">
        <v>18848376100.285099</v>
      </c>
      <c r="AP110" s="57">
        <v>18297540436.327999</v>
      </c>
      <c r="AQ110" s="57">
        <v>17579047738.136299</v>
      </c>
      <c r="AR110" s="57">
        <v>16674998430.716999</v>
      </c>
      <c r="AS110" s="57">
        <v>15566659073.1548</v>
      </c>
      <c r="AT110" s="57">
        <v>14234462358.611601</v>
      </c>
    </row>
    <row r="111" spans="1:46">
      <c r="A111">
        <v>175</v>
      </c>
      <c r="B111">
        <v>341500</v>
      </c>
      <c r="C111" t="s">
        <v>469</v>
      </c>
      <c r="D111" t="s">
        <v>737</v>
      </c>
      <c r="E111" s="57">
        <v>5261507172.5967703</v>
      </c>
      <c r="F111" s="57">
        <v>5571858913.0383902</v>
      </c>
      <c r="G111" s="57">
        <v>5848574506.3445997</v>
      </c>
      <c r="H111" s="57">
        <v>6094007462.5088797</v>
      </c>
      <c r="I111" s="57">
        <v>6310428229.1100101</v>
      </c>
      <c r="J111" s="57">
        <v>6500024191.31217</v>
      </c>
      <c r="K111" s="57">
        <v>6664899671.8648701</v>
      </c>
      <c r="L111" s="57">
        <v>6807075931.1029596</v>
      </c>
      <c r="M111" s="57">
        <v>6928491166.9466696</v>
      </c>
      <c r="N111" s="57">
        <v>7031000514.9015598</v>
      </c>
      <c r="O111" s="57">
        <v>7116376048.0585299</v>
      </c>
      <c r="P111" s="57">
        <v>7186306777.0938501</v>
      </c>
      <c r="Q111" s="57">
        <v>7242398650.2691498</v>
      </c>
      <c r="R111" s="57">
        <v>7286174553.4313898</v>
      </c>
      <c r="S111" s="57">
        <v>7319074310.0128698</v>
      </c>
      <c r="T111" s="57">
        <v>7342454681.0312796</v>
      </c>
      <c r="U111" s="57">
        <v>7357589365.0896397</v>
      </c>
      <c r="V111" s="57">
        <v>7365668998.3763199</v>
      </c>
      <c r="W111" s="57">
        <v>7367801154.6650295</v>
      </c>
      <c r="X111" s="57">
        <v>7365010345.3148499</v>
      </c>
      <c r="Y111" s="57">
        <v>7358238019.2701797</v>
      </c>
      <c r="Z111" s="57">
        <v>7348342563.0608301</v>
      </c>
      <c r="AA111" s="57">
        <v>7336099300.8019104</v>
      </c>
      <c r="AB111" s="57">
        <v>7322200494.1939001</v>
      </c>
      <c r="AC111" s="57">
        <v>7307255342.5226097</v>
      </c>
      <c r="AD111" s="57">
        <v>7291789982.6592398</v>
      </c>
      <c r="AE111" s="57">
        <v>7276247489.0602903</v>
      </c>
      <c r="AF111" s="57">
        <v>7260987873.7676401</v>
      </c>
      <c r="AG111" s="57">
        <v>7246288086.4085703</v>
      </c>
      <c r="AH111" s="57">
        <v>7232342014.1955996</v>
      </c>
      <c r="AI111" s="57">
        <v>7219260481.9266901</v>
      </c>
      <c r="AJ111" s="57">
        <v>7207071251.9851303</v>
      </c>
      <c r="AK111" s="57">
        <v>7195719024.33953</v>
      </c>
      <c r="AL111" s="57">
        <v>7185065436.54387</v>
      </c>
      <c r="AM111" s="57">
        <v>7174889063.7375202</v>
      </c>
      <c r="AN111" s="57">
        <v>7164885418.6451302</v>
      </c>
      <c r="AO111" s="57">
        <v>7154666951.5767698</v>
      </c>
      <c r="AP111" s="57">
        <v>7143763050.4277802</v>
      </c>
      <c r="AQ111" s="57">
        <v>7131620040.6789398</v>
      </c>
      <c r="AR111" s="57">
        <v>7117601185.3963099</v>
      </c>
      <c r="AS111" s="57">
        <v>7100986685.2313604</v>
      </c>
      <c r="AT111" s="57">
        <v>7080973678.4208403</v>
      </c>
    </row>
    <row r="112" spans="1:46">
      <c r="A112">
        <v>32</v>
      </c>
      <c r="B112">
        <v>341600</v>
      </c>
      <c r="C112" t="s">
        <v>469</v>
      </c>
      <c r="D112" t="s">
        <v>736</v>
      </c>
      <c r="E112" s="57">
        <v>6895138787.1380596</v>
      </c>
      <c r="F112" s="57">
        <v>6684102811.5144396</v>
      </c>
      <c r="G112" s="57">
        <v>6526465820.8017797</v>
      </c>
      <c r="H112" s="57">
        <v>6417469715.1168203</v>
      </c>
      <c r="I112" s="57">
        <v>6352563049.8046598</v>
      </c>
      <c r="J112" s="57">
        <v>6327401035.4387703</v>
      </c>
      <c r="K112" s="57">
        <v>6337845537.8210001</v>
      </c>
      <c r="L112" s="57">
        <v>6379965077.9815598</v>
      </c>
      <c r="M112" s="57">
        <v>6450034832.1790199</v>
      </c>
      <c r="N112" s="57">
        <v>6544536631.9003096</v>
      </c>
      <c r="O112" s="57">
        <v>6660158963.8607101</v>
      </c>
      <c r="P112" s="57">
        <v>6793796970.0039797</v>
      </c>
      <c r="Q112" s="57">
        <v>6942552447.5021</v>
      </c>
      <c r="R112" s="57">
        <v>7103733848.7554903</v>
      </c>
      <c r="S112" s="57">
        <v>7274856281.39293</v>
      </c>
      <c r="T112" s="57">
        <v>7453641508.2715702</v>
      </c>
      <c r="U112" s="57">
        <v>7638017947.4769096</v>
      </c>
      <c r="V112" s="57">
        <v>7826120672.3228197</v>
      </c>
      <c r="W112" s="57">
        <v>8016291411.3515701</v>
      </c>
      <c r="X112" s="57">
        <v>8207078548.3337603</v>
      </c>
      <c r="Y112" s="57">
        <v>8397237122.2683601</v>
      </c>
      <c r="Z112" s="57">
        <v>8585728827.38274</v>
      </c>
      <c r="AA112" s="57">
        <v>8771722013.1326199</v>
      </c>
      <c r="AB112" s="57">
        <v>8954591684.2020302</v>
      </c>
      <c r="AC112" s="57">
        <v>9133919500.5034695</v>
      </c>
      <c r="AD112" s="57">
        <v>9309493777.1777096</v>
      </c>
      <c r="AE112" s="57">
        <v>9481309484.5939693</v>
      </c>
      <c r="AF112" s="57">
        <v>9649568248.3498001</v>
      </c>
      <c r="AG112" s="57">
        <v>9814678349.2710495</v>
      </c>
      <c r="AH112" s="57">
        <v>9977254723.4120693</v>
      </c>
      <c r="AI112" s="57">
        <v>10138118962.0555</v>
      </c>
      <c r="AJ112" s="57">
        <v>10298299311.7124</v>
      </c>
      <c r="AK112" s="57">
        <v>10459030674.122101</v>
      </c>
      <c r="AL112" s="57">
        <v>10621754606.2523</v>
      </c>
      <c r="AM112" s="57">
        <v>10788119320.2992</v>
      </c>
      <c r="AN112" s="57">
        <v>10959979683.6873</v>
      </c>
      <c r="AO112" s="57">
        <v>11139397219.069401</v>
      </c>
      <c r="AP112" s="57">
        <v>11328640104.3267</v>
      </c>
      <c r="AQ112" s="57">
        <v>11530183172.5688</v>
      </c>
      <c r="AR112" s="57">
        <v>11746707912.133699</v>
      </c>
      <c r="AS112" s="57">
        <v>11981102466.587799</v>
      </c>
      <c r="AT112" s="57">
        <v>12236461634.7255</v>
      </c>
    </row>
    <row r="113" spans="1:46">
      <c r="A113">
        <v>46</v>
      </c>
      <c r="B113">
        <v>341700</v>
      </c>
      <c r="C113" t="s">
        <v>469</v>
      </c>
      <c r="D113" t="s">
        <v>735</v>
      </c>
      <c r="E113" s="57">
        <v>1551750806.3510201</v>
      </c>
      <c r="F113" s="57">
        <v>1718435098.2434599</v>
      </c>
      <c r="G113" s="57">
        <v>1858140466.0703199</v>
      </c>
      <c r="H113" s="57">
        <v>1973361009.4793799</v>
      </c>
      <c r="I113" s="57">
        <v>2066483018.30353</v>
      </c>
      <c r="J113" s="57">
        <v>2139784972.56074</v>
      </c>
      <c r="K113" s="57">
        <v>2195437542.4541302</v>
      </c>
      <c r="L113" s="57">
        <v>2235503588.3718901</v>
      </c>
      <c r="M113" s="57">
        <v>2261938160.88732</v>
      </c>
      <c r="N113" s="57">
        <v>2276588500.7588401</v>
      </c>
      <c r="O113" s="57">
        <v>2281194038.9299598</v>
      </c>
      <c r="P113" s="57">
        <v>2277386396.5293102</v>
      </c>
      <c r="Q113" s="57">
        <v>2266689384.8706102</v>
      </c>
      <c r="R113" s="57">
        <v>2250519005.4527001</v>
      </c>
      <c r="S113" s="57">
        <v>2230183449.9594998</v>
      </c>
      <c r="T113" s="57">
        <v>2206883100.2600598</v>
      </c>
      <c r="U113" s="57">
        <v>2181710528.4085302</v>
      </c>
      <c r="V113" s="57">
        <v>2155650496.6441598</v>
      </c>
      <c r="W113" s="57">
        <v>2129579957.3913</v>
      </c>
      <c r="X113" s="57">
        <v>2104268053.2594299</v>
      </c>
      <c r="Y113" s="57">
        <v>2080376117.0431001</v>
      </c>
      <c r="Z113" s="57">
        <v>2058457671.7219801</v>
      </c>
      <c r="AA113" s="57">
        <v>2038958430.46087</v>
      </c>
      <c r="AB113" s="57">
        <v>2022216296.6096001</v>
      </c>
      <c r="AC113" s="57">
        <v>2008461363.7032299</v>
      </c>
      <c r="AD113" s="57">
        <v>1997815915.4618101</v>
      </c>
      <c r="AE113" s="57">
        <v>1990294425.79056</v>
      </c>
      <c r="AF113" s="57">
        <v>1985803558.7797599</v>
      </c>
      <c r="AG113" s="57">
        <v>1984142168.7048199</v>
      </c>
      <c r="AH113" s="57">
        <v>1985001300.0262699</v>
      </c>
      <c r="AI113" s="57">
        <v>1987964187.3896999</v>
      </c>
      <c r="AJ113" s="57">
        <v>1992506255.62587</v>
      </c>
      <c r="AK113" s="57">
        <v>1997995119.7506001</v>
      </c>
      <c r="AL113" s="57">
        <v>2003690584.9647999</v>
      </c>
      <c r="AM113" s="57">
        <v>2008744646.65452</v>
      </c>
      <c r="AN113" s="57">
        <v>2012201490.39094</v>
      </c>
      <c r="AO113" s="57">
        <v>2012997491.9302001</v>
      </c>
      <c r="AP113" s="57">
        <v>2009961217.2138</v>
      </c>
      <c r="AQ113" s="57">
        <v>2001813422.36815</v>
      </c>
      <c r="AR113" s="57">
        <v>1987167053.70474</v>
      </c>
      <c r="AS113" s="57">
        <v>1964527247.72032</v>
      </c>
      <c r="AT113" s="57">
        <v>1932291331.09659</v>
      </c>
    </row>
    <row r="114" spans="1:46">
      <c r="A114">
        <v>316</v>
      </c>
      <c r="B114">
        <v>341800</v>
      </c>
      <c r="C114" t="s">
        <v>469</v>
      </c>
      <c r="D114" t="s">
        <v>734</v>
      </c>
      <c r="E114" s="57">
        <v>2933422241.64361</v>
      </c>
      <c r="F114" s="57">
        <v>3225858532.0465598</v>
      </c>
      <c r="G114" s="57">
        <v>3469338768.0481901</v>
      </c>
      <c r="H114" s="57">
        <v>3668419543.86413</v>
      </c>
      <c r="I114" s="57">
        <v>3827459705.7849798</v>
      </c>
      <c r="J114" s="57">
        <v>3950620352.1763601</v>
      </c>
      <c r="K114" s="57">
        <v>4041864833.4788198</v>
      </c>
      <c r="L114" s="57">
        <v>4104958752.2079</v>
      </c>
      <c r="M114" s="57">
        <v>4143469962.9541602</v>
      </c>
      <c r="N114" s="57">
        <v>4160768572.38305</v>
      </c>
      <c r="O114" s="57">
        <v>4160026939.2350702</v>
      </c>
      <c r="P114" s="57">
        <v>4144219674.3256798</v>
      </c>
      <c r="Q114" s="57">
        <v>4116123640.54532</v>
      </c>
      <c r="R114" s="57">
        <v>4078317952.8593702</v>
      </c>
      <c r="S114" s="57">
        <v>4033183978.3082199</v>
      </c>
      <c r="T114" s="57">
        <v>3982905336.0072699</v>
      </c>
      <c r="U114" s="57">
        <v>3929467897.1468301</v>
      </c>
      <c r="V114" s="57">
        <v>3874659784.9922099</v>
      </c>
      <c r="W114" s="57">
        <v>3820071374.8837399</v>
      </c>
      <c r="X114" s="57">
        <v>3767095294.23664</v>
      </c>
      <c r="Y114" s="57">
        <v>3716926422.5412302</v>
      </c>
      <c r="Z114" s="57">
        <v>3670561891.3626499</v>
      </c>
      <c r="AA114" s="57">
        <v>3628801084.3411999</v>
      </c>
      <c r="AB114" s="57">
        <v>3592245637.1920099</v>
      </c>
      <c r="AC114" s="57">
        <v>3561299437.7052002</v>
      </c>
      <c r="AD114" s="57">
        <v>3536168625.7459798</v>
      </c>
      <c r="AE114" s="57">
        <v>3516861593.2544198</v>
      </c>
      <c r="AF114" s="57">
        <v>3503188984.2456002</v>
      </c>
      <c r="AG114" s="57">
        <v>3494763694.8096299</v>
      </c>
      <c r="AH114" s="57">
        <v>3491000873.1114898</v>
      </c>
      <c r="AI114" s="57">
        <v>3491117919.3912902</v>
      </c>
      <c r="AJ114" s="57">
        <v>3494134485.9639702</v>
      </c>
      <c r="AK114" s="57">
        <v>3498872477.2195201</v>
      </c>
      <c r="AL114" s="57">
        <v>3503956049.6228399</v>
      </c>
      <c r="AM114" s="57">
        <v>3507811611.7140002</v>
      </c>
      <c r="AN114" s="57">
        <v>3508667824.10777</v>
      </c>
      <c r="AO114" s="57">
        <v>3504555599.4940901</v>
      </c>
      <c r="AP114" s="57">
        <v>3493308102.6378298</v>
      </c>
      <c r="AQ114" s="57">
        <v>3472560750.3787699</v>
      </c>
      <c r="AR114" s="57">
        <v>3439751211.6317902</v>
      </c>
      <c r="AS114" s="57">
        <v>3392119407.3867002</v>
      </c>
      <c r="AT114" s="57">
        <v>3326707510.7082</v>
      </c>
    </row>
    <row r="115" spans="1:46">
      <c r="A115">
        <v>73</v>
      </c>
      <c r="B115">
        <v>350100</v>
      </c>
      <c r="C115" t="s">
        <v>467</v>
      </c>
      <c r="D115" t="s">
        <v>733</v>
      </c>
      <c r="E115" s="57">
        <v>9155498809.6612701</v>
      </c>
      <c r="F115" s="57">
        <v>8964985362.72752</v>
      </c>
      <c r="G115" s="57">
        <v>9010170316.1520195</v>
      </c>
      <c r="H115" s="57">
        <v>9254005735.7086906</v>
      </c>
      <c r="I115" s="57">
        <v>9661509016.7950001</v>
      </c>
      <c r="J115" s="57">
        <v>10199762884.432301</v>
      </c>
      <c r="K115" s="57">
        <v>10837915393.2658</v>
      </c>
      <c r="L115" s="57">
        <v>11547179927.564199</v>
      </c>
      <c r="M115" s="57">
        <v>12300835201.2204</v>
      </c>
      <c r="N115" s="57">
        <v>13074225257.7507</v>
      </c>
      <c r="O115" s="57">
        <v>13844759470.2952</v>
      </c>
      <c r="P115" s="57">
        <v>14591912541.618099</v>
      </c>
      <c r="Q115" s="57">
        <v>15297224504.106899</v>
      </c>
      <c r="R115" s="57">
        <v>15944300719.7733</v>
      </c>
      <c r="S115" s="57">
        <v>16518811880.252399</v>
      </c>
      <c r="T115" s="57">
        <v>17008494006.803301</v>
      </c>
      <c r="U115" s="57">
        <v>17403148450.308899</v>
      </c>
      <c r="V115" s="57">
        <v>17694641891.275799</v>
      </c>
      <c r="W115" s="57">
        <v>17876906339.834202</v>
      </c>
      <c r="X115" s="57">
        <v>17945939135.7384</v>
      </c>
      <c r="Y115" s="57">
        <v>17899802948.366001</v>
      </c>
      <c r="Z115" s="57">
        <v>17738625776.719101</v>
      </c>
      <c r="AA115" s="57">
        <v>17464600949.423</v>
      </c>
      <c r="AB115" s="57">
        <v>17081987124.7265</v>
      </c>
      <c r="AC115" s="57">
        <v>16597108290.502899</v>
      </c>
      <c r="AD115" s="57">
        <v>16018353764.249201</v>
      </c>
      <c r="AE115" s="57">
        <v>15356178193.085501</v>
      </c>
      <c r="AF115" s="57">
        <v>14623101553.756201</v>
      </c>
      <c r="AG115" s="57">
        <v>13833709152.629299</v>
      </c>
      <c r="AH115" s="57">
        <v>13004651625.6968</v>
      </c>
      <c r="AI115" s="57">
        <v>12154644938.5741</v>
      </c>
      <c r="AJ115" s="57">
        <v>11304470386.500999</v>
      </c>
      <c r="AK115" s="57">
        <v>10476974594.34</v>
      </c>
      <c r="AL115" s="57">
        <v>9697069516.5782604</v>
      </c>
      <c r="AM115" s="57">
        <v>8991732437.3264294</v>
      </c>
      <c r="AN115" s="57">
        <v>8390005970.3194704</v>
      </c>
      <c r="AO115" s="57">
        <v>7922998058.9150496</v>
      </c>
      <c r="AP115" s="57">
        <v>7623881976.0948601</v>
      </c>
      <c r="AQ115" s="57">
        <v>7527896324.4647398</v>
      </c>
      <c r="AR115" s="57">
        <v>7672345036.2553902</v>
      </c>
      <c r="AS115" s="57">
        <v>8096597373.3189802</v>
      </c>
      <c r="AT115" s="57">
        <v>8842087927.1323395</v>
      </c>
    </row>
    <row r="116" spans="1:46">
      <c r="A116">
        <v>231</v>
      </c>
      <c r="B116">
        <v>350200</v>
      </c>
      <c r="C116" t="s">
        <v>467</v>
      </c>
      <c r="D116" t="s">
        <v>732</v>
      </c>
      <c r="E116" s="57">
        <v>5840978692.5435305</v>
      </c>
      <c r="F116" s="57">
        <v>6290531905.3536997</v>
      </c>
      <c r="G116" s="57">
        <v>6750014338.9159403</v>
      </c>
      <c r="H116" s="57">
        <v>7215798402.9620304</v>
      </c>
      <c r="I116" s="57">
        <v>7684392645.1150999</v>
      </c>
      <c r="J116" s="57">
        <v>8152441750.8896904</v>
      </c>
      <c r="K116" s="57">
        <v>8616726543.6916504</v>
      </c>
      <c r="L116" s="57">
        <v>9074163984.8182392</v>
      </c>
      <c r="M116" s="57">
        <v>9521807173.4580803</v>
      </c>
      <c r="N116" s="57">
        <v>9956845346.6911602</v>
      </c>
      <c r="O116" s="57">
        <v>10376603879.4888</v>
      </c>
      <c r="P116" s="57">
        <v>10778544284.7138</v>
      </c>
      <c r="Q116" s="57">
        <v>11160264213.1201</v>
      </c>
      <c r="R116" s="57">
        <v>11519497453.353399</v>
      </c>
      <c r="S116" s="57">
        <v>11854113931.950199</v>
      </c>
      <c r="T116" s="57">
        <v>12162119713.339001</v>
      </c>
      <c r="U116" s="57">
        <v>12441656999.839199</v>
      </c>
      <c r="V116" s="57">
        <v>12691004131.661699</v>
      </c>
      <c r="W116" s="57">
        <v>12908575586.908899</v>
      </c>
      <c r="X116" s="57">
        <v>13092921981.574499</v>
      </c>
      <c r="Y116" s="57">
        <v>13242730069.5434</v>
      </c>
      <c r="Z116" s="57">
        <v>13356822742.591999</v>
      </c>
      <c r="AA116" s="57">
        <v>13434159030.388201</v>
      </c>
      <c r="AB116" s="57">
        <v>13473834100.490999</v>
      </c>
      <c r="AC116" s="57">
        <v>13475079258.351101</v>
      </c>
      <c r="AD116" s="57">
        <v>13437261947.3102</v>
      </c>
      <c r="AE116" s="57">
        <v>13359885748.6015</v>
      </c>
      <c r="AF116" s="57">
        <v>13242590381.3498</v>
      </c>
      <c r="AG116" s="57">
        <v>13085151702.570999</v>
      </c>
      <c r="AH116" s="57">
        <v>12887481707.1724</v>
      </c>
      <c r="AI116" s="57">
        <v>12649628527.9527</v>
      </c>
      <c r="AJ116" s="57">
        <v>12371776435.6021</v>
      </c>
      <c r="AK116" s="57">
        <v>12054245838.7019</v>
      </c>
      <c r="AL116" s="57">
        <v>11697493283.7251</v>
      </c>
      <c r="AM116" s="57">
        <v>11302111455.0357</v>
      </c>
      <c r="AN116" s="57">
        <v>10868829174.8894</v>
      </c>
      <c r="AO116" s="57">
        <v>10398511403.4331</v>
      </c>
      <c r="AP116" s="57">
        <v>9892159238.7049904</v>
      </c>
      <c r="AQ116" s="57">
        <v>9350909916.6348209</v>
      </c>
      <c r="AR116" s="57">
        <v>8776036811.0435791</v>
      </c>
      <c r="AS116" s="57">
        <v>8168949433.6437702</v>
      </c>
      <c r="AT116" s="57">
        <v>7531193434.03899</v>
      </c>
    </row>
    <row r="117" spans="1:46">
      <c r="A117">
        <v>207</v>
      </c>
      <c r="B117">
        <v>350300</v>
      </c>
      <c r="C117" t="s">
        <v>467</v>
      </c>
      <c r="D117" t="s">
        <v>731</v>
      </c>
      <c r="E117" s="57">
        <v>4671224104.8211298</v>
      </c>
      <c r="F117" s="57">
        <v>5002246707.0376501</v>
      </c>
      <c r="G117" s="57">
        <v>5283949347.4444599</v>
      </c>
      <c r="H117" s="57">
        <v>5523802059.0212698</v>
      </c>
      <c r="I117" s="57">
        <v>5728768206.4157801</v>
      </c>
      <c r="J117" s="57">
        <v>5905304485.9435596</v>
      </c>
      <c r="K117" s="57">
        <v>6059360925.5881004</v>
      </c>
      <c r="L117" s="57">
        <v>6196380885.0007801</v>
      </c>
      <c r="M117" s="57">
        <v>6321301055.5009203</v>
      </c>
      <c r="N117" s="57">
        <v>6438551460.0757599</v>
      </c>
      <c r="O117" s="57">
        <v>6552055453.3803902</v>
      </c>
      <c r="P117" s="57">
        <v>6665229721.7378302</v>
      </c>
      <c r="Q117" s="57">
        <v>6780984283.13906</v>
      </c>
      <c r="R117" s="57">
        <v>6901722487.2429304</v>
      </c>
      <c r="S117" s="57">
        <v>7029341015.3761501</v>
      </c>
      <c r="T117" s="57">
        <v>7165229880.5334396</v>
      </c>
      <c r="U117" s="57">
        <v>7310272427.3773603</v>
      </c>
      <c r="V117" s="57">
        <v>7464845332.2383499</v>
      </c>
      <c r="W117" s="57">
        <v>7628818603.1149397</v>
      </c>
      <c r="X117" s="57">
        <v>7801555579.6732597</v>
      </c>
      <c r="Y117" s="57">
        <v>7981912933.2476101</v>
      </c>
      <c r="Z117" s="57">
        <v>8168240666.8401098</v>
      </c>
      <c r="AA117" s="57">
        <v>8358382115.1208</v>
      </c>
      <c r="AB117" s="57">
        <v>8549673944.4276199</v>
      </c>
      <c r="AC117" s="57">
        <v>8738946152.7664299</v>
      </c>
      <c r="AD117" s="57">
        <v>8922522069.8108902</v>
      </c>
      <c r="AE117" s="57">
        <v>9096218356.9027195</v>
      </c>
      <c r="AF117" s="57">
        <v>9255345007.0516109</v>
      </c>
      <c r="AG117" s="57">
        <v>9394705344.9348793</v>
      </c>
      <c r="AH117" s="57">
        <v>9508596026.8980198</v>
      </c>
      <c r="AI117" s="57">
        <v>9590807040.9543209</v>
      </c>
      <c r="AJ117" s="57">
        <v>9634621706.7849197</v>
      </c>
      <c r="AK117" s="57">
        <v>9632816675.7389908</v>
      </c>
      <c r="AL117" s="57">
        <v>9577661930.8335609</v>
      </c>
      <c r="AM117" s="57">
        <v>9460920786.7535801</v>
      </c>
      <c r="AN117" s="57">
        <v>9273849889.8518791</v>
      </c>
      <c r="AO117" s="57">
        <v>9007199218.1492405</v>
      </c>
      <c r="AP117" s="57">
        <v>8651212081.3342705</v>
      </c>
      <c r="AQ117" s="57">
        <v>8195625120.7635603</v>
      </c>
      <c r="AR117" s="57">
        <v>7629668309.4617701</v>
      </c>
      <c r="AS117" s="57">
        <v>6942064952.1209202</v>
      </c>
      <c r="AT117" s="57">
        <v>6121031685.1015997</v>
      </c>
    </row>
    <row r="118" spans="1:46">
      <c r="A118">
        <v>229</v>
      </c>
      <c r="B118">
        <v>350400</v>
      </c>
      <c r="C118" t="s">
        <v>467</v>
      </c>
      <c r="D118" t="s">
        <v>730</v>
      </c>
      <c r="E118" s="57">
        <v>3099436063.2919202</v>
      </c>
      <c r="F118" s="57">
        <v>3211863414.1732402</v>
      </c>
      <c r="G118" s="57">
        <v>3312615572.11271</v>
      </c>
      <c r="H118" s="57">
        <v>3402461244.2547898</v>
      </c>
      <c r="I118" s="57">
        <v>3482142525.4475398</v>
      </c>
      <c r="J118" s="57">
        <v>3552374898.2426801</v>
      </c>
      <c r="K118" s="57">
        <v>3613847232.8955302</v>
      </c>
      <c r="L118" s="57">
        <v>3667221787.3650298</v>
      </c>
      <c r="M118" s="57">
        <v>3713134207.3137498</v>
      </c>
      <c r="N118" s="57">
        <v>3752193526.1078801</v>
      </c>
      <c r="O118" s="57">
        <v>3784982164.8172302</v>
      </c>
      <c r="P118" s="57">
        <v>3812055932.21525</v>
      </c>
      <c r="Q118" s="57">
        <v>3833944024.7789998</v>
      </c>
      <c r="R118" s="57">
        <v>3851149026.6891499</v>
      </c>
      <c r="S118" s="57">
        <v>3864146909.8300099</v>
      </c>
      <c r="T118" s="57">
        <v>3873387033.7895198</v>
      </c>
      <c r="U118" s="57">
        <v>3879292145.85921</v>
      </c>
      <c r="V118" s="57">
        <v>3882258381.0342798</v>
      </c>
      <c r="W118" s="57">
        <v>3882655262.0135002</v>
      </c>
      <c r="X118" s="57">
        <v>3880825699.1993098</v>
      </c>
      <c r="Y118" s="57">
        <v>3877085990.6977501</v>
      </c>
      <c r="Z118" s="57">
        <v>3871725822.31847</v>
      </c>
      <c r="AA118" s="57">
        <v>3865008267.57478</v>
      </c>
      <c r="AB118" s="57">
        <v>3857169787.6835699</v>
      </c>
      <c r="AC118" s="57">
        <v>3848420231.5654001</v>
      </c>
      <c r="AD118" s="57">
        <v>3838942835.8443999</v>
      </c>
      <c r="AE118" s="57">
        <v>3828894224.84835</v>
      </c>
      <c r="AF118" s="57">
        <v>3818404410.6086898</v>
      </c>
      <c r="AG118" s="57">
        <v>3807576792.8603902</v>
      </c>
      <c r="AH118" s="57">
        <v>3796488159.04215</v>
      </c>
      <c r="AI118" s="57">
        <v>3785188684.2962098</v>
      </c>
      <c r="AJ118" s="57">
        <v>3773701931.4684601</v>
      </c>
      <c r="AK118" s="57">
        <v>3762024851.1084399</v>
      </c>
      <c r="AL118" s="57">
        <v>3750127781.4692702</v>
      </c>
      <c r="AM118" s="57">
        <v>3737954448.50773</v>
      </c>
      <c r="AN118" s="57">
        <v>3725421965.8841901</v>
      </c>
      <c r="AO118" s="57">
        <v>3712420834.9626498</v>
      </c>
      <c r="AP118" s="57">
        <v>3698814944.81076</v>
      </c>
      <c r="AQ118" s="57">
        <v>3684441572.19977</v>
      </c>
      <c r="AR118" s="57">
        <v>3669111381.6045499</v>
      </c>
      <c r="AS118" s="57">
        <v>3652608425.2035899</v>
      </c>
      <c r="AT118" s="57">
        <v>3634690142.8790302</v>
      </c>
    </row>
    <row r="119" spans="1:46">
      <c r="A119">
        <v>225</v>
      </c>
      <c r="B119">
        <v>350500</v>
      </c>
      <c r="C119" t="s">
        <v>467</v>
      </c>
      <c r="D119" t="s">
        <v>729</v>
      </c>
      <c r="E119" s="57">
        <v>12251278898.8151</v>
      </c>
      <c r="F119" s="57">
        <v>13112545191.987101</v>
      </c>
      <c r="G119" s="57">
        <v>13858625176.4133</v>
      </c>
      <c r="H119" s="57">
        <v>14506508131.489901</v>
      </c>
      <c r="I119" s="57">
        <v>15072057909.620001</v>
      </c>
      <c r="J119" s="57">
        <v>15570012936.213699</v>
      </c>
      <c r="K119" s="57">
        <v>16013986209.687599</v>
      </c>
      <c r="L119" s="57">
        <v>16416465301.4653</v>
      </c>
      <c r="M119" s="57">
        <v>16788812355.976999</v>
      </c>
      <c r="N119" s="57">
        <v>17141264090.66</v>
      </c>
      <c r="O119" s="57">
        <v>17482931795.958</v>
      </c>
      <c r="P119" s="57">
        <v>17821801335.321999</v>
      </c>
      <c r="Q119" s="57">
        <v>18164733145.209499</v>
      </c>
      <c r="R119" s="57">
        <v>18517462235.084599</v>
      </c>
      <c r="S119" s="57">
        <v>18884598187.4188</v>
      </c>
      <c r="T119" s="57">
        <v>19269625157.6898</v>
      </c>
      <c r="U119" s="57">
        <v>19674901874.382301</v>
      </c>
      <c r="V119" s="57">
        <v>20101661638.988201</v>
      </c>
      <c r="W119" s="57">
        <v>20550012326.005402</v>
      </c>
      <c r="X119" s="57">
        <v>21018936382.9394</v>
      </c>
      <c r="Y119" s="57">
        <v>21506290830.301998</v>
      </c>
      <c r="Z119" s="57">
        <v>22008807261.612</v>
      </c>
      <c r="AA119" s="57">
        <v>22522091843.394901</v>
      </c>
      <c r="AB119" s="57">
        <v>23040625315.1833</v>
      </c>
      <c r="AC119" s="57">
        <v>23557762989.516102</v>
      </c>
      <c r="AD119" s="57">
        <v>24065734751.9394</v>
      </c>
      <c r="AE119" s="57">
        <v>24555645061.0061</v>
      </c>
      <c r="AF119" s="57">
        <v>25017472948.2752</v>
      </c>
      <c r="AG119" s="57">
        <v>25440072018.3139</v>
      </c>
      <c r="AH119" s="57">
        <v>25811170448.694901</v>
      </c>
      <c r="AI119" s="57">
        <v>26117370989.998299</v>
      </c>
      <c r="AJ119" s="57">
        <v>26344150965.810799</v>
      </c>
      <c r="AK119" s="57">
        <v>26475862272.726002</v>
      </c>
      <c r="AL119" s="57">
        <v>26495731380.344299</v>
      </c>
      <c r="AM119" s="57">
        <v>26385859331.272999</v>
      </c>
      <c r="AN119" s="57">
        <v>26127221741.126202</v>
      </c>
      <c r="AO119" s="57">
        <v>25699668798.5243</v>
      </c>
      <c r="AP119" s="57">
        <v>25081925265.0952</v>
      </c>
      <c r="AQ119" s="57">
        <v>24251590475.473202</v>
      </c>
      <c r="AR119" s="57">
        <v>23185138337.299301</v>
      </c>
      <c r="AS119" s="57">
        <v>21857917331.222099</v>
      </c>
      <c r="AT119" s="57">
        <v>20244150510.896</v>
      </c>
    </row>
    <row r="120" spans="1:46">
      <c r="A120">
        <v>347</v>
      </c>
      <c r="B120">
        <v>350600</v>
      </c>
      <c r="C120" t="s">
        <v>467</v>
      </c>
      <c r="D120" t="s">
        <v>728</v>
      </c>
      <c r="E120" s="57">
        <v>6632624473.1374903</v>
      </c>
      <c r="F120" s="57">
        <v>6875772482.9812298</v>
      </c>
      <c r="G120" s="57">
        <v>7067700399.1644402</v>
      </c>
      <c r="H120" s="57">
        <v>7213731910.4637499</v>
      </c>
      <c r="I120" s="57">
        <v>7318944269.7565699</v>
      </c>
      <c r="J120" s="57">
        <v>7388168294.02104</v>
      </c>
      <c r="K120" s="57">
        <v>7425988364.33603</v>
      </c>
      <c r="L120" s="57">
        <v>7436742425.8811703</v>
      </c>
      <c r="M120" s="57">
        <v>7424521987.9368401</v>
      </c>
      <c r="N120" s="57">
        <v>7393172123.8841496</v>
      </c>
      <c r="O120" s="57">
        <v>7346291471.2049704</v>
      </c>
      <c r="P120" s="57">
        <v>7287232231.4818697</v>
      </c>
      <c r="Q120" s="57">
        <v>7219100170.3982296</v>
      </c>
      <c r="R120" s="57">
        <v>7144754617.7381401</v>
      </c>
      <c r="S120" s="57">
        <v>7066808467.3864202</v>
      </c>
      <c r="T120" s="57">
        <v>6987628177.32864</v>
      </c>
      <c r="U120" s="57">
        <v>6909333769.6511497</v>
      </c>
      <c r="V120" s="57">
        <v>6833798830.5409899</v>
      </c>
      <c r="W120" s="57">
        <v>6762650510.2860098</v>
      </c>
      <c r="X120" s="57">
        <v>6697269523.2747002</v>
      </c>
      <c r="Y120" s="57">
        <v>6638790147.9964199</v>
      </c>
      <c r="Z120" s="57">
        <v>6588100227.0411797</v>
      </c>
      <c r="AA120" s="57">
        <v>6545841167.0998001</v>
      </c>
      <c r="AB120" s="57">
        <v>6512407938.9637699</v>
      </c>
      <c r="AC120" s="57">
        <v>6487949077.5254202</v>
      </c>
      <c r="AD120" s="57">
        <v>6472366681.7776899</v>
      </c>
      <c r="AE120" s="57">
        <v>6465316414.8143902</v>
      </c>
      <c r="AF120" s="57">
        <v>6466207503.8300304</v>
      </c>
      <c r="AG120" s="57">
        <v>6474202740.1198702</v>
      </c>
      <c r="AH120" s="57">
        <v>6488218479.0799398</v>
      </c>
      <c r="AI120" s="57">
        <v>6506924640.20683</v>
      </c>
      <c r="AJ120" s="57">
        <v>6528744707.0981703</v>
      </c>
      <c r="AK120" s="57">
        <v>6551855727.4521303</v>
      </c>
      <c r="AL120" s="57">
        <v>6574188313.0677004</v>
      </c>
      <c r="AM120" s="57">
        <v>6593426639.8446102</v>
      </c>
      <c r="AN120" s="57">
        <v>6607008447.7832403</v>
      </c>
      <c r="AO120" s="57">
        <v>6612125040.9848404</v>
      </c>
      <c r="AP120" s="57">
        <v>6605721287.6513796</v>
      </c>
      <c r="AQ120" s="57">
        <v>6584495620.0855503</v>
      </c>
      <c r="AR120" s="57">
        <v>6544900034.6908398</v>
      </c>
      <c r="AS120" s="57">
        <v>6483140091.9713202</v>
      </c>
      <c r="AT120" s="57">
        <v>6395174916.5319004</v>
      </c>
    </row>
    <row r="121" spans="1:46">
      <c r="A121">
        <v>195</v>
      </c>
      <c r="B121">
        <v>350700</v>
      </c>
      <c r="C121" t="s">
        <v>467</v>
      </c>
      <c r="D121" t="s">
        <v>727</v>
      </c>
      <c r="E121" s="57">
        <v>2257292082.45648</v>
      </c>
      <c r="F121" s="57">
        <v>3394416660.3514099</v>
      </c>
      <c r="G121" s="57">
        <v>4321094103.1456299</v>
      </c>
      <c r="H121" s="57">
        <v>5058143149.8780499</v>
      </c>
      <c r="I121" s="57">
        <v>5625448534.4517803</v>
      </c>
      <c r="J121" s="57">
        <v>6041960985.6343098</v>
      </c>
      <c r="K121" s="57">
        <v>6325697227.0577698</v>
      </c>
      <c r="L121" s="57">
        <v>6493739977.2183504</v>
      </c>
      <c r="M121" s="57">
        <v>6562237949.4769297</v>
      </c>
      <c r="N121" s="57">
        <v>6546405852.0585003</v>
      </c>
      <c r="O121" s="57">
        <v>6460524388.0525503</v>
      </c>
      <c r="P121" s="57">
        <v>6317940255.4132404</v>
      </c>
      <c r="Q121" s="57">
        <v>6131066146.9586802</v>
      </c>
      <c r="R121" s="57">
        <v>5911380750.3715801</v>
      </c>
      <c r="S121" s="57">
        <v>5669428748.19907</v>
      </c>
      <c r="T121" s="57">
        <v>5414820817.8526297</v>
      </c>
      <c r="U121" s="57">
        <v>5156233631.60812</v>
      </c>
      <c r="V121" s="57">
        <v>4901409856.6056204</v>
      </c>
      <c r="W121" s="57">
        <v>4657158154.8500099</v>
      </c>
      <c r="X121" s="57">
        <v>4429353183.2103596</v>
      </c>
      <c r="Y121" s="57">
        <v>4222935593.4200101</v>
      </c>
      <c r="Z121" s="57">
        <v>4041912032.0767498</v>
      </c>
      <c r="AA121" s="57">
        <v>3889355140.6427898</v>
      </c>
      <c r="AB121" s="57">
        <v>3767403555.4447298</v>
      </c>
      <c r="AC121" s="57">
        <v>3677261907.6736798</v>
      </c>
      <c r="AD121" s="57">
        <v>3619200823.3849802</v>
      </c>
      <c r="AE121" s="57">
        <v>3592556923.4983201</v>
      </c>
      <c r="AF121" s="57">
        <v>3595732823.79807</v>
      </c>
      <c r="AG121" s="57">
        <v>3626197134.9325299</v>
      </c>
      <c r="AH121" s="57">
        <v>3680484462.4148302</v>
      </c>
      <c r="AI121" s="57">
        <v>3754195406.62216</v>
      </c>
      <c r="AJ121" s="57">
        <v>3841996562.7964201</v>
      </c>
      <c r="AK121" s="57">
        <v>3937620521.0437899</v>
      </c>
      <c r="AL121" s="57">
        <v>4033865866.3344998</v>
      </c>
      <c r="AM121" s="57">
        <v>4122597178.5038099</v>
      </c>
      <c r="AN121" s="57">
        <v>4194745032.2508898</v>
      </c>
      <c r="AO121" s="57">
        <v>4240305997.1391902</v>
      </c>
      <c r="AP121" s="57">
        <v>4248342637.5969501</v>
      </c>
      <c r="AQ121" s="57">
        <v>4206983512.9166598</v>
      </c>
      <c r="AR121" s="57">
        <v>4103423177.2551599</v>
      </c>
      <c r="AS121" s="57">
        <v>3923922179.6340599</v>
      </c>
      <c r="AT121" s="57">
        <v>3653807063.9386301</v>
      </c>
    </row>
    <row r="122" spans="1:46">
      <c r="A122">
        <v>177</v>
      </c>
      <c r="B122">
        <v>350800</v>
      </c>
      <c r="C122" t="s">
        <v>467</v>
      </c>
      <c r="D122" t="s">
        <v>726</v>
      </c>
      <c r="E122" s="57">
        <v>3451401343.10815</v>
      </c>
      <c r="F122" s="57">
        <v>3577211875.60709</v>
      </c>
      <c r="G122" s="57">
        <v>3690016466.7475801</v>
      </c>
      <c r="H122" s="57">
        <v>3790676485.5267601</v>
      </c>
      <c r="I122" s="57">
        <v>3880023175.3446398</v>
      </c>
      <c r="J122" s="57">
        <v>3958857654.0041099</v>
      </c>
      <c r="K122" s="57">
        <v>4027950913.711</v>
      </c>
      <c r="L122" s="57">
        <v>4088043821.0739598</v>
      </c>
      <c r="M122" s="57">
        <v>4139847117.1046</v>
      </c>
      <c r="N122" s="57">
        <v>4184041417.21737</v>
      </c>
      <c r="O122" s="57">
        <v>4221277211.22963</v>
      </c>
      <c r="P122" s="57">
        <v>4252174863.36163</v>
      </c>
      <c r="Q122" s="57">
        <v>4277324612.2365098</v>
      </c>
      <c r="R122" s="57">
        <v>4297286570.8802996</v>
      </c>
      <c r="S122" s="57">
        <v>4312590726.72192</v>
      </c>
      <c r="T122" s="57">
        <v>4323736941.5931797</v>
      </c>
      <c r="U122" s="57">
        <v>4331194951.7287703</v>
      </c>
      <c r="V122" s="57">
        <v>4335404367.7663002</v>
      </c>
      <c r="W122" s="57">
        <v>4336774674.7462397</v>
      </c>
      <c r="X122" s="57">
        <v>4335685232.1119604</v>
      </c>
      <c r="Y122" s="57">
        <v>4332485273.7097197</v>
      </c>
      <c r="Z122" s="57">
        <v>4327493907.7886801</v>
      </c>
      <c r="AA122" s="57">
        <v>4321000117.0008698</v>
      </c>
      <c r="AB122" s="57">
        <v>4313262758.4012403</v>
      </c>
      <c r="AC122" s="57">
        <v>4304510563.4476004</v>
      </c>
      <c r="AD122" s="57">
        <v>4294942138.00067</v>
      </c>
      <c r="AE122" s="57">
        <v>4284725962.3240499</v>
      </c>
      <c r="AF122" s="57">
        <v>4274000391.0842299</v>
      </c>
      <c r="AG122" s="57">
        <v>4262873653.3506098</v>
      </c>
      <c r="AH122" s="57">
        <v>4251423852.5954399</v>
      </c>
      <c r="AI122" s="57">
        <v>4239698966.6939101</v>
      </c>
      <c r="AJ122" s="57">
        <v>4227716847.9240699</v>
      </c>
      <c r="AK122" s="57">
        <v>4215465222.9668498</v>
      </c>
      <c r="AL122" s="57">
        <v>4202901692.9060898</v>
      </c>
      <c r="AM122" s="57">
        <v>4189953733.2285399</v>
      </c>
      <c r="AN122" s="57">
        <v>4176518693.8237901</v>
      </c>
      <c r="AO122" s="57">
        <v>4162463798.9843702</v>
      </c>
      <c r="AP122" s="57">
        <v>4147626147.4056602</v>
      </c>
      <c r="AQ122" s="57">
        <v>4131812712.1859498</v>
      </c>
      <c r="AR122" s="57">
        <v>4114800340.8264198</v>
      </c>
      <c r="AS122" s="57">
        <v>4096335755.2311401</v>
      </c>
      <c r="AT122" s="57">
        <v>4076135551.7070699</v>
      </c>
    </row>
    <row r="123" spans="1:46">
      <c r="A123">
        <v>200</v>
      </c>
      <c r="B123">
        <v>350900</v>
      </c>
      <c r="C123" t="s">
        <v>467</v>
      </c>
      <c r="D123" t="s">
        <v>725</v>
      </c>
      <c r="E123" s="57">
        <v>2588630154.1382298</v>
      </c>
      <c r="F123" s="57">
        <v>4203649639.2172098</v>
      </c>
      <c r="G123" s="57">
        <v>5521567289.5049896</v>
      </c>
      <c r="H123" s="57">
        <v>6571849838.3632002</v>
      </c>
      <c r="I123" s="57">
        <v>7382639237.3894196</v>
      </c>
      <c r="J123" s="57">
        <v>7980752656.4175301</v>
      </c>
      <c r="K123" s="57">
        <v>8391682483.5170403</v>
      </c>
      <c r="L123" s="57">
        <v>8639596324.9937897</v>
      </c>
      <c r="M123" s="57">
        <v>8747337005.3895397</v>
      </c>
      <c r="N123" s="57">
        <v>8736422567.4821606</v>
      </c>
      <c r="O123" s="57">
        <v>8627046272.28545</v>
      </c>
      <c r="P123" s="57">
        <v>8438076599.04918</v>
      </c>
      <c r="Q123" s="57">
        <v>8187057245.25945</v>
      </c>
      <c r="R123" s="57">
        <v>7890207126.6380501</v>
      </c>
      <c r="S123" s="57">
        <v>7562420377.1430502</v>
      </c>
      <c r="T123" s="57">
        <v>7217266348.9682503</v>
      </c>
      <c r="U123" s="57">
        <v>6866989612.54387</v>
      </c>
      <c r="V123" s="57">
        <v>6522509956.5359297</v>
      </c>
      <c r="W123" s="57">
        <v>6193422387.8464804</v>
      </c>
      <c r="X123" s="57">
        <v>5887997131.6136904</v>
      </c>
      <c r="Y123" s="57">
        <v>5613179631.2115297</v>
      </c>
      <c r="Z123" s="57">
        <v>5374590548.2504101</v>
      </c>
      <c r="AA123" s="57">
        <v>5176525762.5762196</v>
      </c>
      <c r="AB123" s="57">
        <v>5021956372.2717705</v>
      </c>
      <c r="AC123" s="57">
        <v>4912528693.6547098</v>
      </c>
      <c r="AD123" s="57">
        <v>4848564261.2797098</v>
      </c>
      <c r="AE123" s="57">
        <v>4829059827.9369402</v>
      </c>
      <c r="AF123" s="57">
        <v>4851687364.6526299</v>
      </c>
      <c r="AG123" s="57">
        <v>4912794060.68962</v>
      </c>
      <c r="AH123" s="57">
        <v>5007402323.5460701</v>
      </c>
      <c r="AI123" s="57">
        <v>5129209778.9563398</v>
      </c>
      <c r="AJ123" s="57">
        <v>5270589270.89079</v>
      </c>
      <c r="AK123" s="57">
        <v>5422588861.5564404</v>
      </c>
      <c r="AL123" s="57">
        <v>5574931831.3950701</v>
      </c>
      <c r="AM123" s="57">
        <v>5716016679.0859804</v>
      </c>
      <c r="AN123" s="57">
        <v>5832917121.5434999</v>
      </c>
      <c r="AO123" s="57">
        <v>5911382093.9184999</v>
      </c>
      <c r="AP123" s="57">
        <v>5935835749.5969696</v>
      </c>
      <c r="AQ123" s="57">
        <v>5889377460.2024403</v>
      </c>
      <c r="AR123" s="57">
        <v>5753781815.5928202</v>
      </c>
      <c r="AS123" s="57">
        <v>5509498623.8638201</v>
      </c>
      <c r="AT123" s="57">
        <v>5135652911.3450203</v>
      </c>
    </row>
    <row r="124" spans="1:46">
      <c r="A124">
        <v>191</v>
      </c>
      <c r="B124">
        <v>360100</v>
      </c>
      <c r="C124" t="s">
        <v>454</v>
      </c>
      <c r="D124" t="s">
        <v>724</v>
      </c>
      <c r="E124" s="57">
        <v>20034976578.445301</v>
      </c>
      <c r="F124" s="57">
        <v>19425261956.141201</v>
      </c>
      <c r="G124" s="57">
        <v>18824086850.040401</v>
      </c>
      <c r="H124" s="57">
        <v>18234604254.629299</v>
      </c>
      <c r="I124" s="57">
        <v>17659733601.249199</v>
      </c>
      <c r="J124" s="57">
        <v>17102160758.0963</v>
      </c>
      <c r="K124" s="57">
        <v>16564338030.2213</v>
      </c>
      <c r="L124" s="57">
        <v>16048484159.5301</v>
      </c>
      <c r="M124" s="57">
        <v>15556584324.7833</v>
      </c>
      <c r="N124" s="57">
        <v>15090390141.596201</v>
      </c>
      <c r="O124" s="57">
        <v>14651419662.438999</v>
      </c>
      <c r="P124" s="57">
        <v>14240957376.6367</v>
      </c>
      <c r="Q124" s="57">
        <v>13860054210.369101</v>
      </c>
      <c r="R124" s="57">
        <v>13509527526.670799</v>
      </c>
      <c r="S124" s="57">
        <v>13189961125.431299</v>
      </c>
      <c r="T124" s="57">
        <v>12901705243.3948</v>
      </c>
      <c r="U124" s="57">
        <v>12644876554.1605</v>
      </c>
      <c r="V124" s="57">
        <v>12419358168.182199</v>
      </c>
      <c r="W124" s="57">
        <v>12224799632.768499</v>
      </c>
      <c r="X124" s="57">
        <v>12060616932.083099</v>
      </c>
      <c r="Y124" s="57">
        <v>11925992487.144199</v>
      </c>
      <c r="Z124" s="57">
        <v>11819875155.825001</v>
      </c>
      <c r="AA124" s="57">
        <v>11740980232.8535</v>
      </c>
      <c r="AB124" s="57">
        <v>11687789449.8123</v>
      </c>
      <c r="AC124" s="57">
        <v>11658550975.1392</v>
      </c>
      <c r="AD124" s="57">
        <v>11651279414.126499</v>
      </c>
      <c r="AE124" s="57">
        <v>11663755808.9214</v>
      </c>
      <c r="AF124" s="57">
        <v>11693527638.525999</v>
      </c>
      <c r="AG124" s="57">
        <v>11737908818.7971</v>
      </c>
      <c r="AH124" s="57">
        <v>11793979702.446301</v>
      </c>
      <c r="AI124" s="57">
        <v>11858587079.040199</v>
      </c>
      <c r="AJ124" s="57">
        <v>11928344175</v>
      </c>
      <c r="AK124" s="57">
        <v>11999630653.601801</v>
      </c>
      <c r="AL124" s="57">
        <v>12068592614.976601</v>
      </c>
      <c r="AM124" s="57">
        <v>12131142596.1101</v>
      </c>
      <c r="AN124" s="57">
        <v>12182959570.8428</v>
      </c>
      <c r="AO124" s="57">
        <v>12219488949.8701</v>
      </c>
      <c r="AP124" s="57">
        <v>12235942580.7421</v>
      </c>
      <c r="AQ124" s="57">
        <v>12227298747.863899</v>
      </c>
      <c r="AR124" s="57">
        <v>12188302172.4953</v>
      </c>
      <c r="AS124" s="57">
        <v>12113464012.7509</v>
      </c>
      <c r="AT124" s="57">
        <v>11997061863.6</v>
      </c>
    </row>
    <row r="125" spans="1:46">
      <c r="A125">
        <v>144</v>
      </c>
      <c r="B125">
        <v>360200</v>
      </c>
      <c r="C125" t="s">
        <v>454</v>
      </c>
      <c r="D125" t="s">
        <v>723</v>
      </c>
      <c r="E125" s="57">
        <v>2129116523.7588301</v>
      </c>
      <c r="F125" s="57">
        <v>2213998240.9324002</v>
      </c>
      <c r="G125" s="57">
        <v>2291283104.3210001</v>
      </c>
      <c r="H125" s="57">
        <v>2361430507.9731798</v>
      </c>
      <c r="I125" s="57">
        <v>2424885268.4674702</v>
      </c>
      <c r="J125" s="57">
        <v>2482077624.9123802</v>
      </c>
      <c r="K125" s="57">
        <v>2533423238.9464102</v>
      </c>
      <c r="L125" s="57">
        <v>2579323194.73803</v>
      </c>
      <c r="M125" s="57">
        <v>2620163998.9857202</v>
      </c>
      <c r="N125" s="57">
        <v>2656317580.9179001</v>
      </c>
      <c r="O125" s="57">
        <v>2688141292.2930002</v>
      </c>
      <c r="P125" s="57">
        <v>2715977907.3994298</v>
      </c>
      <c r="Q125" s="57">
        <v>2740155623.0555801</v>
      </c>
      <c r="R125" s="57">
        <v>2760988058.6098099</v>
      </c>
      <c r="S125" s="57">
        <v>2778774255.9404802</v>
      </c>
      <c r="T125" s="57">
        <v>2793798679.4559102</v>
      </c>
      <c r="U125" s="57">
        <v>2806331216.09443</v>
      </c>
      <c r="V125" s="57">
        <v>2816627175.3243399</v>
      </c>
      <c r="W125" s="57">
        <v>2824927289.1438999</v>
      </c>
      <c r="X125" s="57">
        <v>2831457712.0813899</v>
      </c>
      <c r="Y125" s="57">
        <v>2836430021.1950498</v>
      </c>
      <c r="Z125" s="57">
        <v>2840041216.0730901</v>
      </c>
      <c r="AA125" s="57">
        <v>2842473718.8337302</v>
      </c>
      <c r="AB125" s="57">
        <v>2843895374.1251602</v>
      </c>
      <c r="AC125" s="57">
        <v>2844459449.1255598</v>
      </c>
      <c r="AD125" s="57">
        <v>2844304633.5430598</v>
      </c>
      <c r="AE125" s="57">
        <v>2843555039.6157999</v>
      </c>
      <c r="AF125" s="57">
        <v>2842320202.1119099</v>
      </c>
      <c r="AG125" s="57">
        <v>2840695078.3294802</v>
      </c>
      <c r="AH125" s="57">
        <v>2838760048.0966001</v>
      </c>
      <c r="AI125" s="57">
        <v>2836580913.7713199</v>
      </c>
      <c r="AJ125" s="57">
        <v>2834208900.2416902</v>
      </c>
      <c r="AK125" s="57">
        <v>2831680654.9257398</v>
      </c>
      <c r="AL125" s="57">
        <v>2829018247.7714701</v>
      </c>
      <c r="AM125" s="57">
        <v>2826229171.2568798</v>
      </c>
      <c r="AN125" s="57">
        <v>2823306340.3899398</v>
      </c>
      <c r="AO125" s="57">
        <v>2820228092.70859</v>
      </c>
      <c r="AP125" s="57">
        <v>2816958188.2807899</v>
      </c>
      <c r="AQ125" s="57">
        <v>2813445809.7044501</v>
      </c>
      <c r="AR125" s="57">
        <v>2809625562.10746</v>
      </c>
      <c r="AS125" s="57">
        <v>2805417473.1477199</v>
      </c>
      <c r="AT125" s="57">
        <v>2800726993.0130801</v>
      </c>
    </row>
    <row r="126" spans="1:46">
      <c r="A126">
        <v>206</v>
      </c>
      <c r="B126">
        <v>360300</v>
      </c>
      <c r="C126" t="s">
        <v>454</v>
      </c>
      <c r="D126" t="s">
        <v>722</v>
      </c>
      <c r="E126" s="57">
        <v>2012600944.2327099</v>
      </c>
      <c r="F126" s="57">
        <v>2383911295.9886699</v>
      </c>
      <c r="G126" s="57">
        <v>2690868927.9656901</v>
      </c>
      <c r="H126" s="57">
        <v>2939702154.2557001</v>
      </c>
      <c r="I126" s="57">
        <v>3136362503.37537</v>
      </c>
      <c r="J126" s="57">
        <v>3286524718.26612</v>
      </c>
      <c r="K126" s="57">
        <v>3395586756.2941399</v>
      </c>
      <c r="L126" s="57">
        <v>3468669789.25038</v>
      </c>
      <c r="M126" s="57">
        <v>3510618203.3505602</v>
      </c>
      <c r="N126" s="57">
        <v>3525999599.2350702</v>
      </c>
      <c r="O126" s="57">
        <v>3519104791.9692202</v>
      </c>
      <c r="P126" s="57">
        <v>3493947811.0429602</v>
      </c>
      <c r="Q126" s="57">
        <v>3454265900.3709798</v>
      </c>
      <c r="R126" s="57">
        <v>3403519518.2927999</v>
      </c>
      <c r="S126" s="57">
        <v>3344892337.5727</v>
      </c>
      <c r="T126" s="57">
        <v>3281291245.3996301</v>
      </c>
      <c r="U126" s="57">
        <v>3215346343.3874202</v>
      </c>
      <c r="V126" s="57">
        <v>3149410947.5745702</v>
      </c>
      <c r="W126" s="57">
        <v>3085561588.4243498</v>
      </c>
      <c r="X126" s="57">
        <v>3025598010.8248301</v>
      </c>
      <c r="Y126" s="57">
        <v>2971043174.0887799</v>
      </c>
      <c r="Z126" s="57">
        <v>2923143251.9537501</v>
      </c>
      <c r="AA126" s="57">
        <v>2882867632.5820999</v>
      </c>
      <c r="AB126" s="57">
        <v>2850908918.5608602</v>
      </c>
      <c r="AC126" s="57">
        <v>2827682926.9019098</v>
      </c>
      <c r="AD126" s="57">
        <v>2813328689.0417399</v>
      </c>
      <c r="AE126" s="57">
        <v>2807708450.8418002</v>
      </c>
      <c r="AF126" s="57">
        <v>2810407672.5881801</v>
      </c>
      <c r="AG126" s="57">
        <v>2820735028.9917202</v>
      </c>
      <c r="AH126" s="57">
        <v>2837722409.1880398</v>
      </c>
      <c r="AI126" s="57">
        <v>2860124916.7375102</v>
      </c>
      <c r="AJ126" s="57">
        <v>2886420869.6252899</v>
      </c>
      <c r="AK126" s="57">
        <v>2914811800.2612801</v>
      </c>
      <c r="AL126" s="57">
        <v>2943222455.4800601</v>
      </c>
      <c r="AM126" s="57">
        <v>2969300796.5411301</v>
      </c>
      <c r="AN126" s="57">
        <v>2990417999.1287398</v>
      </c>
      <c r="AO126" s="57">
        <v>3003668453.3516402</v>
      </c>
      <c r="AP126" s="57">
        <v>3005869763.7434902</v>
      </c>
      <c r="AQ126" s="57">
        <v>2993562749.2629299</v>
      </c>
      <c r="AR126" s="57">
        <v>2963011443.2930498</v>
      </c>
      <c r="AS126" s="57">
        <v>2910203093.64183</v>
      </c>
      <c r="AT126" s="57">
        <v>2830848162.5420098</v>
      </c>
    </row>
    <row r="127" spans="1:46">
      <c r="A127">
        <v>145</v>
      </c>
      <c r="B127">
        <v>360400</v>
      </c>
      <c r="C127" t="s">
        <v>454</v>
      </c>
      <c r="D127" t="s">
        <v>721</v>
      </c>
      <c r="E127" s="57">
        <v>5083037541.77318</v>
      </c>
      <c r="F127" s="57">
        <v>5356749567.7678099</v>
      </c>
      <c r="G127" s="57">
        <v>5603770922.97542</v>
      </c>
      <c r="H127" s="57">
        <v>5828222638.9802399</v>
      </c>
      <c r="I127" s="57">
        <v>6033941200.5897799</v>
      </c>
      <c r="J127" s="57">
        <v>6224478545.8348999</v>
      </c>
      <c r="K127" s="57">
        <v>6403102065.96978</v>
      </c>
      <c r="L127" s="57">
        <v>6572794605.4719</v>
      </c>
      <c r="M127" s="57">
        <v>6736254462.0420599</v>
      </c>
      <c r="N127" s="57">
        <v>6895895386.6044197</v>
      </c>
      <c r="O127" s="57">
        <v>7053846583.3063898</v>
      </c>
      <c r="P127" s="57">
        <v>7211952709.5187798</v>
      </c>
      <c r="Q127" s="57">
        <v>7371773875.8356304</v>
      </c>
      <c r="R127" s="57">
        <v>7534585646.0743704</v>
      </c>
      <c r="S127" s="57">
        <v>7701379037.2757397</v>
      </c>
      <c r="T127" s="57">
        <v>7872860519.7037401</v>
      </c>
      <c r="U127" s="57">
        <v>8049452016.8457899</v>
      </c>
      <c r="V127" s="57">
        <v>8231290905.4125299</v>
      </c>
      <c r="W127" s="57">
        <v>8418230015.3379803</v>
      </c>
      <c r="X127" s="57">
        <v>8609837629.7794495</v>
      </c>
      <c r="Y127" s="57">
        <v>8805397485.1176109</v>
      </c>
      <c r="Z127" s="57">
        <v>9003908770.9563808</v>
      </c>
      <c r="AA127" s="57">
        <v>9204086130.1230602</v>
      </c>
      <c r="AB127" s="57">
        <v>9404359658.6682491</v>
      </c>
      <c r="AC127" s="57">
        <v>9602874905.8658791</v>
      </c>
      <c r="AD127" s="57">
        <v>9797492874.2131901</v>
      </c>
      <c r="AE127" s="57">
        <v>9985790019.4307003</v>
      </c>
      <c r="AF127" s="57">
        <v>10165058250.462299</v>
      </c>
      <c r="AG127" s="57">
        <v>10332304929.475201</v>
      </c>
      <c r="AH127" s="57">
        <v>10484252871.8599</v>
      </c>
      <c r="AI127" s="57">
        <v>10617340346.2302</v>
      </c>
      <c r="AJ127" s="57">
        <v>10727721074.4233</v>
      </c>
      <c r="AK127" s="57">
        <v>10811264231.4998</v>
      </c>
      <c r="AL127" s="57">
        <v>10863554445.7432</v>
      </c>
      <c r="AM127" s="57">
        <v>10879891798.660801</v>
      </c>
      <c r="AN127" s="57">
        <v>10855291824.983</v>
      </c>
      <c r="AO127" s="57">
        <v>10784485512.663601</v>
      </c>
      <c r="AP127" s="57">
        <v>10661919302.879601</v>
      </c>
      <c r="AQ127" s="57">
        <v>10481755090.031401</v>
      </c>
      <c r="AR127" s="57">
        <v>10237870221.742701</v>
      </c>
      <c r="AS127" s="57">
        <v>9923857498.8606491</v>
      </c>
      <c r="AT127" s="57">
        <v>9533025175.4553604</v>
      </c>
    </row>
    <row r="128" spans="1:46">
      <c r="A128">
        <v>310</v>
      </c>
      <c r="B128">
        <v>360500</v>
      </c>
      <c r="C128" t="s">
        <v>454</v>
      </c>
      <c r="D128" t="s">
        <v>720</v>
      </c>
      <c r="E128" s="57">
        <v>1551054840.9338901</v>
      </c>
      <c r="F128" s="57">
        <v>1646111683.5305099</v>
      </c>
      <c r="G128" s="57">
        <v>1727536559.6482699</v>
      </c>
      <c r="H128" s="57">
        <v>1796527449.2386899</v>
      </c>
      <c r="I128" s="57">
        <v>1854231543.8701</v>
      </c>
      <c r="J128" s="57">
        <v>1901745246.72754</v>
      </c>
      <c r="K128" s="57">
        <v>1940114172.6128199</v>
      </c>
      <c r="L128" s="57">
        <v>1970333147.94451</v>
      </c>
      <c r="M128" s="57">
        <v>1993346210.75791</v>
      </c>
      <c r="N128" s="57">
        <v>2010046610.7051001</v>
      </c>
      <c r="O128" s="57">
        <v>2021276809.0549099</v>
      </c>
      <c r="P128" s="57">
        <v>2027828478.6928999</v>
      </c>
      <c r="Q128" s="57">
        <v>2030442504.1214099</v>
      </c>
      <c r="R128" s="57">
        <v>2029808981.4595201</v>
      </c>
      <c r="S128" s="57">
        <v>2026567218.4430699</v>
      </c>
      <c r="T128" s="57">
        <v>2021305734.4246399</v>
      </c>
      <c r="U128" s="57">
        <v>2014562260.37359</v>
      </c>
      <c r="V128" s="57">
        <v>2006823738.8759999</v>
      </c>
      <c r="W128" s="57">
        <v>1998526324.1347401</v>
      </c>
      <c r="X128" s="57">
        <v>1990055381.9693899</v>
      </c>
      <c r="Y128" s="57">
        <v>1981745489.8163199</v>
      </c>
      <c r="Z128" s="57">
        <v>1973880436.7286501</v>
      </c>
      <c r="AA128" s="57">
        <v>1966693223.37623</v>
      </c>
      <c r="AB128" s="57">
        <v>1960366062.0456901</v>
      </c>
      <c r="AC128" s="57">
        <v>1955030376.6403899</v>
      </c>
      <c r="AD128" s="57">
        <v>1950766802.68046</v>
      </c>
      <c r="AE128" s="57">
        <v>1947605187.3027799</v>
      </c>
      <c r="AF128" s="57">
        <v>1945524589.2609701</v>
      </c>
      <c r="AG128" s="57">
        <v>1944453278.9254301</v>
      </c>
      <c r="AH128" s="57">
        <v>1944268738.2832999</v>
      </c>
      <c r="AI128" s="57">
        <v>1944797660.9384601</v>
      </c>
      <c r="AJ128" s="57">
        <v>1945815952.1115699</v>
      </c>
      <c r="AK128" s="57">
        <v>1947048728.6400199</v>
      </c>
      <c r="AL128" s="57">
        <v>1948170318.9779601</v>
      </c>
      <c r="AM128" s="57">
        <v>1948804263.19631</v>
      </c>
      <c r="AN128" s="57">
        <v>1948523312.9827199</v>
      </c>
      <c r="AO128" s="57">
        <v>1946849431.6415999</v>
      </c>
      <c r="AP128" s="57">
        <v>1943253794.09411</v>
      </c>
      <c r="AQ128" s="57">
        <v>1937156786.8782001</v>
      </c>
      <c r="AR128" s="57">
        <v>1927928008.14851</v>
      </c>
      <c r="AS128" s="57">
        <v>1914886267.6764901</v>
      </c>
      <c r="AT128" s="57">
        <v>1897299586.8503001</v>
      </c>
    </row>
    <row r="129" spans="1:46">
      <c r="A129">
        <v>332</v>
      </c>
      <c r="B129">
        <v>360600</v>
      </c>
      <c r="C129" t="s">
        <v>454</v>
      </c>
      <c r="D129" t="s">
        <v>719</v>
      </c>
      <c r="E129" s="57">
        <v>1315210484.48228</v>
      </c>
      <c r="F129" s="57">
        <v>1389690513.0520201</v>
      </c>
      <c r="G129" s="57">
        <v>1456542235.05811</v>
      </c>
      <c r="H129" s="57">
        <v>1516300317.11411</v>
      </c>
      <c r="I129" s="57">
        <v>1569479965.4075899</v>
      </c>
      <c r="J129" s="57">
        <v>1616576925.70013</v>
      </c>
      <c r="K129" s="57">
        <v>1658067483.3273599</v>
      </c>
      <c r="L129" s="57">
        <v>1694408463.1989</v>
      </c>
      <c r="M129" s="57">
        <v>1726037229.7984099</v>
      </c>
      <c r="N129" s="57">
        <v>1753371687.1835401</v>
      </c>
      <c r="O129" s="57">
        <v>1776810278.9860101</v>
      </c>
      <c r="P129" s="57">
        <v>1796731988.41151</v>
      </c>
      <c r="Q129" s="57">
        <v>1813496338.2397799</v>
      </c>
      <c r="R129" s="57">
        <v>1827443390.8245599</v>
      </c>
      <c r="S129" s="57">
        <v>1838893748.0936401</v>
      </c>
      <c r="T129" s="57">
        <v>1848148551.5488</v>
      </c>
      <c r="U129" s="57">
        <v>1855489482.2658501</v>
      </c>
      <c r="V129" s="57">
        <v>1861178760.89463</v>
      </c>
      <c r="W129" s="57">
        <v>1865459147.6589799</v>
      </c>
      <c r="X129" s="57">
        <v>1868553942.3567901</v>
      </c>
      <c r="Y129" s="57">
        <v>1870666984.35992</v>
      </c>
      <c r="Z129" s="57">
        <v>1871982652.61431</v>
      </c>
      <c r="AA129" s="57">
        <v>1872665865.6398799</v>
      </c>
      <c r="AB129" s="57">
        <v>1872862081.53058</v>
      </c>
      <c r="AC129" s="57">
        <v>1872697297.95438</v>
      </c>
      <c r="AD129" s="57">
        <v>1872278052.15328</v>
      </c>
      <c r="AE129" s="57">
        <v>1871691420.94329</v>
      </c>
      <c r="AF129" s="57">
        <v>1871005020.7144301</v>
      </c>
      <c r="AG129" s="57">
        <v>1870267007.4307599</v>
      </c>
      <c r="AH129" s="57">
        <v>1869506076.6303501</v>
      </c>
      <c r="AI129" s="57">
        <v>1868731463.4252901</v>
      </c>
      <c r="AJ129" s="57">
        <v>1867932942.5016999</v>
      </c>
      <c r="AK129" s="57">
        <v>1867080828.1197</v>
      </c>
      <c r="AL129" s="57">
        <v>1866125974.11344</v>
      </c>
      <c r="AM129" s="57">
        <v>1864999773.8911099</v>
      </c>
      <c r="AN129" s="57">
        <v>1863614160.43488</v>
      </c>
      <c r="AO129" s="57">
        <v>1861861606.3009801</v>
      </c>
      <c r="AP129" s="57">
        <v>1859615123.6196201</v>
      </c>
      <c r="AQ129" s="57">
        <v>1856728264.0950699</v>
      </c>
      <c r="AR129" s="57">
        <v>1853035119.0055799</v>
      </c>
      <c r="AS129" s="57">
        <v>1848350319.20348</v>
      </c>
      <c r="AT129" s="57">
        <v>1842469035.1150401</v>
      </c>
    </row>
    <row r="130" spans="1:46">
      <c r="A130">
        <v>80</v>
      </c>
      <c r="B130">
        <v>360700</v>
      </c>
      <c r="C130" t="s">
        <v>454</v>
      </c>
      <c r="D130" t="s">
        <v>718</v>
      </c>
      <c r="E130" s="57">
        <v>5850665592.9540596</v>
      </c>
      <c r="F130" s="57">
        <v>6232028642.9626503</v>
      </c>
      <c r="G130" s="57">
        <v>6563187307.2269096</v>
      </c>
      <c r="H130" s="57">
        <v>6852285108.4209995</v>
      </c>
      <c r="I130" s="57">
        <v>7106889896.67202</v>
      </c>
      <c r="J130" s="57">
        <v>7333993849.5598602</v>
      </c>
      <c r="K130" s="57">
        <v>7540013472.11728</v>
      </c>
      <c r="L130" s="57">
        <v>7730789596.8299303</v>
      </c>
      <c r="M130" s="57">
        <v>7911587383.6362801</v>
      </c>
      <c r="N130" s="57">
        <v>8087096319.9277401</v>
      </c>
      <c r="O130" s="57">
        <v>8261430220.5484695</v>
      </c>
      <c r="P130" s="57">
        <v>8438127227.7955503</v>
      </c>
      <c r="Q130" s="57">
        <v>8620149811.4189205</v>
      </c>
      <c r="R130" s="57">
        <v>8809884768.6213608</v>
      </c>
      <c r="S130" s="57">
        <v>9009143224.0585403</v>
      </c>
      <c r="T130" s="57">
        <v>9219160629.8389301</v>
      </c>
      <c r="U130" s="57">
        <v>9440596765.5239792</v>
      </c>
      <c r="V130" s="57">
        <v>9673535738.1278305</v>
      </c>
      <c r="W130" s="57">
        <v>9917485982.1175995</v>
      </c>
      <c r="X130" s="57">
        <v>10171380259.4133</v>
      </c>
      <c r="Y130" s="57">
        <v>10433575659.3876</v>
      </c>
      <c r="Z130" s="57">
        <v>10701853598.8664</v>
      </c>
      <c r="AA130" s="57">
        <v>10973419822.127899</v>
      </c>
      <c r="AB130" s="57">
        <v>11244904400.903799</v>
      </c>
      <c r="AC130" s="57">
        <v>11512361734.378201</v>
      </c>
      <c r="AD130" s="57">
        <v>11771270549.1882</v>
      </c>
      <c r="AE130" s="57">
        <v>12016533899.4238</v>
      </c>
      <c r="AF130" s="57">
        <v>12242479166.6278</v>
      </c>
      <c r="AG130" s="57">
        <v>12442858059.7959</v>
      </c>
      <c r="AH130" s="57">
        <v>12610846615.376699</v>
      </c>
      <c r="AI130" s="57">
        <v>12739045197.2715</v>
      </c>
      <c r="AJ130" s="57">
        <v>12819478496.8346</v>
      </c>
      <c r="AK130" s="57">
        <v>12843595532.8731</v>
      </c>
      <c r="AL130" s="57">
        <v>12802269651.6472</v>
      </c>
      <c r="AM130" s="57">
        <v>12685798526.8694</v>
      </c>
      <c r="AN130" s="57">
        <v>12483904159.705601</v>
      </c>
      <c r="AO130" s="57">
        <v>12185732878.7745</v>
      </c>
      <c r="AP130" s="57">
        <v>11779855340.1472</v>
      </c>
      <c r="AQ130" s="57">
        <v>11254266527.3482</v>
      </c>
      <c r="AR130" s="57">
        <v>10596385751.354601</v>
      </c>
      <c r="AS130" s="57">
        <v>9793056650.5963001</v>
      </c>
      <c r="AT130" s="57">
        <v>8830547190.9563808</v>
      </c>
    </row>
    <row r="131" spans="1:46">
      <c r="A131">
        <v>126</v>
      </c>
      <c r="B131">
        <v>360800</v>
      </c>
      <c r="C131" t="s">
        <v>454</v>
      </c>
      <c r="D131" t="s">
        <v>717</v>
      </c>
      <c r="E131" s="57">
        <v>5526639891.0908899</v>
      </c>
      <c r="F131" s="57">
        <v>5900777370.3542404</v>
      </c>
      <c r="G131" s="57">
        <v>6223715782.9467297</v>
      </c>
      <c r="H131" s="57">
        <v>6499928960.6665096</v>
      </c>
      <c r="I131" s="57">
        <v>6733701208.7879496</v>
      </c>
      <c r="J131" s="57">
        <v>6929127306.0616903</v>
      </c>
      <c r="K131" s="57">
        <v>7090112504.7145205</v>
      </c>
      <c r="L131" s="57">
        <v>7220372530.4495096</v>
      </c>
      <c r="M131" s="57">
        <v>7323433582.4459105</v>
      </c>
      <c r="N131" s="57">
        <v>7402632333.3591805</v>
      </c>
      <c r="O131" s="57">
        <v>7461115929.3210201</v>
      </c>
      <c r="P131" s="57">
        <v>7501841989.9393702</v>
      </c>
      <c r="Q131" s="57">
        <v>7527578608.2982998</v>
      </c>
      <c r="R131" s="57">
        <v>7540904350.95823</v>
      </c>
      <c r="S131" s="57">
        <v>7544208257.9556904</v>
      </c>
      <c r="T131" s="57">
        <v>7539689842.8034801</v>
      </c>
      <c r="U131" s="57">
        <v>7529359092.4905701</v>
      </c>
      <c r="V131" s="57">
        <v>7515036467.4822302</v>
      </c>
      <c r="W131" s="57">
        <v>7498352901.7198696</v>
      </c>
      <c r="X131" s="57">
        <v>7480749802.6211596</v>
      </c>
      <c r="Y131" s="57">
        <v>7463479051.0799799</v>
      </c>
      <c r="Z131" s="57">
        <v>7447603001.4664001</v>
      </c>
      <c r="AA131" s="57">
        <v>7433994481.6267595</v>
      </c>
      <c r="AB131" s="57">
        <v>7423336792.8836098</v>
      </c>
      <c r="AC131" s="57">
        <v>7416123710.0356302</v>
      </c>
      <c r="AD131" s="57">
        <v>7412659481.3578501</v>
      </c>
      <c r="AE131" s="57">
        <v>7413058828.6014004</v>
      </c>
      <c r="AF131" s="57">
        <v>7417246946.9937296</v>
      </c>
      <c r="AG131" s="57">
        <v>7424959505.2384996</v>
      </c>
      <c r="AH131" s="57">
        <v>7435742645.5154305</v>
      </c>
      <c r="AI131" s="57">
        <v>7448952983.48069</v>
      </c>
      <c r="AJ131" s="57">
        <v>7463757608.2664804</v>
      </c>
      <c r="AK131" s="57">
        <v>7479134082.4813404</v>
      </c>
      <c r="AL131" s="57">
        <v>7493870442.20996</v>
      </c>
      <c r="AM131" s="57">
        <v>7506565197.0133104</v>
      </c>
      <c r="AN131" s="57">
        <v>7515627329.9285297</v>
      </c>
      <c r="AO131" s="57">
        <v>7519276297.4689398</v>
      </c>
      <c r="AP131" s="57">
        <v>7515542029.6241503</v>
      </c>
      <c r="AQ131" s="57">
        <v>7502264929.8599901</v>
      </c>
      <c r="AR131" s="57">
        <v>7477095875.1184397</v>
      </c>
      <c r="AS131" s="57">
        <v>7437496215.81775</v>
      </c>
      <c r="AT131" s="57">
        <v>7380737775.8524504</v>
      </c>
    </row>
    <row r="132" spans="1:46">
      <c r="A132">
        <v>329</v>
      </c>
      <c r="B132">
        <v>360900</v>
      </c>
      <c r="C132" t="s">
        <v>454</v>
      </c>
      <c r="D132" t="s">
        <v>716</v>
      </c>
      <c r="E132" s="57">
        <v>4828471340.2192698</v>
      </c>
      <c r="F132" s="57">
        <v>6679987438.7278404</v>
      </c>
      <c r="G132" s="57">
        <v>8195349874.2118502</v>
      </c>
      <c r="H132" s="57">
        <v>9407819817.4169903</v>
      </c>
      <c r="I132" s="57">
        <v>10349164321.001801</v>
      </c>
      <c r="J132" s="57">
        <v>11049656319.538099</v>
      </c>
      <c r="K132" s="57">
        <v>11538074629.511101</v>
      </c>
      <c r="L132" s="57">
        <v>11841703949.318501</v>
      </c>
      <c r="M132" s="57">
        <v>11986334859.271999</v>
      </c>
      <c r="N132" s="57">
        <v>11996263821.595501</v>
      </c>
      <c r="O132" s="57">
        <v>11894293180.426701</v>
      </c>
      <c r="P132" s="57">
        <v>11701731161.816299</v>
      </c>
      <c r="Q132" s="57">
        <v>11438391873.7281</v>
      </c>
      <c r="R132" s="57">
        <v>11122595306.038799</v>
      </c>
      <c r="S132" s="57">
        <v>10771167330.5385</v>
      </c>
      <c r="T132" s="57">
        <v>10399439700.930401</v>
      </c>
      <c r="U132" s="57">
        <v>10021250052.8309</v>
      </c>
      <c r="V132" s="57">
        <v>9648941903.7693501</v>
      </c>
      <c r="W132" s="57">
        <v>9293364653.1884804</v>
      </c>
      <c r="X132" s="57">
        <v>8963873582.4437294</v>
      </c>
      <c r="Y132" s="57">
        <v>8668329854.8041401</v>
      </c>
      <c r="Z132" s="57">
        <v>8413100515.4516602</v>
      </c>
      <c r="AA132" s="57">
        <v>8203058491.4813204</v>
      </c>
      <c r="AB132" s="57">
        <v>8041582591.9014902</v>
      </c>
      <c r="AC132" s="57">
        <v>7930557507.6336699</v>
      </c>
      <c r="AD132" s="57">
        <v>7870373811.5120802</v>
      </c>
      <c r="AE132" s="57">
        <v>7859927958.2845497</v>
      </c>
      <c r="AF132" s="57">
        <v>7896622284.6118202</v>
      </c>
      <c r="AG132" s="57">
        <v>7976365009.0678701</v>
      </c>
      <c r="AH132" s="57">
        <v>8093570232.1400099</v>
      </c>
      <c r="AI132" s="57">
        <v>8241157936.2281504</v>
      </c>
      <c r="AJ132" s="57">
        <v>8410553985.6455097</v>
      </c>
      <c r="AK132" s="57">
        <v>8591690126.6187706</v>
      </c>
      <c r="AL132" s="57">
        <v>8773003987.2873497</v>
      </c>
      <c r="AM132" s="57">
        <v>8941439077.7043495</v>
      </c>
      <c r="AN132" s="57">
        <v>9082444789.8355694</v>
      </c>
      <c r="AO132" s="57">
        <v>9179976397.5595703</v>
      </c>
      <c r="AP132" s="57">
        <v>9216495056.6688194</v>
      </c>
      <c r="AQ132" s="57">
        <v>9172967804.8681602</v>
      </c>
      <c r="AR132" s="57">
        <v>9028867561.7770996</v>
      </c>
      <c r="AS132" s="57">
        <v>8762173128.9266396</v>
      </c>
      <c r="AT132" s="57">
        <v>8349369189.7607403</v>
      </c>
    </row>
    <row r="133" spans="1:46">
      <c r="A133">
        <v>75</v>
      </c>
      <c r="B133">
        <v>361000</v>
      </c>
      <c r="C133" t="s">
        <v>454</v>
      </c>
      <c r="D133" t="s">
        <v>715</v>
      </c>
      <c r="E133" s="57">
        <v>3247575750.8502698</v>
      </c>
      <c r="F133" s="57">
        <v>4760018748.2410097</v>
      </c>
      <c r="G133" s="57">
        <v>5997156462.25984</v>
      </c>
      <c r="H133" s="57">
        <v>6986291400.0767403</v>
      </c>
      <c r="I133" s="57">
        <v>7753497670.3264303</v>
      </c>
      <c r="J133" s="57">
        <v>8323620983.10814</v>
      </c>
      <c r="K133" s="57">
        <v>8720278649.9861603</v>
      </c>
      <c r="L133" s="57">
        <v>8965859583.9890308</v>
      </c>
      <c r="M133" s="57">
        <v>9081524299.6102409</v>
      </c>
      <c r="N133" s="57">
        <v>9087204912.8080597</v>
      </c>
      <c r="O133" s="57">
        <v>9001605141.0050793</v>
      </c>
      <c r="P133" s="57">
        <v>8842200303.0889397</v>
      </c>
      <c r="Q133" s="57">
        <v>8625237319.4115791</v>
      </c>
      <c r="R133" s="57">
        <v>8365734711.7901802</v>
      </c>
      <c r="S133" s="57">
        <v>8077482603.5061197</v>
      </c>
      <c r="T133" s="57">
        <v>7773042719.3055601</v>
      </c>
      <c r="U133" s="57">
        <v>7463748385.3994904</v>
      </c>
      <c r="V133" s="57">
        <v>7159704529.4636402</v>
      </c>
      <c r="W133" s="57">
        <v>6869787680.6381998</v>
      </c>
      <c r="X133" s="57">
        <v>6601645969.5279703</v>
      </c>
      <c r="Y133" s="57">
        <v>6361699128.20296</v>
      </c>
      <c r="Z133" s="57">
        <v>6155138490.1972198</v>
      </c>
      <c r="AA133" s="57">
        <v>5985926990.5099602</v>
      </c>
      <c r="AB133" s="57">
        <v>5856799165.6047497</v>
      </c>
      <c r="AC133" s="57">
        <v>5769261153.4102297</v>
      </c>
      <c r="AD133" s="57">
        <v>5723590693.3192902</v>
      </c>
      <c r="AE133" s="57">
        <v>5718837126.1897697</v>
      </c>
      <c r="AF133" s="57">
        <v>5752821394.3441896</v>
      </c>
      <c r="AG133" s="57">
        <v>5822136041.5696602</v>
      </c>
      <c r="AH133" s="57">
        <v>5922145213.1177502</v>
      </c>
      <c r="AI133" s="57">
        <v>6046984655.7055197</v>
      </c>
      <c r="AJ133" s="57">
        <v>6189561717.5137501</v>
      </c>
      <c r="AK133" s="57">
        <v>6341555348.1884298</v>
      </c>
      <c r="AL133" s="57">
        <v>6493416098.8401604</v>
      </c>
      <c r="AM133" s="57">
        <v>6634366122.0447502</v>
      </c>
      <c r="AN133" s="57">
        <v>6752399171.8409004</v>
      </c>
      <c r="AO133" s="57">
        <v>6834280603.7343302</v>
      </c>
      <c r="AP133" s="57">
        <v>6865547374.6942902</v>
      </c>
      <c r="AQ133" s="57">
        <v>6830508043.1540098</v>
      </c>
      <c r="AR133" s="57">
        <v>6712242769.0130196</v>
      </c>
      <c r="AS133" s="57">
        <v>6492603313.6343498</v>
      </c>
      <c r="AT133" s="57">
        <v>6152213039.8461504</v>
      </c>
    </row>
    <row r="134" spans="1:46">
      <c r="A134">
        <v>238</v>
      </c>
      <c r="B134">
        <v>361100</v>
      </c>
      <c r="C134" t="s">
        <v>454</v>
      </c>
      <c r="D134" t="s">
        <v>714</v>
      </c>
      <c r="E134" s="57">
        <v>6111783229.8769503</v>
      </c>
      <c r="F134" s="57">
        <v>7938799796.8010302</v>
      </c>
      <c r="G134" s="57">
        <v>9449960791.34198</v>
      </c>
      <c r="H134" s="57">
        <v>10675993978.285</v>
      </c>
      <c r="I134" s="57">
        <v>11646258123.9072</v>
      </c>
      <c r="J134" s="57">
        <v>12388742995.977501</v>
      </c>
      <c r="K134" s="57">
        <v>12930069363.757299</v>
      </c>
      <c r="L134" s="57">
        <v>13295488997.9995</v>
      </c>
      <c r="M134" s="57">
        <v>13508884670.949499</v>
      </c>
      <c r="N134" s="57">
        <v>13592770156.3444</v>
      </c>
      <c r="O134" s="57">
        <v>13568290229.413601</v>
      </c>
      <c r="P134" s="57">
        <v>13455220666.878401</v>
      </c>
      <c r="Q134" s="57">
        <v>13271968246.9522</v>
      </c>
      <c r="R134" s="57">
        <v>13035570749.340099</v>
      </c>
      <c r="S134" s="57">
        <v>12761696955.2397</v>
      </c>
      <c r="T134" s="57">
        <v>12464646647.3405</v>
      </c>
      <c r="U134" s="57">
        <v>12157350609.8237</v>
      </c>
      <c r="V134" s="57">
        <v>11851370628.3631</v>
      </c>
      <c r="W134" s="57">
        <v>11556899490.1241</v>
      </c>
      <c r="X134" s="57">
        <v>11282760983.7642</v>
      </c>
      <c r="Y134" s="57">
        <v>11036409899.433001</v>
      </c>
      <c r="Z134" s="57">
        <v>10823932028.7722</v>
      </c>
      <c r="AA134" s="57">
        <v>10650044164.9153</v>
      </c>
      <c r="AB134" s="57">
        <v>10518094102.4883</v>
      </c>
      <c r="AC134" s="57">
        <v>10430060637.608601</v>
      </c>
      <c r="AD134" s="57">
        <v>10386553567.886101</v>
      </c>
      <c r="AE134" s="57">
        <v>10386813692.422501</v>
      </c>
      <c r="AF134" s="57">
        <v>10428712811.8118</v>
      </c>
      <c r="AG134" s="57">
        <v>10508753728.1395</v>
      </c>
      <c r="AH134" s="57">
        <v>10622070244.9839</v>
      </c>
      <c r="AI134" s="57">
        <v>10762427167.4146</v>
      </c>
      <c r="AJ134" s="57">
        <v>10922220301.993799</v>
      </c>
      <c r="AK134" s="57">
        <v>11092476456.775</v>
      </c>
      <c r="AL134" s="57">
        <v>11262853441.3048</v>
      </c>
      <c r="AM134" s="57">
        <v>11421640066.6206</v>
      </c>
      <c r="AN134" s="57">
        <v>11555756145.2535</v>
      </c>
      <c r="AO134" s="57">
        <v>11650752491.224199</v>
      </c>
      <c r="AP134" s="57">
        <v>11690810920.048</v>
      </c>
      <c r="AQ134" s="57">
        <v>11658744248.730499</v>
      </c>
      <c r="AR134" s="57">
        <v>11535996295.7698</v>
      </c>
      <c r="AS134" s="57">
        <v>11302641881.156401</v>
      </c>
      <c r="AT134" s="57">
        <v>10937386826.3727</v>
      </c>
    </row>
    <row r="135" spans="1:46">
      <c r="A135">
        <v>128</v>
      </c>
      <c r="B135">
        <v>370100</v>
      </c>
      <c r="C135" t="s">
        <v>448</v>
      </c>
      <c r="D135" t="s">
        <v>713</v>
      </c>
      <c r="E135" s="57">
        <v>15076874887.577299</v>
      </c>
      <c r="F135" s="57">
        <v>15763446467.5536</v>
      </c>
      <c r="G135" s="57">
        <v>16232712492.5228</v>
      </c>
      <c r="H135" s="57">
        <v>16509704796.521</v>
      </c>
      <c r="I135" s="57">
        <v>16618248340.2006</v>
      </c>
      <c r="J135" s="57">
        <v>16580961210.8312</v>
      </c>
      <c r="K135" s="57">
        <v>16419254622.298599</v>
      </c>
      <c r="L135" s="57">
        <v>16153332915.1057</v>
      </c>
      <c r="M135" s="57">
        <v>15802193556.371901</v>
      </c>
      <c r="N135" s="57">
        <v>15383627139.833401</v>
      </c>
      <c r="O135" s="57">
        <v>14914217385.843201</v>
      </c>
      <c r="P135" s="57">
        <v>14409341141.370899</v>
      </c>
      <c r="Q135" s="57">
        <v>13883168380.0028</v>
      </c>
      <c r="R135" s="57">
        <v>13348662201.942101</v>
      </c>
      <c r="S135" s="57">
        <v>12817578834.0084</v>
      </c>
      <c r="T135" s="57">
        <v>12300467629.638399</v>
      </c>
      <c r="U135" s="57">
        <v>11806671068.885201</v>
      </c>
      <c r="V135" s="57">
        <v>11344324758.4188</v>
      </c>
      <c r="W135" s="57">
        <v>10920357431.525801</v>
      </c>
      <c r="X135" s="57">
        <v>10540490948.1096</v>
      </c>
      <c r="Y135" s="57">
        <v>10209240294.690399</v>
      </c>
      <c r="Z135" s="57">
        <v>9929913584.4049206</v>
      </c>
      <c r="AA135" s="57">
        <v>9704612057.0068493</v>
      </c>
      <c r="AB135" s="57">
        <v>9534230078.8661003</v>
      </c>
      <c r="AC135" s="57">
        <v>9418455142.9700508</v>
      </c>
      <c r="AD135" s="57">
        <v>9355767868.9221306</v>
      </c>
      <c r="AE135" s="57">
        <v>9343442002.9427605</v>
      </c>
      <c r="AF135" s="57">
        <v>9377544417.86903</v>
      </c>
      <c r="AG135" s="57">
        <v>9452935113.1552296</v>
      </c>
      <c r="AH135" s="57">
        <v>9563267214.8713493</v>
      </c>
      <c r="AI135" s="57">
        <v>9700986975.7048492</v>
      </c>
      <c r="AJ135" s="57">
        <v>9857333774.9598503</v>
      </c>
      <c r="AK135" s="57">
        <v>10022340118.557301</v>
      </c>
      <c r="AL135" s="57">
        <v>10184831639.0338</v>
      </c>
      <c r="AM135" s="57">
        <v>10332427095.544201</v>
      </c>
      <c r="AN135" s="57">
        <v>10451538373.859501</v>
      </c>
      <c r="AO135" s="57">
        <v>10527370486.3666</v>
      </c>
      <c r="AP135" s="57">
        <v>10543921572.070601</v>
      </c>
      <c r="AQ135" s="57">
        <v>10483982896.5921</v>
      </c>
      <c r="AR135" s="57">
        <v>10329138852.168501</v>
      </c>
      <c r="AS135" s="57">
        <v>10059766957.655199</v>
      </c>
      <c r="AT135" s="57">
        <v>9655037858.52248</v>
      </c>
    </row>
    <row r="136" spans="1:46">
      <c r="A136">
        <v>218</v>
      </c>
      <c r="B136">
        <v>370200</v>
      </c>
      <c r="C136" t="s">
        <v>448</v>
      </c>
      <c r="D136" t="s">
        <v>712</v>
      </c>
      <c r="E136" s="57">
        <v>25945730982.897999</v>
      </c>
      <c r="F136" s="57">
        <v>28508176338.319099</v>
      </c>
      <c r="G136" s="57">
        <v>31060195764.8964</v>
      </c>
      <c r="H136" s="57">
        <v>33565114288.377701</v>
      </c>
      <c r="I136" s="57">
        <v>35989159177.785599</v>
      </c>
      <c r="J136" s="57">
        <v>38301459945.417297</v>
      </c>
      <c r="K136" s="57">
        <v>40474048346.845299</v>
      </c>
      <c r="L136" s="57">
        <v>42481858380.917</v>
      </c>
      <c r="M136" s="57">
        <v>44302726289.7547</v>
      </c>
      <c r="N136" s="57">
        <v>45917390558.755501</v>
      </c>
      <c r="O136" s="57">
        <v>47309491916.591599</v>
      </c>
      <c r="P136" s="57">
        <v>48465573335.209801</v>
      </c>
      <c r="Q136" s="57">
        <v>49375080029.832298</v>
      </c>
      <c r="R136" s="57">
        <v>50030359458.9562</v>
      </c>
      <c r="S136" s="57">
        <v>50426661324.352997</v>
      </c>
      <c r="T136" s="57">
        <v>50562137571.069397</v>
      </c>
      <c r="U136" s="57">
        <v>50437842387.427299</v>
      </c>
      <c r="V136" s="57">
        <v>50057732205.023399</v>
      </c>
      <c r="W136" s="57">
        <v>49428665698.729202</v>
      </c>
      <c r="X136" s="57">
        <v>48560403786.691101</v>
      </c>
      <c r="Y136" s="57">
        <v>47465609630.330399</v>
      </c>
      <c r="Z136" s="57">
        <v>46159848634.343803</v>
      </c>
      <c r="AA136" s="57">
        <v>44661588446.702103</v>
      </c>
      <c r="AB136" s="57">
        <v>42992198958.651802</v>
      </c>
      <c r="AC136" s="57">
        <v>41175952304.714104</v>
      </c>
      <c r="AD136" s="57">
        <v>39240022862.6847</v>
      </c>
      <c r="AE136" s="57">
        <v>37214487253.634903</v>
      </c>
      <c r="AF136" s="57">
        <v>35132324341.910896</v>
      </c>
      <c r="AG136" s="57">
        <v>33029415235.132801</v>
      </c>
      <c r="AH136" s="57">
        <v>30944543284.196899</v>
      </c>
      <c r="AI136" s="57">
        <v>28919394083.273399</v>
      </c>
      <c r="AJ136" s="57">
        <v>26998555469.808601</v>
      </c>
      <c r="AK136" s="57">
        <v>25229517524.5228</v>
      </c>
      <c r="AL136" s="57">
        <v>23662672571.411301</v>
      </c>
      <c r="AM136" s="57">
        <v>22351315177.7449</v>
      </c>
      <c r="AN136" s="57">
        <v>21351642154.068901</v>
      </c>
      <c r="AO136" s="57">
        <v>20722752554.202999</v>
      </c>
      <c r="AP136" s="57">
        <v>20526647675.242599</v>
      </c>
      <c r="AQ136" s="57">
        <v>20828231057.5583</v>
      </c>
      <c r="AR136" s="57">
        <v>21695308484.795502</v>
      </c>
      <c r="AS136" s="57">
        <v>23198587983.872898</v>
      </c>
      <c r="AT136" s="57">
        <v>25411679824.986099</v>
      </c>
    </row>
    <row r="137" spans="1:46">
      <c r="A137">
        <v>364</v>
      </c>
      <c r="B137">
        <v>370300</v>
      </c>
      <c r="C137" t="s">
        <v>448</v>
      </c>
      <c r="D137" t="s">
        <v>711</v>
      </c>
      <c r="E137" s="57">
        <v>4623040257.0288897</v>
      </c>
      <c r="F137" s="57">
        <v>4918354775.0239401</v>
      </c>
      <c r="G137" s="57">
        <v>5168419443.8215504</v>
      </c>
      <c r="H137" s="57">
        <v>5379813812.5398302</v>
      </c>
      <c r="I137" s="57">
        <v>5558677201.5952501</v>
      </c>
      <c r="J137" s="57">
        <v>5710708702.7027903</v>
      </c>
      <c r="K137" s="57">
        <v>5841167178.8758297</v>
      </c>
      <c r="L137" s="57">
        <v>5954871264.4261799</v>
      </c>
      <c r="M137" s="57">
        <v>6056199364.9640703</v>
      </c>
      <c r="N137" s="57">
        <v>6149089657.3982496</v>
      </c>
      <c r="O137" s="57">
        <v>6237040089.9357901</v>
      </c>
      <c r="P137" s="57">
        <v>6323108382.0822897</v>
      </c>
      <c r="Q137" s="57">
        <v>6409912024.6417398</v>
      </c>
      <c r="R137" s="57">
        <v>6499628279.7165699</v>
      </c>
      <c r="S137" s="57">
        <v>6593994180.7076397</v>
      </c>
      <c r="T137" s="57">
        <v>6694306532.3142996</v>
      </c>
      <c r="U137" s="57">
        <v>6801421910.5342398</v>
      </c>
      <c r="V137" s="57">
        <v>6915756662.6636801</v>
      </c>
      <c r="W137" s="57">
        <v>7037286907.2972403</v>
      </c>
      <c r="X137" s="57">
        <v>7165548534.3279305</v>
      </c>
      <c r="Y137" s="57">
        <v>7299637204.9473305</v>
      </c>
      <c r="Z137" s="57">
        <v>7438208351.6452303</v>
      </c>
      <c r="AA137" s="57">
        <v>7579477178.2101097</v>
      </c>
      <c r="AB137" s="57">
        <v>7721218659.7286997</v>
      </c>
      <c r="AC137" s="57">
        <v>7860767542.5862398</v>
      </c>
      <c r="AD137" s="57">
        <v>7995018344.4664497</v>
      </c>
      <c r="AE137" s="57">
        <v>8120425354.3513803</v>
      </c>
      <c r="AF137" s="57">
        <v>8233002632.5215797</v>
      </c>
      <c r="AG137" s="57">
        <v>8328324010.5560904</v>
      </c>
      <c r="AH137" s="57">
        <v>8401523091.3322401</v>
      </c>
      <c r="AI137" s="57">
        <v>8447293249.0259399</v>
      </c>
      <c r="AJ137" s="57">
        <v>8459887629.1114197</v>
      </c>
      <c r="AK137" s="57">
        <v>8433119148.3614502</v>
      </c>
      <c r="AL137" s="57">
        <v>8360360494.84723</v>
      </c>
      <c r="AM137" s="57">
        <v>8234544127.9382896</v>
      </c>
      <c r="AN137" s="57">
        <v>8048162278.3025799</v>
      </c>
      <c r="AO137" s="57">
        <v>7793266947.9067698</v>
      </c>
      <c r="AP137" s="57">
        <v>7461469910.0156603</v>
      </c>
      <c r="AQ137" s="57">
        <v>7043942709.1925402</v>
      </c>
      <c r="AR137" s="57">
        <v>6531416661.2991896</v>
      </c>
      <c r="AS137" s="57">
        <v>5914182853.4959402</v>
      </c>
      <c r="AT137" s="57">
        <v>5182092144.2412996</v>
      </c>
    </row>
    <row r="138" spans="1:46">
      <c r="A138">
        <v>342</v>
      </c>
      <c r="B138">
        <v>370400</v>
      </c>
      <c r="C138" t="s">
        <v>448</v>
      </c>
      <c r="D138" t="s">
        <v>710</v>
      </c>
      <c r="E138" s="57">
        <v>9089949011.8285503</v>
      </c>
      <c r="F138" s="57">
        <v>10123869626.829</v>
      </c>
      <c r="G138" s="57">
        <v>10928029962.011101</v>
      </c>
      <c r="H138" s="57">
        <v>11526718491.0879</v>
      </c>
      <c r="I138" s="57">
        <v>11943096735.900299</v>
      </c>
      <c r="J138" s="57">
        <v>12199199266.417801</v>
      </c>
      <c r="K138" s="57">
        <v>12315933700.737499</v>
      </c>
      <c r="L138" s="57">
        <v>12313080705.084801</v>
      </c>
      <c r="M138" s="57">
        <v>12209293993.8134</v>
      </c>
      <c r="N138" s="57">
        <v>12022100329.4049</v>
      </c>
      <c r="O138" s="57">
        <v>11767899522.469101</v>
      </c>
      <c r="P138" s="57">
        <v>11461964431.743799</v>
      </c>
      <c r="Q138" s="57">
        <v>11118440964.0949</v>
      </c>
      <c r="R138" s="57">
        <v>10750348074.516701</v>
      </c>
      <c r="S138" s="57">
        <v>10369577766.1313</v>
      </c>
      <c r="T138" s="57">
        <v>9986895090.1888905</v>
      </c>
      <c r="U138" s="57">
        <v>9611938146.0682201</v>
      </c>
      <c r="V138" s="57">
        <v>9253218081.2754993</v>
      </c>
      <c r="W138" s="57">
        <v>8918119091.4455395</v>
      </c>
      <c r="X138" s="57">
        <v>8612898420.3409901</v>
      </c>
      <c r="Y138" s="57">
        <v>8342686359.8528299</v>
      </c>
      <c r="Z138" s="57">
        <v>8111486249.9999199</v>
      </c>
      <c r="AA138" s="57">
        <v>7922174478.92943</v>
      </c>
      <c r="AB138" s="57">
        <v>7776500482.9166098</v>
      </c>
      <c r="AC138" s="57">
        <v>7675086746.3646698</v>
      </c>
      <c r="AD138" s="57">
        <v>7617428801.8050404</v>
      </c>
      <c r="AE138" s="57">
        <v>7601895229.8973799</v>
      </c>
      <c r="AF138" s="57">
        <v>7625727659.4289398</v>
      </c>
      <c r="AG138" s="57">
        <v>7685040767.31602</v>
      </c>
      <c r="AH138" s="57">
        <v>7774822278.6020403</v>
      </c>
      <c r="AI138" s="57">
        <v>7888932966.4589701</v>
      </c>
      <c r="AJ138" s="57">
        <v>8020106652.18748</v>
      </c>
      <c r="AK138" s="57">
        <v>8159950205.2150698</v>
      </c>
      <c r="AL138" s="57">
        <v>8298943543.0982504</v>
      </c>
      <c r="AM138" s="57">
        <v>8426439631.5215902</v>
      </c>
      <c r="AN138" s="57">
        <v>8530664484.2972298</v>
      </c>
      <c r="AO138" s="57">
        <v>8598717163.3664398</v>
      </c>
      <c r="AP138" s="57">
        <v>8616569778.7975903</v>
      </c>
      <c r="AQ138" s="57">
        <v>8569067488.7873402</v>
      </c>
      <c r="AR138" s="57">
        <v>8439928499.6610003</v>
      </c>
      <c r="AS138" s="57">
        <v>8211744065.8715696</v>
      </c>
      <c r="AT138" s="57">
        <v>7865978489.99998</v>
      </c>
    </row>
    <row r="139" spans="1:46">
      <c r="A139">
        <v>67</v>
      </c>
      <c r="B139">
        <v>370500</v>
      </c>
      <c r="C139" t="s">
        <v>448</v>
      </c>
      <c r="D139" t="s">
        <v>709</v>
      </c>
      <c r="E139" s="57">
        <v>5076346048.7137899</v>
      </c>
      <c r="F139" s="57">
        <v>4634928651.8687096</v>
      </c>
      <c r="G139" s="57">
        <v>4252687319.5829401</v>
      </c>
      <c r="H139" s="57">
        <v>3924548058.2844501</v>
      </c>
      <c r="I139" s="57">
        <v>3645646061.8889799</v>
      </c>
      <c r="J139" s="57">
        <v>3411325711.79989</v>
      </c>
      <c r="K139" s="57">
        <v>3217140576.90836</v>
      </c>
      <c r="L139" s="57">
        <v>3058853413.5932298</v>
      </c>
      <c r="M139" s="57">
        <v>2932436165.7210598</v>
      </c>
      <c r="N139" s="57">
        <v>2834069964.6461301</v>
      </c>
      <c r="O139" s="57">
        <v>2760145129.2104402</v>
      </c>
      <c r="P139" s="57">
        <v>2707261165.7437401</v>
      </c>
      <c r="Q139" s="57">
        <v>2672226768.0634398</v>
      </c>
      <c r="R139" s="57">
        <v>2652059817.47469</v>
      </c>
      <c r="S139" s="57">
        <v>2643987382.77036</v>
      </c>
      <c r="T139" s="57">
        <v>2645445720.23102</v>
      </c>
      <c r="U139" s="57">
        <v>2654080273.62499</v>
      </c>
      <c r="V139" s="57">
        <v>2667745674.2082601</v>
      </c>
      <c r="W139" s="57">
        <v>2684505740.7245998</v>
      </c>
      <c r="X139" s="57">
        <v>2702633479.4054298</v>
      </c>
      <c r="Y139" s="57">
        <v>2720611083.9699302</v>
      </c>
      <c r="Z139" s="57">
        <v>2737129935.62499</v>
      </c>
      <c r="AA139" s="57">
        <v>2751090603.0652399</v>
      </c>
      <c r="AB139" s="57">
        <v>2761602842.4728799</v>
      </c>
      <c r="AC139" s="57">
        <v>2767985597.5180702</v>
      </c>
      <c r="AD139" s="57">
        <v>2769766999.3585</v>
      </c>
      <c r="AE139" s="57">
        <v>2766684366.6396298</v>
      </c>
      <c r="AF139" s="57">
        <v>2758684205.4946699</v>
      </c>
      <c r="AG139" s="57">
        <v>2745922209.5444999</v>
      </c>
      <c r="AH139" s="57">
        <v>2728763259.8977399</v>
      </c>
      <c r="AI139" s="57">
        <v>2707781425.1507502</v>
      </c>
      <c r="AJ139" s="57">
        <v>2683759961.3875399</v>
      </c>
      <c r="AK139" s="57">
        <v>2657691312.1798601</v>
      </c>
      <c r="AL139" s="57">
        <v>2630777108.5872698</v>
      </c>
      <c r="AM139" s="57">
        <v>2604428169.1569099</v>
      </c>
      <c r="AN139" s="57">
        <v>2580264499.9236102</v>
      </c>
      <c r="AO139" s="57">
        <v>2560115294.4101501</v>
      </c>
      <c r="AP139" s="57">
        <v>2546018933.6268501</v>
      </c>
      <c r="AQ139" s="57">
        <v>2540222986.0717702</v>
      </c>
      <c r="AR139" s="57">
        <v>2545184207.7305198</v>
      </c>
      <c r="AS139" s="57">
        <v>2563568542.07693</v>
      </c>
      <c r="AT139" s="57">
        <v>2598251120.0718899</v>
      </c>
    </row>
    <row r="140" spans="1:46">
      <c r="A140">
        <v>318</v>
      </c>
      <c r="B140">
        <v>370600</v>
      </c>
      <c r="C140" t="s">
        <v>448</v>
      </c>
      <c r="D140" t="s">
        <v>708</v>
      </c>
      <c r="E140" s="57">
        <v>24609860184.163601</v>
      </c>
      <c r="F140" s="57">
        <v>23238315683.593399</v>
      </c>
      <c r="G140" s="57">
        <v>21928326327.376099</v>
      </c>
      <c r="H140" s="57">
        <v>20680633802.997299</v>
      </c>
      <c r="I140" s="57">
        <v>19495791766.041698</v>
      </c>
      <c r="J140" s="57">
        <v>18374165840.1931</v>
      </c>
      <c r="K140" s="57">
        <v>17315933617.234299</v>
      </c>
      <c r="L140" s="57">
        <v>16321084657.047199</v>
      </c>
      <c r="M140" s="57">
        <v>15389420487.612801</v>
      </c>
      <c r="N140" s="57">
        <v>14520554605.011101</v>
      </c>
      <c r="O140" s="57">
        <v>13713912473.421101</v>
      </c>
      <c r="P140" s="57">
        <v>12968731525.121</v>
      </c>
      <c r="Q140" s="57">
        <v>12284061160.4881</v>
      </c>
      <c r="R140" s="57">
        <v>11658762747.9986</v>
      </c>
      <c r="S140" s="57">
        <v>11091509624.2278</v>
      </c>
      <c r="T140" s="57">
        <v>10580787093.850201</v>
      </c>
      <c r="U140" s="57">
        <v>10124892429.639099</v>
      </c>
      <c r="V140" s="57">
        <v>9721934872.4671898</v>
      </c>
      <c r="W140" s="57">
        <v>9369835631.3059692</v>
      </c>
      <c r="X140" s="57">
        <v>9066327883.2261295</v>
      </c>
      <c r="Y140" s="57">
        <v>8808956773.3973503</v>
      </c>
      <c r="Z140" s="57">
        <v>8595079415.0884609</v>
      </c>
      <c r="AA140" s="57">
        <v>8421864889.6672497</v>
      </c>
      <c r="AB140" s="57">
        <v>8286294246.6006498</v>
      </c>
      <c r="AC140" s="57">
        <v>8185160503.4546404</v>
      </c>
      <c r="AD140" s="57">
        <v>8115068645.8942299</v>
      </c>
      <c r="AE140" s="57">
        <v>8072435627.6835403</v>
      </c>
      <c r="AF140" s="57">
        <v>8053490370.6856804</v>
      </c>
      <c r="AG140" s="57">
        <v>8054273764.8629503</v>
      </c>
      <c r="AH140" s="57">
        <v>8070638668.2765503</v>
      </c>
      <c r="AI140" s="57">
        <v>8098249907.0868702</v>
      </c>
      <c r="AJ140" s="57">
        <v>8132584275.55334</v>
      </c>
      <c r="AK140" s="57">
        <v>8168930536.0343904</v>
      </c>
      <c r="AL140" s="57">
        <v>8202389418.9875898</v>
      </c>
      <c r="AM140" s="57">
        <v>8227873622.9695101</v>
      </c>
      <c r="AN140" s="57">
        <v>8240107814.6358604</v>
      </c>
      <c r="AO140" s="57">
        <v>8233628628.7413197</v>
      </c>
      <c r="AP140" s="57">
        <v>8202784668.1397104</v>
      </c>
      <c r="AQ140" s="57">
        <v>8141736503.7838898</v>
      </c>
      <c r="AR140" s="57">
        <v>8044456674.7257204</v>
      </c>
      <c r="AS140" s="57">
        <v>7904729688.1162395</v>
      </c>
      <c r="AT140" s="57">
        <v>7716152019.2055101</v>
      </c>
    </row>
    <row r="141" spans="1:46">
      <c r="A141">
        <v>281</v>
      </c>
      <c r="B141">
        <v>370700</v>
      </c>
      <c r="C141" t="s">
        <v>448</v>
      </c>
      <c r="D141" t="s">
        <v>707</v>
      </c>
      <c r="E141" s="57">
        <v>11996649596.063299</v>
      </c>
      <c r="F141" s="57">
        <v>12596169152.3587</v>
      </c>
      <c r="G141" s="57">
        <v>13067595461.9807</v>
      </c>
      <c r="H141" s="57">
        <v>13424113905.792999</v>
      </c>
      <c r="I141" s="57">
        <v>13678305879.570101</v>
      </c>
      <c r="J141" s="57">
        <v>13842148793.997499</v>
      </c>
      <c r="K141" s="57">
        <v>13927016074.6714</v>
      </c>
      <c r="L141" s="57">
        <v>13943677162.099001</v>
      </c>
      <c r="M141" s="57">
        <v>13902297511.698299</v>
      </c>
      <c r="N141" s="57">
        <v>13812438593.798401</v>
      </c>
      <c r="O141" s="57">
        <v>13683057893.638901</v>
      </c>
      <c r="P141" s="57">
        <v>13522508911.370701</v>
      </c>
      <c r="Q141" s="57">
        <v>13338541162.0553</v>
      </c>
      <c r="R141" s="57">
        <v>13138300175.665199</v>
      </c>
      <c r="S141" s="57">
        <v>12928327497.0837</v>
      </c>
      <c r="T141" s="57">
        <v>12714560686.105101</v>
      </c>
      <c r="U141" s="57">
        <v>12502333317.4345</v>
      </c>
      <c r="V141" s="57">
        <v>12296374980.688</v>
      </c>
      <c r="W141" s="57">
        <v>12100811280.392401</v>
      </c>
      <c r="X141" s="57">
        <v>11919163835.9855</v>
      </c>
      <c r="Y141" s="57">
        <v>11754350281.815901</v>
      </c>
      <c r="Z141" s="57">
        <v>11608684267.1432</v>
      </c>
      <c r="AA141" s="57">
        <v>11483875456.1378</v>
      </c>
      <c r="AB141" s="57">
        <v>11381029527.881201</v>
      </c>
      <c r="AC141" s="57">
        <v>11300648176.3652</v>
      </c>
      <c r="AD141" s="57">
        <v>11242629110.493299</v>
      </c>
      <c r="AE141" s="57">
        <v>11206266054.0791</v>
      </c>
      <c r="AF141" s="57">
        <v>11190248745.847799</v>
      </c>
      <c r="AG141" s="57">
        <v>11192662939.4349</v>
      </c>
      <c r="AH141" s="57">
        <v>11210990403.386999</v>
      </c>
      <c r="AI141" s="57">
        <v>11242108921.1616</v>
      </c>
      <c r="AJ141" s="57">
        <v>11282292291.1273</v>
      </c>
      <c r="AK141" s="57">
        <v>11327210326.563101</v>
      </c>
      <c r="AL141" s="57">
        <v>11371928855.6591</v>
      </c>
      <c r="AM141" s="57">
        <v>11410909721.516701</v>
      </c>
      <c r="AN141" s="57">
        <v>11438010782.1476</v>
      </c>
      <c r="AO141" s="57">
        <v>11446485910.4744</v>
      </c>
      <c r="AP141" s="57">
        <v>11428984994.330999</v>
      </c>
      <c r="AQ141" s="57">
        <v>11377553936.462099</v>
      </c>
      <c r="AR141" s="57">
        <v>11283634654.5228</v>
      </c>
      <c r="AS141" s="57">
        <v>11138065081.0798</v>
      </c>
      <c r="AT141" s="57">
        <v>10931079163.6101</v>
      </c>
    </row>
    <row r="142" spans="1:46">
      <c r="A142">
        <v>129</v>
      </c>
      <c r="B142">
        <v>370800</v>
      </c>
      <c r="C142" t="s">
        <v>448</v>
      </c>
      <c r="D142" t="s">
        <v>706</v>
      </c>
      <c r="E142" s="57">
        <v>9049989837.5598392</v>
      </c>
      <c r="F142" s="57">
        <v>9587060432.8099804</v>
      </c>
      <c r="G142" s="57">
        <v>10048410378.334299</v>
      </c>
      <c r="H142" s="57">
        <v>10445403603.6658</v>
      </c>
      <c r="I142" s="57">
        <v>10788636305.829</v>
      </c>
      <c r="J142" s="57">
        <v>11087936949.3398</v>
      </c>
      <c r="K142" s="57">
        <v>11352366266.205299</v>
      </c>
      <c r="L142" s="57">
        <v>11590217255.924</v>
      </c>
      <c r="M142" s="57">
        <v>11809015185.4858</v>
      </c>
      <c r="N142" s="57">
        <v>12015517589.371901</v>
      </c>
      <c r="O142" s="57">
        <v>12215714269.5548</v>
      </c>
      <c r="P142" s="57">
        <v>12414827295.498199</v>
      </c>
      <c r="Q142" s="57">
        <v>12617311004.1576</v>
      </c>
      <c r="R142" s="57">
        <v>12826851999.9793</v>
      </c>
      <c r="S142" s="57">
        <v>13046369154.9014</v>
      </c>
      <c r="T142" s="57">
        <v>13278013608.3529</v>
      </c>
      <c r="U142" s="57">
        <v>13523168767.254601</v>
      </c>
      <c r="V142" s="57">
        <v>13782450306.018299</v>
      </c>
      <c r="W142" s="57">
        <v>14055706166.5473</v>
      </c>
      <c r="X142" s="57">
        <v>14342016558.2362</v>
      </c>
      <c r="Y142" s="57">
        <v>14639693957.9708</v>
      </c>
      <c r="Z142" s="57">
        <v>14946283110.128401</v>
      </c>
      <c r="AA142" s="57">
        <v>15258561026.5779</v>
      </c>
      <c r="AB142" s="57">
        <v>15572536986.679001</v>
      </c>
      <c r="AC142" s="57">
        <v>15883452537.283001</v>
      </c>
      <c r="AD142" s="57">
        <v>16185781492.7325</v>
      </c>
      <c r="AE142" s="57">
        <v>16473229934.8617</v>
      </c>
      <c r="AF142" s="57">
        <v>16738736212.995701</v>
      </c>
      <c r="AG142" s="57">
        <v>16974470943.9513</v>
      </c>
      <c r="AH142" s="57">
        <v>17171837012.036501</v>
      </c>
      <c r="AI142" s="57">
        <v>17321469569.050499</v>
      </c>
      <c r="AJ142" s="57">
        <v>17413236034.2841</v>
      </c>
      <c r="AK142" s="57">
        <v>17436236094.519402</v>
      </c>
      <c r="AL142" s="57">
        <v>17378801704.029598</v>
      </c>
      <c r="AM142" s="57">
        <v>17228497084.579498</v>
      </c>
      <c r="AN142" s="57">
        <v>16972118725.4249</v>
      </c>
      <c r="AO142" s="57">
        <v>16595695383.3137</v>
      </c>
      <c r="AP142" s="57">
        <v>16084488082.4842</v>
      </c>
      <c r="AQ142" s="57">
        <v>15422990114.6667</v>
      </c>
      <c r="AR142" s="57">
        <v>14594927039.0825</v>
      </c>
      <c r="AS142" s="57">
        <v>13583256682.444201</v>
      </c>
      <c r="AT142" s="57">
        <v>12370169138.9562</v>
      </c>
    </row>
    <row r="143" spans="1:46">
      <c r="A143">
        <v>263</v>
      </c>
      <c r="B143">
        <v>370900</v>
      </c>
      <c r="C143" t="s">
        <v>448</v>
      </c>
      <c r="D143" t="s">
        <v>705</v>
      </c>
      <c r="E143" s="57">
        <v>7276963984.5629997</v>
      </c>
      <c r="F143" s="57">
        <v>7521876113.6090603</v>
      </c>
      <c r="G143" s="57">
        <v>7758094910.2393799</v>
      </c>
      <c r="H143" s="57">
        <v>7986265687.3952799</v>
      </c>
      <c r="I143" s="57">
        <v>8207008835.5727901</v>
      </c>
      <c r="J143" s="57">
        <v>8420919822.8226099</v>
      </c>
      <c r="K143" s="57">
        <v>8628569194.7501202</v>
      </c>
      <c r="L143" s="57">
        <v>8830502574.5153809</v>
      </c>
      <c r="M143" s="57">
        <v>9027240662.8331203</v>
      </c>
      <c r="N143" s="57">
        <v>9219279237.9727707</v>
      </c>
      <c r="O143" s="57">
        <v>9407089155.7584209</v>
      </c>
      <c r="P143" s="57">
        <v>9591116349.56884</v>
      </c>
      <c r="Q143" s="57">
        <v>9771781830.3374996</v>
      </c>
      <c r="R143" s="57">
        <v>9949481686.5525093</v>
      </c>
      <c r="S143" s="57">
        <v>10124587084.256701</v>
      </c>
      <c r="T143" s="57">
        <v>10297444267.0476</v>
      </c>
      <c r="U143" s="57">
        <v>10468374556.077299</v>
      </c>
      <c r="V143" s="57">
        <v>10637674350.052601</v>
      </c>
      <c r="W143" s="57">
        <v>10805615125.235201</v>
      </c>
      <c r="X143" s="57">
        <v>10972443435.441299</v>
      </c>
      <c r="Y143" s="57">
        <v>11138380912.041599</v>
      </c>
      <c r="Z143" s="57">
        <v>11303624263.9618</v>
      </c>
      <c r="AA143" s="57">
        <v>11468345277.682199</v>
      </c>
      <c r="AB143" s="57">
        <v>11632690817.2376</v>
      </c>
      <c r="AC143" s="57">
        <v>11796782824.217699</v>
      </c>
      <c r="AD143" s="57">
        <v>11960718317.766701</v>
      </c>
      <c r="AE143" s="57">
        <v>12124569394.583599</v>
      </c>
      <c r="AF143" s="57">
        <v>12288383228.9221</v>
      </c>
      <c r="AG143" s="57">
        <v>12452182072.590401</v>
      </c>
      <c r="AH143" s="57">
        <v>12615963254.951599</v>
      </c>
      <c r="AI143" s="57">
        <v>12779699182.923401</v>
      </c>
      <c r="AJ143" s="57">
        <v>12943337340.9781</v>
      </c>
      <c r="AK143" s="57">
        <v>13106800291.1427</v>
      </c>
      <c r="AL143" s="57">
        <v>13269985672.999001</v>
      </c>
      <c r="AM143" s="57">
        <v>13432766203.6833</v>
      </c>
      <c r="AN143" s="57">
        <v>13594989677.886801</v>
      </c>
      <c r="AO143" s="57">
        <v>13756478967.8552</v>
      </c>
      <c r="AP143" s="57">
        <v>13917032023.388901</v>
      </c>
      <c r="AQ143" s="57">
        <v>14076421871.843</v>
      </c>
      <c r="AR143" s="57">
        <v>14234396618.127399</v>
      </c>
      <c r="AS143" s="57">
        <v>14390679444.7064</v>
      </c>
      <c r="AT143" s="57">
        <v>14544968611.5994</v>
      </c>
    </row>
    <row r="144" spans="1:46">
      <c r="A144">
        <v>280</v>
      </c>
      <c r="B144">
        <v>371000</v>
      </c>
      <c r="C144" t="s">
        <v>448</v>
      </c>
      <c r="D144" t="s">
        <v>704</v>
      </c>
      <c r="E144" s="57">
        <v>3188911972.2896299</v>
      </c>
      <c r="F144" s="57">
        <v>3396644618.8409901</v>
      </c>
      <c r="G144" s="57">
        <v>3570950479.1981702</v>
      </c>
      <c r="H144" s="57">
        <v>3716487249.4644699</v>
      </c>
      <c r="I144" s="57">
        <v>3837610535.4545598</v>
      </c>
      <c r="J144" s="57">
        <v>3938373852.6944299</v>
      </c>
      <c r="K144" s="57">
        <v>4022528626.4214602</v>
      </c>
      <c r="L144" s="57">
        <v>4093524191.5843401</v>
      </c>
      <c r="M144" s="57">
        <v>4154507792.8431702</v>
      </c>
      <c r="N144" s="57">
        <v>4208324584.5693498</v>
      </c>
      <c r="O144" s="57">
        <v>4257517630.8456702</v>
      </c>
      <c r="P144" s="57">
        <v>4304327905.4662504</v>
      </c>
      <c r="Q144" s="57">
        <v>4350694291.9365997</v>
      </c>
      <c r="R144" s="57">
        <v>4398253583.4735298</v>
      </c>
      <c r="S144" s="57">
        <v>4448340483.0052404</v>
      </c>
      <c r="T144" s="57">
        <v>4501987603.1712904</v>
      </c>
      <c r="U144" s="57">
        <v>4559925466.3225603</v>
      </c>
      <c r="V144" s="57">
        <v>4622582504.5213099</v>
      </c>
      <c r="W144" s="57">
        <v>4690085059.5411396</v>
      </c>
      <c r="X144" s="57">
        <v>4762257382.8670101</v>
      </c>
      <c r="Y144" s="57">
        <v>4838621635.6952696</v>
      </c>
      <c r="Z144" s="57">
        <v>4918397888.9335203</v>
      </c>
      <c r="AA144" s="57">
        <v>5000504123.20082</v>
      </c>
      <c r="AB144" s="57">
        <v>5083556228.8275805</v>
      </c>
      <c r="AC144" s="57">
        <v>5165868005.8554602</v>
      </c>
      <c r="AD144" s="57">
        <v>5245451164.0375996</v>
      </c>
      <c r="AE144" s="57">
        <v>5320015322.8383799</v>
      </c>
      <c r="AF144" s="57">
        <v>5386968011.43363</v>
      </c>
      <c r="AG144" s="57">
        <v>5443414668.7104998</v>
      </c>
      <c r="AH144" s="57">
        <v>5486158643.2674303</v>
      </c>
      <c r="AI144" s="57">
        <v>5511701193.4143496</v>
      </c>
      <c r="AJ144" s="57">
        <v>5516241487.1723804</v>
      </c>
      <c r="AK144" s="57">
        <v>5495676602.2741098</v>
      </c>
      <c r="AL144" s="57">
        <v>5445601526.1635199</v>
      </c>
      <c r="AM144" s="57">
        <v>5361309155.99578</v>
      </c>
      <c r="AN144" s="57">
        <v>5237790298.6375399</v>
      </c>
      <c r="AO144" s="57">
        <v>5069733670.6667204</v>
      </c>
      <c r="AP144" s="57">
        <v>4851525898.3727903</v>
      </c>
      <c r="AQ144" s="57">
        <v>4577251517.7562599</v>
      </c>
      <c r="AR144" s="57">
        <v>4240692974.5293598</v>
      </c>
      <c r="AS144" s="57">
        <v>3835330624.1152501</v>
      </c>
      <c r="AT144" s="57">
        <v>3354342731.6488099</v>
      </c>
    </row>
    <row r="145" spans="1:46">
      <c r="A145">
        <v>227</v>
      </c>
      <c r="B145">
        <v>371100</v>
      </c>
      <c r="C145" t="s">
        <v>448</v>
      </c>
      <c r="D145" t="s">
        <v>703</v>
      </c>
      <c r="E145" s="57">
        <v>3699617953.3701</v>
      </c>
      <c r="F145" s="57">
        <v>3820260280.4317002</v>
      </c>
      <c r="G145" s="57">
        <v>3927806596.73282</v>
      </c>
      <c r="H145" s="57">
        <v>4023126128.9088402</v>
      </c>
      <c r="I145" s="57">
        <v>4107058737.66504</v>
      </c>
      <c r="J145" s="57">
        <v>4180414917.7766299</v>
      </c>
      <c r="K145" s="57">
        <v>4243975798.0886998</v>
      </c>
      <c r="L145" s="57">
        <v>4298493141.5162802</v>
      </c>
      <c r="M145" s="57">
        <v>4344689345.0442896</v>
      </c>
      <c r="N145" s="57">
        <v>4383257439.7275801</v>
      </c>
      <c r="O145" s="57">
        <v>4414861090.6908998</v>
      </c>
      <c r="P145" s="57">
        <v>4440134597.12889</v>
      </c>
      <c r="Q145" s="57">
        <v>4459682892.3061504</v>
      </c>
      <c r="R145" s="57">
        <v>4474081543.5571404</v>
      </c>
      <c r="S145" s="57">
        <v>4483876752.2862701</v>
      </c>
      <c r="T145" s="57">
        <v>4489585353.9678297</v>
      </c>
      <c r="U145" s="57">
        <v>4491694818.1460505</v>
      </c>
      <c r="V145" s="57">
        <v>4490663248.4350405</v>
      </c>
      <c r="W145" s="57">
        <v>4486919382.5188503</v>
      </c>
      <c r="X145" s="57">
        <v>4480862592.1514101</v>
      </c>
      <c r="Y145" s="57">
        <v>4472862883.1565905</v>
      </c>
      <c r="Z145" s="57">
        <v>4463260895.4281597</v>
      </c>
      <c r="AA145" s="57">
        <v>4452367902.9297895</v>
      </c>
      <c r="AB145" s="57">
        <v>4440465813.6950798</v>
      </c>
      <c r="AC145" s="57">
        <v>4427807169.8275204</v>
      </c>
      <c r="AD145" s="57">
        <v>4414615147.5005198</v>
      </c>
      <c r="AE145" s="57">
        <v>4401083556.9574203</v>
      </c>
      <c r="AF145" s="57">
        <v>4387376842.5114298</v>
      </c>
      <c r="AG145" s="57">
        <v>4373630082.5457096</v>
      </c>
      <c r="AH145" s="57">
        <v>4359948989.5132999</v>
      </c>
      <c r="AI145" s="57">
        <v>4346409909.9371796</v>
      </c>
      <c r="AJ145" s="57">
        <v>4333059824.4102097</v>
      </c>
      <c r="AK145" s="57">
        <v>4319916347.5951796</v>
      </c>
      <c r="AL145" s="57">
        <v>4306967728.2248001</v>
      </c>
      <c r="AM145" s="57">
        <v>4294172849.1016598</v>
      </c>
      <c r="AN145" s="57">
        <v>4281461227.0983</v>
      </c>
      <c r="AO145" s="57">
        <v>4268733013.1571202</v>
      </c>
      <c r="AP145" s="57">
        <v>4255858992.2904801</v>
      </c>
      <c r="AQ145" s="57">
        <v>4242680583.5806298</v>
      </c>
      <c r="AR145" s="57">
        <v>4229009840.17974</v>
      </c>
      <c r="AS145" s="57">
        <v>4214629449.3098402</v>
      </c>
      <c r="AT145" s="57">
        <v>4199292732.26296</v>
      </c>
    </row>
    <row r="146" spans="1:46">
      <c r="A146">
        <v>172</v>
      </c>
      <c r="B146">
        <v>371300</v>
      </c>
      <c r="C146" t="s">
        <v>448</v>
      </c>
      <c r="D146" t="s">
        <v>702</v>
      </c>
      <c r="E146" s="57">
        <v>20740775345.8442</v>
      </c>
      <c r="F146" s="57">
        <v>19937734970.6525</v>
      </c>
      <c r="G146" s="57">
        <v>19541736162.484299</v>
      </c>
      <c r="H146" s="57">
        <v>19495740601.719101</v>
      </c>
      <c r="I146" s="57">
        <v>19745695583.136799</v>
      </c>
      <c r="J146" s="57">
        <v>20240534015.917702</v>
      </c>
      <c r="K146" s="57">
        <v>20932174423.6423</v>
      </c>
      <c r="L146" s="57">
        <v>21775520944.2925</v>
      </c>
      <c r="M146" s="57">
        <v>22728463330.249699</v>
      </c>
      <c r="N146" s="57">
        <v>23751876948.296101</v>
      </c>
      <c r="O146" s="57">
        <v>24809622779.614399</v>
      </c>
      <c r="P146" s="57">
        <v>25868547419.787998</v>
      </c>
      <c r="Q146" s="57">
        <v>26898483078.800201</v>
      </c>
      <c r="R146" s="57">
        <v>27872247581.035198</v>
      </c>
      <c r="S146" s="57">
        <v>28765644365.277699</v>
      </c>
      <c r="T146" s="57">
        <v>29557462484.713001</v>
      </c>
      <c r="U146" s="57">
        <v>30229476606.925999</v>
      </c>
      <c r="V146" s="57">
        <v>30766447013.903301</v>
      </c>
      <c r="W146" s="57">
        <v>31156119602.030998</v>
      </c>
      <c r="X146" s="57">
        <v>31389225882.096298</v>
      </c>
      <c r="Y146" s="57">
        <v>31459482979.286499</v>
      </c>
      <c r="Z146" s="57">
        <v>31363593633.1898</v>
      </c>
      <c r="AA146" s="57">
        <v>31101246197.794102</v>
      </c>
      <c r="AB146" s="57">
        <v>30675114641.4884</v>
      </c>
      <c r="AC146" s="57">
        <v>30090858547.062302</v>
      </c>
      <c r="AD146" s="57">
        <v>29357123111.7048</v>
      </c>
      <c r="AE146" s="57">
        <v>28485539147.007301</v>
      </c>
      <c r="AF146" s="57">
        <v>27490723078.960098</v>
      </c>
      <c r="AG146" s="57">
        <v>26390276947.953701</v>
      </c>
      <c r="AH146" s="57">
        <v>25204788408.780899</v>
      </c>
      <c r="AI146" s="57">
        <v>23957830730.6329</v>
      </c>
      <c r="AJ146" s="57">
        <v>22675962797.1022</v>
      </c>
      <c r="AK146" s="57">
        <v>21388729106.183701</v>
      </c>
      <c r="AL146" s="57">
        <v>20128659770.2687</v>
      </c>
      <c r="AM146" s="57">
        <v>18931270516.153198</v>
      </c>
      <c r="AN146" s="57">
        <v>17835062685.029701</v>
      </c>
      <c r="AO146" s="57">
        <v>16881523232.495001</v>
      </c>
      <c r="AP146" s="57">
        <v>16115124728.5438</v>
      </c>
      <c r="AQ146" s="57">
        <v>15583325357.571699</v>
      </c>
      <c r="AR146" s="57">
        <v>15336568918.3759</v>
      </c>
      <c r="AS146" s="57">
        <v>15428284824.152201</v>
      </c>
      <c r="AT146" s="57">
        <v>15914888102.499599</v>
      </c>
    </row>
    <row r="147" spans="1:46">
      <c r="A147">
        <v>61</v>
      </c>
      <c r="B147">
        <v>371400</v>
      </c>
      <c r="C147" t="s">
        <v>448</v>
      </c>
      <c r="D147" t="s">
        <v>701</v>
      </c>
      <c r="E147" s="57">
        <v>6513462113.0847502</v>
      </c>
      <c r="F147" s="57">
        <v>7631334263.0600901</v>
      </c>
      <c r="G147" s="57">
        <v>8546183778.3449697</v>
      </c>
      <c r="H147" s="57">
        <v>9278022568.5687103</v>
      </c>
      <c r="I147" s="57">
        <v>9845963559.8091106</v>
      </c>
      <c r="J147" s="57">
        <v>10268220694.592699</v>
      </c>
      <c r="K147" s="57">
        <v>10562108931.894501</v>
      </c>
      <c r="L147" s="57">
        <v>10744044247.138</v>
      </c>
      <c r="M147" s="57">
        <v>10829543632.195299</v>
      </c>
      <c r="N147" s="57">
        <v>10833225095.387199</v>
      </c>
      <c r="O147" s="57">
        <v>10768807661.4828</v>
      </c>
      <c r="P147" s="57">
        <v>10649111371.700001</v>
      </c>
      <c r="Q147" s="57">
        <v>10486057283.705</v>
      </c>
      <c r="R147" s="57">
        <v>10290667471.6129</v>
      </c>
      <c r="S147" s="57">
        <v>10073065025.987101</v>
      </c>
      <c r="T147" s="57">
        <v>9842474053.8394508</v>
      </c>
      <c r="U147" s="57">
        <v>9607219678.6307106</v>
      </c>
      <c r="V147" s="57">
        <v>9374728040.2699909</v>
      </c>
      <c r="W147" s="57">
        <v>9151526295.1149597</v>
      </c>
      <c r="X147" s="57">
        <v>8943242615.9719505</v>
      </c>
      <c r="Y147" s="57">
        <v>8754606192.0955505</v>
      </c>
      <c r="Z147" s="57">
        <v>8589447229.1893597</v>
      </c>
      <c r="AA147" s="57">
        <v>8450696949.4053602</v>
      </c>
      <c r="AB147" s="57">
        <v>8340387591.3437204</v>
      </c>
      <c r="AC147" s="57">
        <v>8259652410.0537996</v>
      </c>
      <c r="AD147" s="57">
        <v>8208725677.0330496</v>
      </c>
      <c r="AE147" s="57">
        <v>8186942680.2276297</v>
      </c>
      <c r="AF147" s="57">
        <v>8192739724.0321999</v>
      </c>
      <c r="AG147" s="57">
        <v>8223654129.2901897</v>
      </c>
      <c r="AH147" s="57">
        <v>8276324233.2933702</v>
      </c>
      <c r="AI147" s="57">
        <v>8346489389.7821999</v>
      </c>
      <c r="AJ147" s="57">
        <v>8428989968.9452801</v>
      </c>
      <c r="AK147" s="57">
        <v>8517767357.4204397</v>
      </c>
      <c r="AL147" s="57">
        <v>8605863958.2938499</v>
      </c>
      <c r="AM147" s="57">
        <v>8685423191.0998192</v>
      </c>
      <c r="AN147" s="57">
        <v>8747689491.8218098</v>
      </c>
      <c r="AO147" s="57">
        <v>8783008312.8913898</v>
      </c>
      <c r="AP147" s="57">
        <v>8780826123.1885109</v>
      </c>
      <c r="AQ147" s="57">
        <v>8729690408.0428791</v>
      </c>
      <c r="AR147" s="57">
        <v>8617249669.2308693</v>
      </c>
      <c r="AS147" s="57">
        <v>8430253424.97964</v>
      </c>
      <c r="AT147" s="57">
        <v>8154552209.9628</v>
      </c>
    </row>
    <row r="148" spans="1:46">
      <c r="A148">
        <v>166</v>
      </c>
      <c r="B148">
        <v>371500</v>
      </c>
      <c r="C148" t="s">
        <v>448</v>
      </c>
      <c r="D148" t="s">
        <v>700</v>
      </c>
      <c r="E148" s="57">
        <v>7372159580.6654997</v>
      </c>
      <c r="F148" s="57">
        <v>7619885376.5832195</v>
      </c>
      <c r="G148" s="57">
        <v>7862680758.0625496</v>
      </c>
      <c r="H148" s="57">
        <v>8100886606.3474998</v>
      </c>
      <c r="I148" s="57">
        <v>8334833727.7107401</v>
      </c>
      <c r="J148" s="57">
        <v>8564842853.4535599</v>
      </c>
      <c r="K148" s="57">
        <v>8791224639.9059391</v>
      </c>
      <c r="L148" s="57">
        <v>9014279668.4264793</v>
      </c>
      <c r="M148" s="57">
        <v>9234298445.4024391</v>
      </c>
      <c r="N148" s="57">
        <v>9451561402.2497101</v>
      </c>
      <c r="O148" s="57">
        <v>9666338895.4128609</v>
      </c>
      <c r="P148" s="57">
        <v>9878891206.3650894</v>
      </c>
      <c r="Q148" s="57">
        <v>10089468541.608299</v>
      </c>
      <c r="R148" s="57">
        <v>10298311032.6728</v>
      </c>
      <c r="S148" s="57">
        <v>10505648736.118</v>
      </c>
      <c r="T148" s="57">
        <v>10711701633.5315</v>
      </c>
      <c r="U148" s="57">
        <v>10916679631.5299</v>
      </c>
      <c r="V148" s="57">
        <v>11120782561.758101</v>
      </c>
      <c r="W148" s="57">
        <v>11324200180.889999</v>
      </c>
      <c r="X148" s="57">
        <v>11527112170.627899</v>
      </c>
      <c r="Y148" s="57">
        <v>11729688137.7029</v>
      </c>
      <c r="Z148" s="57">
        <v>11932087613.874701</v>
      </c>
      <c r="AA148" s="57">
        <v>12134460055.931601</v>
      </c>
      <c r="AB148" s="57">
        <v>12336944845.6905</v>
      </c>
      <c r="AC148" s="57">
        <v>12539671289.9972</v>
      </c>
      <c r="AD148" s="57">
        <v>12742758620.7258</v>
      </c>
      <c r="AE148" s="57">
        <v>12946315994.7794</v>
      </c>
      <c r="AF148" s="57">
        <v>13150442494.0895</v>
      </c>
      <c r="AG148" s="57">
        <v>13355227125.616301</v>
      </c>
      <c r="AH148" s="57">
        <v>13560748821.348801</v>
      </c>
      <c r="AI148" s="57">
        <v>13767076438.3043</v>
      </c>
      <c r="AJ148" s="57">
        <v>13974268758.5292</v>
      </c>
      <c r="AK148" s="57">
        <v>14182374489.098101</v>
      </c>
      <c r="AL148" s="57">
        <v>14391432262.1147</v>
      </c>
      <c r="AM148" s="57">
        <v>14601470634.711</v>
      </c>
      <c r="AN148" s="57">
        <v>14812508089.047701</v>
      </c>
      <c r="AO148" s="57">
        <v>15024553032.314301</v>
      </c>
      <c r="AP148" s="57">
        <v>15237603796.728901</v>
      </c>
      <c r="AQ148" s="57">
        <v>15451648639.538099</v>
      </c>
      <c r="AR148" s="57">
        <v>15666665743.017401</v>
      </c>
      <c r="AS148" s="57">
        <v>15882623214.470699</v>
      </c>
      <c r="AT148" s="57">
        <v>16099479086.2307</v>
      </c>
    </row>
    <row r="149" spans="1:46">
      <c r="A149">
        <v>31</v>
      </c>
      <c r="B149">
        <v>371600</v>
      </c>
      <c r="C149" t="s">
        <v>448</v>
      </c>
      <c r="D149" t="s">
        <v>699</v>
      </c>
      <c r="E149" s="57">
        <v>5121971720.5725403</v>
      </c>
      <c r="F149" s="57">
        <v>5248814145.1646605</v>
      </c>
      <c r="G149" s="57">
        <v>5362115909.85289</v>
      </c>
      <c r="H149" s="57">
        <v>5462754553.0282001</v>
      </c>
      <c r="I149" s="57">
        <v>5551577991.3007097</v>
      </c>
      <c r="J149" s="57">
        <v>5629404519.4996901</v>
      </c>
      <c r="K149" s="57">
        <v>5697022810.6735497</v>
      </c>
      <c r="L149" s="57">
        <v>5755191916.0898399</v>
      </c>
      <c r="M149" s="57">
        <v>5804641265.2352695</v>
      </c>
      <c r="N149" s="57">
        <v>5846070665.8156796</v>
      </c>
      <c r="O149" s="57">
        <v>5880150303.7560701</v>
      </c>
      <c r="P149" s="57">
        <v>5907520743.2005701</v>
      </c>
      <c r="Q149" s="57">
        <v>5928792926.5124598</v>
      </c>
      <c r="R149" s="57">
        <v>5944548174.2741804</v>
      </c>
      <c r="S149" s="57">
        <v>5955338185.2873001</v>
      </c>
      <c r="T149" s="57">
        <v>5961685036.5725298</v>
      </c>
      <c r="U149" s="57">
        <v>5964081183.36973</v>
      </c>
      <c r="V149" s="57">
        <v>5962989459.1379204</v>
      </c>
      <c r="W149" s="57">
        <v>5958843075.5552597</v>
      </c>
      <c r="X149" s="57">
        <v>5952045622.5190401</v>
      </c>
      <c r="Y149" s="57">
        <v>5942971068.1457005</v>
      </c>
      <c r="Z149" s="57">
        <v>5931963758.7708302</v>
      </c>
      <c r="AA149" s="57">
        <v>5919338418.9491901</v>
      </c>
      <c r="AB149" s="57">
        <v>5905380151.4546299</v>
      </c>
      <c r="AC149" s="57">
        <v>5890344437.2801905</v>
      </c>
      <c r="AD149" s="57">
        <v>5874457135.6380396</v>
      </c>
      <c r="AE149" s="57">
        <v>5857914483.9595003</v>
      </c>
      <c r="AF149" s="57">
        <v>5840883097.8950195</v>
      </c>
      <c r="AG149" s="57">
        <v>5823499971.3142204</v>
      </c>
      <c r="AH149" s="57">
        <v>5805872476.30585</v>
      </c>
      <c r="AI149" s="57">
        <v>5788078363.1778097</v>
      </c>
      <c r="AJ149" s="57">
        <v>5770165760.4571304</v>
      </c>
      <c r="AK149" s="57">
        <v>5752153174.8900003</v>
      </c>
      <c r="AL149" s="57">
        <v>5734029491.4417696</v>
      </c>
      <c r="AM149" s="57">
        <v>5715753973.2969198</v>
      </c>
      <c r="AN149" s="57">
        <v>5697256261.8590403</v>
      </c>
      <c r="AO149" s="57">
        <v>5678436376.7509298</v>
      </c>
      <c r="AP149" s="57">
        <v>5659164715.8145103</v>
      </c>
      <c r="AQ149" s="57">
        <v>5639282055.1108103</v>
      </c>
      <c r="AR149" s="57">
        <v>5618599548.9200602</v>
      </c>
      <c r="AS149" s="57">
        <v>5596898729.7416</v>
      </c>
      <c r="AT149" s="57">
        <v>5573931508.2939301</v>
      </c>
    </row>
    <row r="150" spans="1:46">
      <c r="A150">
        <v>103</v>
      </c>
      <c r="B150">
        <v>371700</v>
      </c>
      <c r="C150" t="s">
        <v>448</v>
      </c>
      <c r="D150" t="s">
        <v>698</v>
      </c>
      <c r="E150" s="57">
        <v>10425814978.1248</v>
      </c>
      <c r="F150" s="57">
        <v>11667036475.3477</v>
      </c>
      <c r="G150" s="57">
        <v>12659013212.870899</v>
      </c>
      <c r="H150" s="57">
        <v>13427343782.482201</v>
      </c>
      <c r="I150" s="57">
        <v>13996453759.277</v>
      </c>
      <c r="J150" s="57">
        <v>14389595701.658899</v>
      </c>
      <c r="K150" s="57">
        <v>14628849151.339399</v>
      </c>
      <c r="L150" s="57">
        <v>14735120633.3381</v>
      </c>
      <c r="M150" s="57">
        <v>14728143655.9821</v>
      </c>
      <c r="N150" s="57">
        <v>14626478710.9067</v>
      </c>
      <c r="O150" s="57">
        <v>14447513273.0553</v>
      </c>
      <c r="P150" s="57">
        <v>14207461800.678801</v>
      </c>
      <c r="Q150" s="57">
        <v>13921365735.336599</v>
      </c>
      <c r="R150" s="57">
        <v>13603093501.8955</v>
      </c>
      <c r="S150" s="57">
        <v>13265340508.5306</v>
      </c>
      <c r="T150" s="57">
        <v>12919629146.724701</v>
      </c>
      <c r="U150" s="57">
        <v>12576308791.268499</v>
      </c>
      <c r="V150" s="57">
        <v>12244555800.261</v>
      </c>
      <c r="W150" s="57">
        <v>11932373515.1089</v>
      </c>
      <c r="X150" s="57">
        <v>11646592260.5266</v>
      </c>
      <c r="Y150" s="57">
        <v>11392869344.5369</v>
      </c>
      <c r="Z150" s="57">
        <v>11175689058.4702</v>
      </c>
      <c r="AA150" s="57">
        <v>10998362676.965099</v>
      </c>
      <c r="AB150" s="57">
        <v>10863028457.9678</v>
      </c>
      <c r="AC150" s="57">
        <v>10770651642.732401</v>
      </c>
      <c r="AD150" s="57">
        <v>10721024455.821699</v>
      </c>
      <c r="AE150" s="57">
        <v>10712766105.105301</v>
      </c>
      <c r="AF150" s="57">
        <v>10743322781.761801</v>
      </c>
      <c r="AG150" s="57">
        <v>10808967660.277</v>
      </c>
      <c r="AH150" s="57">
        <v>10904800898.4452</v>
      </c>
      <c r="AI150" s="57">
        <v>11024749637.367701</v>
      </c>
      <c r="AJ150" s="57">
        <v>11161568001.454599</v>
      </c>
      <c r="AK150" s="57">
        <v>11306837098.424</v>
      </c>
      <c r="AL150" s="57">
        <v>11450965019.3013</v>
      </c>
      <c r="AM150" s="57">
        <v>11583186838.420401</v>
      </c>
      <c r="AN150" s="57">
        <v>11691564613.422701</v>
      </c>
      <c r="AO150" s="57">
        <v>11762987385.257799</v>
      </c>
      <c r="AP150" s="57">
        <v>11783171178.183001</v>
      </c>
      <c r="AQ150" s="57">
        <v>11736658999.764299</v>
      </c>
      <c r="AR150" s="57">
        <v>11606820840.8741</v>
      </c>
      <c r="AS150" s="57">
        <v>11375853675.694599</v>
      </c>
      <c r="AT150" s="57">
        <v>11024781461.714001</v>
      </c>
    </row>
    <row r="151" spans="1:46">
      <c r="A151">
        <v>354</v>
      </c>
      <c r="B151">
        <v>410100</v>
      </c>
      <c r="C151" t="s">
        <v>460</v>
      </c>
      <c r="D151" t="s">
        <v>697</v>
      </c>
      <c r="E151" s="57">
        <v>16628538582.5261</v>
      </c>
      <c r="F151" s="57">
        <v>17708619433.548199</v>
      </c>
      <c r="G151" s="57">
        <v>18652915081.4608</v>
      </c>
      <c r="H151" s="57">
        <v>19481227668.784698</v>
      </c>
      <c r="I151" s="57">
        <v>20212062480.609001</v>
      </c>
      <c r="J151" s="57">
        <v>20862627944.591499</v>
      </c>
      <c r="K151" s="57">
        <v>21448835630.958099</v>
      </c>
      <c r="L151" s="57">
        <v>21985300252.503201</v>
      </c>
      <c r="M151" s="57">
        <v>22485339664.5896</v>
      </c>
      <c r="N151" s="57">
        <v>22960974865.148499</v>
      </c>
      <c r="O151" s="57">
        <v>23422929994.679501</v>
      </c>
      <c r="P151" s="57">
        <v>23880632336.250599</v>
      </c>
      <c r="Q151" s="57">
        <v>24342212315.498001</v>
      </c>
      <c r="R151" s="57">
        <v>24814503500.626801</v>
      </c>
      <c r="S151" s="57">
        <v>25303042602.409901</v>
      </c>
      <c r="T151" s="57">
        <v>25812069474.188801</v>
      </c>
      <c r="U151" s="57">
        <v>26344527111.873699</v>
      </c>
      <c r="V151" s="57">
        <v>26902061653.942799</v>
      </c>
      <c r="W151" s="57">
        <v>27485022381.442902</v>
      </c>
      <c r="X151" s="57">
        <v>28092461717.989201</v>
      </c>
      <c r="Y151" s="57">
        <v>28722135229.764999</v>
      </c>
      <c r="Z151" s="57">
        <v>29370501625.522598</v>
      </c>
      <c r="AA151" s="57">
        <v>30032722756.581902</v>
      </c>
      <c r="AB151" s="57">
        <v>30702663616.831902</v>
      </c>
      <c r="AC151" s="57">
        <v>31372892342.729801</v>
      </c>
      <c r="AD151" s="57">
        <v>32034680213.3009</v>
      </c>
      <c r="AE151" s="57">
        <v>32678001650.139099</v>
      </c>
      <c r="AF151" s="57">
        <v>33291534217.4067</v>
      </c>
      <c r="AG151" s="57">
        <v>33862658621.834499</v>
      </c>
      <c r="AH151" s="57">
        <v>34377458712.721703</v>
      </c>
      <c r="AI151" s="57">
        <v>34820721481.9356</v>
      </c>
      <c r="AJ151" s="57">
        <v>35175937063.912102</v>
      </c>
      <c r="AK151" s="57">
        <v>35425298735.655403</v>
      </c>
      <c r="AL151" s="57">
        <v>35549702916.738403</v>
      </c>
      <c r="AM151" s="57">
        <v>35528749169.302101</v>
      </c>
      <c r="AN151" s="57">
        <v>35340740198.055603</v>
      </c>
      <c r="AO151" s="57">
        <v>34962681850.277496</v>
      </c>
      <c r="AP151" s="57">
        <v>34370283115.813599</v>
      </c>
      <c r="AQ151" s="57">
        <v>33537956127.078499</v>
      </c>
      <c r="AR151" s="57">
        <v>32438816159.055199</v>
      </c>
      <c r="AS151" s="57">
        <v>31044681629.295399</v>
      </c>
      <c r="AT151" s="57">
        <v>29326074097.918701</v>
      </c>
    </row>
    <row r="152" spans="1:46">
      <c r="A152">
        <v>148</v>
      </c>
      <c r="B152">
        <v>410200</v>
      </c>
      <c r="C152" t="s">
        <v>460</v>
      </c>
      <c r="D152" t="s">
        <v>696</v>
      </c>
      <c r="E152" s="57">
        <v>5994679177.4564104</v>
      </c>
      <c r="F152" s="57">
        <v>6232132294.8947496</v>
      </c>
      <c r="G152" s="57">
        <v>6449123521.9326401</v>
      </c>
      <c r="H152" s="57">
        <v>6646883752.9713898</v>
      </c>
      <c r="I152" s="57">
        <v>6826606084.3121996</v>
      </c>
      <c r="J152" s="57">
        <v>6989445814.1561804</v>
      </c>
      <c r="K152" s="57">
        <v>7136520442.6043396</v>
      </c>
      <c r="L152" s="57">
        <v>7268909671.6575804</v>
      </c>
      <c r="M152" s="57">
        <v>7387655405.2166996</v>
      </c>
      <c r="N152" s="57">
        <v>7493761749.0823898</v>
      </c>
      <c r="O152" s="57">
        <v>7588195010.9552698</v>
      </c>
      <c r="P152" s="57">
        <v>7671883700.4358301</v>
      </c>
      <c r="Q152" s="57">
        <v>7745718529.0244598</v>
      </c>
      <c r="R152" s="57">
        <v>7810552410.1214504</v>
      </c>
      <c r="S152" s="57">
        <v>7867200459.02701</v>
      </c>
      <c r="T152" s="57">
        <v>7916439992.9412098</v>
      </c>
      <c r="U152" s="57">
        <v>7959010530.9640598</v>
      </c>
      <c r="V152" s="57">
        <v>7995613794.0954504</v>
      </c>
      <c r="W152" s="57">
        <v>8026913705.2351599</v>
      </c>
      <c r="X152" s="57">
        <v>8053536389.1828699</v>
      </c>
      <c r="Y152" s="57">
        <v>8076070172.6381598</v>
      </c>
      <c r="Z152" s="57">
        <v>8095065584.2005301</v>
      </c>
      <c r="AA152" s="57">
        <v>8111035354.3693705</v>
      </c>
      <c r="AB152" s="57">
        <v>8124454415.5439501</v>
      </c>
      <c r="AC152" s="57">
        <v>8135759902.0234299</v>
      </c>
      <c r="AD152" s="57">
        <v>8145351150.0068998</v>
      </c>
      <c r="AE152" s="57">
        <v>8153589697.5933599</v>
      </c>
      <c r="AF152" s="57">
        <v>8160799284.7816601</v>
      </c>
      <c r="AG152" s="57">
        <v>8167265853.4705601</v>
      </c>
      <c r="AH152" s="57">
        <v>8173237547.4587698</v>
      </c>
      <c r="AI152" s="57">
        <v>8178924712.4448404</v>
      </c>
      <c r="AJ152" s="57">
        <v>8184499896.0272303</v>
      </c>
      <c r="AK152" s="57">
        <v>8190097847.7043304</v>
      </c>
      <c r="AL152" s="57">
        <v>8195815518.8743896</v>
      </c>
      <c r="AM152" s="57">
        <v>8201712062.8355799</v>
      </c>
      <c r="AN152" s="57">
        <v>8207808834.7859697</v>
      </c>
      <c r="AO152" s="57">
        <v>8214089391.8235102</v>
      </c>
      <c r="AP152" s="57">
        <v>8220499492.9460602</v>
      </c>
      <c r="AQ152" s="57">
        <v>8226947099.0514002</v>
      </c>
      <c r="AR152" s="57">
        <v>8233302372.9371796</v>
      </c>
      <c r="AS152" s="57">
        <v>8239397679.3009501</v>
      </c>
      <c r="AT152" s="57">
        <v>8245027584.7401505</v>
      </c>
    </row>
    <row r="153" spans="1:46">
      <c r="A153">
        <v>181</v>
      </c>
      <c r="B153">
        <v>410300</v>
      </c>
      <c r="C153" t="s">
        <v>460</v>
      </c>
      <c r="D153" t="s">
        <v>695</v>
      </c>
      <c r="E153" s="57">
        <v>7497058920.4700003</v>
      </c>
      <c r="F153" s="57">
        <v>9285287807.0971107</v>
      </c>
      <c r="G153" s="57">
        <v>10729121921.062</v>
      </c>
      <c r="H153" s="57">
        <v>11863356592.2024</v>
      </c>
      <c r="I153" s="57">
        <v>12721209551.611401</v>
      </c>
      <c r="J153" s="57">
        <v>13334320931.637501</v>
      </c>
      <c r="K153" s="57">
        <v>13732753265.884399</v>
      </c>
      <c r="L153" s="57">
        <v>13944991489.2108</v>
      </c>
      <c r="M153" s="57">
        <v>13997942937.7311</v>
      </c>
      <c r="N153" s="57">
        <v>13916937348.814899</v>
      </c>
      <c r="O153" s="57">
        <v>13725726861.0867</v>
      </c>
      <c r="P153" s="57">
        <v>13446486014.426701</v>
      </c>
      <c r="Q153" s="57">
        <v>13099811749.9701</v>
      </c>
      <c r="R153" s="57">
        <v>12704723410.107599</v>
      </c>
      <c r="S153" s="57">
        <v>12278662738.485001</v>
      </c>
      <c r="T153" s="57">
        <v>11837493880.003401</v>
      </c>
      <c r="U153" s="57">
        <v>11395503380.8193</v>
      </c>
      <c r="V153" s="57">
        <v>10965400188.3444</v>
      </c>
      <c r="W153" s="57">
        <v>10558315651.245501</v>
      </c>
      <c r="X153" s="57">
        <v>10183803519.444901</v>
      </c>
      <c r="Y153" s="57">
        <v>9849839944.1201801</v>
      </c>
      <c r="Z153" s="57">
        <v>9562823477.7039795</v>
      </c>
      <c r="AA153" s="57">
        <v>9327575073.8843994</v>
      </c>
      <c r="AB153" s="57">
        <v>9147338087.6052208</v>
      </c>
      <c r="AC153" s="57">
        <v>9023778275.0644493</v>
      </c>
      <c r="AD153" s="57">
        <v>8956983793.7160606</v>
      </c>
      <c r="AE153" s="57">
        <v>8945465202.2692909</v>
      </c>
      <c r="AF153" s="57">
        <v>8986155460.6884804</v>
      </c>
      <c r="AG153" s="57">
        <v>9074409930.1935997</v>
      </c>
      <c r="AH153" s="57">
        <v>9204006373.2595196</v>
      </c>
      <c r="AI153" s="57">
        <v>9367144953.6164608</v>
      </c>
      <c r="AJ153" s="57">
        <v>9554448236.2497597</v>
      </c>
      <c r="AK153" s="57">
        <v>9754961187.4002705</v>
      </c>
      <c r="AL153" s="57">
        <v>9956151174.5644493</v>
      </c>
      <c r="AM153" s="57">
        <v>10143907966.493</v>
      </c>
      <c r="AN153" s="57">
        <v>10302543733.193199</v>
      </c>
      <c r="AO153" s="57">
        <v>10414793045.9272</v>
      </c>
      <c r="AP153" s="57">
        <v>10461812877.210699</v>
      </c>
      <c r="AQ153" s="57">
        <v>10423182600.8174</v>
      </c>
      <c r="AR153" s="57">
        <v>10276903991.775101</v>
      </c>
      <c r="AS153" s="57">
        <v>9999401226.3659706</v>
      </c>
      <c r="AT153" s="57">
        <v>9565520882.1286602</v>
      </c>
    </row>
    <row r="154" spans="1:46">
      <c r="A154">
        <v>204</v>
      </c>
      <c r="B154">
        <v>410400</v>
      </c>
      <c r="C154" t="s">
        <v>460</v>
      </c>
      <c r="D154" t="s">
        <v>694</v>
      </c>
      <c r="E154" s="57">
        <v>6510813447.9477701</v>
      </c>
      <c r="F154" s="57">
        <v>6905233794.5797396</v>
      </c>
      <c r="G154" s="57">
        <v>7380017756.4359102</v>
      </c>
      <c r="H154" s="57">
        <v>7915837264.9868202</v>
      </c>
      <c r="I154" s="57">
        <v>8494604613.3257904</v>
      </c>
      <c r="J154" s="57">
        <v>9099472456.1690407</v>
      </c>
      <c r="K154" s="57">
        <v>9714833809.8555794</v>
      </c>
      <c r="L154" s="57">
        <v>10326322052.3473</v>
      </c>
      <c r="M154" s="57">
        <v>10920810923.228901</v>
      </c>
      <c r="N154" s="57">
        <v>11486414523.708099</v>
      </c>
      <c r="O154" s="57">
        <v>12012487316.6152</v>
      </c>
      <c r="P154" s="57">
        <v>12489624126.403601</v>
      </c>
      <c r="Q154" s="57">
        <v>12909660139.149401</v>
      </c>
      <c r="R154" s="57">
        <v>13265670902.551399</v>
      </c>
      <c r="S154" s="57">
        <v>13551972325.9317</v>
      </c>
      <c r="T154" s="57">
        <v>13764120680.2348</v>
      </c>
      <c r="U154" s="57">
        <v>13898912598.028299</v>
      </c>
      <c r="V154" s="57">
        <v>13954385073.5026</v>
      </c>
      <c r="W154" s="57">
        <v>13929815462.4708</v>
      </c>
      <c r="X154" s="57">
        <v>13825721482.368999</v>
      </c>
      <c r="Y154" s="57">
        <v>13643861212.2563</v>
      </c>
      <c r="Z154" s="57">
        <v>13387233092.814199</v>
      </c>
      <c r="AA154" s="57">
        <v>13060075926.3473</v>
      </c>
      <c r="AB154" s="57">
        <v>12667868876.783501</v>
      </c>
      <c r="AC154" s="57">
        <v>12217331469.6726</v>
      </c>
      <c r="AD154" s="57">
        <v>11716423592.188</v>
      </c>
      <c r="AE154" s="57">
        <v>11174345493.125799</v>
      </c>
      <c r="AF154" s="57">
        <v>10601537782.904499</v>
      </c>
      <c r="AG154" s="57">
        <v>10009681433.5662</v>
      </c>
      <c r="AH154" s="57">
        <v>9411697778.7752495</v>
      </c>
      <c r="AI154" s="57">
        <v>8821748513.8188896</v>
      </c>
      <c r="AJ154" s="57">
        <v>8255235695.60777</v>
      </c>
      <c r="AK154" s="57">
        <v>7728801742.6747303</v>
      </c>
      <c r="AL154" s="57">
        <v>7260329435.1753998</v>
      </c>
      <c r="AM154" s="57">
        <v>6868941914.8892097</v>
      </c>
      <c r="AN154" s="57">
        <v>6575002685.2173901</v>
      </c>
      <c r="AO154" s="57">
        <v>6400115611.1847401</v>
      </c>
      <c r="AP154" s="57">
        <v>6367124919.43822</v>
      </c>
      <c r="AQ154" s="57">
        <v>6500115198.24821</v>
      </c>
      <c r="AR154" s="57">
        <v>6824411397.5076799</v>
      </c>
      <c r="AS154" s="57">
        <v>7366578828.7325897</v>
      </c>
      <c r="AT154" s="57">
        <v>8154423165.0612602</v>
      </c>
    </row>
    <row r="155" spans="1:46">
      <c r="A155">
        <v>10</v>
      </c>
      <c r="B155">
        <v>410500</v>
      </c>
      <c r="C155" t="s">
        <v>460</v>
      </c>
      <c r="D155" t="s">
        <v>693</v>
      </c>
      <c r="E155" s="57">
        <v>6659707565.0944405</v>
      </c>
      <c r="F155" s="57">
        <v>6882673459.9174995</v>
      </c>
      <c r="G155" s="57">
        <v>7260096997.2436705</v>
      </c>
      <c r="H155" s="57">
        <v>7762679379.5824404</v>
      </c>
      <c r="I155" s="57">
        <v>8362888781.3168201</v>
      </c>
      <c r="J155" s="57">
        <v>9034960348.7029591</v>
      </c>
      <c r="K155" s="57">
        <v>9754896199.8701897</v>
      </c>
      <c r="L155" s="57">
        <v>10500465424.8214</v>
      </c>
      <c r="M155" s="57">
        <v>11251204085.4324</v>
      </c>
      <c r="N155" s="57">
        <v>11988415215.4529</v>
      </c>
      <c r="O155" s="57">
        <v>12695168820.505301</v>
      </c>
      <c r="P155" s="57">
        <v>13356301878.085699</v>
      </c>
      <c r="Q155" s="57">
        <v>13958418337.563299</v>
      </c>
      <c r="R155" s="57">
        <v>14489889120.180599</v>
      </c>
      <c r="S155" s="57">
        <v>14940852119.0534</v>
      </c>
      <c r="T155" s="57">
        <v>15303212199.171</v>
      </c>
      <c r="U155" s="57">
        <v>15570641197.3957</v>
      </c>
      <c r="V155" s="57">
        <v>15738577922.4634</v>
      </c>
      <c r="W155" s="57">
        <v>15804228154.983101</v>
      </c>
      <c r="X155" s="57">
        <v>15766564647.436899</v>
      </c>
      <c r="Y155" s="57">
        <v>15626327124.1807</v>
      </c>
      <c r="Z155" s="57">
        <v>15386022281.4433</v>
      </c>
      <c r="AA155" s="57">
        <v>15049923787.327101</v>
      </c>
      <c r="AB155" s="57">
        <v>14624072281.807501</v>
      </c>
      <c r="AC155" s="57">
        <v>14116275376.733101</v>
      </c>
      <c r="AD155" s="57">
        <v>13536107655.8265</v>
      </c>
      <c r="AE155" s="57">
        <v>12894910674.6831</v>
      </c>
      <c r="AF155" s="57">
        <v>12205792960.771099</v>
      </c>
      <c r="AG155" s="57">
        <v>11483630013.4331</v>
      </c>
      <c r="AH155" s="57">
        <v>10745064303.884199</v>
      </c>
      <c r="AI155" s="57">
        <v>10008505275.2129</v>
      </c>
      <c r="AJ155" s="57">
        <v>9294129342.3812408</v>
      </c>
      <c r="AK155" s="57">
        <v>8623879892.2241402</v>
      </c>
      <c r="AL155" s="57">
        <v>8021467283.45082</v>
      </c>
      <c r="AM155" s="57">
        <v>7512368846.64223</v>
      </c>
      <c r="AN155" s="57">
        <v>7123828884.2542896</v>
      </c>
      <c r="AO155" s="57">
        <v>6884858670.6148796</v>
      </c>
      <c r="AP155" s="57">
        <v>6826236451.9258003</v>
      </c>
      <c r="AQ155" s="57">
        <v>6980507446.2623396</v>
      </c>
      <c r="AR155" s="57">
        <v>7381983843.5722799</v>
      </c>
      <c r="AS155" s="57">
        <v>8066744805.6776304</v>
      </c>
      <c r="AT155" s="57">
        <v>9072636466.2735691</v>
      </c>
    </row>
    <row r="156" spans="1:46">
      <c r="A156">
        <v>105</v>
      </c>
      <c r="B156">
        <v>410600</v>
      </c>
      <c r="C156" t="s">
        <v>460</v>
      </c>
      <c r="D156" t="s">
        <v>692</v>
      </c>
      <c r="E156" s="57">
        <v>1776369553.9519601</v>
      </c>
      <c r="F156" s="57">
        <v>1881075040.6559401</v>
      </c>
      <c r="G156" s="57">
        <v>1975335202.07355</v>
      </c>
      <c r="H156" s="57">
        <v>2059876356.3055699</v>
      </c>
      <c r="I156" s="57">
        <v>2135398817.79653</v>
      </c>
      <c r="J156" s="57">
        <v>2202576897.3346801</v>
      </c>
      <c r="K156" s="57">
        <v>2262058902.0520101</v>
      </c>
      <c r="L156" s="57">
        <v>2314467135.4242501</v>
      </c>
      <c r="M156" s="57">
        <v>2360397897.2708802</v>
      </c>
      <c r="N156" s="57">
        <v>2400421483.7550802</v>
      </c>
      <c r="O156" s="57">
        <v>2435082187.38381</v>
      </c>
      <c r="P156" s="57">
        <v>2464898297.00773</v>
      </c>
      <c r="Q156" s="57">
        <v>2490362097.82126</v>
      </c>
      <c r="R156" s="57">
        <v>2511939871.3625398</v>
      </c>
      <c r="S156" s="57">
        <v>2530071895.5134702</v>
      </c>
      <c r="T156" s="57">
        <v>2545172444.49965</v>
      </c>
      <c r="U156" s="57">
        <v>2557629788.89046</v>
      </c>
      <c r="V156" s="57">
        <v>2567806195.5989699</v>
      </c>
      <c r="W156" s="57">
        <v>2576037927.88203</v>
      </c>
      <c r="X156" s="57">
        <v>2582635245.3401999</v>
      </c>
      <c r="Y156" s="57">
        <v>2587882403.9177799</v>
      </c>
      <c r="Z156" s="57">
        <v>2592037655.9028101</v>
      </c>
      <c r="AA156" s="57">
        <v>2595333249.9270701</v>
      </c>
      <c r="AB156" s="57">
        <v>2597975430.9660702</v>
      </c>
      <c r="AC156" s="57">
        <v>2600144440.3390498</v>
      </c>
      <c r="AD156" s="57">
        <v>2601994515.7090101</v>
      </c>
      <c r="AE156" s="57">
        <v>2603653891.0826702</v>
      </c>
      <c r="AF156" s="57">
        <v>2605224796.8104901</v>
      </c>
      <c r="AG156" s="57">
        <v>2606783459.5866499</v>
      </c>
      <c r="AH156" s="57">
        <v>2608380102.44909</v>
      </c>
      <c r="AI156" s="57">
        <v>2610038944.77947</v>
      </c>
      <c r="AJ156" s="57">
        <v>2611758202.3032098</v>
      </c>
      <c r="AK156" s="57">
        <v>2613510087.0894399</v>
      </c>
      <c r="AL156" s="57">
        <v>2615240807.5510402</v>
      </c>
      <c r="AM156" s="57">
        <v>2616870568.4446101</v>
      </c>
      <c r="AN156" s="57">
        <v>2618293570.8705201</v>
      </c>
      <c r="AO156" s="57">
        <v>2619378012.27284</v>
      </c>
      <c r="AP156" s="57">
        <v>2619966086.4394002</v>
      </c>
      <c r="AQ156" s="57">
        <v>2619873983.50176</v>
      </c>
      <c r="AR156" s="57">
        <v>2618891889.9352102</v>
      </c>
      <c r="AS156" s="57">
        <v>2616783988.5587902</v>
      </c>
      <c r="AT156" s="57">
        <v>2613288458.5352602</v>
      </c>
    </row>
    <row r="157" spans="1:46">
      <c r="A157">
        <v>309</v>
      </c>
      <c r="B157">
        <v>410700</v>
      </c>
      <c r="C157" t="s">
        <v>460</v>
      </c>
      <c r="D157" t="s">
        <v>691</v>
      </c>
      <c r="E157" s="57">
        <v>4734097271.0460196</v>
      </c>
      <c r="F157" s="57">
        <v>8066209217.4790602</v>
      </c>
      <c r="G157" s="57">
        <v>10788036059.3472</v>
      </c>
      <c r="H157" s="57">
        <v>12959959351.8986</v>
      </c>
      <c r="I157" s="57">
        <v>14639654229.330099</v>
      </c>
      <c r="J157" s="57">
        <v>15882089404.7885</v>
      </c>
      <c r="K157" s="57">
        <v>16739527170.369801</v>
      </c>
      <c r="L157" s="57">
        <v>17261523397.119301</v>
      </c>
      <c r="M157" s="57">
        <v>17494927535.0312</v>
      </c>
      <c r="N157" s="57">
        <v>17483882613.049999</v>
      </c>
      <c r="O157" s="57">
        <v>17269825239.068699</v>
      </c>
      <c r="P157" s="57">
        <v>16891485599.929899</v>
      </c>
      <c r="Q157" s="57">
        <v>16384887461.4256</v>
      </c>
      <c r="R157" s="57">
        <v>15783348168.2974</v>
      </c>
      <c r="S157" s="57">
        <v>15117478644.2358</v>
      </c>
      <c r="T157" s="57">
        <v>14415183391.880899</v>
      </c>
      <c r="U157" s="57">
        <v>13701660492.8218</v>
      </c>
      <c r="V157" s="57">
        <v>12999401607.597799</v>
      </c>
      <c r="W157" s="57">
        <v>12328191975.6966</v>
      </c>
      <c r="X157" s="57">
        <v>11705110415.555599</v>
      </c>
      <c r="Y157" s="57">
        <v>11144529324.5618</v>
      </c>
      <c r="Z157" s="57">
        <v>10658114679.051001</v>
      </c>
      <c r="AA157" s="57">
        <v>10254826034.308701</v>
      </c>
      <c r="AB157" s="57">
        <v>9940916524.5697594</v>
      </c>
      <c r="AC157" s="57">
        <v>9719932863.01898</v>
      </c>
      <c r="AD157" s="57">
        <v>9592715341.7887592</v>
      </c>
      <c r="AE157" s="57">
        <v>9557397831.9623394</v>
      </c>
      <c r="AF157" s="57">
        <v>9609407783.5717201</v>
      </c>
      <c r="AG157" s="57">
        <v>9741466225.5995502</v>
      </c>
      <c r="AH157" s="57">
        <v>9943587765.9752808</v>
      </c>
      <c r="AI157" s="57">
        <v>10203080591.58</v>
      </c>
      <c r="AJ157" s="57">
        <v>10504546468.242901</v>
      </c>
      <c r="AK157" s="57">
        <v>10829880740.743799</v>
      </c>
      <c r="AL157" s="57">
        <v>11158272332.809</v>
      </c>
      <c r="AM157" s="57">
        <v>11466203747.118099</v>
      </c>
      <c r="AN157" s="57">
        <v>11727451065.296301</v>
      </c>
      <c r="AO157" s="57">
        <v>11913083947.9221</v>
      </c>
      <c r="AP157" s="57">
        <v>11991465634.5187</v>
      </c>
      <c r="AQ157" s="57">
        <v>11928252943.5634</v>
      </c>
      <c r="AR157" s="57">
        <v>11686396272.478701</v>
      </c>
      <c r="AS157" s="57">
        <v>11226139597.639299</v>
      </c>
      <c r="AT157" s="57">
        <v>10505020474.368099</v>
      </c>
    </row>
    <row r="158" spans="1:46">
      <c r="A158">
        <v>135</v>
      </c>
      <c r="B158">
        <v>410800</v>
      </c>
      <c r="C158" t="s">
        <v>460</v>
      </c>
      <c r="D158" t="s">
        <v>690</v>
      </c>
      <c r="E158" s="57">
        <v>4692782466.1400805</v>
      </c>
      <c r="F158" s="57">
        <v>4806921989.3095903</v>
      </c>
      <c r="G158" s="57">
        <v>4912873171.0918503</v>
      </c>
      <c r="H158" s="57">
        <v>5010954455.8990498</v>
      </c>
      <c r="I158" s="57">
        <v>5101481427.6300402</v>
      </c>
      <c r="J158" s="57">
        <v>5184766809.6703501</v>
      </c>
      <c r="K158" s="57">
        <v>5261120464.89219</v>
      </c>
      <c r="L158" s="57">
        <v>5330849395.6544304</v>
      </c>
      <c r="M158" s="57">
        <v>5394257743.80264</v>
      </c>
      <c r="N158" s="57">
        <v>5451646790.6690302</v>
      </c>
      <c r="O158" s="57">
        <v>5503314957.0725098</v>
      </c>
      <c r="P158" s="57">
        <v>5549557803.3186598</v>
      </c>
      <c r="Q158" s="57">
        <v>5590668029.1997299</v>
      </c>
      <c r="R158" s="57">
        <v>5626935473.9946499</v>
      </c>
      <c r="S158" s="57">
        <v>5658647116.4690104</v>
      </c>
      <c r="T158" s="57">
        <v>5686087074.8750896</v>
      </c>
      <c r="U158" s="57">
        <v>5709536606.9518404</v>
      </c>
      <c r="V158" s="57">
        <v>5729274109.9248896</v>
      </c>
      <c r="W158" s="57">
        <v>5745575120.5065298</v>
      </c>
      <c r="X158" s="57">
        <v>5758712314.8957396</v>
      </c>
      <c r="Y158" s="57">
        <v>5768955508.7781696</v>
      </c>
      <c r="Z158" s="57">
        <v>5776571657.3261204</v>
      </c>
      <c r="AA158" s="57">
        <v>5781824855.1986198</v>
      </c>
      <c r="AB158" s="57">
        <v>5784976336.5413198</v>
      </c>
      <c r="AC158" s="57">
        <v>5786284474.9865599</v>
      </c>
      <c r="AD158" s="57">
        <v>5786004783.6533804</v>
      </c>
      <c r="AE158" s="57">
        <v>5784389915.14746</v>
      </c>
      <c r="AF158" s="57">
        <v>5781689661.5611696</v>
      </c>
      <c r="AG158" s="57">
        <v>5778150954.4735699</v>
      </c>
      <c r="AH158" s="57">
        <v>5774017864.9503603</v>
      </c>
      <c r="AI158" s="57">
        <v>5769531603.5439301</v>
      </c>
      <c r="AJ158" s="57">
        <v>5764930520.2933598</v>
      </c>
      <c r="AK158" s="57">
        <v>5760450104.72439</v>
      </c>
      <c r="AL158" s="57">
        <v>5756322985.8494301</v>
      </c>
      <c r="AM158" s="57">
        <v>5752778932.1675701</v>
      </c>
      <c r="AN158" s="57">
        <v>5750044851.6645899</v>
      </c>
      <c r="AO158" s="57">
        <v>5748344791.8129101</v>
      </c>
      <c r="AP158" s="57">
        <v>5747899939.5716496</v>
      </c>
      <c r="AQ158" s="57">
        <v>5748928621.38661</v>
      </c>
      <c r="AR158" s="57">
        <v>5751646303.1902399</v>
      </c>
      <c r="AS158" s="57">
        <v>5756265590.4016705</v>
      </c>
      <c r="AT158" s="57">
        <v>5762996227.9267302</v>
      </c>
    </row>
    <row r="159" spans="1:46">
      <c r="A159">
        <v>208</v>
      </c>
      <c r="B159">
        <v>410900</v>
      </c>
      <c r="C159" t="s">
        <v>460</v>
      </c>
      <c r="D159" t="s">
        <v>689</v>
      </c>
      <c r="E159" s="57">
        <v>5348393515.2307901</v>
      </c>
      <c r="F159" s="57">
        <v>5605842822.1254702</v>
      </c>
      <c r="G159" s="57">
        <v>5842893125.4873695</v>
      </c>
      <c r="H159" s="57">
        <v>6062757303.0795698</v>
      </c>
      <c r="I159" s="57">
        <v>6268424743.35954</v>
      </c>
      <c r="J159" s="57">
        <v>6462661345.4791698</v>
      </c>
      <c r="K159" s="57">
        <v>6648009519.28473</v>
      </c>
      <c r="L159" s="57">
        <v>6826788185.3169098</v>
      </c>
      <c r="M159" s="57">
        <v>7001092774.8107996</v>
      </c>
      <c r="N159" s="57">
        <v>7172795229.69592</v>
      </c>
      <c r="O159" s="57">
        <v>7343544002.5961599</v>
      </c>
      <c r="P159" s="57">
        <v>7514764056.8298101</v>
      </c>
      <c r="Q159" s="57">
        <v>7687656866.4096098</v>
      </c>
      <c r="R159" s="57">
        <v>7863200416.0426302</v>
      </c>
      <c r="S159" s="57">
        <v>8042149201.1304302</v>
      </c>
      <c r="T159" s="57">
        <v>8225034227.7689304</v>
      </c>
      <c r="U159" s="57">
        <v>8412163012.7484303</v>
      </c>
      <c r="V159" s="57">
        <v>8603619583.55369</v>
      </c>
      <c r="W159" s="57">
        <v>8799264478.3638401</v>
      </c>
      <c r="X159" s="57">
        <v>8998734746.0523796</v>
      </c>
      <c r="Y159" s="57">
        <v>9201443946.1873493</v>
      </c>
      <c r="Z159" s="57">
        <v>9406582149.0310001</v>
      </c>
      <c r="AA159" s="57">
        <v>9613115935.5401402</v>
      </c>
      <c r="AB159" s="57">
        <v>9819788397.3659</v>
      </c>
      <c r="AC159" s="57">
        <v>10025119136.853901</v>
      </c>
      <c r="AD159" s="57">
        <v>10227404267.044001</v>
      </c>
      <c r="AE159" s="57">
        <v>10424716411.6707</v>
      </c>
      <c r="AF159" s="57">
        <v>10614904705.1626</v>
      </c>
      <c r="AG159" s="57">
        <v>10795594792.643101</v>
      </c>
      <c r="AH159" s="57">
        <v>10964188829.9296</v>
      </c>
      <c r="AI159" s="57">
        <v>11117865483.534201</v>
      </c>
      <c r="AJ159" s="57">
        <v>11253579930.6633</v>
      </c>
      <c r="AK159" s="57">
        <v>11368063859.2176</v>
      </c>
      <c r="AL159" s="57">
        <v>11457825467.7924</v>
      </c>
      <c r="AM159" s="57">
        <v>11519149465.6772</v>
      </c>
      <c r="AN159" s="57">
        <v>11548097072.8561</v>
      </c>
      <c r="AO159" s="57">
        <v>11540506020.0075</v>
      </c>
      <c r="AP159" s="57">
        <v>11491990548.504101</v>
      </c>
      <c r="AQ159" s="57">
        <v>11397941410.413401</v>
      </c>
      <c r="AR159" s="57">
        <v>11253525868.496799</v>
      </c>
      <c r="AS159" s="57">
        <v>11053687696.2103</v>
      </c>
      <c r="AT159" s="57">
        <v>10793147177.7045</v>
      </c>
    </row>
    <row r="160" spans="1:46">
      <c r="A160">
        <v>315</v>
      </c>
      <c r="B160">
        <v>411000</v>
      </c>
      <c r="C160" t="s">
        <v>460</v>
      </c>
      <c r="D160" t="s">
        <v>688</v>
      </c>
      <c r="E160" s="57">
        <v>6075420210.3036604</v>
      </c>
      <c r="F160" s="57">
        <v>6062481329.6554203</v>
      </c>
      <c r="G160" s="57">
        <v>6044626634.1921797</v>
      </c>
      <c r="H160" s="57">
        <v>6022623351.2632999</v>
      </c>
      <c r="I160" s="57">
        <v>5997197272.0690298</v>
      </c>
      <c r="J160" s="57">
        <v>5969032751.6604795</v>
      </c>
      <c r="K160" s="57">
        <v>5938772708.9396095</v>
      </c>
      <c r="L160" s="57">
        <v>5907018626.6592798</v>
      </c>
      <c r="M160" s="57">
        <v>5874330551.4231997</v>
      </c>
      <c r="N160" s="57">
        <v>5841227093.6859398</v>
      </c>
      <c r="O160" s="57">
        <v>5808185427.7529602</v>
      </c>
      <c r="P160" s="57">
        <v>5775641291.7805796</v>
      </c>
      <c r="Q160" s="57">
        <v>5743988987.7759705</v>
      </c>
      <c r="R160" s="57">
        <v>5713581381.5972099</v>
      </c>
      <c r="S160" s="57">
        <v>5684729902.9531898</v>
      </c>
      <c r="T160" s="57">
        <v>5657704545.4037304</v>
      </c>
      <c r="U160" s="57">
        <v>5632733866.3594799</v>
      </c>
      <c r="V160" s="57">
        <v>5610004987.0819502</v>
      </c>
      <c r="W160" s="57">
        <v>5589663592.6835699</v>
      </c>
      <c r="X160" s="57">
        <v>5571813932.1275702</v>
      </c>
      <c r="Y160" s="57">
        <v>5556518818.2281103</v>
      </c>
      <c r="Z160" s="57">
        <v>5543799627.6501703</v>
      </c>
      <c r="AA160" s="57">
        <v>5533636300.9096298</v>
      </c>
      <c r="AB160" s="57">
        <v>5525967342.37323</v>
      </c>
      <c r="AC160" s="57">
        <v>5520689820.2585602</v>
      </c>
      <c r="AD160" s="57">
        <v>5517659366.6341105</v>
      </c>
      <c r="AE160" s="57">
        <v>5516690177.41922</v>
      </c>
      <c r="AF160" s="57">
        <v>5517555012.3841</v>
      </c>
      <c r="AG160" s="57">
        <v>5519985195.1498299</v>
      </c>
      <c r="AH160" s="57">
        <v>5523670613.1883497</v>
      </c>
      <c r="AI160" s="57">
        <v>5528259717.8224897</v>
      </c>
      <c r="AJ160" s="57">
        <v>5533359524.2259102</v>
      </c>
      <c r="AK160" s="57">
        <v>5538535611.4231901</v>
      </c>
      <c r="AL160" s="57">
        <v>5543312122.2897196</v>
      </c>
      <c r="AM160" s="57">
        <v>5547171763.5518198</v>
      </c>
      <c r="AN160" s="57">
        <v>5549555805.7866402</v>
      </c>
      <c r="AO160" s="57">
        <v>5549864083.4222002</v>
      </c>
      <c r="AP160" s="57">
        <v>5547454994.73738</v>
      </c>
      <c r="AQ160" s="57">
        <v>5541645501.8619604</v>
      </c>
      <c r="AR160" s="57">
        <v>5531711130.7765703</v>
      </c>
      <c r="AS160" s="57">
        <v>5516885971.3127098</v>
      </c>
      <c r="AT160" s="57">
        <v>5496362677.15275</v>
      </c>
    </row>
    <row r="161" spans="1:46">
      <c r="A161">
        <v>182</v>
      </c>
      <c r="B161">
        <v>411100</v>
      </c>
      <c r="C161" t="s">
        <v>460</v>
      </c>
      <c r="D161" t="s">
        <v>687</v>
      </c>
      <c r="E161" s="57">
        <v>2346695927.1287498</v>
      </c>
      <c r="F161" s="57">
        <v>2942285327.9268298</v>
      </c>
      <c r="G161" s="57">
        <v>3432709210.0925398</v>
      </c>
      <c r="H161" s="57">
        <v>3828241295.83814</v>
      </c>
      <c r="I161" s="57">
        <v>4138697019.2804499</v>
      </c>
      <c r="J161" s="57">
        <v>4373433526.4408197</v>
      </c>
      <c r="K161" s="57">
        <v>4541349675.2451401</v>
      </c>
      <c r="L161" s="57">
        <v>4650886035.52386</v>
      </c>
      <c r="M161" s="57">
        <v>4710024889.0120296</v>
      </c>
      <c r="N161" s="57">
        <v>4726290229.3492498</v>
      </c>
      <c r="O161" s="57">
        <v>4706747762.0795202</v>
      </c>
      <c r="P161" s="57">
        <v>4658004904.6516199</v>
      </c>
      <c r="Q161" s="57">
        <v>4586210786.4186897</v>
      </c>
      <c r="R161" s="57">
        <v>4497056248.6386204</v>
      </c>
      <c r="S161" s="57">
        <v>4395773844.4736605</v>
      </c>
      <c r="T161" s="57">
        <v>4287137838.9906998</v>
      </c>
      <c r="U161" s="57">
        <v>4175464209.1612201</v>
      </c>
      <c r="V161" s="57">
        <v>4064610643.8611398</v>
      </c>
      <c r="W161" s="57">
        <v>3957976543.87112</v>
      </c>
      <c r="X161" s="57">
        <v>3858503021.87609</v>
      </c>
      <c r="Y161" s="57">
        <v>3768672902.4658399</v>
      </c>
      <c r="Z161" s="57">
        <v>3690510722.1345401</v>
      </c>
      <c r="AA161" s="57">
        <v>3625582729.28088</v>
      </c>
      <c r="AB161" s="57">
        <v>3574996884.2082701</v>
      </c>
      <c r="AC161" s="57">
        <v>3539402859.1245298</v>
      </c>
      <c r="AD161" s="57">
        <v>3518992038.1419902</v>
      </c>
      <c r="AE161" s="57">
        <v>3513497517.27773</v>
      </c>
      <c r="AF161" s="57">
        <v>3522194104.4532099</v>
      </c>
      <c r="AG161" s="57">
        <v>3543898319.4945898</v>
      </c>
      <c r="AH161" s="57">
        <v>3576968394.13238</v>
      </c>
      <c r="AI161" s="57">
        <v>3619304272.00179</v>
      </c>
      <c r="AJ161" s="57">
        <v>3668347608.64254</v>
      </c>
      <c r="AK161" s="57">
        <v>3721081771.4990802</v>
      </c>
      <c r="AL161" s="57">
        <v>3774031839.91994</v>
      </c>
      <c r="AM161" s="57">
        <v>3823264605.1587801</v>
      </c>
      <c r="AN161" s="57">
        <v>3864388570.3734398</v>
      </c>
      <c r="AO161" s="57">
        <v>3892553950.6264901</v>
      </c>
      <c r="AP161" s="57">
        <v>3902452672.8849101</v>
      </c>
      <c r="AQ161" s="57">
        <v>3888318376.02004</v>
      </c>
      <c r="AR161" s="57">
        <v>3843926410.8085599</v>
      </c>
      <c r="AS161" s="57">
        <v>3762593839.9307499</v>
      </c>
      <c r="AT161" s="57">
        <v>3637179437.97225</v>
      </c>
    </row>
    <row r="162" spans="1:46">
      <c r="A162">
        <v>228</v>
      </c>
      <c r="B162">
        <v>411200</v>
      </c>
      <c r="C162" t="s">
        <v>460</v>
      </c>
      <c r="D162" t="s">
        <v>686</v>
      </c>
      <c r="E162" s="57">
        <v>2435367206.80304</v>
      </c>
      <c r="F162" s="57">
        <v>2689744683.04252</v>
      </c>
      <c r="G162" s="57">
        <v>2902792923.9287601</v>
      </c>
      <c r="H162" s="57">
        <v>3078376297.1861701</v>
      </c>
      <c r="I162" s="57">
        <v>3220190649.3744402</v>
      </c>
      <c r="J162" s="57">
        <v>3331763305.8884501</v>
      </c>
      <c r="K162" s="57">
        <v>3416453070.9583802</v>
      </c>
      <c r="L162" s="57">
        <v>3477450227.6496501</v>
      </c>
      <c r="M162" s="57">
        <v>3517776537.8629198</v>
      </c>
      <c r="N162" s="57">
        <v>3540285242.3340998</v>
      </c>
      <c r="O162" s="57">
        <v>3547661060.6343498</v>
      </c>
      <c r="P162" s="57">
        <v>3542420191.1700702</v>
      </c>
      <c r="Q162" s="57">
        <v>3526910311.18294</v>
      </c>
      <c r="R162" s="57">
        <v>3503310576.7498598</v>
      </c>
      <c r="S162" s="57">
        <v>3473631622.78298</v>
      </c>
      <c r="T162" s="57">
        <v>3439715563.0297298</v>
      </c>
      <c r="U162" s="57">
        <v>3403235990.0727601</v>
      </c>
      <c r="V162" s="57">
        <v>3365697975.3299499</v>
      </c>
      <c r="W162" s="57">
        <v>3328438069.0545001</v>
      </c>
      <c r="X162" s="57">
        <v>3292624300.3347902</v>
      </c>
      <c r="Y162" s="57">
        <v>3259256177.09448</v>
      </c>
      <c r="Z162" s="57">
        <v>3229164686.0924802</v>
      </c>
      <c r="AA162" s="57">
        <v>3203012292.9229698</v>
      </c>
      <c r="AB162" s="57">
        <v>3181292942.0152702</v>
      </c>
      <c r="AC162" s="57">
        <v>3164332056.63412</v>
      </c>
      <c r="AD162" s="57">
        <v>3152286538.8793898</v>
      </c>
      <c r="AE162" s="57">
        <v>3145144769.6862402</v>
      </c>
      <c r="AF162" s="57">
        <v>3142726608.8250499</v>
      </c>
      <c r="AG162" s="57">
        <v>3144683394.9014802</v>
      </c>
      <c r="AH162" s="57">
        <v>3150497945.3564401</v>
      </c>
      <c r="AI162" s="57">
        <v>3159484556.4660702</v>
      </c>
      <c r="AJ162" s="57">
        <v>3170789003.3417802</v>
      </c>
      <c r="AK162" s="57">
        <v>3183388539.9302301</v>
      </c>
      <c r="AL162" s="57">
        <v>3196091899.0132799</v>
      </c>
      <c r="AM162" s="57">
        <v>3207539292.2081099</v>
      </c>
      <c r="AN162" s="57">
        <v>3216202409.9671102</v>
      </c>
      <c r="AO162" s="57">
        <v>3220384421.57792</v>
      </c>
      <c r="AP162" s="57">
        <v>3218219975.1634498</v>
      </c>
      <c r="AQ162" s="57">
        <v>3207675197.6818199</v>
      </c>
      <c r="AR162" s="57">
        <v>3186547694.9264202</v>
      </c>
      <c r="AS162" s="57">
        <v>3152466551.5258999</v>
      </c>
      <c r="AT162" s="57">
        <v>3102892330.9442101</v>
      </c>
    </row>
    <row r="163" spans="1:46">
      <c r="A163">
        <v>197</v>
      </c>
      <c r="B163">
        <v>411300</v>
      </c>
      <c r="C163" t="s">
        <v>460</v>
      </c>
      <c r="D163" t="s">
        <v>685</v>
      </c>
      <c r="E163" s="57">
        <v>10504186143.9422</v>
      </c>
      <c r="F163" s="57">
        <v>11055685252.724001</v>
      </c>
      <c r="G163" s="57">
        <v>11542058915.0438</v>
      </c>
      <c r="H163" s="57">
        <v>11973925719.735001</v>
      </c>
      <c r="I163" s="57">
        <v>12361149788.032801</v>
      </c>
      <c r="J163" s="57">
        <v>12712840773.573999</v>
      </c>
      <c r="K163" s="57">
        <v>13037353862.3972</v>
      </c>
      <c r="L163" s="57">
        <v>13342289772.942699</v>
      </c>
      <c r="M163" s="57">
        <v>13634494756.052401</v>
      </c>
      <c r="N163" s="57">
        <v>13920060594.970301</v>
      </c>
      <c r="O163" s="57">
        <v>14204324605.3416</v>
      </c>
      <c r="P163" s="57">
        <v>14491869635.213499</v>
      </c>
      <c r="Q163" s="57">
        <v>14786524065.035</v>
      </c>
      <c r="R163" s="57">
        <v>15091361807.656601</v>
      </c>
      <c r="S163" s="57">
        <v>15408702308.3305</v>
      </c>
      <c r="T163" s="57">
        <v>15740110544.711</v>
      </c>
      <c r="U163" s="57">
        <v>16086397026.853701</v>
      </c>
      <c r="V163" s="57">
        <v>16447617797.216101</v>
      </c>
      <c r="W163" s="57">
        <v>16823074430.6574</v>
      </c>
      <c r="X163" s="57">
        <v>17211314034.4384</v>
      </c>
      <c r="Y163" s="57">
        <v>17610129248.221802</v>
      </c>
      <c r="Z163" s="57">
        <v>18016558244.071899</v>
      </c>
      <c r="AA163" s="57">
        <v>18426884726.454899</v>
      </c>
      <c r="AB163" s="57">
        <v>18836637932.2384</v>
      </c>
      <c r="AC163" s="57">
        <v>19240592630.692101</v>
      </c>
      <c r="AD163" s="57">
        <v>19632769123.486801</v>
      </c>
      <c r="AE163" s="57">
        <v>20006433244.6959</v>
      </c>
      <c r="AF163" s="57">
        <v>20354096360.7938</v>
      </c>
      <c r="AG163" s="57">
        <v>20667515370.656799</v>
      </c>
      <c r="AH163" s="57">
        <v>20937692705.563202</v>
      </c>
      <c r="AI163" s="57">
        <v>21154876329.192699</v>
      </c>
      <c r="AJ163" s="57">
        <v>21308559737.626801</v>
      </c>
      <c r="AK163" s="57">
        <v>21387481959.348499</v>
      </c>
      <c r="AL163" s="57">
        <v>21379627555.243198</v>
      </c>
      <c r="AM163" s="57">
        <v>21272226618.597301</v>
      </c>
      <c r="AN163" s="57">
        <v>21051754775.099098</v>
      </c>
      <c r="AO163" s="57">
        <v>20703933182.8391</v>
      </c>
      <c r="AP163" s="57">
        <v>20213728532.308701</v>
      </c>
      <c r="AQ163" s="57">
        <v>19565353046.401501</v>
      </c>
      <c r="AR163" s="57">
        <v>18742264480.412998</v>
      </c>
      <c r="AS163" s="57">
        <v>17727166122.039902</v>
      </c>
      <c r="AT163" s="57">
        <v>16502006791.3811</v>
      </c>
    </row>
    <row r="164" spans="1:46">
      <c r="A164">
        <v>236</v>
      </c>
      <c r="B164">
        <v>411400</v>
      </c>
      <c r="C164" t="s">
        <v>460</v>
      </c>
      <c r="D164" t="s">
        <v>684</v>
      </c>
      <c r="E164" s="57">
        <v>9952602205.7832508</v>
      </c>
      <c r="F164" s="57">
        <v>10764908568.6108</v>
      </c>
      <c r="G164" s="57">
        <v>11477205665.820101</v>
      </c>
      <c r="H164" s="57">
        <v>12103540835.3179</v>
      </c>
      <c r="I164" s="57">
        <v>12657045131</v>
      </c>
      <c r="J164" s="57">
        <v>13149933322.751101</v>
      </c>
      <c r="K164" s="57">
        <v>13593503896.444599</v>
      </c>
      <c r="L164" s="57">
        <v>13998139053.942801</v>
      </c>
      <c r="M164" s="57">
        <v>14373304713.096901</v>
      </c>
      <c r="N164" s="57">
        <v>14727550507.747</v>
      </c>
      <c r="O164" s="57">
        <v>15068509787.721901</v>
      </c>
      <c r="P164" s="57">
        <v>15402899618.8395</v>
      </c>
      <c r="Q164" s="57">
        <v>15736520782.9062</v>
      </c>
      <c r="R164" s="57">
        <v>16074257777.717699</v>
      </c>
      <c r="S164" s="57">
        <v>16420078817.058201</v>
      </c>
      <c r="T164" s="57">
        <v>16777035830.701</v>
      </c>
      <c r="U164" s="57">
        <v>17147264464.408001</v>
      </c>
      <c r="V164" s="57">
        <v>17531984079.930199</v>
      </c>
      <c r="W164" s="57">
        <v>17931497755.007301</v>
      </c>
      <c r="X164" s="57">
        <v>18345192283.368099</v>
      </c>
      <c r="Y164" s="57">
        <v>18771538174.729801</v>
      </c>
      <c r="Z164" s="57">
        <v>19208089654.799099</v>
      </c>
      <c r="AA164" s="57">
        <v>19651484665.270802</v>
      </c>
      <c r="AB164" s="57">
        <v>20097444863.8293</v>
      </c>
      <c r="AC164" s="57">
        <v>20540775624.147301</v>
      </c>
      <c r="AD164" s="57">
        <v>20975366035.8866</v>
      </c>
      <c r="AE164" s="57">
        <v>21394188904.6978</v>
      </c>
      <c r="AF164" s="57">
        <v>21789300752.2206</v>
      </c>
      <c r="AG164" s="57">
        <v>22151841816.083099</v>
      </c>
      <c r="AH164" s="57">
        <v>22472036049.902802</v>
      </c>
      <c r="AI164" s="57">
        <v>22739191123.2854</v>
      </c>
      <c r="AJ164" s="57">
        <v>22941698421.826</v>
      </c>
      <c r="AK164" s="57">
        <v>23067033047.108299</v>
      </c>
      <c r="AL164" s="57">
        <v>23101753816.7052</v>
      </c>
      <c r="AM164" s="57">
        <v>23031503264.177898</v>
      </c>
      <c r="AN164" s="57">
        <v>22841007639.0769</v>
      </c>
      <c r="AO164" s="57">
        <v>22514076906.941299</v>
      </c>
      <c r="AP164" s="57">
        <v>22033604749.2994</v>
      </c>
      <c r="AQ164" s="57">
        <v>21381568563.667801</v>
      </c>
      <c r="AR164" s="57">
        <v>20539029463.552399</v>
      </c>
      <c r="AS164" s="57">
        <v>19486132278.448002</v>
      </c>
      <c r="AT164" s="57">
        <v>18202105553.8381</v>
      </c>
    </row>
    <row r="165" spans="1:46">
      <c r="A165">
        <v>311</v>
      </c>
      <c r="B165">
        <v>411500</v>
      </c>
      <c r="C165" t="s">
        <v>460</v>
      </c>
      <c r="D165" t="s">
        <v>683</v>
      </c>
      <c r="E165" s="57">
        <v>5152709299.91751</v>
      </c>
      <c r="F165" s="57">
        <v>7985670474.0082703</v>
      </c>
      <c r="G165" s="57">
        <v>10352789685.5397</v>
      </c>
      <c r="H165" s="57">
        <v>12296040351.993</v>
      </c>
      <c r="I165" s="57">
        <v>13855652769.4482</v>
      </c>
      <c r="J165" s="57">
        <v>15070114112.584101</v>
      </c>
      <c r="K165" s="57">
        <v>15976168434.6786</v>
      </c>
      <c r="L165" s="57">
        <v>16608816667.607901</v>
      </c>
      <c r="M165" s="57">
        <v>17001316621.8479</v>
      </c>
      <c r="N165" s="57">
        <v>17185182986.472401</v>
      </c>
      <c r="O165" s="57">
        <v>17190187329.154202</v>
      </c>
      <c r="P165" s="57">
        <v>17044358096.1654</v>
      </c>
      <c r="Q165" s="57">
        <v>16773980612.376699</v>
      </c>
      <c r="R165" s="57">
        <v>16403597081.257099</v>
      </c>
      <c r="S165" s="57">
        <v>15956006584.875099</v>
      </c>
      <c r="T165" s="57">
        <v>15452265083.898001</v>
      </c>
      <c r="U165" s="57">
        <v>14911685417.591101</v>
      </c>
      <c r="V165" s="57">
        <v>14351837303.819401</v>
      </c>
      <c r="W165" s="57">
        <v>13788547339.046301</v>
      </c>
      <c r="X165" s="57">
        <v>13235898998.3346</v>
      </c>
      <c r="Y165" s="57">
        <v>12706232635.3449</v>
      </c>
      <c r="Z165" s="57">
        <v>12210145482.3372</v>
      </c>
      <c r="AA165" s="57">
        <v>11756491650.1707</v>
      </c>
      <c r="AB165" s="57">
        <v>11352382128.3025</v>
      </c>
      <c r="AC165" s="57">
        <v>11003184784.7892</v>
      </c>
      <c r="AD165" s="57">
        <v>10712524366.285999</v>
      </c>
      <c r="AE165" s="57">
        <v>10482282498.0473</v>
      </c>
      <c r="AF165" s="57">
        <v>10312597683.9254</v>
      </c>
      <c r="AG165" s="57">
        <v>10201865306.372</v>
      </c>
      <c r="AH165" s="57">
        <v>10146737626.438299</v>
      </c>
      <c r="AI165" s="57">
        <v>10142123783.772699</v>
      </c>
      <c r="AJ165" s="57">
        <v>10181189796.6241</v>
      </c>
      <c r="AK165" s="57">
        <v>10255358561.8384</v>
      </c>
      <c r="AL165" s="57">
        <v>10354309854.8626</v>
      </c>
      <c r="AM165" s="57">
        <v>10465980329.740499</v>
      </c>
      <c r="AN165" s="57">
        <v>10576563519.116199</v>
      </c>
      <c r="AO165" s="57">
        <v>10670509834.231001</v>
      </c>
      <c r="AP165" s="57">
        <v>10730526564.9265</v>
      </c>
      <c r="AQ165" s="57">
        <v>10737577879.642599</v>
      </c>
      <c r="AR165" s="57">
        <v>10670884825.417</v>
      </c>
      <c r="AS165" s="57">
        <v>10507925327.8887</v>
      </c>
      <c r="AT165" s="57">
        <v>10224434191.292999</v>
      </c>
    </row>
    <row r="166" spans="1:46">
      <c r="A166">
        <v>359</v>
      </c>
      <c r="B166">
        <v>411600</v>
      </c>
      <c r="C166" t="s">
        <v>460</v>
      </c>
      <c r="D166" t="s">
        <v>682</v>
      </c>
      <c r="E166" s="57">
        <v>9036713887.7003498</v>
      </c>
      <c r="F166" s="57">
        <v>12486266758.266199</v>
      </c>
      <c r="G166" s="57">
        <v>15408457834.6759</v>
      </c>
      <c r="H166" s="57">
        <v>17847425600.860401</v>
      </c>
      <c r="I166" s="57">
        <v>19845603500.379902</v>
      </c>
      <c r="J166" s="57">
        <v>21443719936.424</v>
      </c>
      <c r="K166" s="57">
        <v>22680798271.812099</v>
      </c>
      <c r="L166" s="57">
        <v>23594156828.9925</v>
      </c>
      <c r="M166" s="57">
        <v>24219408890.043301</v>
      </c>
      <c r="N166" s="57">
        <v>24590462696.671902</v>
      </c>
      <c r="O166" s="57">
        <v>24739521450.215099</v>
      </c>
      <c r="P166" s="57">
        <v>24697083311.639</v>
      </c>
      <c r="Q166" s="57">
        <v>24491941401.5396</v>
      </c>
      <c r="R166" s="57">
        <v>24151183800.141602</v>
      </c>
      <c r="S166" s="57">
        <v>23700193547.299801</v>
      </c>
      <c r="T166" s="57">
        <v>23162648642.497898</v>
      </c>
      <c r="U166" s="57">
        <v>22560522044.849499</v>
      </c>
      <c r="V166" s="57">
        <v>21914081673.097301</v>
      </c>
      <c r="W166" s="57">
        <v>21241890405.6134</v>
      </c>
      <c r="X166" s="57">
        <v>20560806080.3993</v>
      </c>
      <c r="Y166" s="57">
        <v>19885981495.086399</v>
      </c>
      <c r="Z166" s="57">
        <v>19230864406.9352</v>
      </c>
      <c r="AA166" s="57">
        <v>18607197532.835201</v>
      </c>
      <c r="AB166" s="57">
        <v>18025018549.305801</v>
      </c>
      <c r="AC166" s="57">
        <v>17492660092.496201</v>
      </c>
      <c r="AD166" s="57">
        <v>17016749758.184099</v>
      </c>
      <c r="AE166" s="57">
        <v>16602210101.7771</v>
      </c>
      <c r="AF166" s="57">
        <v>16252258638.3123</v>
      </c>
      <c r="AG166" s="57">
        <v>15968407842.455999</v>
      </c>
      <c r="AH166" s="57">
        <v>15750465148.5047</v>
      </c>
      <c r="AI166" s="57">
        <v>15596532950.383101</v>
      </c>
      <c r="AJ166" s="57">
        <v>15503008601.6458</v>
      </c>
      <c r="AK166" s="57">
        <v>15464584415.4771</v>
      </c>
      <c r="AL166" s="57">
        <v>15474247664.6908</v>
      </c>
      <c r="AM166" s="57">
        <v>15523280581.729799</v>
      </c>
      <c r="AN166" s="57">
        <v>15601260358.6661</v>
      </c>
      <c r="AO166" s="57">
        <v>15696059147.2015</v>
      </c>
      <c r="AP166" s="57">
        <v>15793844058.6681</v>
      </c>
      <c r="AQ166" s="57">
        <v>15879077164.025499</v>
      </c>
      <c r="AR166" s="57">
        <v>15934515493.864599</v>
      </c>
      <c r="AS166" s="57">
        <v>15941211038.4046</v>
      </c>
      <c r="AT166" s="57">
        <v>15878510747.4937</v>
      </c>
    </row>
    <row r="167" spans="1:46">
      <c r="A167">
        <v>362</v>
      </c>
      <c r="B167">
        <v>411700</v>
      </c>
      <c r="C167" t="s">
        <v>460</v>
      </c>
      <c r="D167" t="s">
        <v>681</v>
      </c>
      <c r="E167" s="57">
        <v>8904971514.4421806</v>
      </c>
      <c r="F167" s="57">
        <v>9524948837.8097992</v>
      </c>
      <c r="G167" s="57">
        <v>10249949721.6751</v>
      </c>
      <c r="H167" s="57">
        <v>11053301334.124201</v>
      </c>
      <c r="I167" s="57">
        <v>11910063922.021</v>
      </c>
      <c r="J167" s="57">
        <v>12797030811.0079</v>
      </c>
      <c r="K167" s="57">
        <v>13692728405.505199</v>
      </c>
      <c r="L167" s="57">
        <v>14577416188.711599</v>
      </c>
      <c r="M167" s="57">
        <v>15433086722.603701</v>
      </c>
      <c r="N167" s="57">
        <v>16243465647.936399</v>
      </c>
      <c r="O167" s="57">
        <v>16994011684.242701</v>
      </c>
      <c r="P167" s="57">
        <v>17671916629.833599</v>
      </c>
      <c r="Q167" s="57">
        <v>18266105361.798698</v>
      </c>
      <c r="R167" s="57">
        <v>18767235836.005199</v>
      </c>
      <c r="S167" s="57">
        <v>19167699087.098801</v>
      </c>
      <c r="T167" s="57">
        <v>19461619228.5033</v>
      </c>
      <c r="U167" s="57">
        <v>19644853452.420399</v>
      </c>
      <c r="V167" s="57">
        <v>19714992029.830399</v>
      </c>
      <c r="W167" s="57">
        <v>19671358310.491402</v>
      </c>
      <c r="X167" s="57">
        <v>19515008722.939701</v>
      </c>
      <c r="Y167" s="57">
        <v>19248732774.489899</v>
      </c>
      <c r="Z167" s="57">
        <v>18877053051.234501</v>
      </c>
      <c r="AA167" s="57">
        <v>18406225218.044201</v>
      </c>
      <c r="AB167" s="57">
        <v>17844238018.568401</v>
      </c>
      <c r="AC167" s="57">
        <v>17200813275.2337</v>
      </c>
      <c r="AD167" s="57">
        <v>16487405889.245701</v>
      </c>
      <c r="AE167" s="57">
        <v>15717203840.587601</v>
      </c>
      <c r="AF167" s="57">
        <v>14905128188.0208</v>
      </c>
      <c r="AG167" s="57">
        <v>14067833069.0854</v>
      </c>
      <c r="AH167" s="57">
        <v>13223705700.0989</v>
      </c>
      <c r="AI167" s="57">
        <v>12392866376.157499</v>
      </c>
      <c r="AJ167" s="57">
        <v>11597168471.135201</v>
      </c>
      <c r="AK167" s="57">
        <v>10860198437.684099</v>
      </c>
      <c r="AL167" s="57">
        <v>10207275807.235201</v>
      </c>
      <c r="AM167" s="57">
        <v>9665453189.9963207</v>
      </c>
      <c r="AN167" s="57">
        <v>9263516274.9549408</v>
      </c>
      <c r="AO167" s="57">
        <v>9031983829.8757191</v>
      </c>
      <c r="AP167" s="57">
        <v>9003107701.3012505</v>
      </c>
      <c r="AQ167" s="57">
        <v>9210872814.5532093</v>
      </c>
      <c r="AR167" s="57">
        <v>9690997173.7309399</v>
      </c>
      <c r="AS167" s="57">
        <v>10480931861.7117</v>
      </c>
      <c r="AT167" s="57">
        <v>11619861040.1509</v>
      </c>
    </row>
    <row r="168" spans="1:46">
      <c r="A168">
        <v>130</v>
      </c>
      <c r="B168">
        <v>419001</v>
      </c>
      <c r="C168" t="s">
        <v>460</v>
      </c>
      <c r="D168" t="s">
        <v>680</v>
      </c>
      <c r="E168" s="57">
        <v>905119904.70392501</v>
      </c>
      <c r="F168" s="57">
        <v>945509352.50968897</v>
      </c>
      <c r="G168" s="57">
        <v>981688000.63608897</v>
      </c>
      <c r="H168" s="57">
        <v>1013948484.39281</v>
      </c>
      <c r="I168" s="57">
        <v>1042573125.3540601</v>
      </c>
      <c r="J168" s="57">
        <v>1067833931.35857</v>
      </c>
      <c r="K168" s="57">
        <v>1089992596.5096099</v>
      </c>
      <c r="L168" s="57">
        <v>1109300501.1749699</v>
      </c>
      <c r="M168" s="57">
        <v>1125998711.9869599</v>
      </c>
      <c r="N168" s="57">
        <v>1140317981.8424301</v>
      </c>
      <c r="O168" s="57">
        <v>1152478749.90273</v>
      </c>
      <c r="P168" s="57">
        <v>1162691141.59377</v>
      </c>
      <c r="Q168" s="57">
        <v>1171154968.6059599</v>
      </c>
      <c r="R168" s="57">
        <v>1178059728.8942499</v>
      </c>
      <c r="S168" s="57">
        <v>1183584606.6781099</v>
      </c>
      <c r="T168" s="57">
        <v>1187898472.44153</v>
      </c>
      <c r="U168" s="57">
        <v>1191159882.9330499</v>
      </c>
      <c r="V168" s="57">
        <v>1193517081.16572</v>
      </c>
      <c r="W168" s="57">
        <v>1195107996.4171</v>
      </c>
      <c r="X168" s="57">
        <v>1196060244.2293</v>
      </c>
      <c r="Y168" s="57">
        <v>1196491126.4089501</v>
      </c>
      <c r="Z168" s="57">
        <v>1196507631.02721</v>
      </c>
      <c r="AA168" s="57">
        <v>1196206432.41975</v>
      </c>
      <c r="AB168" s="57">
        <v>1195673891.18679</v>
      </c>
      <c r="AC168" s="57">
        <v>1194986054.1930599</v>
      </c>
      <c r="AD168" s="57">
        <v>1194208654.5678101</v>
      </c>
      <c r="AE168" s="57">
        <v>1193397111.7048299</v>
      </c>
      <c r="AF168" s="57">
        <v>1192596531.26244</v>
      </c>
      <c r="AG168" s="57">
        <v>1191841705.16347</v>
      </c>
      <c r="AH168" s="57">
        <v>1191157111.5952799</v>
      </c>
      <c r="AI168" s="57">
        <v>1190556915.0097699</v>
      </c>
      <c r="AJ168" s="57">
        <v>1190044966.1233599</v>
      </c>
      <c r="AK168" s="57">
        <v>1189614801.91697</v>
      </c>
      <c r="AL168" s="57">
        <v>1189249645.6361001</v>
      </c>
      <c r="AM168" s="57">
        <v>1188922406.79072</v>
      </c>
      <c r="AN168" s="57">
        <v>1188595681.15536</v>
      </c>
      <c r="AO168" s="57">
        <v>1188221750.7690799</v>
      </c>
      <c r="AP168" s="57">
        <v>1187742583.93543</v>
      </c>
      <c r="AQ168" s="57">
        <v>1187089835.2225201</v>
      </c>
      <c r="AR168" s="57">
        <v>1186184845.46298</v>
      </c>
      <c r="AS168" s="57">
        <v>1184938641.7539599</v>
      </c>
      <c r="AT168" s="57">
        <v>1183251937.45713</v>
      </c>
    </row>
    <row r="169" spans="1:46">
      <c r="A169">
        <v>295</v>
      </c>
      <c r="B169">
        <v>420100</v>
      </c>
      <c r="C169" t="s">
        <v>458</v>
      </c>
      <c r="D169" t="s">
        <v>679</v>
      </c>
      <c r="E169" s="57">
        <v>14851404013.2904</v>
      </c>
      <c r="F169" s="57">
        <v>15676121115.5623</v>
      </c>
      <c r="G169" s="57">
        <v>16417564531.572399</v>
      </c>
      <c r="H169" s="57">
        <v>17085917633.1593</v>
      </c>
      <c r="I169" s="57">
        <v>17690774691.2715</v>
      </c>
      <c r="J169" s="57">
        <v>18241140875.966999</v>
      </c>
      <c r="K169" s="57">
        <v>18745432256.4137</v>
      </c>
      <c r="L169" s="57">
        <v>19211475800.889</v>
      </c>
      <c r="M169" s="57">
        <v>19646509376.780102</v>
      </c>
      <c r="N169" s="57">
        <v>20057181750.584</v>
      </c>
      <c r="O169" s="57">
        <v>20449552587.9072</v>
      </c>
      <c r="P169" s="57">
        <v>20829092453.466099</v>
      </c>
      <c r="Q169" s="57">
        <v>21200682811.0867</v>
      </c>
      <c r="R169" s="57">
        <v>21568616023.7048</v>
      </c>
      <c r="S169" s="57">
        <v>21936595353.3657</v>
      </c>
      <c r="T169" s="57">
        <v>22307734961.224602</v>
      </c>
      <c r="U169" s="57">
        <v>22684559907.546299</v>
      </c>
      <c r="V169" s="57">
        <v>23069006151.705502</v>
      </c>
      <c r="W169" s="57">
        <v>23462420552.186298</v>
      </c>
      <c r="X169" s="57">
        <v>23865560866.5826</v>
      </c>
      <c r="Y169" s="57">
        <v>24278595751.598202</v>
      </c>
      <c r="Z169" s="57">
        <v>24701104763.046501</v>
      </c>
      <c r="AA169" s="57">
        <v>25132078355.850399</v>
      </c>
      <c r="AB169" s="57">
        <v>25569917884.0429</v>
      </c>
      <c r="AC169" s="57">
        <v>26012435600.766102</v>
      </c>
      <c r="AD169" s="57">
        <v>26456854658.272701</v>
      </c>
      <c r="AE169" s="57">
        <v>26899809107.924099</v>
      </c>
      <c r="AF169" s="57">
        <v>27337343900.1922</v>
      </c>
      <c r="AG169" s="57">
        <v>27764914884.658298</v>
      </c>
      <c r="AH169" s="57">
        <v>28177388810.0131</v>
      </c>
      <c r="AI169" s="57">
        <v>28569043324.057701</v>
      </c>
      <c r="AJ169" s="57">
        <v>28933566973.702202</v>
      </c>
      <c r="AK169" s="57">
        <v>29264059204.966801</v>
      </c>
      <c r="AL169" s="57">
        <v>29553030362.981499</v>
      </c>
      <c r="AM169" s="57">
        <v>29792401691.9856</v>
      </c>
      <c r="AN169" s="57">
        <v>29973505335.328499</v>
      </c>
      <c r="AO169" s="57">
        <v>30087084335.469002</v>
      </c>
      <c r="AP169" s="57">
        <v>30123292633.976002</v>
      </c>
      <c r="AQ169" s="57">
        <v>30071695071.527302</v>
      </c>
      <c r="AR169" s="57">
        <v>29921267387.911701</v>
      </c>
      <c r="AS169" s="57">
        <v>29660396222.0261</v>
      </c>
      <c r="AT169" s="57">
        <v>29276879111.8787</v>
      </c>
    </row>
    <row r="170" spans="1:46">
      <c r="A170">
        <v>123</v>
      </c>
      <c r="B170">
        <v>420200</v>
      </c>
      <c r="C170" t="s">
        <v>458</v>
      </c>
      <c r="D170" t="s">
        <v>678</v>
      </c>
      <c r="E170" s="57">
        <v>3784301378.5878201</v>
      </c>
      <c r="F170" s="57">
        <v>3915426831.4456</v>
      </c>
      <c r="G170" s="57">
        <v>4056996796.2890201</v>
      </c>
      <c r="H170" s="57">
        <v>4205141041.9184799</v>
      </c>
      <c r="I170" s="57">
        <v>4356259029.5243502</v>
      </c>
      <c r="J170" s="57">
        <v>4507019912.6869602</v>
      </c>
      <c r="K170" s="57">
        <v>4654362537.3766603</v>
      </c>
      <c r="L170" s="57">
        <v>4795495441.9537401</v>
      </c>
      <c r="M170" s="57">
        <v>4927896857.16852</v>
      </c>
      <c r="N170" s="57">
        <v>5049314706.1612301</v>
      </c>
      <c r="O170" s="57">
        <v>5157766604.4621496</v>
      </c>
      <c r="P170" s="57">
        <v>5251539859.9914999</v>
      </c>
      <c r="Q170" s="57">
        <v>5329191473.0594997</v>
      </c>
      <c r="R170" s="57">
        <v>5389548136.3663301</v>
      </c>
      <c r="S170" s="57">
        <v>5431706235.0021896</v>
      </c>
      <c r="T170" s="57">
        <v>5455031846.4472103</v>
      </c>
      <c r="U170" s="57">
        <v>5459160740.5715199</v>
      </c>
      <c r="V170" s="57">
        <v>5443998379.6352701</v>
      </c>
      <c r="W170" s="57">
        <v>5409719918.2885303</v>
      </c>
      <c r="X170" s="57">
        <v>5356770203.5713396</v>
      </c>
      <c r="Y170" s="57">
        <v>5285863774.9138498</v>
      </c>
      <c r="Z170" s="57">
        <v>5197984864.1360197</v>
      </c>
      <c r="AA170" s="57">
        <v>5094387395.4479103</v>
      </c>
      <c r="AB170" s="57">
        <v>4976594985.4494896</v>
      </c>
      <c r="AC170" s="57">
        <v>4846400943.1307497</v>
      </c>
      <c r="AD170" s="57">
        <v>4705868269.8716803</v>
      </c>
      <c r="AE170" s="57">
        <v>4557329659.4421701</v>
      </c>
      <c r="AF170" s="57">
        <v>4403387498.0021801</v>
      </c>
      <c r="AG170" s="57">
        <v>4246913864.1015801</v>
      </c>
      <c r="AH170" s="57">
        <v>4091050528.6802802</v>
      </c>
      <c r="AI170" s="57">
        <v>3939208955.0681601</v>
      </c>
      <c r="AJ170" s="57">
        <v>3795070298.9850302</v>
      </c>
      <c r="AK170" s="57">
        <v>3662585408.5407</v>
      </c>
      <c r="AL170" s="57">
        <v>3545974824.2350202</v>
      </c>
      <c r="AM170" s="57">
        <v>3449728778.9577699</v>
      </c>
      <c r="AN170" s="57">
        <v>3378607197.9886699</v>
      </c>
      <c r="AO170" s="57">
        <v>3337639698.99751</v>
      </c>
      <c r="AP170" s="57">
        <v>3332125592.0439901</v>
      </c>
      <c r="AQ170" s="57">
        <v>3367633879.5778999</v>
      </c>
      <c r="AR170" s="57">
        <v>3450003256.4388299</v>
      </c>
      <c r="AS170" s="57">
        <v>3585342109.8564501</v>
      </c>
      <c r="AT170" s="57">
        <v>3780028519.45047</v>
      </c>
    </row>
    <row r="171" spans="1:46">
      <c r="A171">
        <v>245</v>
      </c>
      <c r="B171">
        <v>420300</v>
      </c>
      <c r="C171" t="s">
        <v>458</v>
      </c>
      <c r="D171" t="s">
        <v>677</v>
      </c>
      <c r="E171" s="57">
        <v>3781707213.5497999</v>
      </c>
      <c r="F171" s="57">
        <v>4350152834.5862703</v>
      </c>
      <c r="G171" s="57">
        <v>4822009689.6108198</v>
      </c>
      <c r="H171" s="57">
        <v>5206525675.1352596</v>
      </c>
      <c r="I171" s="57">
        <v>5512539851.7434397</v>
      </c>
      <c r="J171" s="57">
        <v>5748482444.0911903</v>
      </c>
      <c r="K171" s="57">
        <v>5922374840.9064302</v>
      </c>
      <c r="L171" s="57">
        <v>6041829594.98911</v>
      </c>
      <c r="M171" s="57">
        <v>6114050423.2112303</v>
      </c>
      <c r="N171" s="57">
        <v>6145832206.51682</v>
      </c>
      <c r="O171" s="57">
        <v>6143560989.9218798</v>
      </c>
      <c r="P171" s="57">
        <v>6113213982.5145702</v>
      </c>
      <c r="Q171" s="57">
        <v>6060359557.4550505</v>
      </c>
      <c r="R171" s="57">
        <v>5990157251.9754</v>
      </c>
      <c r="S171" s="57">
        <v>5907357767.3799295</v>
      </c>
      <c r="T171" s="57">
        <v>5816302969.04492</v>
      </c>
      <c r="U171" s="57">
        <v>5720925886.4185801</v>
      </c>
      <c r="V171" s="57">
        <v>5624750713.0213003</v>
      </c>
      <c r="W171" s="57">
        <v>5530892806.4454002</v>
      </c>
      <c r="X171" s="57">
        <v>5442058688.3553495</v>
      </c>
      <c r="Y171" s="57">
        <v>5360546044.4876404</v>
      </c>
      <c r="Z171" s="57">
        <v>5288243724.6506701</v>
      </c>
      <c r="AA171" s="57">
        <v>5226631742.7249804</v>
      </c>
      <c r="AB171" s="57">
        <v>5176781276.6632099</v>
      </c>
      <c r="AC171" s="57">
        <v>5139354668.4898996</v>
      </c>
      <c r="AD171" s="57">
        <v>5114605424.3016996</v>
      </c>
      <c r="AE171" s="57">
        <v>5102378214.2673998</v>
      </c>
      <c r="AF171" s="57">
        <v>5102108872.6275902</v>
      </c>
      <c r="AG171" s="57">
        <v>5112824397.6950397</v>
      </c>
      <c r="AH171" s="57">
        <v>5133142951.8547096</v>
      </c>
      <c r="AI171" s="57">
        <v>5161273861.5632296</v>
      </c>
      <c r="AJ171" s="57">
        <v>5195017617.3496399</v>
      </c>
      <c r="AK171" s="57">
        <v>5231765873.8147297</v>
      </c>
      <c r="AL171" s="57">
        <v>5268501449.6316204</v>
      </c>
      <c r="AM171" s="57">
        <v>5301798327.5452299</v>
      </c>
      <c r="AN171" s="57">
        <v>5327821654.3725004</v>
      </c>
      <c r="AO171" s="57">
        <v>5342327741.0026903</v>
      </c>
      <c r="AP171" s="57">
        <v>5340664062.3968201</v>
      </c>
      <c r="AQ171" s="57">
        <v>5317769257.5878897</v>
      </c>
      <c r="AR171" s="57">
        <v>5268173129.6814003</v>
      </c>
      <c r="AS171" s="57">
        <v>5185996645.85425</v>
      </c>
      <c r="AT171" s="57">
        <v>5064951937.3561401</v>
      </c>
    </row>
    <row r="172" spans="1:46">
      <c r="A172">
        <v>328</v>
      </c>
      <c r="B172">
        <v>420500</v>
      </c>
      <c r="C172" t="s">
        <v>458</v>
      </c>
      <c r="D172" t="s">
        <v>676</v>
      </c>
      <c r="E172" s="57">
        <v>6118452499.51472</v>
      </c>
      <c r="F172" s="57">
        <v>6377557729.5820103</v>
      </c>
      <c r="G172" s="57">
        <v>6630981762.1942797</v>
      </c>
      <c r="H172" s="57">
        <v>6874588304.6442699</v>
      </c>
      <c r="I172" s="57">
        <v>7104594770.7099199</v>
      </c>
      <c r="J172" s="57">
        <v>7317572280.6545</v>
      </c>
      <c r="K172" s="57">
        <v>7510445661.22649</v>
      </c>
      <c r="L172" s="57">
        <v>7680493445.6596298</v>
      </c>
      <c r="M172" s="57">
        <v>7825347873.6729298</v>
      </c>
      <c r="N172" s="57">
        <v>7942994891.4706497</v>
      </c>
      <c r="O172" s="57">
        <v>8031774151.7422895</v>
      </c>
      <c r="P172" s="57">
        <v>8090379013.6626396</v>
      </c>
      <c r="Q172" s="57">
        <v>8117856542.8916998</v>
      </c>
      <c r="R172" s="57">
        <v>8113607511.5747604</v>
      </c>
      <c r="S172" s="57">
        <v>8077386398.3423595</v>
      </c>
      <c r="T172" s="57">
        <v>8009301388.3102703</v>
      </c>
      <c r="U172" s="57">
        <v>7909814373.0795803</v>
      </c>
      <c r="V172" s="57">
        <v>7779740950.7365599</v>
      </c>
      <c r="W172" s="57">
        <v>7620250425.8527803</v>
      </c>
      <c r="X172" s="57">
        <v>7432865809.4850597</v>
      </c>
      <c r="Y172" s="57">
        <v>7219463819.1754398</v>
      </c>
      <c r="Z172" s="57">
        <v>6982274878.9512596</v>
      </c>
      <c r="AA172" s="57">
        <v>6723883119.32512</v>
      </c>
      <c r="AB172" s="57">
        <v>6447226377.2948198</v>
      </c>
      <c r="AC172" s="57">
        <v>6155596196.3435097</v>
      </c>
      <c r="AD172" s="57">
        <v>5852637826.4394798</v>
      </c>
      <c r="AE172" s="57">
        <v>5542350224.0363598</v>
      </c>
      <c r="AF172" s="57">
        <v>5229086052.0729904</v>
      </c>
      <c r="AG172" s="57">
        <v>4917551679.9735003</v>
      </c>
      <c r="AH172" s="57">
        <v>4612807183.6472797</v>
      </c>
      <c r="AI172" s="57">
        <v>4320266345.4889297</v>
      </c>
      <c r="AJ172" s="57">
        <v>4045696654.3783002</v>
      </c>
      <c r="AK172" s="57">
        <v>3795219305.6805701</v>
      </c>
      <c r="AL172" s="57">
        <v>3575309201.24614</v>
      </c>
      <c r="AM172" s="57">
        <v>3392794949.4106798</v>
      </c>
      <c r="AN172" s="57">
        <v>3254858864.9949899</v>
      </c>
      <c r="AO172" s="57">
        <v>3169036969.3053799</v>
      </c>
      <c r="AP172" s="57">
        <v>3143218990.13307</v>
      </c>
      <c r="AQ172" s="57">
        <v>3185648361.75494</v>
      </c>
      <c r="AR172" s="57">
        <v>3304922224.9327302</v>
      </c>
      <c r="AS172" s="57">
        <v>3509991426.9137702</v>
      </c>
      <c r="AT172" s="57">
        <v>3810160521.43046</v>
      </c>
    </row>
    <row r="173" spans="1:46">
      <c r="A173">
        <v>306</v>
      </c>
      <c r="B173">
        <v>420600</v>
      </c>
      <c r="C173" t="s">
        <v>458</v>
      </c>
      <c r="D173" t="s">
        <v>675</v>
      </c>
      <c r="E173" s="57">
        <v>5096472490.2526703</v>
      </c>
      <c r="F173" s="57">
        <v>5996213508.7283602</v>
      </c>
      <c r="G173" s="57">
        <v>6725198081.8250599</v>
      </c>
      <c r="H173" s="57">
        <v>7300503814.3326302</v>
      </c>
      <c r="I173" s="57">
        <v>7738437175.8398705</v>
      </c>
      <c r="J173" s="57">
        <v>8054533500.7348804</v>
      </c>
      <c r="K173" s="57">
        <v>8263556988.2047596</v>
      </c>
      <c r="L173" s="57">
        <v>8379500702.2357903</v>
      </c>
      <c r="M173" s="57">
        <v>8415586571.61339</v>
      </c>
      <c r="N173" s="57">
        <v>8384265389.9219799</v>
      </c>
      <c r="O173" s="57">
        <v>8297216815.5452404</v>
      </c>
      <c r="P173" s="57">
        <v>8165349371.6658201</v>
      </c>
      <c r="Q173" s="57">
        <v>7998800446.2656698</v>
      </c>
      <c r="R173" s="57">
        <v>7806936292.1257801</v>
      </c>
      <c r="S173" s="57">
        <v>7598352026.8261604</v>
      </c>
      <c r="T173" s="57">
        <v>7380871632.74611</v>
      </c>
      <c r="U173" s="57">
        <v>7161547957.0638599</v>
      </c>
      <c r="V173" s="57">
        <v>6946662711.7569103</v>
      </c>
      <c r="W173" s="57">
        <v>6741726473.6019096</v>
      </c>
      <c r="X173" s="57">
        <v>6551478684.1744499</v>
      </c>
      <c r="Y173" s="57">
        <v>6379887649.84935</v>
      </c>
      <c r="Z173" s="57">
        <v>6230150541.8006096</v>
      </c>
      <c r="AA173" s="57">
        <v>6104693396.0011702</v>
      </c>
      <c r="AB173" s="57">
        <v>6005171113.2232199</v>
      </c>
      <c r="AC173" s="57">
        <v>5932467459.0382204</v>
      </c>
      <c r="AD173" s="57">
        <v>5886695063.8163004</v>
      </c>
      <c r="AE173" s="57">
        <v>5867195422.7271299</v>
      </c>
      <c r="AF173" s="57">
        <v>5872538895.7393999</v>
      </c>
      <c r="AG173" s="57">
        <v>5900524707.6208601</v>
      </c>
      <c r="AH173" s="57">
        <v>5948180947.9382496</v>
      </c>
      <c r="AI173" s="57">
        <v>6011764571.0575705</v>
      </c>
      <c r="AJ173" s="57">
        <v>6086761396.1441202</v>
      </c>
      <c r="AK173" s="57">
        <v>6167886107.1621199</v>
      </c>
      <c r="AL173" s="57">
        <v>6249082252.8748302</v>
      </c>
      <c r="AM173" s="57">
        <v>6323522246.8447399</v>
      </c>
      <c r="AN173" s="57">
        <v>6383607367.4334898</v>
      </c>
      <c r="AO173" s="57">
        <v>6420967757.80159</v>
      </c>
      <c r="AP173" s="57">
        <v>6426462425.9091902</v>
      </c>
      <c r="AQ173" s="57">
        <v>6390179244.5150299</v>
      </c>
      <c r="AR173" s="57">
        <v>6301434951.1773195</v>
      </c>
      <c r="AS173" s="57">
        <v>6148775148.2530699</v>
      </c>
      <c r="AT173" s="57">
        <v>5919974302.8986998</v>
      </c>
    </row>
    <row r="174" spans="1:46">
      <c r="A174">
        <v>69</v>
      </c>
      <c r="B174">
        <v>420700</v>
      </c>
      <c r="C174" t="s">
        <v>458</v>
      </c>
      <c r="D174" t="s">
        <v>674</v>
      </c>
      <c r="E174" s="57">
        <v>1083492631.84395</v>
      </c>
      <c r="F174" s="57">
        <v>1404487341.1140599</v>
      </c>
      <c r="G174" s="57">
        <v>1675365678.3729899</v>
      </c>
      <c r="H174" s="57">
        <v>1900426753.6952901</v>
      </c>
      <c r="I174" s="57">
        <v>2083798451.9909101</v>
      </c>
      <c r="J174" s="57">
        <v>2229437433.00529</v>
      </c>
      <c r="K174" s="57">
        <v>2341129131.3193402</v>
      </c>
      <c r="L174" s="57">
        <v>2422487756.3494401</v>
      </c>
      <c r="M174" s="57">
        <v>2476956292.3474302</v>
      </c>
      <c r="N174" s="57">
        <v>2507806498.40062</v>
      </c>
      <c r="O174" s="57">
        <v>2518138908.4317698</v>
      </c>
      <c r="P174" s="57">
        <v>2510882831.1991301</v>
      </c>
      <c r="Q174" s="57">
        <v>2488796350.2964201</v>
      </c>
      <c r="R174" s="57">
        <v>2454466324.15276</v>
      </c>
      <c r="S174" s="57">
        <v>2410308386.0328302</v>
      </c>
      <c r="T174" s="57">
        <v>2358566944.0367599</v>
      </c>
      <c r="U174" s="57">
        <v>2301315181.10008</v>
      </c>
      <c r="V174" s="57">
        <v>2240455054.9938202</v>
      </c>
      <c r="W174" s="57">
        <v>2177717298.3245201</v>
      </c>
      <c r="X174" s="57">
        <v>2114661418.5341301</v>
      </c>
      <c r="Y174" s="57">
        <v>2052675697.9001</v>
      </c>
      <c r="Z174" s="57">
        <v>1992977193.5353401</v>
      </c>
      <c r="AA174" s="57">
        <v>1936611737.38815</v>
      </c>
      <c r="AB174" s="57">
        <v>1884453936.24246</v>
      </c>
      <c r="AC174" s="57">
        <v>1837207171.71753</v>
      </c>
      <c r="AD174" s="57">
        <v>1795403600.2681301</v>
      </c>
      <c r="AE174" s="57">
        <v>1759404153.18449</v>
      </c>
      <c r="AF174" s="57">
        <v>1729398536.59232</v>
      </c>
      <c r="AG174" s="57">
        <v>1705405231.45277</v>
      </c>
      <c r="AH174" s="57">
        <v>1687271493.56253</v>
      </c>
      <c r="AI174" s="57">
        <v>1674673353.5536201</v>
      </c>
      <c r="AJ174" s="57">
        <v>1667115616.8936801</v>
      </c>
      <c r="AK174" s="57">
        <v>1663931863.8857</v>
      </c>
      <c r="AL174" s="57">
        <v>1664284449.66817</v>
      </c>
      <c r="AM174" s="57">
        <v>1667164504.21507</v>
      </c>
      <c r="AN174" s="57">
        <v>1671391932.33588</v>
      </c>
      <c r="AO174" s="57">
        <v>1675615413.6754899</v>
      </c>
      <c r="AP174" s="57">
        <v>1678312402.7141299</v>
      </c>
      <c r="AQ174" s="57">
        <v>1677789128.76775</v>
      </c>
      <c r="AR174" s="57">
        <v>1672180595.98772</v>
      </c>
      <c r="AS174" s="57">
        <v>1659450583.36061</v>
      </c>
      <c r="AT174" s="57">
        <v>1637391644.7088201</v>
      </c>
    </row>
    <row r="175" spans="1:46">
      <c r="A175">
        <v>142</v>
      </c>
      <c r="B175">
        <v>420800</v>
      </c>
      <c r="C175" t="s">
        <v>458</v>
      </c>
      <c r="D175" t="s">
        <v>673</v>
      </c>
      <c r="E175" s="57">
        <v>2977621842.3875799</v>
      </c>
      <c r="F175" s="57">
        <v>3492694459.0810099</v>
      </c>
      <c r="G175" s="57">
        <v>3914843151.4314198</v>
      </c>
      <c r="H175" s="57">
        <v>4253116076.0027399</v>
      </c>
      <c r="I175" s="57">
        <v>4516158542.6895399</v>
      </c>
      <c r="J175" s="57">
        <v>4712213014.7172899</v>
      </c>
      <c r="K175" s="57">
        <v>4849119108.64217</v>
      </c>
      <c r="L175" s="57">
        <v>4934313594.35112</v>
      </c>
      <c r="M175" s="57">
        <v>4974830395.0619202</v>
      </c>
      <c r="N175" s="57">
        <v>4977300587.32304</v>
      </c>
      <c r="O175" s="57">
        <v>4947952401.0137501</v>
      </c>
      <c r="P175" s="57">
        <v>4892611219.34412</v>
      </c>
      <c r="Q175" s="57">
        <v>4816699578.8549995</v>
      </c>
      <c r="R175" s="57">
        <v>4725237169.4179401</v>
      </c>
      <c r="S175" s="57">
        <v>4622840834.2353096</v>
      </c>
      <c r="T175" s="57">
        <v>4513724569.8402996</v>
      </c>
      <c r="U175" s="57">
        <v>4401699526.0967999</v>
      </c>
      <c r="V175" s="57">
        <v>4290174006.1995101</v>
      </c>
      <c r="W175" s="57">
        <v>4182153466.6738601</v>
      </c>
      <c r="X175" s="57">
        <v>4080240517.3761101</v>
      </c>
      <c r="Y175" s="57">
        <v>3986634921.4932399</v>
      </c>
      <c r="Z175" s="57">
        <v>3903133595.5431099</v>
      </c>
      <c r="AA175" s="57">
        <v>3831130609.3740702</v>
      </c>
      <c r="AB175" s="57">
        <v>3771617186.1656599</v>
      </c>
      <c r="AC175" s="57">
        <v>3725181702.4278698</v>
      </c>
      <c r="AD175" s="57">
        <v>3692009688.0016899</v>
      </c>
      <c r="AE175" s="57">
        <v>3671883826.0585799</v>
      </c>
      <c r="AF175" s="57">
        <v>3664183953.1009998</v>
      </c>
      <c r="AG175" s="57">
        <v>3667887058.9622698</v>
      </c>
      <c r="AH175" s="57">
        <v>3681567286.80617</v>
      </c>
      <c r="AI175" s="57">
        <v>3703395933.1276398</v>
      </c>
      <c r="AJ175" s="57">
        <v>3731141447.7519698</v>
      </c>
      <c r="AK175" s="57">
        <v>3762169433.8354902</v>
      </c>
      <c r="AL175" s="57">
        <v>3793442647.8653402</v>
      </c>
      <c r="AM175" s="57">
        <v>3821520999.65938</v>
      </c>
      <c r="AN175" s="57">
        <v>3842561552.3659801</v>
      </c>
      <c r="AO175" s="57">
        <v>3852318522.4646802</v>
      </c>
      <c r="AP175" s="57">
        <v>3846143279.7656398</v>
      </c>
      <c r="AQ175" s="57">
        <v>3818984347.4096198</v>
      </c>
      <c r="AR175" s="57">
        <v>3765387401.8684802</v>
      </c>
      <c r="AS175" s="57">
        <v>3679495272.9445601</v>
      </c>
      <c r="AT175" s="57">
        <v>3555047943.7711</v>
      </c>
    </row>
    <row r="176" spans="1:46">
      <c r="A176">
        <v>307</v>
      </c>
      <c r="B176">
        <v>420900</v>
      </c>
      <c r="C176" t="s">
        <v>458</v>
      </c>
      <c r="D176" t="s">
        <v>672</v>
      </c>
      <c r="E176" s="57">
        <v>3747281338.0227699</v>
      </c>
      <c r="F176" s="57">
        <v>5592514686.8063698</v>
      </c>
      <c r="G176" s="57">
        <v>7116624143.8775597</v>
      </c>
      <c r="H176" s="57">
        <v>8350716388.5097704</v>
      </c>
      <c r="I176" s="57">
        <v>9324517287.0840492</v>
      </c>
      <c r="J176" s="57">
        <v>10066371893.0893</v>
      </c>
      <c r="K176" s="57">
        <v>10603244447.121901</v>
      </c>
      <c r="L176" s="57">
        <v>10960718376.8864</v>
      </c>
      <c r="M176" s="57">
        <v>11162996297.194401</v>
      </c>
      <c r="N176" s="57">
        <v>11232900009.965799</v>
      </c>
      <c r="O176" s="57">
        <v>11191870504.2278</v>
      </c>
      <c r="P176" s="57">
        <v>11059967956.115499</v>
      </c>
      <c r="Q176" s="57">
        <v>10855871728.871799</v>
      </c>
      <c r="R176" s="57">
        <v>10596880372.847</v>
      </c>
      <c r="S176" s="57">
        <v>10298911625.499399</v>
      </c>
      <c r="T176" s="57">
        <v>9976502411.3948994</v>
      </c>
      <c r="U176" s="57">
        <v>9642808842.2067909</v>
      </c>
      <c r="V176" s="57">
        <v>9309606216.7168007</v>
      </c>
      <c r="W176" s="57">
        <v>8987289020.8135395</v>
      </c>
      <c r="X176" s="57">
        <v>8684870927.4940205</v>
      </c>
      <c r="Y176" s="57">
        <v>8409984796.8625498</v>
      </c>
      <c r="Z176" s="57">
        <v>8168882676.1310997</v>
      </c>
      <c r="AA176" s="57">
        <v>7966435799.6198702</v>
      </c>
      <c r="AB176" s="57">
        <v>7806134588.7559795</v>
      </c>
      <c r="AC176" s="57">
        <v>7690088652.0748301</v>
      </c>
      <c r="AD176" s="57">
        <v>7619026785.2194796</v>
      </c>
      <c r="AE176" s="57">
        <v>7592296970.9401903</v>
      </c>
      <c r="AF176" s="57">
        <v>7607866379.0957003</v>
      </c>
      <c r="AG176" s="57">
        <v>7662321366.6518602</v>
      </c>
      <c r="AH176" s="57">
        <v>7750867477.6828604</v>
      </c>
      <c r="AI176" s="57">
        <v>7867329443.36938</v>
      </c>
      <c r="AJ176" s="57">
        <v>8004151182.0012197</v>
      </c>
      <c r="AK176" s="57">
        <v>8152395798.9750996</v>
      </c>
      <c r="AL176" s="57">
        <v>8301745586.7955303</v>
      </c>
      <c r="AM176" s="57">
        <v>8440502025.0749502</v>
      </c>
      <c r="AN176" s="57">
        <v>8555585780.5332003</v>
      </c>
      <c r="AO176" s="57">
        <v>8632536706.9976807</v>
      </c>
      <c r="AP176" s="57">
        <v>8655513845.4044209</v>
      </c>
      <c r="AQ176" s="57">
        <v>8607295423.7963905</v>
      </c>
      <c r="AR176" s="57">
        <v>8469278857.32446</v>
      </c>
      <c r="AS176" s="57">
        <v>8221480748.24646</v>
      </c>
      <c r="AT176" s="57">
        <v>7842536885.9293203</v>
      </c>
    </row>
    <row r="177" spans="1:46">
      <c r="A177">
        <v>143</v>
      </c>
      <c r="B177">
        <v>421000</v>
      </c>
      <c r="C177" t="s">
        <v>458</v>
      </c>
      <c r="D177" t="s">
        <v>671</v>
      </c>
      <c r="E177" s="57">
        <v>5680926766.5458603</v>
      </c>
      <c r="F177" s="57">
        <v>6862329887.2465401</v>
      </c>
      <c r="G177" s="57">
        <v>7930715017.0028801</v>
      </c>
      <c r="H177" s="57">
        <v>8889140406.5202599</v>
      </c>
      <c r="I177" s="57">
        <v>9740795737.3336506</v>
      </c>
      <c r="J177" s="57">
        <v>10489002121.807699</v>
      </c>
      <c r="K177" s="57">
        <v>11137212103.136299</v>
      </c>
      <c r="L177" s="57">
        <v>11689009655.3435</v>
      </c>
      <c r="M177" s="57">
        <v>12148110183.282301</v>
      </c>
      <c r="N177" s="57">
        <v>12518360522.635599</v>
      </c>
      <c r="O177" s="57">
        <v>12803738939.916</v>
      </c>
      <c r="P177" s="57">
        <v>13008355132.465401</v>
      </c>
      <c r="Q177" s="57">
        <v>13136450228.4554</v>
      </c>
      <c r="R177" s="57">
        <v>13192396786.887199</v>
      </c>
      <c r="S177" s="57">
        <v>13180698797.591499</v>
      </c>
      <c r="T177" s="57">
        <v>13105991681.2286</v>
      </c>
      <c r="U177" s="57">
        <v>12973042289.2885</v>
      </c>
      <c r="V177" s="57">
        <v>12786748904.0905</v>
      </c>
      <c r="W177" s="57">
        <v>12552141238.7838</v>
      </c>
      <c r="X177" s="57">
        <v>12274380437.347</v>
      </c>
      <c r="Y177" s="57">
        <v>11958759074.588301</v>
      </c>
      <c r="Z177" s="57">
        <v>11610701156.145399</v>
      </c>
      <c r="AA177" s="57">
        <v>11235762118.485701</v>
      </c>
      <c r="AB177" s="57">
        <v>10839628828.9062</v>
      </c>
      <c r="AC177" s="57">
        <v>10428119585.5334</v>
      </c>
      <c r="AD177" s="57">
        <v>10007184117.3232</v>
      </c>
      <c r="AE177" s="57">
        <v>9582903584.0615005</v>
      </c>
      <c r="AF177" s="57">
        <v>9161490576.3633995</v>
      </c>
      <c r="AG177" s="57">
        <v>8749289115.6737404</v>
      </c>
      <c r="AH177" s="57">
        <v>8352774654.2669802</v>
      </c>
      <c r="AI177" s="57">
        <v>7978554075.2469397</v>
      </c>
      <c r="AJ177" s="57">
        <v>7633365692.5472803</v>
      </c>
      <c r="AK177" s="57">
        <v>7324079250.9310999</v>
      </c>
      <c r="AL177" s="57">
        <v>7057695925.9910698</v>
      </c>
      <c r="AM177" s="57">
        <v>6841348324.1494503</v>
      </c>
      <c r="AN177" s="57">
        <v>6682300482.6581202</v>
      </c>
      <c r="AO177" s="57">
        <v>6587947869.5985203</v>
      </c>
      <c r="AP177" s="57">
        <v>6565817383.8816004</v>
      </c>
      <c r="AQ177" s="57">
        <v>6623567355.2479897</v>
      </c>
      <c r="AR177" s="57">
        <v>6768987544.2678003</v>
      </c>
      <c r="AS177" s="57">
        <v>7009999142.3407698</v>
      </c>
      <c r="AT177" s="57">
        <v>7354654771.69627</v>
      </c>
    </row>
    <row r="178" spans="1:46">
      <c r="A178">
        <v>120</v>
      </c>
      <c r="B178">
        <v>421100</v>
      </c>
      <c r="C178" t="s">
        <v>458</v>
      </c>
      <c r="D178" t="s">
        <v>670</v>
      </c>
      <c r="E178" s="57">
        <v>6266242485.2006702</v>
      </c>
      <c r="F178" s="57">
        <v>7375954649.5609903</v>
      </c>
      <c r="G178" s="57">
        <v>8443217280.4401999</v>
      </c>
      <c r="H178" s="57">
        <v>9460274340.4270897</v>
      </c>
      <c r="I178" s="57">
        <v>10420109786.7549</v>
      </c>
      <c r="J178" s="57">
        <v>11316447571.301201</v>
      </c>
      <c r="K178" s="57">
        <v>12143751640.5881</v>
      </c>
      <c r="L178" s="57">
        <v>12897225935.7822</v>
      </c>
      <c r="M178" s="57">
        <v>13572814392.694401</v>
      </c>
      <c r="N178" s="57">
        <v>14167200941.7801</v>
      </c>
      <c r="O178" s="57">
        <v>14677809508.139</v>
      </c>
      <c r="P178" s="57">
        <v>15102804011.515499</v>
      </c>
      <c r="Q178" s="57">
        <v>15441088366.298201</v>
      </c>
      <c r="R178" s="57">
        <v>15692306481.5203</v>
      </c>
      <c r="S178" s="57">
        <v>15856842260.859301</v>
      </c>
      <c r="T178" s="57">
        <v>15935819602.637199</v>
      </c>
      <c r="U178" s="57">
        <v>15931102399.8204</v>
      </c>
      <c r="V178" s="57">
        <v>15845294540.019699</v>
      </c>
      <c r="W178" s="57">
        <v>15681739905.490601</v>
      </c>
      <c r="X178" s="57">
        <v>15444522373.132601</v>
      </c>
      <c r="Y178" s="57">
        <v>15138465814.489901</v>
      </c>
      <c r="Z178" s="57">
        <v>14769134095.7512</v>
      </c>
      <c r="AA178" s="57">
        <v>14342831077.7495</v>
      </c>
      <c r="AB178" s="57">
        <v>13866600615.962099</v>
      </c>
      <c r="AC178" s="57">
        <v>13348226560.511101</v>
      </c>
      <c r="AD178" s="57">
        <v>12796232756.162701</v>
      </c>
      <c r="AE178" s="57">
        <v>12219883042.3277</v>
      </c>
      <c r="AF178" s="57">
        <v>11629181253.0613</v>
      </c>
      <c r="AG178" s="57">
        <v>11034871217.063101</v>
      </c>
      <c r="AH178" s="57">
        <v>10448436757.6772</v>
      </c>
      <c r="AI178" s="57">
        <v>9882101692.8921204</v>
      </c>
      <c r="AJ178" s="57">
        <v>9348829835.3406696</v>
      </c>
      <c r="AK178" s="57">
        <v>8862324992.3004208</v>
      </c>
      <c r="AL178" s="57">
        <v>8437030965.6929102</v>
      </c>
      <c r="AM178" s="57">
        <v>8088131552.0846596</v>
      </c>
      <c r="AN178" s="57">
        <v>7831550542.68608</v>
      </c>
      <c r="AO178" s="57">
        <v>7683951723.3523102</v>
      </c>
      <c r="AP178" s="57">
        <v>7662738874.5829897</v>
      </c>
      <c r="AQ178" s="57">
        <v>7786055771.5221205</v>
      </c>
      <c r="AR178" s="57">
        <v>8072786183.9579401</v>
      </c>
      <c r="AS178" s="57">
        <v>8542553876.32339</v>
      </c>
      <c r="AT178" s="57">
        <v>9215722607.6956806</v>
      </c>
    </row>
    <row r="179" spans="1:46">
      <c r="A179">
        <v>302</v>
      </c>
      <c r="B179">
        <v>421200</v>
      </c>
      <c r="C179" t="s">
        <v>458</v>
      </c>
      <c r="D179" t="s">
        <v>669</v>
      </c>
      <c r="E179" s="57">
        <v>2909519340.0079198</v>
      </c>
      <c r="F179" s="57">
        <v>3704925164.7275901</v>
      </c>
      <c r="G179" s="57">
        <v>4378564479.9760399</v>
      </c>
      <c r="H179" s="57">
        <v>4940717708.8177299</v>
      </c>
      <c r="I179" s="57">
        <v>5401261804.0026197</v>
      </c>
      <c r="J179" s="57">
        <v>5769670247.9661398</v>
      </c>
      <c r="K179" s="57">
        <v>6055013052.8290901</v>
      </c>
      <c r="L179" s="57">
        <v>6265956760.3977499</v>
      </c>
      <c r="M179" s="57">
        <v>6410764442.1638899</v>
      </c>
      <c r="N179" s="57">
        <v>6497295699.3046398</v>
      </c>
      <c r="O179" s="57">
        <v>6533006662.6826</v>
      </c>
      <c r="P179" s="57">
        <v>6524949992.8458099</v>
      </c>
      <c r="Q179" s="57">
        <v>6479774880.0277596</v>
      </c>
      <c r="R179" s="57">
        <v>6403727044.1473799</v>
      </c>
      <c r="S179" s="57">
        <v>6302648734.8090401</v>
      </c>
      <c r="T179" s="57">
        <v>6181978731.3025703</v>
      </c>
      <c r="U179" s="57">
        <v>6046752342.6031599</v>
      </c>
      <c r="V179" s="57">
        <v>5901601407.3715696</v>
      </c>
      <c r="W179" s="57">
        <v>5750754293.9539003</v>
      </c>
      <c r="X179" s="57">
        <v>5598035900.3816996</v>
      </c>
      <c r="Y179" s="57">
        <v>5446867654.3719902</v>
      </c>
      <c r="Z179" s="57">
        <v>5300267513.32722</v>
      </c>
      <c r="AA179" s="57">
        <v>5160849964.3354301</v>
      </c>
      <c r="AB179" s="57">
        <v>5030826024.1697197</v>
      </c>
      <c r="AC179" s="57">
        <v>4912003239.2890501</v>
      </c>
      <c r="AD179" s="57">
        <v>4805785685.8375702</v>
      </c>
      <c r="AE179" s="57">
        <v>4713173969.6448498</v>
      </c>
      <c r="AF179" s="57">
        <v>4634765226.2261801</v>
      </c>
      <c r="AG179" s="57">
        <v>4570753120.78197</v>
      </c>
      <c r="AH179" s="57">
        <v>4520927848.1983204</v>
      </c>
      <c r="AI179" s="57">
        <v>4484676133.0464602</v>
      </c>
      <c r="AJ179" s="57">
        <v>4460981229.5834198</v>
      </c>
      <c r="AK179" s="57">
        <v>4448422921.7514496</v>
      </c>
      <c r="AL179" s="57">
        <v>4445177523.1783304</v>
      </c>
      <c r="AM179" s="57">
        <v>4449017877.1772299</v>
      </c>
      <c r="AN179" s="57">
        <v>4457313356.74681</v>
      </c>
      <c r="AO179" s="57">
        <v>4467029864.5710897</v>
      </c>
      <c r="AP179" s="57">
        <v>4474729833.0195198</v>
      </c>
      <c r="AQ179" s="57">
        <v>4476572224.1471996</v>
      </c>
      <c r="AR179" s="57">
        <v>4468312529.6945601</v>
      </c>
      <c r="AS179" s="57">
        <v>4445302771.0871401</v>
      </c>
      <c r="AT179" s="57">
        <v>4402491499.4365702</v>
      </c>
    </row>
    <row r="180" spans="1:46">
      <c r="A180">
        <v>258</v>
      </c>
      <c r="B180">
        <v>421300</v>
      </c>
      <c r="C180" t="s">
        <v>458</v>
      </c>
      <c r="D180" t="s">
        <v>668</v>
      </c>
      <c r="E180" s="57">
        <v>2468854164.6819901</v>
      </c>
      <c r="F180" s="57">
        <v>2714945475.0287299</v>
      </c>
      <c r="G180" s="57">
        <v>2924711542.81638</v>
      </c>
      <c r="H180" s="57">
        <v>3101356195.4588299</v>
      </c>
      <c r="I180" s="57">
        <v>3247948267.02495</v>
      </c>
      <c r="J180" s="57">
        <v>3367421598.2385001</v>
      </c>
      <c r="K180" s="57">
        <v>3462575036.47821</v>
      </c>
      <c r="L180" s="57">
        <v>3536072435.77774</v>
      </c>
      <c r="M180" s="57">
        <v>3590442656.8256798</v>
      </c>
      <c r="N180" s="57">
        <v>3628079566.96556</v>
      </c>
      <c r="O180" s="57">
        <v>3651242040.1958699</v>
      </c>
      <c r="P180" s="57">
        <v>3662053957.1700101</v>
      </c>
      <c r="Q180" s="57">
        <v>3662504205.1963201</v>
      </c>
      <c r="R180" s="57">
        <v>3654446678.23809</v>
      </c>
      <c r="S180" s="57">
        <v>3639600276.9135399</v>
      </c>
      <c r="T180" s="57">
        <v>3619548908.4958601</v>
      </c>
      <c r="U180" s="57">
        <v>3595741486.9130902</v>
      </c>
      <c r="V180" s="57">
        <v>3569491932.7483101</v>
      </c>
      <c r="W180" s="57">
        <v>3541979173.2395</v>
      </c>
      <c r="X180" s="57">
        <v>3514247142.2795601</v>
      </c>
      <c r="Y180" s="57">
        <v>3487204780.4163198</v>
      </c>
      <c r="Z180" s="57">
        <v>3461626034.8526101</v>
      </c>
      <c r="AA180" s="57">
        <v>3438149859.4461098</v>
      </c>
      <c r="AB180" s="57">
        <v>3417280214.7095199</v>
      </c>
      <c r="AC180" s="57">
        <v>3399386067.81042</v>
      </c>
      <c r="AD180" s="57">
        <v>3384701392.5713801</v>
      </c>
      <c r="AE180" s="57">
        <v>3373325169.46983</v>
      </c>
      <c r="AF180" s="57">
        <v>3365221385.6382298</v>
      </c>
      <c r="AG180" s="57">
        <v>3360219034.8639202</v>
      </c>
      <c r="AH180" s="57">
        <v>3358012117.58919</v>
      </c>
      <c r="AI180" s="57">
        <v>3358159640.9112501</v>
      </c>
      <c r="AJ180" s="57">
        <v>3360085618.5822902</v>
      </c>
      <c r="AK180" s="57">
        <v>3363079071.0094099</v>
      </c>
      <c r="AL180" s="57">
        <v>3366294025.2546802</v>
      </c>
      <c r="AM180" s="57">
        <v>3368749515.0350599</v>
      </c>
      <c r="AN180" s="57">
        <v>3369329580.7224102</v>
      </c>
      <c r="AO180" s="57">
        <v>3366783269.3436899</v>
      </c>
      <c r="AP180" s="57">
        <v>3359724634.5806098</v>
      </c>
      <c r="AQ180" s="57">
        <v>3346632736.7699599</v>
      </c>
      <c r="AR180" s="57">
        <v>3325851642.9033799</v>
      </c>
      <c r="AS180" s="57">
        <v>3295590426.62749</v>
      </c>
      <c r="AT180" s="57">
        <v>3253923168.2438402</v>
      </c>
    </row>
    <row r="181" spans="1:46">
      <c r="A181">
        <v>70</v>
      </c>
      <c r="B181">
        <v>422800</v>
      </c>
      <c r="C181" t="s">
        <v>458</v>
      </c>
      <c r="D181" t="s">
        <v>667</v>
      </c>
      <c r="E181" s="57">
        <v>3732553290.4854002</v>
      </c>
      <c r="F181" s="57">
        <v>4473614504.8275805</v>
      </c>
      <c r="G181" s="57">
        <v>5086393128.7764502</v>
      </c>
      <c r="H181" s="57">
        <v>5583228847.2498903</v>
      </c>
      <c r="I181" s="57">
        <v>5975916199.8091698</v>
      </c>
      <c r="J181" s="57">
        <v>6275704580.6587095</v>
      </c>
      <c r="K181" s="57">
        <v>6493298238.6462498</v>
      </c>
      <c r="L181" s="57">
        <v>6638856277.2627897</v>
      </c>
      <c r="M181" s="57">
        <v>6721992654.6425896</v>
      </c>
      <c r="N181" s="57">
        <v>6751776183.5632601</v>
      </c>
      <c r="O181" s="57">
        <v>6736730531.44559</v>
      </c>
      <c r="P181" s="57">
        <v>6684834220.35361</v>
      </c>
      <c r="Q181" s="57">
        <v>6603520626.99473</v>
      </c>
      <c r="R181" s="57">
        <v>6499677982.7196102</v>
      </c>
      <c r="S181" s="57">
        <v>6379649373.5221004</v>
      </c>
      <c r="T181" s="57">
        <v>6249232740.03934</v>
      </c>
      <c r="U181" s="57">
        <v>6113680877.5518904</v>
      </c>
      <c r="V181" s="57">
        <v>5977701435.9833498</v>
      </c>
      <c r="W181" s="57">
        <v>5845456919.9006701</v>
      </c>
      <c r="X181" s="57">
        <v>5720564688.5141697</v>
      </c>
      <c r="Y181" s="57">
        <v>5606096955.6774101</v>
      </c>
      <c r="Z181" s="57">
        <v>5504580789.8870602</v>
      </c>
      <c r="AA181" s="57">
        <v>5417998114.28333</v>
      </c>
      <c r="AB181" s="57">
        <v>5347785706.6494503</v>
      </c>
      <c r="AC181" s="57">
        <v>5294835199.4119596</v>
      </c>
      <c r="AD181" s="57">
        <v>5259493079.6409101</v>
      </c>
      <c r="AE181" s="57">
        <v>5241560689.0493498</v>
      </c>
      <c r="AF181" s="57">
        <v>5240294223.9936304</v>
      </c>
      <c r="AG181" s="57">
        <v>5254404735.4736099</v>
      </c>
      <c r="AH181" s="57">
        <v>5282058129.132</v>
      </c>
      <c r="AI181" s="57">
        <v>5320875165.2551699</v>
      </c>
      <c r="AJ181" s="57">
        <v>5367931458.7725601</v>
      </c>
      <c r="AK181" s="57">
        <v>5419757479.2570601</v>
      </c>
      <c r="AL181" s="57">
        <v>5472338550.9245996</v>
      </c>
      <c r="AM181" s="57">
        <v>5521114852.6343203</v>
      </c>
      <c r="AN181" s="57">
        <v>5560981417.88908</v>
      </c>
      <c r="AO181" s="57">
        <v>5586288134.8348198</v>
      </c>
      <c r="AP181" s="57">
        <v>5590839746.2601099</v>
      </c>
      <c r="AQ181" s="57">
        <v>5567895849.5978804</v>
      </c>
      <c r="AR181" s="57">
        <v>5510170896.9236202</v>
      </c>
      <c r="AS181" s="57">
        <v>5409834194.9560299</v>
      </c>
      <c r="AT181" s="57">
        <v>5258509905.0576601</v>
      </c>
    </row>
    <row r="182" spans="1:46">
      <c r="A182">
        <v>301</v>
      </c>
      <c r="B182">
        <v>429004</v>
      </c>
      <c r="C182" t="s">
        <v>458</v>
      </c>
      <c r="D182" t="s">
        <v>666</v>
      </c>
      <c r="E182" s="57">
        <v>1011866468.7973599</v>
      </c>
      <c r="F182" s="57">
        <v>1327324683.4312899</v>
      </c>
      <c r="G182" s="57">
        <v>1595129654.8525701</v>
      </c>
      <c r="H182" s="57">
        <v>1819567248.3926499</v>
      </c>
      <c r="I182" s="57">
        <v>2004741048.57108</v>
      </c>
      <c r="J182" s="57">
        <v>2154572359.0955501</v>
      </c>
      <c r="K182" s="57">
        <v>2272800202.8619499</v>
      </c>
      <c r="L182" s="57">
        <v>2362981321.9542398</v>
      </c>
      <c r="M182" s="57">
        <v>2428490177.6445699</v>
      </c>
      <c r="N182" s="57">
        <v>2472518950.3931999</v>
      </c>
      <c r="O182" s="57">
        <v>2498077539.8485799</v>
      </c>
      <c r="P182" s="57">
        <v>2507993564.84726</v>
      </c>
      <c r="Q182" s="57">
        <v>2504912363.41397</v>
      </c>
      <c r="R182" s="57">
        <v>2491296992.76159</v>
      </c>
      <c r="S182" s="57">
        <v>2469428229.29105</v>
      </c>
      <c r="T182" s="57">
        <v>2441404568.5915599</v>
      </c>
      <c r="U182" s="57">
        <v>2409142225.4403701</v>
      </c>
      <c r="V182" s="57">
        <v>2374375133.8028798</v>
      </c>
      <c r="W182" s="57">
        <v>2338654946.8327498</v>
      </c>
      <c r="X182" s="57">
        <v>2303351036.8716502</v>
      </c>
      <c r="Y182" s="57">
        <v>2269650495.44942</v>
      </c>
      <c r="Z182" s="57">
        <v>2238558133.2841101</v>
      </c>
      <c r="AA182" s="57">
        <v>2210896480.2818599</v>
      </c>
      <c r="AB182" s="57">
        <v>2187305785.5369101</v>
      </c>
      <c r="AC182" s="57">
        <v>2168244017.3317599</v>
      </c>
      <c r="AD182" s="57">
        <v>2153986863.1370001</v>
      </c>
      <c r="AE182" s="57">
        <v>2144627729.61129</v>
      </c>
      <c r="AF182" s="57">
        <v>2140077742.6015201</v>
      </c>
      <c r="AG182" s="57">
        <v>2140065747.14273</v>
      </c>
      <c r="AH182" s="57">
        <v>2144138307.45806</v>
      </c>
      <c r="AI182" s="57">
        <v>2151659706.9588199</v>
      </c>
      <c r="AJ182" s="57">
        <v>2161811948.2444301</v>
      </c>
      <c r="AK182" s="57">
        <v>2173594753.1024799</v>
      </c>
      <c r="AL182" s="57">
        <v>2185825562.5087299</v>
      </c>
      <c r="AM182" s="57">
        <v>2197139536.6269999</v>
      </c>
      <c r="AN182" s="57">
        <v>2205989554.80936</v>
      </c>
      <c r="AO182" s="57">
        <v>2210646215.5959501</v>
      </c>
      <c r="AP182" s="57">
        <v>2209197836.7150798</v>
      </c>
      <c r="AQ182" s="57">
        <v>2199550455.0830998</v>
      </c>
      <c r="AR182" s="57">
        <v>2179427826.8048601</v>
      </c>
      <c r="AS182" s="57">
        <v>2146371427.1727901</v>
      </c>
      <c r="AT182" s="57">
        <v>2097740450.668</v>
      </c>
    </row>
    <row r="183" spans="1:46">
      <c r="A183">
        <v>212</v>
      </c>
      <c r="B183">
        <v>429005</v>
      </c>
      <c r="C183" t="s">
        <v>458</v>
      </c>
      <c r="D183" t="s">
        <v>665</v>
      </c>
      <c r="E183" s="57">
        <v>743316113.90727198</v>
      </c>
      <c r="F183" s="57">
        <v>905842006.87432694</v>
      </c>
      <c r="G183" s="57">
        <v>1045244798.12868</v>
      </c>
      <c r="H183" s="57">
        <v>1163527825.2515299</v>
      </c>
      <c r="I183" s="57">
        <v>1262611193.60989</v>
      </c>
      <c r="J183" s="57">
        <v>1344331776.3566101</v>
      </c>
      <c r="K183" s="57">
        <v>1410443214.43033</v>
      </c>
      <c r="L183" s="57">
        <v>1462615916.5555501</v>
      </c>
      <c r="M183" s="57">
        <v>1502437059.2425599</v>
      </c>
      <c r="N183" s="57">
        <v>1531410586.7874899</v>
      </c>
      <c r="O183" s="57">
        <v>1550957211.27226</v>
      </c>
      <c r="P183" s="57">
        <v>1562414412.5646601</v>
      </c>
      <c r="Q183" s="57">
        <v>1567036438.31827</v>
      </c>
      <c r="R183" s="57">
        <v>1565994303.9724901</v>
      </c>
      <c r="S183" s="57">
        <v>1560375792.7525301</v>
      </c>
      <c r="T183" s="57">
        <v>1551185455.6694701</v>
      </c>
      <c r="U183" s="57">
        <v>1539344611.5201499</v>
      </c>
      <c r="V183" s="57">
        <v>1525691346.88727</v>
      </c>
      <c r="W183" s="57">
        <v>1510980516.1393299</v>
      </c>
      <c r="X183" s="57">
        <v>1495883741.43068</v>
      </c>
      <c r="Y183" s="57">
        <v>1480989412.7014501</v>
      </c>
      <c r="Z183" s="57">
        <v>1466802687.6776199</v>
      </c>
      <c r="AA183" s="57">
        <v>1453745491.87097</v>
      </c>
      <c r="AB183" s="57">
        <v>1442156518.5791399</v>
      </c>
      <c r="AC183" s="57">
        <v>1432291228.88556</v>
      </c>
      <c r="AD183" s="57">
        <v>1424321851.65944</v>
      </c>
      <c r="AE183" s="57">
        <v>1418337383.5558801</v>
      </c>
      <c r="AF183" s="57">
        <v>1414343589.01583</v>
      </c>
      <c r="AG183" s="57">
        <v>1412263000.26594</v>
      </c>
      <c r="AH183" s="57">
        <v>1411934917.3187499</v>
      </c>
      <c r="AI183" s="57">
        <v>1413115407.9726701</v>
      </c>
      <c r="AJ183" s="57">
        <v>1415477307.81182</v>
      </c>
      <c r="AK183" s="57">
        <v>1418610220.20625</v>
      </c>
      <c r="AL183" s="57">
        <v>1422020516.3117499</v>
      </c>
      <c r="AM183" s="57">
        <v>1425131335.0699601</v>
      </c>
      <c r="AN183" s="57">
        <v>1427282583.20838</v>
      </c>
      <c r="AO183" s="57">
        <v>1427730935.2402599</v>
      </c>
      <c r="AP183" s="57">
        <v>1425649833.46469</v>
      </c>
      <c r="AQ183" s="57">
        <v>1420129487.96663</v>
      </c>
      <c r="AR183" s="57">
        <v>1410176876.6168301</v>
      </c>
      <c r="AS183" s="57">
        <v>1394715745.07179</v>
      </c>
      <c r="AT183" s="57">
        <v>1372586606.7739999</v>
      </c>
    </row>
    <row r="184" spans="1:46">
      <c r="A184">
        <v>267</v>
      </c>
      <c r="B184">
        <v>429006</v>
      </c>
      <c r="C184" t="s">
        <v>458</v>
      </c>
      <c r="D184" t="s">
        <v>664</v>
      </c>
      <c r="E184" s="57">
        <v>1152421768.47528</v>
      </c>
      <c r="F184" s="57">
        <v>1541814942.4238901</v>
      </c>
      <c r="G184" s="57">
        <v>1864388041.04004</v>
      </c>
      <c r="H184" s="57">
        <v>2126328939.74617</v>
      </c>
      <c r="I184" s="57">
        <v>2333562311.0943999</v>
      </c>
      <c r="J184" s="57">
        <v>2491749624.76652</v>
      </c>
      <c r="K184" s="57">
        <v>2606289147.5740099</v>
      </c>
      <c r="L184" s="57">
        <v>2682315943.4579501</v>
      </c>
      <c r="M184" s="57">
        <v>2724701873.4891901</v>
      </c>
      <c r="N184" s="57">
        <v>2738055595.8681598</v>
      </c>
      <c r="O184" s="57">
        <v>2726722565.9250102</v>
      </c>
      <c r="P184" s="57">
        <v>2694785036.1195302</v>
      </c>
      <c r="Q184" s="57">
        <v>2646062056.0412102</v>
      </c>
      <c r="R184" s="57">
        <v>2584109472.4091702</v>
      </c>
      <c r="S184" s="57">
        <v>2512219929.0721998</v>
      </c>
      <c r="T184" s="57">
        <v>2433422867.0088601</v>
      </c>
      <c r="U184" s="57">
        <v>2350484524.32722</v>
      </c>
      <c r="V184" s="57">
        <v>2265907936.2651</v>
      </c>
      <c r="W184" s="57">
        <v>2181932935.1900101</v>
      </c>
      <c r="X184" s="57">
        <v>2100536150.5991099</v>
      </c>
      <c r="Y184" s="57">
        <v>2023431009.11921</v>
      </c>
      <c r="Z184" s="57">
        <v>1952067734.5067699</v>
      </c>
      <c r="AA184" s="57">
        <v>1887633347.648</v>
      </c>
      <c r="AB184" s="57">
        <v>1831051666.5586901</v>
      </c>
      <c r="AC184" s="57">
        <v>1782983306.3844099</v>
      </c>
      <c r="AD184" s="57">
        <v>1743825679.40025</v>
      </c>
      <c r="AE184" s="57">
        <v>1713712995.0110199</v>
      </c>
      <c r="AF184" s="57">
        <v>1692516259.7513199</v>
      </c>
      <c r="AG184" s="57">
        <v>1679843277.28529</v>
      </c>
      <c r="AH184" s="57">
        <v>1675038648.4066801</v>
      </c>
      <c r="AI184" s="57">
        <v>1677183771.0391901</v>
      </c>
      <c r="AJ184" s="57">
        <v>1685096840.2358201</v>
      </c>
      <c r="AK184" s="57">
        <v>1697332848.1795101</v>
      </c>
      <c r="AL184" s="57">
        <v>1712183584.1826601</v>
      </c>
      <c r="AM184" s="57">
        <v>1727677634.6876299</v>
      </c>
      <c r="AN184" s="57">
        <v>1741580383.26618</v>
      </c>
      <c r="AO184" s="57">
        <v>1751394010.61991</v>
      </c>
      <c r="AP184" s="57">
        <v>1754357494.5798399</v>
      </c>
      <c r="AQ184" s="57">
        <v>1747446610.1069701</v>
      </c>
      <c r="AR184" s="57">
        <v>1727373929.2918799</v>
      </c>
      <c r="AS184" s="57">
        <v>1690588821.3545899</v>
      </c>
      <c r="AT184" s="57">
        <v>1633277452.6451499</v>
      </c>
    </row>
    <row r="185" spans="1:46">
      <c r="A185">
        <v>243</v>
      </c>
      <c r="B185">
        <v>429021</v>
      </c>
      <c r="C185" t="s">
        <v>458</v>
      </c>
      <c r="D185" t="s">
        <v>663</v>
      </c>
      <c r="E185" s="57">
        <v>49706586.694923103</v>
      </c>
      <c r="F185" s="57">
        <v>52462838.642500103</v>
      </c>
      <c r="G185" s="57">
        <v>55260366.819843799</v>
      </c>
      <c r="H185" s="57">
        <v>58063396.853769504</v>
      </c>
      <c r="I185" s="57">
        <v>60838677.1235421</v>
      </c>
      <c r="J185" s="57">
        <v>63555478.760876797</v>
      </c>
      <c r="K185" s="57">
        <v>66185595.649938397</v>
      </c>
      <c r="L185" s="57">
        <v>68703344.427341998</v>
      </c>
      <c r="M185" s="57">
        <v>71085564.4821527</v>
      </c>
      <c r="N185" s="57">
        <v>73311617.955885202</v>
      </c>
      <c r="O185" s="57">
        <v>75363389.742504701</v>
      </c>
      <c r="P185" s="57">
        <v>77225287.488425806</v>
      </c>
      <c r="Q185" s="57">
        <v>78884241.592513606</v>
      </c>
      <c r="R185" s="57">
        <v>80329705.206083</v>
      </c>
      <c r="S185" s="57">
        <v>81553654.232898802</v>
      </c>
      <c r="T185" s="57">
        <v>82550587.329175696</v>
      </c>
      <c r="U185" s="57">
        <v>83317525.903578594</v>
      </c>
      <c r="V185" s="57">
        <v>83854014.117222294</v>
      </c>
      <c r="W185" s="57">
        <v>84162118.883671597</v>
      </c>
      <c r="X185" s="57">
        <v>84246429.868941098</v>
      </c>
      <c r="Y185" s="57">
        <v>84114059.491495803</v>
      </c>
      <c r="Z185" s="57">
        <v>83774642.922250107</v>
      </c>
      <c r="AA185" s="57">
        <v>83240338.084568903</v>
      </c>
      <c r="AB185" s="57">
        <v>82525825.654266596</v>
      </c>
      <c r="AC185" s="57">
        <v>81648309.0596084</v>
      </c>
      <c r="AD185" s="57">
        <v>80627514.481308505</v>
      </c>
      <c r="AE185" s="57">
        <v>79485690.852531403</v>
      </c>
      <c r="AF185" s="57">
        <v>78247609.858891696</v>
      </c>
      <c r="AG185" s="57">
        <v>76940565.938454404</v>
      </c>
      <c r="AH185" s="57">
        <v>75594376.2817339</v>
      </c>
      <c r="AI185" s="57">
        <v>74241380.831694096</v>
      </c>
      <c r="AJ185" s="57">
        <v>72916442.283750296</v>
      </c>
      <c r="AK185" s="57">
        <v>71656946.085766301</v>
      </c>
      <c r="AL185" s="57">
        <v>70502800.438057393</v>
      </c>
      <c r="AM185" s="57">
        <v>69496436.293387398</v>
      </c>
      <c r="AN185" s="57">
        <v>68682807.356970996</v>
      </c>
      <c r="AO185" s="57">
        <v>68109390.086472005</v>
      </c>
      <c r="AP185" s="57">
        <v>67826183.692005798</v>
      </c>
      <c r="AQ185" s="57">
        <v>67885710.136136204</v>
      </c>
      <c r="AR185" s="57">
        <v>68343014.133877501</v>
      </c>
      <c r="AS185" s="57">
        <v>69255663.152693704</v>
      </c>
      <c r="AT185" s="57">
        <v>70683747.412499905</v>
      </c>
    </row>
    <row r="186" spans="1:46">
      <c r="A186">
        <v>349</v>
      </c>
      <c r="B186">
        <v>430100</v>
      </c>
      <c r="C186" t="s">
        <v>457</v>
      </c>
      <c r="D186" t="s">
        <v>662</v>
      </c>
      <c r="E186" s="57">
        <v>11596620548.0208</v>
      </c>
      <c r="F186" s="57">
        <v>12768766657.1003</v>
      </c>
      <c r="G186" s="57">
        <v>13796134370.673201</v>
      </c>
      <c r="H186" s="57">
        <v>14696952229.2432</v>
      </c>
      <c r="I186" s="57">
        <v>15488257844.538401</v>
      </c>
      <c r="J186" s="57">
        <v>16185897899.5107</v>
      </c>
      <c r="K186" s="57">
        <v>16804528148.335899</v>
      </c>
      <c r="L186" s="57">
        <v>17357613416.414101</v>
      </c>
      <c r="M186" s="57">
        <v>17857427600.369202</v>
      </c>
      <c r="N186" s="57">
        <v>18315053668.049301</v>
      </c>
      <c r="O186" s="57">
        <v>18740383658.526501</v>
      </c>
      <c r="P186" s="57">
        <v>19142118682.096901</v>
      </c>
      <c r="Q186" s="57">
        <v>19527768920.280499</v>
      </c>
      <c r="R186" s="57">
        <v>19903653625.821602</v>
      </c>
      <c r="S186" s="57">
        <v>20274901122.688301</v>
      </c>
      <c r="T186" s="57">
        <v>20645448806.0728</v>
      </c>
      <c r="U186" s="57">
        <v>21018043142.391499</v>
      </c>
      <c r="V186" s="57">
        <v>21394239669.2845</v>
      </c>
      <c r="W186" s="57">
        <v>21774402995.616199</v>
      </c>
      <c r="X186" s="57">
        <v>22157706801.4748</v>
      </c>
      <c r="Y186" s="57">
        <v>22542133838.173</v>
      </c>
      <c r="Z186" s="57">
        <v>22924475928.2467</v>
      </c>
      <c r="AA186" s="57">
        <v>23300333965.456699</v>
      </c>
      <c r="AB186" s="57">
        <v>23664117914.7873</v>
      </c>
      <c r="AC186" s="57">
        <v>24009046812.446999</v>
      </c>
      <c r="AD186" s="57">
        <v>24327148765.868401</v>
      </c>
      <c r="AE186" s="57">
        <v>24609260953.708</v>
      </c>
      <c r="AF186" s="57">
        <v>24845029625.846298</v>
      </c>
      <c r="AG186" s="57">
        <v>25022910103.388</v>
      </c>
      <c r="AH186" s="57">
        <v>25130166778.661701</v>
      </c>
      <c r="AI186" s="57">
        <v>25152873115.219898</v>
      </c>
      <c r="AJ186" s="57">
        <v>25075911647.839699</v>
      </c>
      <c r="AK186" s="57">
        <v>24882973982.521301</v>
      </c>
      <c r="AL186" s="57">
        <v>24556560796.489899</v>
      </c>
      <c r="AM186" s="57">
        <v>24077981838.193901</v>
      </c>
      <c r="AN186" s="57">
        <v>23427355927.306499</v>
      </c>
      <c r="AO186" s="57">
        <v>22583610954.7243</v>
      </c>
      <c r="AP186" s="57">
        <v>21524483882.568199</v>
      </c>
      <c r="AQ186" s="57">
        <v>20226520744.183201</v>
      </c>
      <c r="AR186" s="57">
        <v>18665076644.138</v>
      </c>
      <c r="AS186" s="57">
        <v>16814315758.225901</v>
      </c>
      <c r="AT186" s="57">
        <v>14647211333.4636</v>
      </c>
    </row>
    <row r="187" spans="1:46">
      <c r="A187">
        <v>361</v>
      </c>
      <c r="B187">
        <v>430200</v>
      </c>
      <c r="C187" t="s">
        <v>457</v>
      </c>
      <c r="D187" t="s">
        <v>661</v>
      </c>
      <c r="E187" s="57">
        <v>8079485464.9226799</v>
      </c>
      <c r="F187" s="57">
        <v>8223711729.0900002</v>
      </c>
      <c r="G187" s="57">
        <v>8311162917.4832001</v>
      </c>
      <c r="H187" s="57">
        <v>8348577895.4047899</v>
      </c>
      <c r="I187" s="57">
        <v>8342365532.0424004</v>
      </c>
      <c r="J187" s="57">
        <v>8298604700.4688902</v>
      </c>
      <c r="K187" s="57">
        <v>8223044277.6422901</v>
      </c>
      <c r="L187" s="57">
        <v>8121103144.4057798</v>
      </c>
      <c r="M187" s="57">
        <v>7997870185.4877396</v>
      </c>
      <c r="N187" s="57">
        <v>7858104289.5017099</v>
      </c>
      <c r="O187" s="57">
        <v>7706234348.9463701</v>
      </c>
      <c r="P187" s="57">
        <v>7546359260.2056704</v>
      </c>
      <c r="Q187" s="57">
        <v>7382247923.5486298</v>
      </c>
      <c r="R187" s="57">
        <v>7217339243.1295204</v>
      </c>
      <c r="S187" s="57">
        <v>7054742126.9877501</v>
      </c>
      <c r="T187" s="57">
        <v>6897235487.0479097</v>
      </c>
      <c r="U187" s="57">
        <v>6747268239.1197395</v>
      </c>
      <c r="V187" s="57">
        <v>6606959302.8982201</v>
      </c>
      <c r="W187" s="57">
        <v>6478097601.96346</v>
      </c>
      <c r="X187" s="57">
        <v>6362142063.7806997</v>
      </c>
      <c r="Y187" s="57">
        <v>6260221619.7004499</v>
      </c>
      <c r="Z187" s="57">
        <v>6173135204.9583397</v>
      </c>
      <c r="AA187" s="57">
        <v>6101351758.6751699</v>
      </c>
      <c r="AB187" s="57">
        <v>6045010223.8569498</v>
      </c>
      <c r="AC187" s="57">
        <v>6003919547.3948402</v>
      </c>
      <c r="AD187" s="57">
        <v>5977558680.0651598</v>
      </c>
      <c r="AE187" s="57">
        <v>5965076576.5293903</v>
      </c>
      <c r="AF187" s="57">
        <v>5965292195.3342896</v>
      </c>
      <c r="AG187" s="57">
        <v>5976694498.9116497</v>
      </c>
      <c r="AH187" s="57">
        <v>5997442453.5785503</v>
      </c>
      <c r="AI187" s="57">
        <v>6025365029.5372601</v>
      </c>
      <c r="AJ187" s="57">
        <v>6057961200.8750296</v>
      </c>
      <c r="AK187" s="57">
        <v>6092399945.5644798</v>
      </c>
      <c r="AL187" s="57">
        <v>6125520245.4633198</v>
      </c>
      <c r="AM187" s="57">
        <v>6153831086.31458</v>
      </c>
      <c r="AN187" s="57">
        <v>6173511457.7461901</v>
      </c>
      <c r="AO187" s="57">
        <v>6180410353.27139</v>
      </c>
      <c r="AP187" s="57">
        <v>6170046770.2889099</v>
      </c>
      <c r="AQ187" s="57">
        <v>6137609710.0819397</v>
      </c>
      <c r="AR187" s="57">
        <v>6077958177.81952</v>
      </c>
      <c r="AS187" s="57">
        <v>5985621182.5555696</v>
      </c>
      <c r="AT187" s="57">
        <v>5854797737.2291603</v>
      </c>
    </row>
    <row r="188" spans="1:46">
      <c r="A188">
        <v>304</v>
      </c>
      <c r="B188">
        <v>430300</v>
      </c>
      <c r="C188" t="s">
        <v>457</v>
      </c>
      <c r="D188" t="s">
        <v>660</v>
      </c>
      <c r="E188" s="57">
        <v>5654410127.0760002</v>
      </c>
      <c r="F188" s="57">
        <v>5492871000.4675999</v>
      </c>
      <c r="G188" s="57">
        <v>5426696072.5355301</v>
      </c>
      <c r="H188" s="57">
        <v>5442142581.6471901</v>
      </c>
      <c r="I188" s="57">
        <v>5526204064.8004503</v>
      </c>
      <c r="J188" s="57">
        <v>5666610357.6236496</v>
      </c>
      <c r="K188" s="57">
        <v>5851827594.37572</v>
      </c>
      <c r="L188" s="57">
        <v>6071058207.9461298</v>
      </c>
      <c r="M188" s="57">
        <v>6314240929.8547096</v>
      </c>
      <c r="N188" s="57">
        <v>6572050790.2519503</v>
      </c>
      <c r="O188" s="57">
        <v>6835899117.9187698</v>
      </c>
      <c r="P188" s="57">
        <v>7097933540.2666903</v>
      </c>
      <c r="Q188" s="57">
        <v>7351037983.3375902</v>
      </c>
      <c r="R188" s="57">
        <v>7588832671.8040705</v>
      </c>
      <c r="S188" s="57">
        <v>7805674128.9690504</v>
      </c>
      <c r="T188" s="57">
        <v>7996655176.7660799</v>
      </c>
      <c r="U188" s="57">
        <v>8157604935.7591496</v>
      </c>
      <c r="V188" s="57">
        <v>8285088825.1427803</v>
      </c>
      <c r="W188" s="57">
        <v>8376408562.7420902</v>
      </c>
      <c r="X188" s="57">
        <v>8429602165.0125999</v>
      </c>
      <c r="Y188" s="57">
        <v>8443443947.04037</v>
      </c>
      <c r="Z188" s="57">
        <v>8417444522.5420198</v>
      </c>
      <c r="AA188" s="57">
        <v>8351850803.8645897</v>
      </c>
      <c r="AB188" s="57">
        <v>8247646001.9857101</v>
      </c>
      <c r="AC188" s="57">
        <v>8106549626.5135403</v>
      </c>
      <c r="AD188" s="57">
        <v>7931017485.6866999</v>
      </c>
      <c r="AE188" s="57">
        <v>7724241686.37432</v>
      </c>
      <c r="AF188" s="57">
        <v>7490150634.0761003</v>
      </c>
      <c r="AG188" s="57">
        <v>7233409032.9221096</v>
      </c>
      <c r="AH188" s="57">
        <v>6959417885.6731796</v>
      </c>
      <c r="AI188" s="57">
        <v>6674314493.7204199</v>
      </c>
      <c r="AJ188" s="57">
        <v>6384972457.0854702</v>
      </c>
      <c r="AK188" s="57">
        <v>6099001674.42062</v>
      </c>
      <c r="AL188" s="57">
        <v>5824748343.00875</v>
      </c>
      <c r="AM188" s="57">
        <v>5571294958.7629004</v>
      </c>
      <c r="AN188" s="57">
        <v>5348460316.2268896</v>
      </c>
      <c r="AO188" s="57">
        <v>5166799508.5749702</v>
      </c>
      <c r="AP188" s="57">
        <v>5037603927.6119604</v>
      </c>
      <c r="AQ188" s="57">
        <v>4972901263.7732801</v>
      </c>
      <c r="AR188" s="57">
        <v>4985455506.1243496</v>
      </c>
      <c r="AS188" s="57">
        <v>5088766942.3618402</v>
      </c>
      <c r="AT188" s="57">
        <v>5297072158.8125801</v>
      </c>
    </row>
    <row r="189" spans="1:46">
      <c r="A189">
        <v>109</v>
      </c>
      <c r="B189">
        <v>430400</v>
      </c>
      <c r="C189" t="s">
        <v>457</v>
      </c>
      <c r="D189" t="s">
        <v>659</v>
      </c>
      <c r="E189" s="57">
        <v>10268831030.1684</v>
      </c>
      <c r="F189" s="57">
        <v>10383169463.125</v>
      </c>
      <c r="G189" s="57">
        <v>10556449336.6982</v>
      </c>
      <c r="H189" s="57">
        <v>10781397704.5606</v>
      </c>
      <c r="I189" s="57">
        <v>11050975321.5275</v>
      </c>
      <c r="J189" s="57">
        <v>11358376643.5562</v>
      </c>
      <c r="K189" s="57">
        <v>11697029827.7467</v>
      </c>
      <c r="L189" s="57">
        <v>12060596732.3412</v>
      </c>
      <c r="M189" s="57">
        <v>12442972916.724501</v>
      </c>
      <c r="N189" s="57">
        <v>12838287641.4235</v>
      </c>
      <c r="O189" s="57">
        <v>13240903868.1078</v>
      </c>
      <c r="P189" s="57">
        <v>13645418259.589199</v>
      </c>
      <c r="Q189" s="57">
        <v>14046661179.822001</v>
      </c>
      <c r="R189" s="57">
        <v>14439696693.902599</v>
      </c>
      <c r="S189" s="57">
        <v>14819822568.0704</v>
      </c>
      <c r="T189" s="57">
        <v>15182570269.706499</v>
      </c>
      <c r="U189" s="57">
        <v>15523704967.3349</v>
      </c>
      <c r="V189" s="57">
        <v>15839225530.621799</v>
      </c>
      <c r="W189" s="57">
        <v>16125364530.375799</v>
      </c>
      <c r="X189" s="57">
        <v>16378588238.5478</v>
      </c>
      <c r="Y189" s="57">
        <v>16595596628.2313</v>
      </c>
      <c r="Z189" s="57">
        <v>16773323373.6621</v>
      </c>
      <c r="AA189" s="57">
        <v>16908935850.218201</v>
      </c>
      <c r="AB189" s="57">
        <v>16999835134.4205</v>
      </c>
      <c r="AC189" s="57">
        <v>17043656003.931601</v>
      </c>
      <c r="AD189" s="57">
        <v>17038266937.5571</v>
      </c>
      <c r="AE189" s="57">
        <v>16981770115.2446</v>
      </c>
      <c r="AF189" s="57">
        <v>16872501418.084499</v>
      </c>
      <c r="AG189" s="57">
        <v>16709030428.309</v>
      </c>
      <c r="AH189" s="57">
        <v>16490160429.2932</v>
      </c>
      <c r="AI189" s="57">
        <v>16214928405.554501</v>
      </c>
      <c r="AJ189" s="57">
        <v>15882605042.752501</v>
      </c>
      <c r="AK189" s="57">
        <v>15492694727.6894</v>
      </c>
      <c r="AL189" s="57">
        <v>15044935548.309601</v>
      </c>
      <c r="AM189" s="57">
        <v>14539299293.7001</v>
      </c>
      <c r="AN189" s="57">
        <v>13975991454.090099</v>
      </c>
      <c r="AO189" s="57">
        <v>13355451220.8514</v>
      </c>
      <c r="AP189" s="57">
        <v>12678351486.4979</v>
      </c>
      <c r="AQ189" s="57">
        <v>11945598844.6863</v>
      </c>
      <c r="AR189" s="57">
        <v>11158333590.2153</v>
      </c>
      <c r="AS189" s="57">
        <v>10317929719.026199</v>
      </c>
      <c r="AT189" s="57">
        <v>9425994928.2026997</v>
      </c>
    </row>
    <row r="190" spans="1:46">
      <c r="A190">
        <v>240</v>
      </c>
      <c r="B190">
        <v>430500</v>
      </c>
      <c r="C190" t="s">
        <v>457</v>
      </c>
      <c r="D190" t="s">
        <v>658</v>
      </c>
      <c r="E190" s="57">
        <v>7369481234.1006498</v>
      </c>
      <c r="F190" s="57">
        <v>8517311357.1702204</v>
      </c>
      <c r="G190" s="57">
        <v>9634090496.5970497</v>
      </c>
      <c r="H190" s="57">
        <v>10709710274.241899</v>
      </c>
      <c r="I190" s="57">
        <v>11734947137.518499</v>
      </c>
      <c r="J190" s="57">
        <v>12701462359.393299</v>
      </c>
      <c r="K190" s="57">
        <v>13601802038.3855</v>
      </c>
      <c r="L190" s="57">
        <v>14429397098.567499</v>
      </c>
      <c r="M190" s="57">
        <v>15178563289.5644</v>
      </c>
      <c r="N190" s="57">
        <v>15844501186.5539</v>
      </c>
      <c r="O190" s="57">
        <v>16423296190.267</v>
      </c>
      <c r="P190" s="57">
        <v>16911918526.9872</v>
      </c>
      <c r="Q190" s="57">
        <v>17308223248.551102</v>
      </c>
      <c r="R190" s="57">
        <v>17610950232.348</v>
      </c>
      <c r="S190" s="57">
        <v>17819724181.320099</v>
      </c>
      <c r="T190" s="57">
        <v>17935054623.962502</v>
      </c>
      <c r="U190" s="57">
        <v>17958335914.3232</v>
      </c>
      <c r="V190" s="57">
        <v>17891847232.002899</v>
      </c>
      <c r="W190" s="57">
        <v>17738752582.1553</v>
      </c>
      <c r="X190" s="57">
        <v>17503100795.486801</v>
      </c>
      <c r="Y190" s="57">
        <v>17189825528.256901</v>
      </c>
      <c r="Z190" s="57">
        <v>16804745262.2777</v>
      </c>
      <c r="AA190" s="57">
        <v>16354563304.9144</v>
      </c>
      <c r="AB190" s="57">
        <v>15846867789.0849</v>
      </c>
      <c r="AC190" s="57">
        <v>15290131673.26</v>
      </c>
      <c r="AD190" s="57">
        <v>14693712741.463301</v>
      </c>
      <c r="AE190" s="57">
        <v>14067853603.2714</v>
      </c>
      <c r="AF190" s="57">
        <v>13423681693.813601</v>
      </c>
      <c r="AG190" s="57">
        <v>12773209273.7721</v>
      </c>
      <c r="AH190" s="57">
        <v>12129333429.382099</v>
      </c>
      <c r="AI190" s="57">
        <v>11505836072.431499</v>
      </c>
      <c r="AJ190" s="57">
        <v>10917383940.261101</v>
      </c>
      <c r="AK190" s="57">
        <v>10379528595.764601</v>
      </c>
      <c r="AL190" s="57">
        <v>9908706427.3882599</v>
      </c>
      <c r="AM190" s="57">
        <v>9522238649.1318798</v>
      </c>
      <c r="AN190" s="57">
        <v>9238331300.5475006</v>
      </c>
      <c r="AO190" s="57">
        <v>9076075246.7400894</v>
      </c>
      <c r="AP190" s="57">
        <v>9055446178.3676891</v>
      </c>
      <c r="AQ190" s="57">
        <v>9197304611.6413498</v>
      </c>
      <c r="AR190" s="57">
        <v>9523395888.3243694</v>
      </c>
      <c r="AS190" s="57">
        <v>10056350175.7335</v>
      </c>
      <c r="AT190" s="57">
        <v>10819682466.7379</v>
      </c>
    </row>
    <row r="191" spans="1:46">
      <c r="A191">
        <v>339</v>
      </c>
      <c r="B191">
        <v>430600</v>
      </c>
      <c r="C191" t="s">
        <v>457</v>
      </c>
      <c r="D191" t="s">
        <v>657</v>
      </c>
      <c r="E191" s="57">
        <v>6772303537.8451796</v>
      </c>
      <c r="F191" s="57">
        <v>6872135230.8319197</v>
      </c>
      <c r="G191" s="57">
        <v>7004135776.4678097</v>
      </c>
      <c r="H191" s="57">
        <v>7164091210.9321899</v>
      </c>
      <c r="I191" s="57">
        <v>7347921435.3385</v>
      </c>
      <c r="J191" s="57">
        <v>7551680215.7343998</v>
      </c>
      <c r="K191" s="57">
        <v>7771555183.1016102</v>
      </c>
      <c r="L191" s="57">
        <v>8003867833.3560801</v>
      </c>
      <c r="M191" s="57">
        <v>8245073527.3478298</v>
      </c>
      <c r="N191" s="57">
        <v>8491761490.8610802</v>
      </c>
      <c r="O191" s="57">
        <v>8740654814.6141796</v>
      </c>
      <c r="P191" s="57">
        <v>8988610454.2596302</v>
      </c>
      <c r="Q191" s="57">
        <v>9232619230.3840809</v>
      </c>
      <c r="R191" s="57">
        <v>9469805828.5083294</v>
      </c>
      <c r="S191" s="57">
        <v>9697428799.0872898</v>
      </c>
      <c r="T191" s="57">
        <v>9912880557.5100803</v>
      </c>
      <c r="U191" s="57">
        <v>10113687384.099899</v>
      </c>
      <c r="V191" s="57">
        <v>10297509424.114201</v>
      </c>
      <c r="W191" s="57">
        <v>10462140687.7444</v>
      </c>
      <c r="X191" s="57">
        <v>10605509050.116301</v>
      </c>
      <c r="Y191" s="57">
        <v>10725676251.2896</v>
      </c>
      <c r="Z191" s="57">
        <v>10820837896.258301</v>
      </c>
      <c r="AA191" s="57">
        <v>10889323454.9506</v>
      </c>
      <c r="AB191" s="57">
        <v>10929596262.228701</v>
      </c>
      <c r="AC191" s="57">
        <v>10940253517.889</v>
      </c>
      <c r="AD191" s="57">
        <v>10920026286.6621</v>
      </c>
      <c r="AE191" s="57">
        <v>10867779498.212601</v>
      </c>
      <c r="AF191" s="57">
        <v>10782511947.1395</v>
      </c>
      <c r="AG191" s="57">
        <v>10663356292.9757</v>
      </c>
      <c r="AH191" s="57">
        <v>10509579060.1884</v>
      </c>
      <c r="AI191" s="57">
        <v>10320580638.1789</v>
      </c>
      <c r="AJ191" s="57">
        <v>10095895281.282499</v>
      </c>
      <c r="AK191" s="57">
        <v>9835191108.768961</v>
      </c>
      <c r="AL191" s="57">
        <v>9538270104.8419895</v>
      </c>
      <c r="AM191" s="57">
        <v>9205068118.6393909</v>
      </c>
      <c r="AN191" s="57">
        <v>8835654864.2332592</v>
      </c>
      <c r="AO191" s="57">
        <v>8430233920.6297102</v>
      </c>
      <c r="AP191" s="57">
        <v>7989142731.7691002</v>
      </c>
      <c r="AQ191" s="57">
        <v>7512852606.5259104</v>
      </c>
      <c r="AR191" s="57">
        <v>7001968718.7087402</v>
      </c>
      <c r="AS191" s="57">
        <v>6457230107.0603304</v>
      </c>
      <c r="AT191" s="57">
        <v>5879509675.2576599</v>
      </c>
    </row>
    <row r="192" spans="1:46">
      <c r="A192">
        <v>38</v>
      </c>
      <c r="B192">
        <v>430700</v>
      </c>
      <c r="C192" t="s">
        <v>457</v>
      </c>
      <c r="D192" t="s">
        <v>656</v>
      </c>
      <c r="E192" s="57">
        <v>8072971615.6003199</v>
      </c>
      <c r="F192" s="57">
        <v>8091929769</v>
      </c>
      <c r="G192" s="57">
        <v>8169925186.8049603</v>
      </c>
      <c r="H192" s="57">
        <v>8298515472.8682804</v>
      </c>
      <c r="I192" s="57">
        <v>8469640191.5830202</v>
      </c>
      <c r="J192" s="57">
        <v>8675620867.8820305</v>
      </c>
      <c r="K192" s="57">
        <v>8909160987.2380695</v>
      </c>
      <c r="L192" s="57">
        <v>9163345995.6638508</v>
      </c>
      <c r="M192" s="57">
        <v>9431643299.7119293</v>
      </c>
      <c r="N192" s="57">
        <v>9707902266.4747009</v>
      </c>
      <c r="O192" s="57">
        <v>9986354223.5845604</v>
      </c>
      <c r="P192" s="57">
        <v>10261612459.213699</v>
      </c>
      <c r="Q192" s="57">
        <v>10528672222.0742</v>
      </c>
      <c r="R192" s="57">
        <v>10782910721.417999</v>
      </c>
      <c r="S192" s="57">
        <v>11020087127.037201</v>
      </c>
      <c r="T192" s="57">
        <v>11236342569.263399</v>
      </c>
      <c r="U192" s="57">
        <v>11428200138.9683</v>
      </c>
      <c r="V192" s="57">
        <v>11592564887.563499</v>
      </c>
      <c r="W192" s="57">
        <v>11726723827.000299</v>
      </c>
      <c r="X192" s="57">
        <v>11828345929.770201</v>
      </c>
      <c r="Y192" s="57">
        <v>11895482128.904301</v>
      </c>
      <c r="Z192" s="57">
        <v>11926565317.973801</v>
      </c>
      <c r="AA192" s="57">
        <v>11920410351.0896</v>
      </c>
      <c r="AB192" s="57">
        <v>11876214042.902599</v>
      </c>
      <c r="AC192" s="57">
        <v>11793555168.603701</v>
      </c>
      <c r="AD192" s="57">
        <v>11672394463.9233</v>
      </c>
      <c r="AE192" s="57">
        <v>11513074625.1322</v>
      </c>
      <c r="AF192" s="57">
        <v>11316320309.040701</v>
      </c>
      <c r="AG192" s="57">
        <v>11083238132.999201</v>
      </c>
      <c r="AH192" s="57">
        <v>10815316674.8979</v>
      </c>
      <c r="AI192" s="57">
        <v>10514426473.1668</v>
      </c>
      <c r="AJ192" s="57">
        <v>10182820026.7759</v>
      </c>
      <c r="AK192" s="57">
        <v>9823131795.2352905</v>
      </c>
      <c r="AL192" s="57">
        <v>9438378198.5944195</v>
      </c>
      <c r="AM192" s="57">
        <v>9031957617.4432602</v>
      </c>
      <c r="AN192" s="57">
        <v>8607650392.9111004</v>
      </c>
      <c r="AO192" s="57">
        <v>8169618826.6675701</v>
      </c>
      <c r="AP192" s="57">
        <v>7722407180.9217501</v>
      </c>
      <c r="AQ192" s="57">
        <v>7270941678.4232101</v>
      </c>
      <c r="AR192" s="57">
        <v>6820530502.4606895</v>
      </c>
      <c r="AS192" s="57">
        <v>6376863796.8634005</v>
      </c>
      <c r="AT192" s="57">
        <v>5946013666</v>
      </c>
    </row>
    <row r="193" spans="1:46">
      <c r="A193">
        <v>344</v>
      </c>
      <c r="B193">
        <v>430800</v>
      </c>
      <c r="C193" t="s">
        <v>457</v>
      </c>
      <c r="D193" t="s">
        <v>655</v>
      </c>
      <c r="E193" s="57">
        <v>3089834685.4904799</v>
      </c>
      <c r="F193" s="57">
        <v>3425978712.51999</v>
      </c>
      <c r="G193" s="57">
        <v>3686653641.3720198</v>
      </c>
      <c r="H193" s="57">
        <v>3879841185.43502</v>
      </c>
      <c r="I193" s="57">
        <v>4013152807.7151098</v>
      </c>
      <c r="J193" s="57">
        <v>4093829720.8361101</v>
      </c>
      <c r="K193" s="57">
        <v>4128742887.0394702</v>
      </c>
      <c r="L193" s="57">
        <v>4124393018.18435</v>
      </c>
      <c r="M193" s="57">
        <v>4086910575.74754</v>
      </c>
      <c r="N193" s="57">
        <v>4022055770.8235102</v>
      </c>
      <c r="O193" s="57">
        <v>3935218564.1244602</v>
      </c>
      <c r="P193" s="57">
        <v>3831418665.9801898</v>
      </c>
      <c r="Q193" s="57">
        <v>3715305536.3382502</v>
      </c>
      <c r="R193" s="57">
        <v>3591158384.7637601</v>
      </c>
      <c r="S193" s="57">
        <v>3462886170.4396</v>
      </c>
      <c r="T193" s="57">
        <v>3334027602.1662798</v>
      </c>
      <c r="U193" s="57">
        <v>3207751138.36202</v>
      </c>
      <c r="V193" s="57">
        <v>3086854987.0626602</v>
      </c>
      <c r="W193" s="57">
        <v>2973767105.92168</v>
      </c>
      <c r="X193" s="57">
        <v>2870545202.2103801</v>
      </c>
      <c r="Y193" s="57">
        <v>2778876732.8176498</v>
      </c>
      <c r="Z193" s="57">
        <v>2700078904.24999</v>
      </c>
      <c r="AA193" s="57">
        <v>2635098672.63165</v>
      </c>
      <c r="AB193" s="57">
        <v>2584512743.7045202</v>
      </c>
      <c r="AC193" s="57">
        <v>2548527572.8282099</v>
      </c>
      <c r="AD193" s="57">
        <v>2526979364.9798799</v>
      </c>
      <c r="AE193" s="57">
        <v>2519334074.7544799</v>
      </c>
      <c r="AF193" s="57">
        <v>2524687406.3646798</v>
      </c>
      <c r="AG193" s="57">
        <v>2541764813.6407399</v>
      </c>
      <c r="AH193" s="57">
        <v>2568921500.0304198</v>
      </c>
      <c r="AI193" s="57">
        <v>2604142418.5995998</v>
      </c>
      <c r="AJ193" s="57">
        <v>2645042272.0312099</v>
      </c>
      <c r="AK193" s="57">
        <v>2688865512.6264901</v>
      </c>
      <c r="AL193" s="57">
        <v>2732486342.30404</v>
      </c>
      <c r="AM193" s="57">
        <v>2772408712.6000299</v>
      </c>
      <c r="AN193" s="57">
        <v>2804766324.6684799</v>
      </c>
      <c r="AO193" s="57">
        <v>2825322629.2810302</v>
      </c>
      <c r="AP193" s="57">
        <v>2829470826.8270502</v>
      </c>
      <c r="AQ193" s="57">
        <v>2812233867.3134398</v>
      </c>
      <c r="AR193" s="57">
        <v>2768264450.3649502</v>
      </c>
      <c r="AS193" s="57">
        <v>2691845025.2238402</v>
      </c>
      <c r="AT193" s="57">
        <v>2576887790.74999</v>
      </c>
    </row>
    <row r="194" spans="1:46">
      <c r="A194">
        <v>330</v>
      </c>
      <c r="B194">
        <v>430900</v>
      </c>
      <c r="C194" t="s">
        <v>457</v>
      </c>
      <c r="D194" t="s">
        <v>654</v>
      </c>
      <c r="E194" s="57">
        <v>2829461271.7530799</v>
      </c>
      <c r="F194" s="57">
        <v>4651050419.1609802</v>
      </c>
      <c r="G194" s="57">
        <v>6136762913.0956097</v>
      </c>
      <c r="H194" s="57">
        <v>7319931236.0983</v>
      </c>
      <c r="I194" s="57">
        <v>8232388272.9006701</v>
      </c>
      <c r="J194" s="57">
        <v>8904467310.4241009</v>
      </c>
      <c r="K194" s="57">
        <v>9365002037.7803593</v>
      </c>
      <c r="L194" s="57">
        <v>9641326546.2710896</v>
      </c>
      <c r="M194" s="57">
        <v>9759275329.3879108</v>
      </c>
      <c r="N194" s="57">
        <v>9743183282.8129005</v>
      </c>
      <c r="O194" s="57">
        <v>9615885704.4178791</v>
      </c>
      <c r="P194" s="57">
        <v>9398718294.2647991</v>
      </c>
      <c r="Q194" s="57">
        <v>9111517154.6058006</v>
      </c>
      <c r="R194" s="57">
        <v>8772618789.8828392</v>
      </c>
      <c r="S194" s="57">
        <v>8398860106.7281799</v>
      </c>
      <c r="T194" s="57">
        <v>8005578413.9642</v>
      </c>
      <c r="U194" s="57">
        <v>7606611422.6030598</v>
      </c>
      <c r="V194" s="57">
        <v>7214297245.8473797</v>
      </c>
      <c r="W194" s="57">
        <v>6839474399.0894499</v>
      </c>
      <c r="X194" s="57">
        <v>6491481799.9119596</v>
      </c>
      <c r="Y194" s="57">
        <v>6178158768.08743</v>
      </c>
      <c r="Z194" s="57">
        <v>5905845025.5787001</v>
      </c>
      <c r="AA194" s="57">
        <v>5679380696.5381804</v>
      </c>
      <c r="AB194" s="57">
        <v>5502106307.3091698</v>
      </c>
      <c r="AC194" s="57">
        <v>5375862786.4244099</v>
      </c>
      <c r="AD194" s="57">
        <v>5300991464.6066599</v>
      </c>
      <c r="AE194" s="57">
        <v>5276334074.7693796</v>
      </c>
      <c r="AF194" s="57">
        <v>5299232752.0153503</v>
      </c>
      <c r="AG194" s="57">
        <v>5365530033.6377897</v>
      </c>
      <c r="AH194" s="57">
        <v>5469568859.1200895</v>
      </c>
      <c r="AI194" s="57">
        <v>5604192570.1358299</v>
      </c>
      <c r="AJ194" s="57">
        <v>5760744910.5483103</v>
      </c>
      <c r="AK194" s="57">
        <v>5929070026.41049</v>
      </c>
      <c r="AL194" s="57">
        <v>6097512465.9664001</v>
      </c>
      <c r="AM194" s="57">
        <v>6252917179.6496296</v>
      </c>
      <c r="AN194" s="57">
        <v>6380629520.0833397</v>
      </c>
      <c r="AO194" s="57">
        <v>6464495242.0827303</v>
      </c>
      <c r="AP194" s="57">
        <v>6486860502.6497498</v>
      </c>
      <c r="AQ194" s="57">
        <v>6428571860.97995</v>
      </c>
      <c r="AR194" s="57">
        <v>6268976278.4561501</v>
      </c>
      <c r="AS194" s="57">
        <v>5985921118.6535301</v>
      </c>
      <c r="AT194" s="57">
        <v>5555754147.3348103</v>
      </c>
    </row>
    <row r="195" spans="1:46">
      <c r="A195">
        <v>42</v>
      </c>
      <c r="B195">
        <v>431000</v>
      </c>
      <c r="C195" t="s">
        <v>457</v>
      </c>
      <c r="D195" t="s">
        <v>653</v>
      </c>
      <c r="E195" s="57">
        <v>4795453123.158</v>
      </c>
      <c r="F195" s="57">
        <v>6043757272.6611605</v>
      </c>
      <c r="G195" s="57">
        <v>7128413840.7769604</v>
      </c>
      <c r="H195" s="57">
        <v>8061186128.0190601</v>
      </c>
      <c r="I195" s="57">
        <v>8853450163.8717995</v>
      </c>
      <c r="J195" s="57">
        <v>9516194706.7904091</v>
      </c>
      <c r="K195" s="57">
        <v>10060021244.200899</v>
      </c>
      <c r="L195" s="57">
        <v>10495143992.5</v>
      </c>
      <c r="M195" s="57">
        <v>10831389897.0553</v>
      </c>
      <c r="N195" s="57">
        <v>11078198632.205299</v>
      </c>
      <c r="O195" s="57">
        <v>11244622601.259001</v>
      </c>
      <c r="P195" s="57">
        <v>11339326936.4963</v>
      </c>
      <c r="Q195" s="57">
        <v>11370589499.168301</v>
      </c>
      <c r="R195" s="57">
        <v>11346300879.496201</v>
      </c>
      <c r="S195" s="57">
        <v>11273964396.672501</v>
      </c>
      <c r="T195" s="57">
        <v>11160696098.8603</v>
      </c>
      <c r="U195" s="57">
        <v>11013224763.193701</v>
      </c>
      <c r="V195" s="57">
        <v>10837891895.7773</v>
      </c>
      <c r="W195" s="57">
        <v>10640651731.6866</v>
      </c>
      <c r="X195" s="57">
        <v>10427071234.968</v>
      </c>
      <c r="Y195" s="57">
        <v>10202330098.638599</v>
      </c>
      <c r="Z195" s="57">
        <v>9971220744.6863594</v>
      </c>
      <c r="AA195" s="57">
        <v>9738148324.0698395</v>
      </c>
      <c r="AB195" s="57">
        <v>9507130716.7187691</v>
      </c>
      <c r="AC195" s="57">
        <v>9281798531.5332508</v>
      </c>
      <c r="AD195" s="57">
        <v>9065395106.3845406</v>
      </c>
      <c r="AE195" s="57">
        <v>8860776508.1145191</v>
      </c>
      <c r="AF195" s="57">
        <v>8670411532.5356903</v>
      </c>
      <c r="AG195" s="57">
        <v>8496381704.4317198</v>
      </c>
      <c r="AH195" s="57">
        <v>8340381277.5569</v>
      </c>
      <c r="AI195" s="57">
        <v>8203717234.6363096</v>
      </c>
      <c r="AJ195" s="57">
        <v>8087309287.3656797</v>
      </c>
      <c r="AK195" s="57">
        <v>7991689876.4117002</v>
      </c>
      <c r="AL195" s="57">
        <v>7917004171.4119396</v>
      </c>
      <c r="AM195" s="57">
        <v>7863010070.9746199</v>
      </c>
      <c r="AN195" s="57">
        <v>7829078202.67873</v>
      </c>
      <c r="AO195" s="57">
        <v>7814191923.0742302</v>
      </c>
      <c r="AP195" s="57">
        <v>7816947317.6817198</v>
      </c>
      <c r="AQ195" s="57">
        <v>7835553200.9925098</v>
      </c>
      <c r="AR195" s="57">
        <v>7867831116.4690704</v>
      </c>
      <c r="AS195" s="57">
        <v>7911215336.5441999</v>
      </c>
      <c r="AT195" s="57">
        <v>7962752862.6219597</v>
      </c>
    </row>
    <row r="196" spans="1:46">
      <c r="A196">
        <v>334</v>
      </c>
      <c r="B196">
        <v>431100</v>
      </c>
      <c r="C196" t="s">
        <v>457</v>
      </c>
      <c r="D196" t="s">
        <v>652</v>
      </c>
      <c r="E196" s="57">
        <v>7000849904.5611696</v>
      </c>
      <c r="F196" s="57">
        <v>7071295626.9368601</v>
      </c>
      <c r="G196" s="57">
        <v>7286678134.2088804</v>
      </c>
      <c r="H196" s="57">
        <v>7623186357.54214</v>
      </c>
      <c r="I196" s="57">
        <v>8058331410.0439796</v>
      </c>
      <c r="J196" s="57">
        <v>8570946586.7642803</v>
      </c>
      <c r="K196" s="57">
        <v>9141187364.6951599</v>
      </c>
      <c r="L196" s="57">
        <v>9750531402.7712708</v>
      </c>
      <c r="M196" s="57">
        <v>10381778541.869801</v>
      </c>
      <c r="N196" s="57">
        <v>11019050804.810101</v>
      </c>
      <c r="O196" s="57">
        <v>11647792396.3543</v>
      </c>
      <c r="P196" s="57">
        <v>12254769703.206699</v>
      </c>
      <c r="Q196" s="57">
        <v>12828071294.014099</v>
      </c>
      <c r="R196" s="57">
        <v>13357107919.3657</v>
      </c>
      <c r="S196" s="57">
        <v>13832612511.793301</v>
      </c>
      <c r="T196" s="57">
        <v>14246640185.770901</v>
      </c>
      <c r="U196" s="57">
        <v>14592568237.715099</v>
      </c>
      <c r="V196" s="57">
        <v>14865096145.9849</v>
      </c>
      <c r="W196" s="57">
        <v>15060245570.881599</v>
      </c>
      <c r="X196" s="57">
        <v>15175360354.649</v>
      </c>
      <c r="Y196" s="57">
        <v>15209106521.4736</v>
      </c>
      <c r="Z196" s="57">
        <v>15161472277.4839</v>
      </c>
      <c r="AA196" s="57">
        <v>15033768010.750999</v>
      </c>
      <c r="AB196" s="57">
        <v>14828626291.288601</v>
      </c>
      <c r="AC196" s="57">
        <v>14550001871.052601</v>
      </c>
      <c r="AD196" s="57">
        <v>14203171683.9415</v>
      </c>
      <c r="AE196" s="57">
        <v>13794734845.796101</v>
      </c>
      <c r="AF196" s="57">
        <v>13332612654.3995</v>
      </c>
      <c r="AG196" s="57">
        <v>12826048589.478001</v>
      </c>
      <c r="AH196" s="57">
        <v>12285608312.698999</v>
      </c>
      <c r="AI196" s="57">
        <v>11723179667.673599</v>
      </c>
      <c r="AJ196" s="57">
        <v>11151972679.9548</v>
      </c>
      <c r="AK196" s="57">
        <v>10586519557.037399</v>
      </c>
      <c r="AL196" s="57">
        <v>10042674688.3603</v>
      </c>
      <c r="AM196" s="57">
        <v>9537614645.3031597</v>
      </c>
      <c r="AN196" s="57">
        <v>9089838181.1887798</v>
      </c>
      <c r="AO196" s="57">
        <v>8719166231.2821693</v>
      </c>
      <c r="AP196" s="57">
        <v>8446741912.7915602</v>
      </c>
      <c r="AQ196" s="57">
        <v>8295030524.8661499</v>
      </c>
      <c r="AR196" s="57">
        <v>8287819548.5994301</v>
      </c>
      <c r="AS196" s="57">
        <v>8450218647.0249596</v>
      </c>
      <c r="AT196" s="57">
        <v>8808659665.1214008</v>
      </c>
    </row>
    <row r="197" spans="1:46">
      <c r="A197">
        <v>116</v>
      </c>
      <c r="B197">
        <v>431200</v>
      </c>
      <c r="C197" t="s">
        <v>457</v>
      </c>
      <c r="D197" t="s">
        <v>651</v>
      </c>
      <c r="E197" s="57">
        <v>7531209500.4562702</v>
      </c>
      <c r="F197" s="57">
        <v>7720672175.8214998</v>
      </c>
      <c r="G197" s="57">
        <v>7918053195.5037804</v>
      </c>
      <c r="H197" s="57">
        <v>8122664605.2962503</v>
      </c>
      <c r="I197" s="57">
        <v>8333755254.1215601</v>
      </c>
      <c r="J197" s="57">
        <v>8550510794.0319099</v>
      </c>
      <c r="K197" s="57">
        <v>8772053680.2089996</v>
      </c>
      <c r="L197" s="57">
        <v>8997443170.9640999</v>
      </c>
      <c r="M197" s="57">
        <v>9225675327.7379494</v>
      </c>
      <c r="N197" s="57">
        <v>9455683015.1008797</v>
      </c>
      <c r="O197" s="57">
        <v>9686335900.7527008</v>
      </c>
      <c r="P197" s="57">
        <v>9916440455.5227699</v>
      </c>
      <c r="Q197" s="57">
        <v>10144739953.370001</v>
      </c>
      <c r="R197" s="57">
        <v>10369914471.3827</v>
      </c>
      <c r="S197" s="57">
        <v>10590580889.778999</v>
      </c>
      <c r="T197" s="57">
        <v>10805292891.9062</v>
      </c>
      <c r="U197" s="57">
        <v>11012540964.241301</v>
      </c>
      <c r="V197" s="57">
        <v>11210752396.3909</v>
      </c>
      <c r="W197" s="57">
        <v>11398291281.091101</v>
      </c>
      <c r="X197" s="57">
        <v>11573458514.2073</v>
      </c>
      <c r="Y197" s="57">
        <v>11734491794.7348</v>
      </c>
      <c r="Z197" s="57">
        <v>11879565624.7981</v>
      </c>
      <c r="AA197" s="57">
        <v>12006791309.6514</v>
      </c>
      <c r="AB197" s="57">
        <v>12114216957.678499</v>
      </c>
      <c r="AC197" s="57">
        <v>12199827480.392401</v>
      </c>
      <c r="AD197" s="57">
        <v>12261544592.436001</v>
      </c>
      <c r="AE197" s="57">
        <v>12297226811.5816</v>
      </c>
      <c r="AF197" s="57">
        <v>12304669458.7309</v>
      </c>
      <c r="AG197" s="57">
        <v>12281604657.915199</v>
      </c>
      <c r="AH197" s="57">
        <v>12225701336.2955</v>
      </c>
      <c r="AI197" s="57">
        <v>12134565224.1621</v>
      </c>
      <c r="AJ197" s="57">
        <v>12005738854.934999</v>
      </c>
      <c r="AK197" s="57">
        <v>11836701565.1635</v>
      </c>
      <c r="AL197" s="57">
        <v>11624869494.526699</v>
      </c>
      <c r="AM197" s="57">
        <v>11367595585.833</v>
      </c>
      <c r="AN197" s="57">
        <v>11062169585.0205</v>
      </c>
      <c r="AO197" s="57">
        <v>10705818041.1567</v>
      </c>
      <c r="AP197" s="57">
        <v>10295704306.438801</v>
      </c>
      <c r="AQ197" s="57">
        <v>9828928536.1931992</v>
      </c>
      <c r="AR197" s="57">
        <v>9302527688.8761806</v>
      </c>
      <c r="AS197" s="57">
        <v>8713475526.0733795</v>
      </c>
      <c r="AT197" s="57">
        <v>8058682612.5</v>
      </c>
    </row>
    <row r="198" spans="1:46">
      <c r="A198">
        <v>179</v>
      </c>
      <c r="B198">
        <v>431300</v>
      </c>
      <c r="C198" t="s">
        <v>457</v>
      </c>
      <c r="D198" t="s">
        <v>650</v>
      </c>
      <c r="E198" s="57">
        <v>3304988685.15799</v>
      </c>
      <c r="F198" s="57">
        <v>5024011696.1554899</v>
      </c>
      <c r="G198" s="57">
        <v>6425587175.0112</v>
      </c>
      <c r="H198" s="57">
        <v>7541265606.4027395</v>
      </c>
      <c r="I198" s="57">
        <v>8401178229.6023598</v>
      </c>
      <c r="J198" s="57">
        <v>9034037038.4776897</v>
      </c>
      <c r="K198" s="57">
        <v>9467134781.4913597</v>
      </c>
      <c r="L198" s="57">
        <v>9726344961.7008095</v>
      </c>
      <c r="M198" s="57">
        <v>9836121836.7586403</v>
      </c>
      <c r="N198" s="57">
        <v>9819500418.9125099</v>
      </c>
      <c r="O198" s="57">
        <v>9698096475.0051003</v>
      </c>
      <c r="P198" s="57">
        <v>9492106526.4739704</v>
      </c>
      <c r="Q198" s="57">
        <v>9220307849.3519001</v>
      </c>
      <c r="R198" s="57">
        <v>8900058474.2665691</v>
      </c>
      <c r="S198" s="57">
        <v>8547297186.4407701</v>
      </c>
      <c r="T198" s="57">
        <v>8176543525.6923504</v>
      </c>
      <c r="U198" s="57">
        <v>7800897786.4339304</v>
      </c>
      <c r="V198" s="57">
        <v>7432041017.6735497</v>
      </c>
      <c r="W198" s="57">
        <v>7080235023.0138903</v>
      </c>
      <c r="X198" s="57">
        <v>6754322360.6531696</v>
      </c>
      <c r="Y198" s="57">
        <v>6461726343.3838196</v>
      </c>
      <c r="Z198" s="57">
        <v>6208451038.5942698</v>
      </c>
      <c r="AA198" s="57">
        <v>5999081268.2672396</v>
      </c>
      <c r="AB198" s="57">
        <v>5836782608.9806805</v>
      </c>
      <c r="AC198" s="57">
        <v>5723301391.9076796</v>
      </c>
      <c r="AD198" s="57">
        <v>5658964702.8166199</v>
      </c>
      <c r="AE198" s="57">
        <v>5642680382.0700397</v>
      </c>
      <c r="AF198" s="57">
        <v>5671937024.6261902</v>
      </c>
      <c r="AG198" s="57">
        <v>5742803980.0385399</v>
      </c>
      <c r="AH198" s="57">
        <v>5849931352.4547997</v>
      </c>
      <c r="AI198" s="57">
        <v>5986550000.6189899</v>
      </c>
      <c r="AJ198" s="57">
        <v>6144471537.8681297</v>
      </c>
      <c r="AK198" s="57">
        <v>6314088332.1364403</v>
      </c>
      <c r="AL198" s="57">
        <v>6484373505.9516296</v>
      </c>
      <c r="AM198" s="57">
        <v>6642880936.4373503</v>
      </c>
      <c r="AN198" s="57">
        <v>6775745255.3117399</v>
      </c>
      <c r="AO198" s="57">
        <v>6867681848.8884001</v>
      </c>
      <c r="AP198" s="57">
        <v>6901986858.0752897</v>
      </c>
      <c r="AQ198" s="57">
        <v>6860537178.3763103</v>
      </c>
      <c r="AR198" s="57">
        <v>6723790459.8896198</v>
      </c>
      <c r="AS198" s="57">
        <v>6470785107.3085604</v>
      </c>
      <c r="AT198" s="57">
        <v>6079140279.9217196</v>
      </c>
    </row>
    <row r="199" spans="1:46">
      <c r="A199">
        <v>305</v>
      </c>
      <c r="B199">
        <v>433100</v>
      </c>
      <c r="C199" t="s">
        <v>457</v>
      </c>
      <c r="D199" t="s">
        <v>649</v>
      </c>
      <c r="E199" s="57">
        <v>3612459872.7865</v>
      </c>
      <c r="F199" s="57">
        <v>3375791058.3340998</v>
      </c>
      <c r="G199" s="57">
        <v>3179137770.7897401</v>
      </c>
      <c r="H199" s="57">
        <v>3019044618.7213702</v>
      </c>
      <c r="I199" s="57">
        <v>2892202306.28158</v>
      </c>
      <c r="J199" s="57">
        <v>2795447633.2076602</v>
      </c>
      <c r="K199" s="57">
        <v>2725763494.8215499</v>
      </c>
      <c r="L199" s="57">
        <v>2680278882.0299101</v>
      </c>
      <c r="M199" s="57">
        <v>2656268881.32407</v>
      </c>
      <c r="N199" s="57">
        <v>2651154674.7799902</v>
      </c>
      <c r="O199" s="57">
        <v>2662503540.0583901</v>
      </c>
      <c r="P199" s="57">
        <v>2688028850.4045801</v>
      </c>
      <c r="Q199" s="57">
        <v>2725590074.6486502</v>
      </c>
      <c r="R199" s="57">
        <v>2773192777.2052698</v>
      </c>
      <c r="S199" s="57">
        <v>2828988618.0738602</v>
      </c>
      <c r="T199" s="57">
        <v>2891275352.83847</v>
      </c>
      <c r="U199" s="57">
        <v>2958496832.66787</v>
      </c>
      <c r="V199" s="57">
        <v>3029243004.3154802</v>
      </c>
      <c r="W199" s="57">
        <v>3102249910.1194</v>
      </c>
      <c r="X199" s="57">
        <v>3176399688.00246</v>
      </c>
      <c r="Y199" s="57">
        <v>3250720571.4720898</v>
      </c>
      <c r="Z199" s="57">
        <v>3324386889.62045</v>
      </c>
      <c r="AA199" s="57">
        <v>3396719067.1243601</v>
      </c>
      <c r="AB199" s="57">
        <v>3467183624.2452998</v>
      </c>
      <c r="AC199" s="57">
        <v>3535393176.8295202</v>
      </c>
      <c r="AD199" s="57">
        <v>3601106436.3078198</v>
      </c>
      <c r="AE199" s="57">
        <v>3664228209.6957898</v>
      </c>
      <c r="AF199" s="57">
        <v>3724809399.5935998</v>
      </c>
      <c r="AG199" s="57">
        <v>3783047004.1861801</v>
      </c>
      <c r="AH199" s="57">
        <v>3839284117.2431402</v>
      </c>
      <c r="AI199" s="57">
        <v>3894009928.11867</v>
      </c>
      <c r="AJ199" s="57">
        <v>3947859721.75174</v>
      </c>
      <c r="AK199" s="57">
        <v>4001614878.6659899</v>
      </c>
      <c r="AL199" s="57">
        <v>4056202874.9696398</v>
      </c>
      <c r="AM199" s="57">
        <v>4112697282.3557901</v>
      </c>
      <c r="AN199" s="57">
        <v>4172317768.1019802</v>
      </c>
      <c r="AO199" s="57">
        <v>4236430095.07055</v>
      </c>
      <c r="AP199" s="57">
        <v>4306546121.7086096</v>
      </c>
      <c r="AQ199" s="57">
        <v>4384323802.0477505</v>
      </c>
      <c r="AR199" s="57">
        <v>4471567185.7044096</v>
      </c>
      <c r="AS199" s="57">
        <v>4570226417.87957</v>
      </c>
      <c r="AT199" s="57">
        <v>4682397739.3589497</v>
      </c>
    </row>
    <row r="200" spans="1:46">
      <c r="A200">
        <v>84</v>
      </c>
      <c r="B200">
        <v>440100</v>
      </c>
      <c r="C200" t="s">
        <v>465</v>
      </c>
      <c r="D200" t="s">
        <v>648</v>
      </c>
      <c r="E200" s="57">
        <v>22505786252.646702</v>
      </c>
      <c r="F200" s="57">
        <v>28801624438.018799</v>
      </c>
      <c r="G200" s="57">
        <v>33971373680.307301</v>
      </c>
      <c r="H200" s="57">
        <v>38120518710.191498</v>
      </c>
      <c r="I200" s="57">
        <v>41350044616.582603</v>
      </c>
      <c r="J200" s="57">
        <v>43756436846.624603</v>
      </c>
      <c r="K200" s="57">
        <v>45431681205.694099</v>
      </c>
      <c r="L200" s="57">
        <v>46463263857.400002</v>
      </c>
      <c r="M200" s="57">
        <v>46934171323.584396</v>
      </c>
      <c r="N200" s="57">
        <v>46922890484.320396</v>
      </c>
      <c r="O200" s="57">
        <v>46503408577.9161</v>
      </c>
      <c r="P200" s="57">
        <v>45745213200.9105</v>
      </c>
      <c r="Q200" s="57">
        <v>44713292308.074799</v>
      </c>
      <c r="R200" s="57">
        <v>43468134212.414703</v>
      </c>
      <c r="S200" s="57">
        <v>42065727585.1661</v>
      </c>
      <c r="T200" s="57">
        <v>40557561455.7994</v>
      </c>
      <c r="U200" s="57">
        <v>38990625212.016998</v>
      </c>
      <c r="V200" s="57">
        <v>37407408599.752602</v>
      </c>
      <c r="W200" s="57">
        <v>35845901723.174896</v>
      </c>
      <c r="X200" s="57">
        <v>34339595044.682499</v>
      </c>
      <c r="Y200" s="57">
        <v>32917479384.9086</v>
      </c>
      <c r="Z200" s="57">
        <v>31604045922.718399</v>
      </c>
      <c r="AA200" s="57">
        <v>30419286195.2094</v>
      </c>
      <c r="AB200" s="57">
        <v>29378692097.710098</v>
      </c>
      <c r="AC200" s="57">
        <v>28493255883.786301</v>
      </c>
      <c r="AD200" s="57">
        <v>27769470165.231602</v>
      </c>
      <c r="AE200" s="57">
        <v>27209327912.073898</v>
      </c>
      <c r="AF200" s="57">
        <v>26810322452.573399</v>
      </c>
      <c r="AG200" s="57">
        <v>26565447473.223801</v>
      </c>
      <c r="AH200" s="57">
        <v>26463197018.750099</v>
      </c>
      <c r="AI200" s="57">
        <v>26487565492.1115</v>
      </c>
      <c r="AJ200" s="57">
        <v>26618047654.4972</v>
      </c>
      <c r="AK200" s="57">
        <v>26829638625.331699</v>
      </c>
      <c r="AL200" s="57">
        <v>27092833882.270599</v>
      </c>
      <c r="AM200" s="57">
        <v>27373629261.200802</v>
      </c>
      <c r="AN200" s="57">
        <v>27633520956.2472</v>
      </c>
      <c r="AO200" s="57">
        <v>27829505519.7579</v>
      </c>
      <c r="AP200" s="57">
        <v>27914079862.322899</v>
      </c>
      <c r="AQ200" s="57">
        <v>27835241252.760399</v>
      </c>
      <c r="AR200" s="57">
        <v>27536487318.120201</v>
      </c>
      <c r="AS200" s="57">
        <v>26956816043.687599</v>
      </c>
      <c r="AT200" s="57">
        <v>26030725772.979099</v>
      </c>
    </row>
    <row r="201" spans="1:46">
      <c r="A201">
        <v>239</v>
      </c>
      <c r="B201">
        <v>440200</v>
      </c>
      <c r="C201" t="s">
        <v>465</v>
      </c>
      <c r="D201" t="s">
        <v>647</v>
      </c>
      <c r="E201" s="57">
        <v>2503740739.2120199</v>
      </c>
      <c r="F201" s="57">
        <v>3716550211.4805598</v>
      </c>
      <c r="G201" s="57">
        <v>4707993543.2604103</v>
      </c>
      <c r="H201" s="57">
        <v>5499917307.4667397</v>
      </c>
      <c r="I201" s="57">
        <v>6113189070.0416603</v>
      </c>
      <c r="J201" s="57">
        <v>6567697389.95438</v>
      </c>
      <c r="K201" s="57">
        <v>6882351819.2010803</v>
      </c>
      <c r="L201" s="57">
        <v>7075082902.80511</v>
      </c>
      <c r="M201" s="57">
        <v>7162842178.81674</v>
      </c>
      <c r="N201" s="57">
        <v>7161602178.3132896</v>
      </c>
      <c r="O201" s="57">
        <v>7086356425.3992004</v>
      </c>
      <c r="P201" s="57">
        <v>6951119437.2058401</v>
      </c>
      <c r="Q201" s="57">
        <v>6768926723.8917198</v>
      </c>
      <c r="R201" s="57">
        <v>6551834788.6422396</v>
      </c>
      <c r="S201" s="57">
        <v>6310921127.6699495</v>
      </c>
      <c r="T201" s="57">
        <v>6056284230.2145395</v>
      </c>
      <c r="U201" s="57">
        <v>5797043578.5424204</v>
      </c>
      <c r="V201" s="57">
        <v>5541339647.9473896</v>
      </c>
      <c r="W201" s="57">
        <v>5296333906.7501202</v>
      </c>
      <c r="X201" s="57">
        <v>5068208816.2981596</v>
      </c>
      <c r="Y201" s="57">
        <v>4862167830.9664297</v>
      </c>
      <c r="Z201" s="57">
        <v>4682435398.1566801</v>
      </c>
      <c r="AA201" s="57">
        <v>4532256958.2977304</v>
      </c>
      <c r="AB201" s="57">
        <v>4413898944.8453398</v>
      </c>
      <c r="AC201" s="57">
        <v>4328648784.2825298</v>
      </c>
      <c r="AD201" s="57">
        <v>4276814896.1193199</v>
      </c>
      <c r="AE201" s="57">
        <v>4257726692.89258</v>
      </c>
      <c r="AF201" s="57">
        <v>4269734580.1662598</v>
      </c>
      <c r="AG201" s="57">
        <v>4310209956.5313702</v>
      </c>
      <c r="AH201" s="57">
        <v>4375545213.6063805</v>
      </c>
      <c r="AI201" s="57">
        <v>4461153736.0359497</v>
      </c>
      <c r="AJ201" s="57">
        <v>4561469901.4923697</v>
      </c>
      <c r="AK201" s="57">
        <v>4669949080.6751099</v>
      </c>
      <c r="AL201" s="57">
        <v>4779067637.3100004</v>
      </c>
      <c r="AM201" s="57">
        <v>4880322928.1504498</v>
      </c>
      <c r="AN201" s="57">
        <v>4964233302.9771099</v>
      </c>
      <c r="AO201" s="57">
        <v>5020338104.5971098</v>
      </c>
      <c r="AP201" s="57">
        <v>5037197668.8443003</v>
      </c>
      <c r="AQ201" s="57">
        <v>5002393324.5811195</v>
      </c>
      <c r="AR201" s="57">
        <v>4902527393.6950102</v>
      </c>
      <c r="AS201" s="57">
        <v>4723223191.1022301</v>
      </c>
      <c r="AT201" s="57">
        <v>4449125024.7446899</v>
      </c>
    </row>
    <row r="202" spans="1:46">
      <c r="A202">
        <v>242</v>
      </c>
      <c r="B202">
        <v>440300</v>
      </c>
      <c r="C202" t="s">
        <v>465</v>
      </c>
      <c r="D202" t="s">
        <v>646</v>
      </c>
      <c r="E202" s="57">
        <v>41029731869.827103</v>
      </c>
      <c r="F202" s="57">
        <v>37493182803.167</v>
      </c>
      <c r="G202" s="57">
        <v>34429961437.130302</v>
      </c>
      <c r="H202" s="57">
        <v>31800896062.3036</v>
      </c>
      <c r="I202" s="57">
        <v>29568369244.915298</v>
      </c>
      <c r="J202" s="57">
        <v>27696317826.835201</v>
      </c>
      <c r="K202" s="57">
        <v>26150232925.574501</v>
      </c>
      <c r="L202" s="57">
        <v>24897159934.286201</v>
      </c>
      <c r="M202" s="57">
        <v>23905698521.764301</v>
      </c>
      <c r="N202" s="57">
        <v>23146002632.445202</v>
      </c>
      <c r="O202" s="57">
        <v>22589780486.4062</v>
      </c>
      <c r="P202" s="57">
        <v>22210294579.3661</v>
      </c>
      <c r="Q202" s="57">
        <v>21982361682.685699</v>
      </c>
      <c r="R202" s="57">
        <v>21882352843.366901</v>
      </c>
      <c r="S202" s="57">
        <v>21888193384.053101</v>
      </c>
      <c r="T202" s="57">
        <v>21979362903.029701</v>
      </c>
      <c r="U202" s="57">
        <v>22136895274.223099</v>
      </c>
      <c r="V202" s="57">
        <v>22343378647.201599</v>
      </c>
      <c r="W202" s="57">
        <v>22582955447.175098</v>
      </c>
      <c r="X202" s="57">
        <v>22841322374.994301</v>
      </c>
      <c r="Y202" s="57">
        <v>23105730407.152401</v>
      </c>
      <c r="Z202" s="57">
        <v>23364984795.783798</v>
      </c>
      <c r="AA202" s="57">
        <v>23609445068.6637</v>
      </c>
      <c r="AB202" s="57">
        <v>23831025029.2104</v>
      </c>
      <c r="AC202" s="57">
        <v>24023192756.4818</v>
      </c>
      <c r="AD202" s="57">
        <v>24180970605.1791</v>
      </c>
      <c r="AE202" s="57">
        <v>24300935205.6441</v>
      </c>
      <c r="AF202" s="57">
        <v>24381217463.859901</v>
      </c>
      <c r="AG202" s="57">
        <v>24421502561.452099</v>
      </c>
      <c r="AH202" s="57">
        <v>24423029955.686699</v>
      </c>
      <c r="AI202" s="57">
        <v>24388593379.471699</v>
      </c>
      <c r="AJ202" s="57">
        <v>24322540841.3577</v>
      </c>
      <c r="AK202" s="57">
        <v>24230774625.534901</v>
      </c>
      <c r="AL202" s="57">
        <v>24120751291.8367</v>
      </c>
      <c r="AM202" s="57">
        <v>24001481675.736099</v>
      </c>
      <c r="AN202" s="57">
        <v>23883530888.350101</v>
      </c>
      <c r="AO202" s="57">
        <v>23779018316.4361</v>
      </c>
      <c r="AP202" s="57">
        <v>23701617622.391399</v>
      </c>
      <c r="AQ202" s="57">
        <v>23666556744.257599</v>
      </c>
      <c r="AR202" s="57">
        <v>23690617895.716301</v>
      </c>
      <c r="AS202" s="57">
        <v>23792137566.091301</v>
      </c>
      <c r="AT202" s="57">
        <v>23991006520.346199</v>
      </c>
    </row>
    <row r="203" spans="1:46">
      <c r="A203">
        <v>360</v>
      </c>
      <c r="B203">
        <v>440400</v>
      </c>
      <c r="C203" t="s">
        <v>465</v>
      </c>
      <c r="D203" t="s">
        <v>645</v>
      </c>
      <c r="E203" s="57">
        <v>5740736244.5046501</v>
      </c>
      <c r="F203" s="57">
        <v>6143314230.24858</v>
      </c>
      <c r="G203" s="57">
        <v>6511912987.1456804</v>
      </c>
      <c r="H203" s="57">
        <v>6846510619.3912401</v>
      </c>
      <c r="I203" s="57">
        <v>7147200363.2315903</v>
      </c>
      <c r="J203" s="57">
        <v>7414190586.9641399</v>
      </c>
      <c r="K203" s="57">
        <v>7647804790.9373503</v>
      </c>
      <c r="L203" s="57">
        <v>7848481607.5507498</v>
      </c>
      <c r="M203" s="57">
        <v>8016774801.25492</v>
      </c>
      <c r="N203" s="57">
        <v>8153353268.5515003</v>
      </c>
      <c r="O203" s="57">
        <v>8259001037.9932003</v>
      </c>
      <c r="P203" s="57">
        <v>8334617270.1837997</v>
      </c>
      <c r="Q203" s="57">
        <v>8381216257.7781096</v>
      </c>
      <c r="R203" s="57">
        <v>8399927425.4820299</v>
      </c>
      <c r="S203" s="57">
        <v>8391995330.0524902</v>
      </c>
      <c r="T203" s="57">
        <v>8358779660.2975302</v>
      </c>
      <c r="U203" s="57">
        <v>8301755237.07619</v>
      </c>
      <c r="V203" s="57">
        <v>8222512013.2986202</v>
      </c>
      <c r="W203" s="57">
        <v>8122755073.9260101</v>
      </c>
      <c r="X203" s="57">
        <v>8004304635.9706001</v>
      </c>
      <c r="Y203" s="57">
        <v>7869096048.4957199</v>
      </c>
      <c r="Z203" s="57">
        <v>7719179792.6157398</v>
      </c>
      <c r="AA203" s="57">
        <v>7556721481.4960804</v>
      </c>
      <c r="AB203" s="57">
        <v>7384001860.35326</v>
      </c>
      <c r="AC203" s="57">
        <v>7203416806.4548101</v>
      </c>
      <c r="AD203" s="57">
        <v>7017477329.1193705</v>
      </c>
      <c r="AE203" s="57">
        <v>6828809569.7165899</v>
      </c>
      <c r="AF203" s="57">
        <v>6640154801.6672297</v>
      </c>
      <c r="AG203" s="57">
        <v>6454369430.4430799</v>
      </c>
      <c r="AH203" s="57">
        <v>6274424993.5670204</v>
      </c>
      <c r="AI203" s="57">
        <v>6103408160.6129303</v>
      </c>
      <c r="AJ203" s="57">
        <v>5944520733.2058296</v>
      </c>
      <c r="AK203" s="57">
        <v>5801079645.02174</v>
      </c>
      <c r="AL203" s="57">
        <v>5676516961.7877598</v>
      </c>
      <c r="AM203" s="57">
        <v>5574379881.2820597</v>
      </c>
      <c r="AN203" s="57">
        <v>5498330733.33389</v>
      </c>
      <c r="AO203" s="57">
        <v>5452146979.8234701</v>
      </c>
      <c r="AP203" s="57">
        <v>5439721214.68221</v>
      </c>
      <c r="AQ203" s="57">
        <v>5465061163.8924799</v>
      </c>
      <c r="AR203" s="57">
        <v>5532289685.4877501</v>
      </c>
      <c r="AS203" s="57">
        <v>5645644769.5525599</v>
      </c>
      <c r="AT203" s="57">
        <v>5809479538.2224998</v>
      </c>
    </row>
    <row r="204" spans="1:46">
      <c r="A204">
        <v>233</v>
      </c>
      <c r="B204">
        <v>440500</v>
      </c>
      <c r="C204" t="s">
        <v>465</v>
      </c>
      <c r="D204" t="s">
        <v>644</v>
      </c>
      <c r="E204" s="57">
        <v>8655123291.7306995</v>
      </c>
      <c r="F204" s="57">
        <v>9323920291.80937</v>
      </c>
      <c r="G204" s="57">
        <v>9901723611.8639393</v>
      </c>
      <c r="H204" s="57">
        <v>10402338310.2293</v>
      </c>
      <c r="I204" s="57">
        <v>10838630770.2265</v>
      </c>
      <c r="J204" s="57">
        <v>11222528700.162701</v>
      </c>
      <c r="K204" s="57">
        <v>11565021133.3312</v>
      </c>
      <c r="L204" s="57">
        <v>11876158428.0114</v>
      </c>
      <c r="M204" s="57">
        <v>12165052267.4687</v>
      </c>
      <c r="N204" s="57">
        <v>12439875659.9548</v>
      </c>
      <c r="O204" s="57">
        <v>12707862938.7073</v>
      </c>
      <c r="P204" s="57">
        <v>12975309761.950001</v>
      </c>
      <c r="Q204" s="57">
        <v>13247573112.892799</v>
      </c>
      <c r="R204" s="57">
        <v>13529071299.7318</v>
      </c>
      <c r="S204" s="57">
        <v>13823283955.649</v>
      </c>
      <c r="T204" s="57">
        <v>14132752038.8127</v>
      </c>
      <c r="U204" s="57">
        <v>14459077832.377199</v>
      </c>
      <c r="V204" s="57">
        <v>14802924944.483</v>
      </c>
      <c r="W204" s="57">
        <v>15164018308.2565</v>
      </c>
      <c r="X204" s="57">
        <v>15541144181.810499</v>
      </c>
      <c r="Y204" s="57">
        <v>15932150148.243601</v>
      </c>
      <c r="Z204" s="57">
        <v>16333945115.6408</v>
      </c>
      <c r="AA204" s="57">
        <v>16742499317.073099</v>
      </c>
      <c r="AB204" s="57">
        <v>17152844310.5973</v>
      </c>
      <c r="AC204" s="57">
        <v>17559072979.256802</v>
      </c>
      <c r="AD204" s="57">
        <v>17954339531.080898</v>
      </c>
      <c r="AE204" s="57">
        <v>18330859499.0849</v>
      </c>
      <c r="AF204" s="57">
        <v>18679909741.270199</v>
      </c>
      <c r="AG204" s="57">
        <v>18991828440.624699</v>
      </c>
      <c r="AH204" s="57">
        <v>19256015105.121799</v>
      </c>
      <c r="AI204" s="57">
        <v>19460930567.7215</v>
      </c>
      <c r="AJ204" s="57">
        <v>19594096986.369598</v>
      </c>
      <c r="AK204" s="57">
        <v>19642097843.998299</v>
      </c>
      <c r="AL204" s="57">
        <v>19590577948.5256</v>
      </c>
      <c r="AM204" s="57">
        <v>19424243432.855499</v>
      </c>
      <c r="AN204" s="57">
        <v>19126861754.8787</v>
      </c>
      <c r="AO204" s="57">
        <v>18681261697.471802</v>
      </c>
      <c r="AP204" s="57">
        <v>18069333368.4967</v>
      </c>
      <c r="AQ204" s="57">
        <v>17272028200.8027</v>
      </c>
      <c r="AR204" s="57">
        <v>16269358952.224199</v>
      </c>
      <c r="AS204" s="57">
        <v>15040399705.5823</v>
      </c>
      <c r="AT204" s="57">
        <v>13563285868.6838</v>
      </c>
    </row>
    <row r="205" spans="1:46">
      <c r="A205">
        <v>72</v>
      </c>
      <c r="B205">
        <v>440600</v>
      </c>
      <c r="C205" t="s">
        <v>465</v>
      </c>
      <c r="D205" t="s">
        <v>643</v>
      </c>
      <c r="E205" s="57">
        <v>7827883216.5977201</v>
      </c>
      <c r="F205" s="57">
        <v>9017576028.4457893</v>
      </c>
      <c r="G205" s="57">
        <v>9974925235.9420795</v>
      </c>
      <c r="H205" s="57">
        <v>10723680251.601299</v>
      </c>
      <c r="I205" s="57">
        <v>11286500719.4142</v>
      </c>
      <c r="J205" s="57">
        <v>11684956514.847099</v>
      </c>
      <c r="K205" s="57">
        <v>11939527744.8426</v>
      </c>
      <c r="L205" s="57">
        <v>12069604747.819</v>
      </c>
      <c r="M205" s="57">
        <v>12093488093.670601</v>
      </c>
      <c r="N205" s="57">
        <v>12028388583.7675</v>
      </c>
      <c r="O205" s="57">
        <v>11890427250.9559</v>
      </c>
      <c r="P205" s="57">
        <v>11694635359.557699</v>
      </c>
      <c r="Q205" s="57">
        <v>11454954405.370899</v>
      </c>
      <c r="R205" s="57">
        <v>11184236115.6693</v>
      </c>
      <c r="S205" s="57">
        <v>10894242449.2027</v>
      </c>
      <c r="T205" s="57">
        <v>10595645596.1966</v>
      </c>
      <c r="U205" s="57">
        <v>10298027978.352501</v>
      </c>
      <c r="V205" s="57">
        <v>10009882248.848301</v>
      </c>
      <c r="W205" s="57">
        <v>9738611292.3368797</v>
      </c>
      <c r="X205" s="57">
        <v>9490528224.9477196</v>
      </c>
      <c r="Y205" s="57">
        <v>9270856394.2861595</v>
      </c>
      <c r="Z205" s="57">
        <v>9083729379.4332008</v>
      </c>
      <c r="AA205" s="57">
        <v>8932190990.9459496</v>
      </c>
      <c r="AB205" s="57">
        <v>8818195270.8571491</v>
      </c>
      <c r="AC205" s="57">
        <v>8742606492.67593</v>
      </c>
      <c r="AD205" s="57">
        <v>8705199161.3866901</v>
      </c>
      <c r="AE205" s="57">
        <v>8704658013.45047</v>
      </c>
      <c r="AF205" s="57">
        <v>8738578016.8036804</v>
      </c>
      <c r="AG205" s="57">
        <v>8803464370.85886</v>
      </c>
      <c r="AH205" s="57">
        <v>8894732506.5046101</v>
      </c>
      <c r="AI205" s="57">
        <v>9006708086.1048298</v>
      </c>
      <c r="AJ205" s="57">
        <v>9132627003.4998493</v>
      </c>
      <c r="AK205" s="57">
        <v>9264635384.0060692</v>
      </c>
      <c r="AL205" s="57">
        <v>9393789584.4155006</v>
      </c>
      <c r="AM205" s="57">
        <v>9510056192.9959393</v>
      </c>
      <c r="AN205" s="57">
        <v>9602312029.4911804</v>
      </c>
      <c r="AO205" s="57">
        <v>9658344145.1211891</v>
      </c>
      <c r="AP205" s="57">
        <v>9664849822.5818806</v>
      </c>
      <c r="AQ205" s="57">
        <v>9607436576.0445309</v>
      </c>
      <c r="AR205" s="57">
        <v>9470622151.15695</v>
      </c>
      <c r="AS205" s="57">
        <v>9237834525.0423298</v>
      </c>
      <c r="AT205" s="57">
        <v>8891411906.3000202</v>
      </c>
    </row>
    <row r="206" spans="1:46">
      <c r="A206">
        <v>134</v>
      </c>
      <c r="B206">
        <v>440700</v>
      </c>
      <c r="C206" t="s">
        <v>465</v>
      </c>
      <c r="D206" t="s">
        <v>642</v>
      </c>
      <c r="E206" s="57">
        <v>7184709558.6432896</v>
      </c>
      <c r="F206" s="57">
        <v>7545645746.7642498</v>
      </c>
      <c r="G206" s="57">
        <v>7870855621.8162298</v>
      </c>
      <c r="H206" s="57">
        <v>8165580905.3206902</v>
      </c>
      <c r="I206" s="57">
        <v>8434664706.9910803</v>
      </c>
      <c r="J206" s="57">
        <v>8682551524.7328606</v>
      </c>
      <c r="K206" s="57">
        <v>8913287244.6435394</v>
      </c>
      <c r="L206" s="57">
        <v>9130519141.01264</v>
      </c>
      <c r="M206" s="57">
        <v>9337495876.3216801</v>
      </c>
      <c r="N206" s="57">
        <v>9537067501.2442303</v>
      </c>
      <c r="O206" s="57">
        <v>9731685454.6458492</v>
      </c>
      <c r="P206" s="57">
        <v>9923402563.5841503</v>
      </c>
      <c r="Q206" s="57">
        <v>10113873043.308701</v>
      </c>
      <c r="R206" s="57">
        <v>10304352497.2612</v>
      </c>
      <c r="S206" s="57">
        <v>10495697917.075199</v>
      </c>
      <c r="T206" s="57">
        <v>10688367682.5765</v>
      </c>
      <c r="U206" s="57">
        <v>10882421561.7827</v>
      </c>
      <c r="V206" s="57">
        <v>11077520710.9035</v>
      </c>
      <c r="W206" s="57">
        <v>11272927674.3407</v>
      </c>
      <c r="X206" s="57">
        <v>11467506384.688</v>
      </c>
      <c r="Y206" s="57">
        <v>11659722162.731199</v>
      </c>
      <c r="Z206" s="57">
        <v>11847641717.448099</v>
      </c>
      <c r="AA206" s="57">
        <v>12028933146.0084</v>
      </c>
      <c r="AB206" s="57">
        <v>12200865933.774</v>
      </c>
      <c r="AC206" s="57">
        <v>12360310954.2987</v>
      </c>
      <c r="AD206" s="57">
        <v>12503740469.328501</v>
      </c>
      <c r="AE206" s="57">
        <v>12627228128.801201</v>
      </c>
      <c r="AF206" s="57">
        <v>12726448970.8466</v>
      </c>
      <c r="AG206" s="57">
        <v>12796679421.7868</v>
      </c>
      <c r="AH206" s="57">
        <v>12832797296.135599</v>
      </c>
      <c r="AI206" s="57">
        <v>12829281796.5991</v>
      </c>
      <c r="AJ206" s="57">
        <v>12780213514.075199</v>
      </c>
      <c r="AK206" s="57">
        <v>12679274427.653799</v>
      </c>
      <c r="AL206" s="57">
        <v>12519747904.617201</v>
      </c>
      <c r="AM206" s="57">
        <v>12294518700.439199</v>
      </c>
      <c r="AN206" s="57">
        <v>11996072958.785801</v>
      </c>
      <c r="AO206" s="57">
        <v>11616498211.515301</v>
      </c>
      <c r="AP206" s="57">
        <v>11147483378.677799</v>
      </c>
      <c r="AQ206" s="57">
        <v>10580318768.5152</v>
      </c>
      <c r="AR206" s="57">
        <v>9905896077.4618206</v>
      </c>
      <c r="AS206" s="57">
        <v>9114708390.1437607</v>
      </c>
      <c r="AT206" s="57">
        <v>8196850179.37918</v>
      </c>
    </row>
    <row r="207" spans="1:46">
      <c r="A207">
        <v>343</v>
      </c>
      <c r="B207">
        <v>440800</v>
      </c>
      <c r="C207" t="s">
        <v>465</v>
      </c>
      <c r="D207" t="s">
        <v>641</v>
      </c>
      <c r="E207" s="57">
        <v>9333459053.1961803</v>
      </c>
      <c r="F207" s="57">
        <v>9918168045.3516197</v>
      </c>
      <c r="G207" s="57">
        <v>10441355722.008301</v>
      </c>
      <c r="H207" s="57">
        <v>10912361226.6863</v>
      </c>
      <c r="I207" s="57">
        <v>11339887328.8263</v>
      </c>
      <c r="J207" s="57">
        <v>11732000423.7896</v>
      </c>
      <c r="K207" s="57">
        <v>12096130532.857901</v>
      </c>
      <c r="L207" s="57">
        <v>12439071303.2339</v>
      </c>
      <c r="M207" s="57">
        <v>12766980008.0404</v>
      </c>
      <c r="N207" s="57">
        <v>13085377546.3211</v>
      </c>
      <c r="O207" s="57">
        <v>13399148443.040199</v>
      </c>
      <c r="P207" s="57">
        <v>13712540849.0825</v>
      </c>
      <c r="Q207" s="57">
        <v>14029166541.253401</v>
      </c>
      <c r="R207" s="57">
        <v>14352000922.2787</v>
      </c>
      <c r="S207" s="57">
        <v>14683383020.805</v>
      </c>
      <c r="T207" s="57">
        <v>15025015491.399599</v>
      </c>
      <c r="U207" s="57">
        <v>15377964614.549999</v>
      </c>
      <c r="V207" s="57">
        <v>15742660296.664801</v>
      </c>
      <c r="W207" s="57">
        <v>16118896070.0725</v>
      </c>
      <c r="X207" s="57">
        <v>16505829093.0229</v>
      </c>
      <c r="Y207" s="57">
        <v>16901980149.6859</v>
      </c>
      <c r="Z207" s="57">
        <v>17305233650.152199</v>
      </c>
      <c r="AA207" s="57">
        <v>17712837630.433102</v>
      </c>
      <c r="AB207" s="57">
        <v>18121403752.4604</v>
      </c>
      <c r="AC207" s="57">
        <v>18526907304.086399</v>
      </c>
      <c r="AD207" s="57">
        <v>18924687199.084202</v>
      </c>
      <c r="AE207" s="57">
        <v>19309445977.1474</v>
      </c>
      <c r="AF207" s="57">
        <v>19675249803.890099</v>
      </c>
      <c r="AG207" s="57">
        <v>20015528470.847099</v>
      </c>
      <c r="AH207" s="57">
        <v>20323075395.473801</v>
      </c>
      <c r="AI207" s="57">
        <v>20590047621.146099</v>
      </c>
      <c r="AJ207" s="57">
        <v>20807965817.1605</v>
      </c>
      <c r="AK207" s="57">
        <v>20967714278.7341</v>
      </c>
      <c r="AL207" s="57">
        <v>21059540927.0047</v>
      </c>
      <c r="AM207" s="57">
        <v>21073057309.030399</v>
      </c>
      <c r="AN207" s="57">
        <v>20997238597.790199</v>
      </c>
      <c r="AO207" s="57">
        <v>20820423592.183601</v>
      </c>
      <c r="AP207" s="57">
        <v>20530314717.030602</v>
      </c>
      <c r="AQ207" s="57">
        <v>20113978023.071602</v>
      </c>
      <c r="AR207" s="57">
        <v>19557843186.968201</v>
      </c>
      <c r="AS207" s="57">
        <v>18847703511.301998</v>
      </c>
      <c r="AT207" s="57">
        <v>17968715924.575298</v>
      </c>
    </row>
    <row r="208" spans="1:46">
      <c r="A208">
        <v>185</v>
      </c>
      <c r="B208">
        <v>440900</v>
      </c>
      <c r="C208" t="s">
        <v>465</v>
      </c>
      <c r="D208" t="s">
        <v>640</v>
      </c>
      <c r="E208" s="57">
        <v>3483829315.5586901</v>
      </c>
      <c r="F208" s="57">
        <v>7041177696.4059095</v>
      </c>
      <c r="G208" s="57">
        <v>10001096810.4228</v>
      </c>
      <c r="H208" s="57">
        <v>12419267611.973301</v>
      </c>
      <c r="I208" s="57">
        <v>14348987676.615601</v>
      </c>
      <c r="J208" s="57">
        <v>15841171201.1012</v>
      </c>
      <c r="K208" s="57">
        <v>16944349003.3764</v>
      </c>
      <c r="L208" s="57">
        <v>17704668522.5816</v>
      </c>
      <c r="M208" s="57">
        <v>18165893819.050499</v>
      </c>
      <c r="N208" s="57">
        <v>18369405574.311699</v>
      </c>
      <c r="O208" s="57">
        <v>18354201091.087601</v>
      </c>
      <c r="P208" s="57">
        <v>18156894293.2939</v>
      </c>
      <c r="Q208" s="57">
        <v>17811715726.0415</v>
      </c>
      <c r="R208" s="57">
        <v>17350512555.634399</v>
      </c>
      <c r="S208" s="57">
        <v>16802748569.5714</v>
      </c>
      <c r="T208" s="57">
        <v>16195504176.5448</v>
      </c>
      <c r="U208" s="57">
        <v>15553476406.441099</v>
      </c>
      <c r="V208" s="57">
        <v>14898978910.3414</v>
      </c>
      <c r="W208" s="57">
        <v>14251941960.519899</v>
      </c>
      <c r="X208" s="57">
        <v>13629912450.445</v>
      </c>
      <c r="Y208" s="57">
        <v>13048053894.780199</v>
      </c>
      <c r="Z208" s="57">
        <v>12519146429.381599</v>
      </c>
      <c r="AA208" s="57">
        <v>12053586811.300301</v>
      </c>
      <c r="AB208" s="57">
        <v>11659388418.7815</v>
      </c>
      <c r="AC208" s="57">
        <v>11342181251.263599</v>
      </c>
      <c r="AD208" s="57">
        <v>11105211929.3801</v>
      </c>
      <c r="AE208" s="57">
        <v>10949343694.958</v>
      </c>
      <c r="AF208" s="57">
        <v>10873056411.017799</v>
      </c>
      <c r="AG208" s="57">
        <v>10872446561.774599</v>
      </c>
      <c r="AH208" s="57">
        <v>10941227252.638901</v>
      </c>
      <c r="AI208" s="57">
        <v>11070728210.212099</v>
      </c>
      <c r="AJ208" s="57">
        <v>11249895782.2927</v>
      </c>
      <c r="AK208" s="57">
        <v>11465292937.871799</v>
      </c>
      <c r="AL208" s="57">
        <v>11701099267.134199</v>
      </c>
      <c r="AM208" s="57">
        <v>11939110981.4599</v>
      </c>
      <c r="AN208" s="57">
        <v>12158740913.4221</v>
      </c>
      <c r="AO208" s="57">
        <v>12337018516.788799</v>
      </c>
      <c r="AP208" s="57">
        <v>12448589866.5207</v>
      </c>
      <c r="AQ208" s="57">
        <v>12465717658.774599</v>
      </c>
      <c r="AR208" s="57">
        <v>12358281210.899401</v>
      </c>
      <c r="AS208" s="57">
        <v>12093776461.4384</v>
      </c>
      <c r="AT208" s="57">
        <v>11637315970.1299</v>
      </c>
    </row>
    <row r="209" spans="1:46">
      <c r="A209">
        <v>352</v>
      </c>
      <c r="B209">
        <v>441200</v>
      </c>
      <c r="C209" t="s">
        <v>465</v>
      </c>
      <c r="D209" t="s">
        <v>639</v>
      </c>
      <c r="E209" s="57">
        <v>4629793354.2102699</v>
      </c>
      <c r="F209" s="57">
        <v>4789834565.8671703</v>
      </c>
      <c r="G209" s="57">
        <v>4951292815.7527199</v>
      </c>
      <c r="H209" s="57">
        <v>5113749510.8292799</v>
      </c>
      <c r="I209" s="57">
        <v>5276815696.0942202</v>
      </c>
      <c r="J209" s="57">
        <v>5440132054.5798903</v>
      </c>
      <c r="K209" s="57">
        <v>5603368907.3536701</v>
      </c>
      <c r="L209" s="57">
        <v>5766226213.51793</v>
      </c>
      <c r="M209" s="57">
        <v>5928433570.2100601</v>
      </c>
      <c r="N209" s="57">
        <v>6089750212.6024399</v>
      </c>
      <c r="O209" s="57">
        <v>6249965013.9024801</v>
      </c>
      <c r="P209" s="57">
        <v>6408896485.3525801</v>
      </c>
      <c r="Q209" s="57">
        <v>6566392776.2301302</v>
      </c>
      <c r="R209" s="57">
        <v>6722331673.8475504</v>
      </c>
      <c r="S209" s="57">
        <v>6876620603.5522699</v>
      </c>
      <c r="T209" s="57">
        <v>7029196628.7267199</v>
      </c>
      <c r="U209" s="57">
        <v>7180026450.7883101</v>
      </c>
      <c r="V209" s="57">
        <v>7329106409.1894903</v>
      </c>
      <c r="W209" s="57">
        <v>7476462481.4177103</v>
      </c>
      <c r="X209" s="57">
        <v>7622150282.99541</v>
      </c>
      <c r="Y209" s="57">
        <v>7766255067.4800396</v>
      </c>
      <c r="Z209" s="57">
        <v>7908891726.4640799</v>
      </c>
      <c r="AA209" s="57">
        <v>8050204789.5749798</v>
      </c>
      <c r="AB209" s="57">
        <v>8190368424.4752197</v>
      </c>
      <c r="AC209" s="57">
        <v>8329586436.8622904</v>
      </c>
      <c r="AD209" s="57">
        <v>8468092270.4686699</v>
      </c>
      <c r="AE209" s="57">
        <v>8606149007.0618401</v>
      </c>
      <c r="AF209" s="57">
        <v>8744049366.4443092</v>
      </c>
      <c r="AG209" s="57">
        <v>8882115706.4535904</v>
      </c>
      <c r="AH209" s="57">
        <v>9020700022.9621792</v>
      </c>
      <c r="AI209" s="57">
        <v>9160183949.8775902</v>
      </c>
      <c r="AJ209" s="57">
        <v>9300978759.1423607</v>
      </c>
      <c r="AK209" s="57">
        <v>9443525360.7339993</v>
      </c>
      <c r="AL209" s="57">
        <v>9588294302.66506</v>
      </c>
      <c r="AM209" s="57">
        <v>9735785770.9830704</v>
      </c>
      <c r="AN209" s="57">
        <v>9886529589.7705803</v>
      </c>
      <c r="AO209" s="57">
        <v>10041085221.1451</v>
      </c>
      <c r="AP209" s="57">
        <v>10200041765.2593</v>
      </c>
      <c r="AQ209" s="57">
        <v>10364017960.300699</v>
      </c>
      <c r="AR209" s="57">
        <v>10533662182.4918</v>
      </c>
      <c r="AS209" s="57">
        <v>10709652446.0902</v>
      </c>
      <c r="AT209" s="57">
        <v>10892696403.3885</v>
      </c>
    </row>
    <row r="210" spans="1:46">
      <c r="A210">
        <v>124</v>
      </c>
      <c r="B210">
        <v>441300</v>
      </c>
      <c r="C210" t="s">
        <v>465</v>
      </c>
      <c r="D210" t="s">
        <v>638</v>
      </c>
      <c r="E210" s="57">
        <v>8617633842.3867607</v>
      </c>
      <c r="F210" s="57">
        <v>8801052139.1604805</v>
      </c>
      <c r="G210" s="57">
        <v>8947387380.8711891</v>
      </c>
      <c r="H210" s="57">
        <v>9060624023.6085396</v>
      </c>
      <c r="I210" s="57">
        <v>9144556621.5885506</v>
      </c>
      <c r="J210" s="57">
        <v>9202789827.1536903</v>
      </c>
      <c r="K210" s="57">
        <v>9238738390.7728291</v>
      </c>
      <c r="L210" s="57">
        <v>9255627161.0412693</v>
      </c>
      <c r="M210" s="57">
        <v>9256491084.6807003</v>
      </c>
      <c r="N210" s="57">
        <v>9244175206.5392895</v>
      </c>
      <c r="O210" s="57">
        <v>9221334669.5915298</v>
      </c>
      <c r="P210" s="57">
        <v>9190434714.9384098</v>
      </c>
      <c r="Q210" s="57">
        <v>9153750681.8072796</v>
      </c>
      <c r="R210" s="57">
        <v>9113368007.5519505</v>
      </c>
      <c r="S210" s="57">
        <v>9071182227.6526108</v>
      </c>
      <c r="T210" s="57">
        <v>9028898975.71591</v>
      </c>
      <c r="U210" s="57">
        <v>8988033983.4748592</v>
      </c>
      <c r="V210" s="57">
        <v>8949913080.7889194</v>
      </c>
      <c r="W210" s="57">
        <v>8915672195.6439705</v>
      </c>
      <c r="X210" s="57">
        <v>8886257354.1522903</v>
      </c>
      <c r="Y210" s="57">
        <v>8862424680.5525894</v>
      </c>
      <c r="Z210" s="57">
        <v>8844740397.2099895</v>
      </c>
      <c r="AA210" s="57">
        <v>8833580824.6160393</v>
      </c>
      <c r="AB210" s="57">
        <v>8829132381.38867</v>
      </c>
      <c r="AC210" s="57">
        <v>8831391584.2722397</v>
      </c>
      <c r="AD210" s="57">
        <v>8840165048.1375999</v>
      </c>
      <c r="AE210" s="57">
        <v>8855069485.9818707</v>
      </c>
      <c r="AF210" s="57">
        <v>8875531708.9287109</v>
      </c>
      <c r="AG210" s="57">
        <v>8900788626.2281399</v>
      </c>
      <c r="AH210" s="57">
        <v>8929887245.2566299</v>
      </c>
      <c r="AI210" s="57">
        <v>8961684671.5170403</v>
      </c>
      <c r="AJ210" s="57">
        <v>8994848108.63867</v>
      </c>
      <c r="AK210" s="57">
        <v>9027854858.3771896</v>
      </c>
      <c r="AL210" s="57">
        <v>9058992320.6146908</v>
      </c>
      <c r="AM210" s="57">
        <v>9086357993.3597698</v>
      </c>
      <c r="AN210" s="57">
        <v>9107859472.7473202</v>
      </c>
      <c r="AO210" s="57">
        <v>9121214453.0387802</v>
      </c>
      <c r="AP210" s="57">
        <v>9123950726.6218796</v>
      </c>
      <c r="AQ210" s="57">
        <v>9113406184.0108109</v>
      </c>
      <c r="AR210" s="57">
        <v>9086728813.8461704</v>
      </c>
      <c r="AS210" s="57">
        <v>9040876702.8950405</v>
      </c>
      <c r="AT210" s="57">
        <v>8972618036.0508709</v>
      </c>
    </row>
    <row r="211" spans="1:46">
      <c r="A211">
        <v>187</v>
      </c>
      <c r="B211">
        <v>441400</v>
      </c>
      <c r="C211" t="s">
        <v>465</v>
      </c>
      <c r="D211" t="s">
        <v>637</v>
      </c>
      <c r="E211" s="57">
        <v>4408613637.0463305</v>
      </c>
      <c r="F211" s="57">
        <v>4681150495.5612803</v>
      </c>
      <c r="G211" s="57">
        <v>4926815999.37852</v>
      </c>
      <c r="H211" s="57">
        <v>5147356124.9539604</v>
      </c>
      <c r="I211" s="57">
        <v>5344460714.1508398</v>
      </c>
      <c r="J211" s="57">
        <v>5519763474.2397804</v>
      </c>
      <c r="K211" s="57">
        <v>5674841977.8987398</v>
      </c>
      <c r="L211" s="57">
        <v>5811217663.2131004</v>
      </c>
      <c r="M211" s="57">
        <v>5930355833.67554</v>
      </c>
      <c r="N211" s="57">
        <v>6033665658.1861601</v>
      </c>
      <c r="O211" s="57">
        <v>6122500171.0523901</v>
      </c>
      <c r="P211" s="57">
        <v>6198156271.9890404</v>
      </c>
      <c r="Q211" s="57">
        <v>6261874726.1182699</v>
      </c>
      <c r="R211" s="57">
        <v>6314840163.9696302</v>
      </c>
      <c r="S211" s="57">
        <v>6358181081.4800196</v>
      </c>
      <c r="T211" s="57">
        <v>6392969839.9936895</v>
      </c>
      <c r="U211" s="57">
        <v>6420222666.26229</v>
      </c>
      <c r="V211" s="57">
        <v>6440899652.4447899</v>
      </c>
      <c r="W211" s="57">
        <v>6455904756.1075897</v>
      </c>
      <c r="X211" s="57">
        <v>6466085800.2243795</v>
      </c>
      <c r="Y211" s="57">
        <v>6472234473.1762695</v>
      </c>
      <c r="Z211" s="57">
        <v>6475086328.7517004</v>
      </c>
      <c r="AA211" s="57">
        <v>6475320786.1465101</v>
      </c>
      <c r="AB211" s="57">
        <v>6473561129.96387</v>
      </c>
      <c r="AC211" s="57">
        <v>6470374510.2143402</v>
      </c>
      <c r="AD211" s="57">
        <v>6466271942.3158197</v>
      </c>
      <c r="AE211" s="57">
        <v>6461708307.0936203</v>
      </c>
      <c r="AF211" s="57">
        <v>6457082350.7803497</v>
      </c>
      <c r="AG211" s="57">
        <v>6452736685.0160599</v>
      </c>
      <c r="AH211" s="57">
        <v>6448957786.8480902</v>
      </c>
      <c r="AI211" s="57">
        <v>6445975998.7311897</v>
      </c>
      <c r="AJ211" s="57">
        <v>6443965528.5274801</v>
      </c>
      <c r="AK211" s="57">
        <v>6443044449.5064001</v>
      </c>
      <c r="AL211" s="57">
        <v>6443274700.3448296</v>
      </c>
      <c r="AM211" s="57">
        <v>6444662085.1269197</v>
      </c>
      <c r="AN211" s="57">
        <v>6447156273.3442802</v>
      </c>
      <c r="AO211" s="57">
        <v>6450650799.8958101</v>
      </c>
      <c r="AP211" s="57">
        <v>6454983065.0878</v>
      </c>
      <c r="AQ211" s="57">
        <v>6459934334.6339302</v>
      </c>
      <c r="AR211" s="57">
        <v>6465229739.65522</v>
      </c>
      <c r="AS211" s="57">
        <v>6470538276.6800699</v>
      </c>
      <c r="AT211" s="57">
        <v>6475472807.6442099</v>
      </c>
    </row>
    <row r="212" spans="1:46">
      <c r="A212">
        <v>234</v>
      </c>
      <c r="B212">
        <v>441500</v>
      </c>
      <c r="C212" t="s">
        <v>465</v>
      </c>
      <c r="D212" t="s">
        <v>636</v>
      </c>
      <c r="E212" s="57">
        <v>2160920314.1603198</v>
      </c>
      <c r="F212" s="57">
        <v>3370139254.5278001</v>
      </c>
      <c r="G212" s="57">
        <v>4372693815.2762299</v>
      </c>
      <c r="H212" s="57">
        <v>5188269943.7184296</v>
      </c>
      <c r="I212" s="57">
        <v>5835695425.3018999</v>
      </c>
      <c r="J212" s="57">
        <v>6332939883.6088696</v>
      </c>
      <c r="K212" s="57">
        <v>6697114780.3561201</v>
      </c>
      <c r="L212" s="57">
        <v>6944473415.39503</v>
      </c>
      <c r="M212" s="57">
        <v>7090410926.7117796</v>
      </c>
      <c r="N212" s="57">
        <v>7149464290.4270496</v>
      </c>
      <c r="O212" s="57">
        <v>7135312320.7960997</v>
      </c>
      <c r="P212" s="57">
        <v>7060775670.2090902</v>
      </c>
      <c r="Q212" s="57">
        <v>6937816829.19069</v>
      </c>
      <c r="R212" s="57">
        <v>6777540126.4000101</v>
      </c>
      <c r="S212" s="57">
        <v>6590191728.6310596</v>
      </c>
      <c r="T212" s="57">
        <v>6385159640.8124504</v>
      </c>
      <c r="U212" s="57">
        <v>6170973706.0073404</v>
      </c>
      <c r="V212" s="57">
        <v>5955305605.4136496</v>
      </c>
      <c r="W212" s="57">
        <v>5744968858.3636599</v>
      </c>
      <c r="X212" s="57">
        <v>5545918822.3247204</v>
      </c>
      <c r="Y212" s="57">
        <v>5363252692.89851</v>
      </c>
      <c r="Z212" s="57">
        <v>5201209503.8214302</v>
      </c>
      <c r="AA212" s="57">
        <v>5063170126.9646797</v>
      </c>
      <c r="AB212" s="57">
        <v>4951657272.3337603</v>
      </c>
      <c r="AC212" s="57">
        <v>4868335488.0689201</v>
      </c>
      <c r="AD212" s="57">
        <v>4814011160.4454498</v>
      </c>
      <c r="AE212" s="57">
        <v>4788632513.8726997</v>
      </c>
      <c r="AF212" s="57">
        <v>4791289610.89503</v>
      </c>
      <c r="AG212" s="57">
        <v>4820214352.1912403</v>
      </c>
      <c r="AH212" s="57">
        <v>4872780476.5748396</v>
      </c>
      <c r="AI212" s="57">
        <v>4945503560.9943399</v>
      </c>
      <c r="AJ212" s="57">
        <v>5034041020.5322399</v>
      </c>
      <c r="AK212" s="57">
        <v>5133192108.4060202</v>
      </c>
      <c r="AL212" s="57">
        <v>5236897915.9676704</v>
      </c>
      <c r="AM212" s="57">
        <v>5338241372.7041197</v>
      </c>
      <c r="AN212" s="57">
        <v>5429447246.2369499</v>
      </c>
      <c r="AO212" s="57">
        <v>5501882142.3217897</v>
      </c>
      <c r="AP212" s="57">
        <v>5546054504.8494997</v>
      </c>
      <c r="AQ212" s="57">
        <v>5551614615.8451099</v>
      </c>
      <c r="AR212" s="57">
        <v>5507354595.4685202</v>
      </c>
      <c r="AS212" s="57">
        <v>5401208402.0151501</v>
      </c>
      <c r="AT212" s="57">
        <v>5220251831.9131002</v>
      </c>
    </row>
    <row r="213" spans="1:46">
      <c r="A213">
        <v>102</v>
      </c>
      <c r="B213">
        <v>441600</v>
      </c>
      <c r="C213" t="s">
        <v>465</v>
      </c>
      <c r="D213" t="s">
        <v>635</v>
      </c>
      <c r="E213" s="57">
        <v>2982189597.5530601</v>
      </c>
      <c r="F213" s="57">
        <v>3732798262.8641701</v>
      </c>
      <c r="G213" s="57">
        <v>4353715338.19277</v>
      </c>
      <c r="H213" s="57">
        <v>4857553685.2118597</v>
      </c>
      <c r="I213" s="57">
        <v>5256364773.5661497</v>
      </c>
      <c r="J213" s="57">
        <v>5561638680.8721199</v>
      </c>
      <c r="K213" s="57">
        <v>5784304092.71803</v>
      </c>
      <c r="L213" s="57">
        <v>5934728302.6637201</v>
      </c>
      <c r="M213" s="57">
        <v>6022717212.2409697</v>
      </c>
      <c r="N213" s="57">
        <v>6057515330.9531803</v>
      </c>
      <c r="O213" s="57">
        <v>6047805776.2754698</v>
      </c>
      <c r="P213" s="57">
        <v>6001710273.65487</v>
      </c>
      <c r="Q213" s="57">
        <v>5926789156.5098801</v>
      </c>
      <c r="R213" s="57">
        <v>5830041366.2309799</v>
      </c>
      <c r="S213" s="57">
        <v>5717904452.1802597</v>
      </c>
      <c r="T213" s="57">
        <v>5596254571.6916103</v>
      </c>
      <c r="U213" s="57">
        <v>5470406490.07061</v>
      </c>
      <c r="V213" s="57">
        <v>5345113580.5945702</v>
      </c>
      <c r="W213" s="57">
        <v>5224567824.5125999</v>
      </c>
      <c r="X213" s="57">
        <v>5112399811.0455198</v>
      </c>
      <c r="Y213" s="57">
        <v>5011678737.3859797</v>
      </c>
      <c r="Z213" s="57">
        <v>4924912408.6981096</v>
      </c>
      <c r="AA213" s="57">
        <v>4854047238.1181297</v>
      </c>
      <c r="AB213" s="57">
        <v>4800468246.7536201</v>
      </c>
      <c r="AC213" s="57">
        <v>4764999063.6842899</v>
      </c>
      <c r="AD213" s="57">
        <v>4747901925.9612703</v>
      </c>
      <c r="AE213" s="57">
        <v>4748877678.6076603</v>
      </c>
      <c r="AF213" s="57">
        <v>4767065774.6180601</v>
      </c>
      <c r="AG213" s="57">
        <v>4801044274.9591303</v>
      </c>
      <c r="AH213" s="57">
        <v>4848829848.5688696</v>
      </c>
      <c r="AI213" s="57">
        <v>4907877772.3573799</v>
      </c>
      <c r="AJ213" s="57">
        <v>4975081931.2063198</v>
      </c>
      <c r="AK213" s="57">
        <v>5046774817.9690199</v>
      </c>
      <c r="AL213" s="57">
        <v>5118727533.47085</v>
      </c>
      <c r="AM213" s="57">
        <v>5186149786.50875</v>
      </c>
      <c r="AN213" s="57">
        <v>5243689893.8511</v>
      </c>
      <c r="AO213" s="57">
        <v>5285434780.2384901</v>
      </c>
      <c r="AP213" s="57">
        <v>5304909978.3829002</v>
      </c>
      <c r="AQ213" s="57">
        <v>5295079628.9684095</v>
      </c>
      <c r="AR213" s="57">
        <v>5248346480.6504097</v>
      </c>
      <c r="AS213" s="57">
        <v>5156551890.0564804</v>
      </c>
      <c r="AT213" s="57">
        <v>5010975821.7855501</v>
      </c>
    </row>
    <row r="214" spans="1:46">
      <c r="A214">
        <v>323</v>
      </c>
      <c r="B214">
        <v>441700</v>
      </c>
      <c r="C214" t="s">
        <v>465</v>
      </c>
      <c r="D214" t="s">
        <v>634</v>
      </c>
      <c r="E214" s="57">
        <v>2507856716.5724602</v>
      </c>
      <c r="F214" s="57">
        <v>2593292655.0163698</v>
      </c>
      <c r="G214" s="57">
        <v>2678969718.0008101</v>
      </c>
      <c r="H214" s="57">
        <v>2764717361.9963002</v>
      </c>
      <c r="I214" s="57">
        <v>2850378507.0760498</v>
      </c>
      <c r="J214" s="57">
        <v>2935809536.9159498</v>
      </c>
      <c r="K214" s="57">
        <v>3020880298.7945499</v>
      </c>
      <c r="L214" s="57">
        <v>3105474103.5931001</v>
      </c>
      <c r="M214" s="57">
        <v>3189487725.7955098</v>
      </c>
      <c r="N214" s="57">
        <v>3272831403.48838</v>
      </c>
      <c r="O214" s="57">
        <v>3355428838.36097</v>
      </c>
      <c r="P214" s="57">
        <v>3437217195.7052398</v>
      </c>
      <c r="Q214" s="57">
        <v>3518147104.4158201</v>
      </c>
      <c r="R214" s="57">
        <v>3598182656.9899998</v>
      </c>
      <c r="S214" s="57">
        <v>3677301409.52777</v>
      </c>
      <c r="T214" s="57">
        <v>3755494381.7317901</v>
      </c>
      <c r="U214" s="57">
        <v>3832766056.9074001</v>
      </c>
      <c r="V214" s="57">
        <v>3909134381.9626098</v>
      </c>
      <c r="W214" s="57">
        <v>3984630767.4081101</v>
      </c>
      <c r="X214" s="57">
        <v>4059300087.3572798</v>
      </c>
      <c r="Y214" s="57">
        <v>4133200679.5261502</v>
      </c>
      <c r="Z214" s="57">
        <v>4206404345.2334599</v>
      </c>
      <c r="AA214" s="57">
        <v>4278996349.40061</v>
      </c>
      <c r="AB214" s="57">
        <v>4351075420.5516796</v>
      </c>
      <c r="AC214" s="57">
        <v>4422753750.8134203</v>
      </c>
      <c r="AD214" s="57">
        <v>4494156995.9152803</v>
      </c>
      <c r="AE214" s="57">
        <v>4565424275.1893501</v>
      </c>
      <c r="AF214" s="57">
        <v>4636708171.5704498</v>
      </c>
      <c r="AG214" s="57">
        <v>4708174731.5960197</v>
      </c>
      <c r="AH214" s="57">
        <v>4780003465.4062204</v>
      </c>
      <c r="AI214" s="57">
        <v>4852387346.7438698</v>
      </c>
      <c r="AJ214" s="57">
        <v>4925532812.9544697</v>
      </c>
      <c r="AK214" s="57">
        <v>4999659764.9862099</v>
      </c>
      <c r="AL214" s="57">
        <v>5075001567.3899202</v>
      </c>
      <c r="AM214" s="57">
        <v>5151805048.3191605</v>
      </c>
      <c r="AN214" s="57">
        <v>5230330499.5301199</v>
      </c>
      <c r="AO214" s="57">
        <v>5310851676.3817101</v>
      </c>
      <c r="AP214" s="57">
        <v>5393655797.8354797</v>
      </c>
      <c r="AQ214" s="57">
        <v>5479043546.4556704</v>
      </c>
      <c r="AR214" s="57">
        <v>5567329068.4092197</v>
      </c>
      <c r="AS214" s="57">
        <v>5658839973.4657097</v>
      </c>
      <c r="AT214" s="57">
        <v>5753917334.9974298</v>
      </c>
    </row>
    <row r="215" spans="1:46">
      <c r="A215">
        <v>219</v>
      </c>
      <c r="B215">
        <v>441800</v>
      </c>
      <c r="C215" t="s">
        <v>465</v>
      </c>
      <c r="D215" t="s">
        <v>633</v>
      </c>
      <c r="E215" s="57">
        <v>5625224203.6034803</v>
      </c>
      <c r="F215" s="57">
        <v>5816832270.2163401</v>
      </c>
      <c r="G215" s="57">
        <v>6009726532.3656101</v>
      </c>
      <c r="H215" s="57">
        <v>6203418593.6254501</v>
      </c>
      <c r="I215" s="57">
        <v>6397456114.5015898</v>
      </c>
      <c r="J215" s="57">
        <v>6591422812.4312897</v>
      </c>
      <c r="K215" s="57">
        <v>6784938461.7833796</v>
      </c>
      <c r="L215" s="57">
        <v>6977658893.8582497</v>
      </c>
      <c r="M215" s="57">
        <v>7169275996.8878098</v>
      </c>
      <c r="N215" s="57">
        <v>7359517716.0355501</v>
      </c>
      <c r="O215" s="57">
        <v>7548148053.3965197</v>
      </c>
      <c r="P215" s="57">
        <v>7734967067.9973001</v>
      </c>
      <c r="Q215" s="57">
        <v>7919810875.79603</v>
      </c>
      <c r="R215" s="57">
        <v>8102551649.6824198</v>
      </c>
      <c r="S215" s="57">
        <v>8283097619.4777203</v>
      </c>
      <c r="T215" s="57">
        <v>8461393071.93472</v>
      </c>
      <c r="U215" s="57">
        <v>8637418350.7377892</v>
      </c>
      <c r="V215" s="57">
        <v>8811189856.50284</v>
      </c>
      <c r="W215" s="57">
        <v>8982760046.7773304</v>
      </c>
      <c r="X215" s="57">
        <v>9152217436.0402794</v>
      </c>
      <c r="Y215" s="57">
        <v>9319686595.7022495</v>
      </c>
      <c r="Z215" s="57">
        <v>9485328154.1053791</v>
      </c>
      <c r="AA215" s="57">
        <v>9649338796.5233307</v>
      </c>
      <c r="AB215" s="57">
        <v>9811951265.1613503</v>
      </c>
      <c r="AC215" s="57">
        <v>9973434359.1562099</v>
      </c>
      <c r="AD215" s="57">
        <v>10134092934.5762</v>
      </c>
      <c r="AE215" s="57">
        <v>10294267904.421301</v>
      </c>
      <c r="AF215" s="57">
        <v>10454336238.6229</v>
      </c>
      <c r="AG215" s="57">
        <v>10614710964.0441</v>
      </c>
      <c r="AH215" s="57">
        <v>10775841164.4792</v>
      </c>
      <c r="AI215" s="57">
        <v>10938211980.6546</v>
      </c>
      <c r="AJ215" s="57">
        <v>11102344610.227699</v>
      </c>
      <c r="AK215" s="57">
        <v>11268796307.787901</v>
      </c>
      <c r="AL215" s="57">
        <v>11438160384.8559</v>
      </c>
      <c r="AM215" s="57">
        <v>11611066209.8839</v>
      </c>
      <c r="AN215" s="57">
        <v>11788179208.256001</v>
      </c>
      <c r="AO215" s="57">
        <v>11970200862.287399</v>
      </c>
      <c r="AP215" s="57">
        <v>12157868711.225201</v>
      </c>
      <c r="AQ215" s="57">
        <v>12351956351.2479</v>
      </c>
      <c r="AR215" s="57">
        <v>12553273435.465599</v>
      </c>
      <c r="AS215" s="57">
        <v>12762665673.919901</v>
      </c>
      <c r="AT215" s="57">
        <v>12981014833.584</v>
      </c>
    </row>
    <row r="216" spans="1:46">
      <c r="A216">
        <v>66</v>
      </c>
      <c r="B216">
        <v>441900</v>
      </c>
      <c r="C216" t="s">
        <v>465</v>
      </c>
      <c r="D216" t="s">
        <v>632</v>
      </c>
      <c r="E216" s="57">
        <v>16804508430.7801</v>
      </c>
      <c r="F216" s="57">
        <v>17040451713.9526</v>
      </c>
      <c r="G216" s="57">
        <v>17185080068.369499</v>
      </c>
      <c r="H216" s="57">
        <v>17249957978.8549</v>
      </c>
      <c r="I216" s="57">
        <v>17246056982.9785</v>
      </c>
      <c r="J216" s="57">
        <v>17183755671.055401</v>
      </c>
      <c r="K216" s="57">
        <v>17072839686.1465</v>
      </c>
      <c r="L216" s="57">
        <v>16922501724.0581</v>
      </c>
      <c r="M216" s="57">
        <v>16741341533.342199</v>
      </c>
      <c r="N216" s="57">
        <v>16537365915.2962</v>
      </c>
      <c r="O216" s="57">
        <v>16317988723.9634</v>
      </c>
      <c r="P216" s="57">
        <v>16090030866.132299</v>
      </c>
      <c r="Q216" s="57">
        <v>15859720301.3372</v>
      </c>
      <c r="R216" s="57">
        <v>15632692041.857901</v>
      </c>
      <c r="S216" s="57">
        <v>15413988152.719801</v>
      </c>
      <c r="T216" s="57">
        <v>15208057751.6938</v>
      </c>
      <c r="U216" s="57">
        <v>15018757009.2964</v>
      </c>
      <c r="V216" s="57">
        <v>14849349148.7899</v>
      </c>
      <c r="W216" s="57">
        <v>14702504446.181801</v>
      </c>
      <c r="X216" s="57">
        <v>14580300230.225401</v>
      </c>
      <c r="Y216" s="57">
        <v>14484220882.4195</v>
      </c>
      <c r="Z216" s="57">
        <v>14415157837.008301</v>
      </c>
      <c r="AA216" s="57">
        <v>14373409580.9823</v>
      </c>
      <c r="AB216" s="57">
        <v>14358681654.0765</v>
      </c>
      <c r="AC216" s="57">
        <v>14370086648.7722</v>
      </c>
      <c r="AD216" s="57">
        <v>14406144210.2962</v>
      </c>
      <c r="AE216" s="57">
        <v>14464781036.620701</v>
      </c>
      <c r="AF216" s="57">
        <v>14543330878.463499</v>
      </c>
      <c r="AG216" s="57">
        <v>14638534539.288</v>
      </c>
      <c r="AH216" s="57">
        <v>14746539875.303301</v>
      </c>
      <c r="AI216" s="57">
        <v>14862901795.4636</v>
      </c>
      <c r="AJ216" s="57">
        <v>14982582261.4695</v>
      </c>
      <c r="AK216" s="57">
        <v>15099950287.7663</v>
      </c>
      <c r="AL216" s="57">
        <v>15208781941.545799</v>
      </c>
      <c r="AM216" s="57">
        <v>15302260342.7442</v>
      </c>
      <c r="AN216" s="57">
        <v>15372975664.0443</v>
      </c>
      <c r="AO216" s="57">
        <v>15412925130.8741</v>
      </c>
      <c r="AP216" s="57">
        <v>15413513021.4067</v>
      </c>
      <c r="AQ216" s="57">
        <v>15365550666.562099</v>
      </c>
      <c r="AR216" s="57">
        <v>15259256450.0042</v>
      </c>
      <c r="AS216" s="57">
        <v>15084255808.143801</v>
      </c>
      <c r="AT216" s="57">
        <v>14829581230.1364</v>
      </c>
    </row>
    <row r="217" spans="1:46">
      <c r="A217">
        <v>355</v>
      </c>
      <c r="B217">
        <v>442000</v>
      </c>
      <c r="C217" t="s">
        <v>465</v>
      </c>
      <c r="D217" t="s">
        <v>631</v>
      </c>
      <c r="E217" s="57">
        <v>5887222669.9167805</v>
      </c>
      <c r="F217" s="57">
        <v>5910809315.625</v>
      </c>
      <c r="G217" s="57">
        <v>5993038707.8098698</v>
      </c>
      <c r="H217" s="57">
        <v>6125502775.1678495</v>
      </c>
      <c r="I217" s="57">
        <v>6300202693.1634798</v>
      </c>
      <c r="J217" s="57">
        <v>6509548884.0292196</v>
      </c>
      <c r="K217" s="57">
        <v>6746361016.7655201</v>
      </c>
      <c r="L217" s="57">
        <v>7003868007.1407804</v>
      </c>
      <c r="M217" s="57">
        <v>7275708017.6914101</v>
      </c>
      <c r="N217" s="57">
        <v>7555928457.7218904</v>
      </c>
      <c r="O217" s="57">
        <v>7838985983.3045101</v>
      </c>
      <c r="P217" s="57">
        <v>8119746497.2796898</v>
      </c>
      <c r="Q217" s="57">
        <v>8393485149.2557297</v>
      </c>
      <c r="R217" s="57">
        <v>8655886335.6089897</v>
      </c>
      <c r="S217" s="57">
        <v>8903043699.4837608</v>
      </c>
      <c r="T217" s="57">
        <v>9131460130.7923203</v>
      </c>
      <c r="U217" s="57">
        <v>9338047766.2149601</v>
      </c>
      <c r="V217" s="57">
        <v>9520127989.1999702</v>
      </c>
      <c r="W217" s="57">
        <v>9675431429.9635391</v>
      </c>
      <c r="X217" s="57">
        <v>9802097965.4898891</v>
      </c>
      <c r="Y217" s="57">
        <v>9898676719.5312309</v>
      </c>
      <c r="Z217" s="57">
        <v>9964126062.6077805</v>
      </c>
      <c r="AA217" s="57">
        <v>9997813612.0076694</v>
      </c>
      <c r="AB217" s="57">
        <v>9999516231.7870598</v>
      </c>
      <c r="AC217" s="57">
        <v>9969420032.7700005</v>
      </c>
      <c r="AD217" s="57">
        <v>9908120372.5487404</v>
      </c>
      <c r="AE217" s="57">
        <v>9816621855.4833508</v>
      </c>
      <c r="AF217" s="57">
        <v>9696338332.7017899</v>
      </c>
      <c r="AG217" s="57">
        <v>9549092902.1002903</v>
      </c>
      <c r="AH217" s="57">
        <v>9377117908.3427792</v>
      </c>
      <c r="AI217" s="57">
        <v>9183054942.8613396</v>
      </c>
      <c r="AJ217" s="57">
        <v>8969954843.8559303</v>
      </c>
      <c r="AK217" s="57">
        <v>8741277696.2945309</v>
      </c>
      <c r="AL217" s="57">
        <v>8500892831.91325</v>
      </c>
      <c r="AM217" s="57">
        <v>8253078829.2158604</v>
      </c>
      <c r="AN217" s="57">
        <v>8002523513.4742498</v>
      </c>
      <c r="AO217" s="57">
        <v>7754323956.7287102</v>
      </c>
      <c r="AP217" s="57">
        <v>7513986477.7867498</v>
      </c>
      <c r="AQ217" s="57">
        <v>7287426642.2244301</v>
      </c>
      <c r="AR217" s="57">
        <v>7080969262.3855696</v>
      </c>
      <c r="AS217" s="57">
        <v>6901348397.382</v>
      </c>
      <c r="AT217" s="57">
        <v>6755707353.09373</v>
      </c>
    </row>
    <row r="218" spans="1:46">
      <c r="A218">
        <v>41</v>
      </c>
      <c r="B218">
        <v>445100</v>
      </c>
      <c r="C218" t="s">
        <v>465</v>
      </c>
      <c r="D218" t="s">
        <v>630</v>
      </c>
      <c r="E218" s="57">
        <v>3314044156.7813902</v>
      </c>
      <c r="F218" s="57">
        <v>3421104799.9865999</v>
      </c>
      <c r="G218" s="57">
        <v>3518974843.8034902</v>
      </c>
      <c r="H218" s="57">
        <v>3608133805.4116402</v>
      </c>
      <c r="I218" s="57">
        <v>3689050060.4466801</v>
      </c>
      <c r="J218" s="57">
        <v>3762180843.0002599</v>
      </c>
      <c r="K218" s="57">
        <v>3827972245.6201</v>
      </c>
      <c r="L218" s="57">
        <v>3886859219.3099599</v>
      </c>
      <c r="M218" s="57">
        <v>3939265573.5296502</v>
      </c>
      <c r="N218" s="57">
        <v>3985603976.1950102</v>
      </c>
      <c r="O218" s="57">
        <v>4026275953.6779399</v>
      </c>
      <c r="P218" s="57">
        <v>4061671890.8063798</v>
      </c>
      <c r="Q218" s="57">
        <v>4092171030.8643298</v>
      </c>
      <c r="R218" s="57">
        <v>4118141475.5918102</v>
      </c>
      <c r="S218" s="57">
        <v>4139940185.1849098</v>
      </c>
      <c r="T218" s="57">
        <v>4157912978.2957501</v>
      </c>
      <c r="U218" s="57">
        <v>4172394532.0325098</v>
      </c>
      <c r="V218" s="57">
        <v>4183708381.9593902</v>
      </c>
      <c r="W218" s="57">
        <v>4192166922.0966702</v>
      </c>
      <c r="X218" s="57">
        <v>4198071404.92066</v>
      </c>
      <c r="Y218" s="57">
        <v>4201711941.3637199</v>
      </c>
      <c r="Z218" s="57">
        <v>4203367500.81423</v>
      </c>
      <c r="AA218" s="57">
        <v>4203305911.1166601</v>
      </c>
      <c r="AB218" s="57">
        <v>4201783858.5714898</v>
      </c>
      <c r="AC218" s="57">
        <v>4199046887.9352598</v>
      </c>
      <c r="AD218" s="57">
        <v>4195329402.4205699</v>
      </c>
      <c r="AE218" s="57">
        <v>4190854663.6960301</v>
      </c>
      <c r="AF218" s="57">
        <v>4185834791.8863301</v>
      </c>
      <c r="AG218" s="57">
        <v>4180470765.5721898</v>
      </c>
      <c r="AH218" s="57">
        <v>4174952421.79038</v>
      </c>
      <c r="AI218" s="57">
        <v>4169458456.03371</v>
      </c>
      <c r="AJ218" s="57">
        <v>4164156422.25106</v>
      </c>
      <c r="AK218" s="57">
        <v>4159202732.8473001</v>
      </c>
      <c r="AL218" s="57">
        <v>4154742658.6834202</v>
      </c>
      <c r="AM218" s="57">
        <v>4150910329.0763998</v>
      </c>
      <c r="AN218" s="57">
        <v>4147828731.7992902</v>
      </c>
      <c r="AO218" s="57">
        <v>4145609713.0811801</v>
      </c>
      <c r="AP218" s="57">
        <v>4144353977.6072001</v>
      </c>
      <c r="AQ218" s="57">
        <v>4144151088.5185399</v>
      </c>
      <c r="AR218" s="57">
        <v>4145079467.4124198</v>
      </c>
      <c r="AS218" s="57">
        <v>4147206394.3421202</v>
      </c>
      <c r="AT218" s="57">
        <v>4150588007.8169599</v>
      </c>
    </row>
    <row r="219" spans="1:46">
      <c r="A219">
        <v>136</v>
      </c>
      <c r="B219">
        <v>445200</v>
      </c>
      <c r="C219" t="s">
        <v>465</v>
      </c>
      <c r="D219" t="s">
        <v>629</v>
      </c>
      <c r="E219" s="57">
        <v>4995074856.9015198</v>
      </c>
      <c r="F219" s="57">
        <v>7792122639.0318899</v>
      </c>
      <c r="G219" s="57">
        <v>10131451482.655399</v>
      </c>
      <c r="H219" s="57">
        <v>12054334005.0107</v>
      </c>
      <c r="I219" s="57">
        <v>13600330438.8584</v>
      </c>
      <c r="J219" s="57">
        <v>14807288632.481199</v>
      </c>
      <c r="K219" s="57">
        <v>15711344049.6831</v>
      </c>
      <c r="L219" s="57">
        <v>16346919769.790501</v>
      </c>
      <c r="M219" s="57">
        <v>16746726487.6514</v>
      </c>
      <c r="N219" s="57">
        <v>16941762513.636101</v>
      </c>
      <c r="O219" s="57">
        <v>16961313773.636101</v>
      </c>
      <c r="P219" s="57">
        <v>16832953809.0655</v>
      </c>
      <c r="Q219" s="57">
        <v>16582543776.8598</v>
      </c>
      <c r="R219" s="57">
        <v>16234232449.4767</v>
      </c>
      <c r="S219" s="57">
        <v>15810456214.8957</v>
      </c>
      <c r="T219" s="57">
        <v>15331939076.617901</v>
      </c>
      <c r="U219" s="57">
        <v>14817692653.6667</v>
      </c>
      <c r="V219" s="57">
        <v>14285016180.5874</v>
      </c>
      <c r="W219" s="57">
        <v>13749496507.4466</v>
      </c>
      <c r="X219" s="57">
        <v>13225008099.8335</v>
      </c>
      <c r="Y219" s="57">
        <v>12723713038.8587</v>
      </c>
      <c r="Z219" s="57">
        <v>12256061021.155199</v>
      </c>
      <c r="AA219" s="57">
        <v>11830789358.877199</v>
      </c>
      <c r="AB219" s="57">
        <v>11454922979.701401</v>
      </c>
      <c r="AC219" s="57">
        <v>11133774426.826</v>
      </c>
      <c r="AD219" s="57">
        <v>10870943858.971201</v>
      </c>
      <c r="AE219" s="57">
        <v>10668319050.3792</v>
      </c>
      <c r="AF219" s="57">
        <v>10526075390.813801</v>
      </c>
      <c r="AG219" s="57">
        <v>10442675885.561399</v>
      </c>
      <c r="AH219" s="57">
        <v>10414871155.429501</v>
      </c>
      <c r="AI219" s="57">
        <v>10437699436.747299</v>
      </c>
      <c r="AJ219" s="57">
        <v>10504486581.367201</v>
      </c>
      <c r="AK219" s="57">
        <v>10606846056.6621</v>
      </c>
      <c r="AL219" s="57">
        <v>10734678945.527599</v>
      </c>
      <c r="AM219" s="57">
        <v>10876173946.3808</v>
      </c>
      <c r="AN219" s="57">
        <v>11017807373.160601</v>
      </c>
      <c r="AO219" s="57">
        <v>11144343155.3286</v>
      </c>
      <c r="AP219" s="57">
        <v>11238832837.867399</v>
      </c>
      <c r="AQ219" s="57">
        <v>11282615581.280701</v>
      </c>
      <c r="AR219" s="57">
        <v>11255318161.597401</v>
      </c>
      <c r="AS219" s="57">
        <v>11134854970.363701</v>
      </c>
      <c r="AT219" s="57">
        <v>10897428014.6523</v>
      </c>
    </row>
    <row r="220" spans="1:46">
      <c r="A220">
        <v>340</v>
      </c>
      <c r="B220">
        <v>445300</v>
      </c>
      <c r="C220" t="s">
        <v>465</v>
      </c>
      <c r="D220" t="s">
        <v>628</v>
      </c>
      <c r="E220" s="57">
        <v>2643235447.9025202</v>
      </c>
      <c r="F220" s="57">
        <v>2814024696.5164499</v>
      </c>
      <c r="G220" s="57">
        <v>2968734209.6930499</v>
      </c>
      <c r="H220" s="57">
        <v>3108376430.1677599</v>
      </c>
      <c r="I220" s="57">
        <v>3233932257.3586502</v>
      </c>
      <c r="J220" s="57">
        <v>3346351047.3664799</v>
      </c>
      <c r="K220" s="57">
        <v>3446550612.9746499</v>
      </c>
      <c r="L220" s="57">
        <v>3535417223.64924</v>
      </c>
      <c r="M220" s="57">
        <v>3613805605.53898</v>
      </c>
      <c r="N220" s="57">
        <v>3682538941.4752698</v>
      </c>
      <c r="O220" s="57">
        <v>3742408870.9721599</v>
      </c>
      <c r="P220" s="57">
        <v>3794175490.2263799</v>
      </c>
      <c r="Q220" s="57">
        <v>3838567352.1173</v>
      </c>
      <c r="R220" s="57">
        <v>3876281466.2069702</v>
      </c>
      <c r="S220" s="57">
        <v>3907983298.7400899</v>
      </c>
      <c r="T220" s="57">
        <v>3934306772.6440301</v>
      </c>
      <c r="U220" s="57">
        <v>3955854267.52882</v>
      </c>
      <c r="V220" s="57">
        <v>3973196619.68715</v>
      </c>
      <c r="W220" s="57">
        <v>3986873122.0943699</v>
      </c>
      <c r="X220" s="57">
        <v>3997391524.4085002</v>
      </c>
      <c r="Y220" s="57">
        <v>4005228032.9702101</v>
      </c>
      <c r="Z220" s="57">
        <v>4010827310.8028402</v>
      </c>
      <c r="AA220" s="57">
        <v>4014602477.61238</v>
      </c>
      <c r="AB220" s="57">
        <v>4016935109.7875099</v>
      </c>
      <c r="AC220" s="57">
        <v>4018175240.3995399</v>
      </c>
      <c r="AD220" s="57">
        <v>4018641359.2024498</v>
      </c>
      <c r="AE220" s="57">
        <v>4018620412.6329198</v>
      </c>
      <c r="AF220" s="57">
        <v>4018367803.8102198</v>
      </c>
      <c r="AG220" s="57">
        <v>4018107392.5363302</v>
      </c>
      <c r="AH220" s="57">
        <v>4018031495.2958899</v>
      </c>
      <c r="AI220" s="57">
        <v>4018300885.2561998</v>
      </c>
      <c r="AJ220" s="57">
        <v>4019044792.26721</v>
      </c>
      <c r="AK220" s="57">
        <v>4020360902.8615499</v>
      </c>
      <c r="AL220" s="57">
        <v>4022315360.2544599</v>
      </c>
      <c r="AM220" s="57">
        <v>4024942764.3439202</v>
      </c>
      <c r="AN220" s="57">
        <v>4028246171.7105398</v>
      </c>
      <c r="AO220" s="57">
        <v>4032197095.6175499</v>
      </c>
      <c r="AP220" s="57">
        <v>4036735506.01089</v>
      </c>
      <c r="AQ220" s="57">
        <v>4041769829.5191698</v>
      </c>
      <c r="AR220" s="57">
        <v>4047176949.45362</v>
      </c>
      <c r="AS220" s="57">
        <v>4052802205.8081598</v>
      </c>
      <c r="AT220" s="57">
        <v>4058459395.2593598</v>
      </c>
    </row>
    <row r="221" spans="1:46">
      <c r="A221">
        <v>194</v>
      </c>
      <c r="B221">
        <v>450100</v>
      </c>
      <c r="C221" t="s">
        <v>464</v>
      </c>
      <c r="D221" t="s">
        <v>627</v>
      </c>
      <c r="E221" s="57">
        <v>8836407276.5032005</v>
      </c>
      <c r="F221" s="57">
        <v>10808125452.082701</v>
      </c>
      <c r="G221" s="57">
        <v>12420833093.9202</v>
      </c>
      <c r="H221" s="57">
        <v>13710158374.7047</v>
      </c>
      <c r="I221" s="57">
        <v>14710124025.9881</v>
      </c>
      <c r="J221" s="57">
        <v>15453147338.185499</v>
      </c>
      <c r="K221" s="57">
        <v>15970040160.5751</v>
      </c>
      <c r="L221" s="57">
        <v>16290008901.2983</v>
      </c>
      <c r="M221" s="57">
        <v>16440654527.3594</v>
      </c>
      <c r="N221" s="57">
        <v>16447972564.6259</v>
      </c>
      <c r="O221" s="57">
        <v>16336353097.828199</v>
      </c>
      <c r="P221" s="57">
        <v>16128580770.5604</v>
      </c>
      <c r="Q221" s="57">
        <v>15845834785.2787</v>
      </c>
      <c r="R221" s="57">
        <v>15507688903.3034</v>
      </c>
      <c r="S221" s="57">
        <v>15132111444.817301</v>
      </c>
      <c r="T221" s="57">
        <v>14735465288.866301</v>
      </c>
      <c r="U221" s="57">
        <v>14332507873.359699</v>
      </c>
      <c r="V221" s="57">
        <v>13936391195.0697</v>
      </c>
      <c r="W221" s="57">
        <v>13558661809.6318</v>
      </c>
      <c r="X221" s="57">
        <v>13209260831.5439</v>
      </c>
      <c r="Y221" s="57">
        <v>12896523934.167999</v>
      </c>
      <c r="Z221" s="57">
        <v>12627181349.7285</v>
      </c>
      <c r="AA221" s="57">
        <v>12406357869.3132</v>
      </c>
      <c r="AB221" s="57">
        <v>12237572842.872999</v>
      </c>
      <c r="AC221" s="57">
        <v>12122740179.221399</v>
      </c>
      <c r="AD221" s="57">
        <v>12062168346.035801</v>
      </c>
      <c r="AE221" s="57">
        <v>12054560369.856001</v>
      </c>
      <c r="AF221" s="57">
        <v>12097013836.085199</v>
      </c>
      <c r="AG221" s="57">
        <v>12185020888.99</v>
      </c>
      <c r="AH221" s="57">
        <v>12312468231.699301</v>
      </c>
      <c r="AI221" s="57">
        <v>12471637126.2057</v>
      </c>
      <c r="AJ221" s="57">
        <v>12653203393.364901</v>
      </c>
      <c r="AK221" s="57">
        <v>12846237412.8955</v>
      </c>
      <c r="AL221" s="57">
        <v>13038204123.379</v>
      </c>
      <c r="AM221" s="57">
        <v>13214963022.2605</v>
      </c>
      <c r="AN221" s="57">
        <v>13360768165.8477</v>
      </c>
      <c r="AO221" s="57">
        <v>13458268169.312</v>
      </c>
      <c r="AP221" s="57">
        <v>13488506206.687</v>
      </c>
      <c r="AQ221" s="57">
        <v>13430920010.8706</v>
      </c>
      <c r="AR221" s="57">
        <v>13263341873.622101</v>
      </c>
      <c r="AS221" s="57">
        <v>12961998645.565399</v>
      </c>
      <c r="AT221" s="57">
        <v>12501511736.188101</v>
      </c>
    </row>
    <row r="222" spans="1:46">
      <c r="A222">
        <v>174</v>
      </c>
      <c r="B222">
        <v>450200</v>
      </c>
      <c r="C222" t="s">
        <v>464</v>
      </c>
      <c r="D222" t="s">
        <v>626</v>
      </c>
      <c r="E222" s="57">
        <v>5243072828.9076004</v>
      </c>
      <c r="F222" s="57">
        <v>5462767720.4584503</v>
      </c>
      <c r="G222" s="57">
        <v>5659278700.6493397</v>
      </c>
      <c r="H222" s="57">
        <v>5834254282.6290998</v>
      </c>
      <c r="I222" s="57">
        <v>5989281171.0466404</v>
      </c>
      <c r="J222" s="57">
        <v>6125884262.0509996</v>
      </c>
      <c r="K222" s="57">
        <v>6245526643.2913399</v>
      </c>
      <c r="L222" s="57">
        <v>6349609593.9169302</v>
      </c>
      <c r="M222" s="57">
        <v>6439472584.5771599</v>
      </c>
      <c r="N222" s="57">
        <v>6516393277.4215202</v>
      </c>
      <c r="O222" s="57">
        <v>6581587526.0996399</v>
      </c>
      <c r="P222" s="57">
        <v>6636209375.7612305</v>
      </c>
      <c r="Q222" s="57">
        <v>6681351063.0561504</v>
      </c>
      <c r="R222" s="57">
        <v>6718043016.1343699</v>
      </c>
      <c r="S222" s="57">
        <v>6747253854.6459503</v>
      </c>
      <c r="T222" s="57">
        <v>6769890389.7410803</v>
      </c>
      <c r="U222" s="57">
        <v>6786797624.0700903</v>
      </c>
      <c r="V222" s="57">
        <v>6798758751.78337</v>
      </c>
      <c r="W222" s="57">
        <v>6806495158.5314703</v>
      </c>
      <c r="X222" s="57">
        <v>6810666421.4650602</v>
      </c>
      <c r="Y222" s="57">
        <v>6811870309.2348804</v>
      </c>
      <c r="Z222" s="57">
        <v>6810642781.9918203</v>
      </c>
      <c r="AA222" s="57">
        <v>6807457991.3868799</v>
      </c>
      <c r="AB222" s="57">
        <v>6802728280.5711699</v>
      </c>
      <c r="AC222" s="57">
        <v>6796804184.19592</v>
      </c>
      <c r="AD222" s="57">
        <v>6789974428.4124699</v>
      </c>
      <c r="AE222" s="57">
        <v>6782465930.8722801</v>
      </c>
      <c r="AF222" s="57">
        <v>6774443800.7269096</v>
      </c>
      <c r="AG222" s="57">
        <v>6766011338.6280699</v>
      </c>
      <c r="AH222" s="57">
        <v>6757210036.7275496</v>
      </c>
      <c r="AI222" s="57">
        <v>6748019578.6772804</v>
      </c>
      <c r="AJ222" s="57">
        <v>6738357839.6292601</v>
      </c>
      <c r="AK222" s="57">
        <v>6728080886.2356596</v>
      </c>
      <c r="AL222" s="57">
        <v>6716982976.6487598</v>
      </c>
      <c r="AM222" s="57">
        <v>6704796560.5209198</v>
      </c>
      <c r="AN222" s="57">
        <v>6691192279.0046196</v>
      </c>
      <c r="AO222" s="57">
        <v>6675778964.75249</v>
      </c>
      <c r="AP222" s="57">
        <v>6658103641.9172401</v>
      </c>
      <c r="AQ222" s="57">
        <v>6637651526.15172</v>
      </c>
      <c r="AR222" s="57">
        <v>6613846024.6088896</v>
      </c>
      <c r="AS222" s="57">
        <v>6586048735.9417896</v>
      </c>
      <c r="AT222" s="57">
        <v>6553559450.3036299</v>
      </c>
    </row>
    <row r="223" spans="1:46">
      <c r="A223">
        <v>87</v>
      </c>
      <c r="B223">
        <v>450300</v>
      </c>
      <c r="C223" t="s">
        <v>464</v>
      </c>
      <c r="D223" t="s">
        <v>625</v>
      </c>
      <c r="E223" s="57">
        <v>5081490620.3657999</v>
      </c>
      <c r="F223" s="57">
        <v>5268802273.02812</v>
      </c>
      <c r="G223" s="57">
        <v>5446140428.4023104</v>
      </c>
      <c r="H223" s="57">
        <v>5614777875.2116404</v>
      </c>
      <c r="I223" s="57">
        <v>5775906279.7950001</v>
      </c>
      <c r="J223" s="57">
        <v>5930636186.1068201</v>
      </c>
      <c r="K223" s="57">
        <v>6079997015.7171202</v>
      </c>
      <c r="L223" s="57">
        <v>6224937067.8114901</v>
      </c>
      <c r="M223" s="57">
        <v>6366323519.1910696</v>
      </c>
      <c r="N223" s="57">
        <v>6504942424.2726097</v>
      </c>
      <c r="O223" s="57">
        <v>6641498715.0883999</v>
      </c>
      <c r="P223" s="57">
        <v>6776616201.2863197</v>
      </c>
      <c r="Q223" s="57">
        <v>6910837570.1298199</v>
      </c>
      <c r="R223" s="57">
        <v>7044624386.49792</v>
      </c>
      <c r="S223" s="57">
        <v>7178357092.88521</v>
      </c>
      <c r="T223" s="57">
        <v>7312335009.4018602</v>
      </c>
      <c r="U223" s="57">
        <v>7446776333.7735996</v>
      </c>
      <c r="V223" s="57">
        <v>7581818141.3417501</v>
      </c>
      <c r="W223" s="57">
        <v>7717516385.0631905</v>
      </c>
      <c r="X223" s="57">
        <v>7853845895.5103598</v>
      </c>
      <c r="Y223" s="57">
        <v>7990700380.8713198</v>
      </c>
      <c r="Z223" s="57">
        <v>8127892426.9496403</v>
      </c>
      <c r="AA223" s="57">
        <v>8265153497.1645098</v>
      </c>
      <c r="AB223" s="57">
        <v>8402133932.5506697</v>
      </c>
      <c r="AC223" s="57">
        <v>8538402951.75842</v>
      </c>
      <c r="AD223" s="57">
        <v>8673448651.05369</v>
      </c>
      <c r="AE223" s="57">
        <v>8806678004.3179092</v>
      </c>
      <c r="AF223" s="57">
        <v>8937416863.04813</v>
      </c>
      <c r="AG223" s="57">
        <v>9064909956.3569603</v>
      </c>
      <c r="AH223" s="57">
        <v>9188320890.9725609</v>
      </c>
      <c r="AI223" s="57">
        <v>9306732151.2386894</v>
      </c>
      <c r="AJ223" s="57">
        <v>9419145099.1146908</v>
      </c>
      <c r="AK223" s="57">
        <v>9524479974.1754494</v>
      </c>
      <c r="AL223" s="57">
        <v>9621575893.6114407</v>
      </c>
      <c r="AM223" s="57">
        <v>9709190852.2286797</v>
      </c>
      <c r="AN223" s="57">
        <v>9786001722.4488297</v>
      </c>
      <c r="AO223" s="57">
        <v>9850604254.3090305</v>
      </c>
      <c r="AP223" s="57">
        <v>9901513075.4620705</v>
      </c>
      <c r="AQ223" s="57">
        <v>9937161691.1762791</v>
      </c>
      <c r="AR223" s="57">
        <v>9955902484.3355694</v>
      </c>
      <c r="AS223" s="57">
        <v>9956006715.4393902</v>
      </c>
      <c r="AT223" s="57">
        <v>9935664522.6028099</v>
      </c>
    </row>
    <row r="224" spans="1:46">
      <c r="A224">
        <v>292</v>
      </c>
      <c r="B224">
        <v>450400</v>
      </c>
      <c r="C224" t="s">
        <v>464</v>
      </c>
      <c r="D224" t="s">
        <v>624</v>
      </c>
      <c r="E224" s="57">
        <v>3386075695.7569299</v>
      </c>
      <c r="F224" s="57">
        <v>3593965130.7379999</v>
      </c>
      <c r="G224" s="57">
        <v>3783146548.2923799</v>
      </c>
      <c r="H224" s="57">
        <v>3954803247.22965</v>
      </c>
      <c r="I224" s="57">
        <v>4110080314.3716402</v>
      </c>
      <c r="J224" s="57">
        <v>4250084624.5524702</v>
      </c>
      <c r="K224" s="57">
        <v>4375884840.6185102</v>
      </c>
      <c r="L224" s="57">
        <v>4488511413.4284096</v>
      </c>
      <c r="M224" s="57">
        <v>4588956581.8531103</v>
      </c>
      <c r="N224" s="57">
        <v>4678174372.7757797</v>
      </c>
      <c r="O224" s="57">
        <v>4757080601.0918999</v>
      </c>
      <c r="P224" s="57">
        <v>4826552869.7091999</v>
      </c>
      <c r="Q224" s="57">
        <v>4887430569.5476999</v>
      </c>
      <c r="R224" s="57">
        <v>4940514879.5396605</v>
      </c>
      <c r="S224" s="57">
        <v>4986568766.6296396</v>
      </c>
      <c r="T224" s="57">
        <v>5026316985.7744598</v>
      </c>
      <c r="U224" s="57">
        <v>5060446079.9432096</v>
      </c>
      <c r="V224" s="57">
        <v>5089604380.11726</v>
      </c>
      <c r="W224" s="57">
        <v>5114402005.2902403</v>
      </c>
      <c r="X224" s="57">
        <v>5135410862.4680405</v>
      </c>
      <c r="Y224" s="57">
        <v>5153164646.66887</v>
      </c>
      <c r="Z224" s="57">
        <v>5168158840.9231501</v>
      </c>
      <c r="AA224" s="57">
        <v>5180850716.2735996</v>
      </c>
      <c r="AB224" s="57">
        <v>5191659331.7752199</v>
      </c>
      <c r="AC224" s="57">
        <v>5200965534.4952698</v>
      </c>
      <c r="AD224" s="57">
        <v>5209111959.5132799</v>
      </c>
      <c r="AE224" s="57">
        <v>5216403029.9210501</v>
      </c>
      <c r="AF224" s="57">
        <v>5223104956.82265</v>
      </c>
      <c r="AG224" s="57">
        <v>5229445739.3344498</v>
      </c>
      <c r="AH224" s="57">
        <v>5235615164.5850296</v>
      </c>
      <c r="AI224" s="57">
        <v>5241764807.7153101</v>
      </c>
      <c r="AJ224" s="57">
        <v>5248008031.8784304</v>
      </c>
      <c r="AK224" s="57">
        <v>5254419988.23983</v>
      </c>
      <c r="AL224" s="57">
        <v>5261037615.9771996</v>
      </c>
      <c r="AM224" s="57">
        <v>5267859642.28053</v>
      </c>
      <c r="AN224" s="57">
        <v>5274846582.3520403</v>
      </c>
      <c r="AO224" s="57">
        <v>5281920739.40627</v>
      </c>
      <c r="AP224" s="57">
        <v>5288966204.6699696</v>
      </c>
      <c r="AQ224" s="57">
        <v>5295828857.3822298</v>
      </c>
      <c r="AR224" s="57">
        <v>5302316364.7943697</v>
      </c>
      <c r="AS224" s="57">
        <v>5308198182.1700001</v>
      </c>
      <c r="AT224" s="57">
        <v>5313205552.7849703</v>
      </c>
    </row>
    <row r="225" spans="1:46">
      <c r="A225">
        <v>26</v>
      </c>
      <c r="B225">
        <v>450500</v>
      </c>
      <c r="C225" t="s">
        <v>464</v>
      </c>
      <c r="D225" t="s">
        <v>623</v>
      </c>
      <c r="E225" s="57">
        <v>2380071539.64434</v>
      </c>
      <c r="F225" s="57">
        <v>2545228551.8484602</v>
      </c>
      <c r="G225" s="57">
        <v>2685978099.1982198</v>
      </c>
      <c r="H225" s="57">
        <v>2806131229.7878799</v>
      </c>
      <c r="I225" s="57">
        <v>2909235881.9035602</v>
      </c>
      <c r="J225" s="57">
        <v>2998576884.0233002</v>
      </c>
      <c r="K225" s="57">
        <v>3077175954.8169799</v>
      </c>
      <c r="L225" s="57">
        <v>3147791703.1463399</v>
      </c>
      <c r="M225" s="57">
        <v>3212919628.0650201</v>
      </c>
      <c r="N225" s="57">
        <v>3274792118.8185301</v>
      </c>
      <c r="O225" s="57">
        <v>3335378454.8442402</v>
      </c>
      <c r="P225" s="57">
        <v>3396384805.7714</v>
      </c>
      <c r="Q225" s="57">
        <v>3459254231.4211402</v>
      </c>
      <c r="R225" s="57">
        <v>3525166681.8064499</v>
      </c>
      <c r="S225" s="57">
        <v>3595038997.1322098</v>
      </c>
      <c r="T225" s="57">
        <v>3669524907.7951498</v>
      </c>
      <c r="U225" s="57">
        <v>3749015034.3839102</v>
      </c>
      <c r="V225" s="57">
        <v>3833636887.6789398</v>
      </c>
      <c r="W225" s="57">
        <v>3923254868.6526499</v>
      </c>
      <c r="X225" s="57">
        <v>4017470268.4692302</v>
      </c>
      <c r="Y225" s="57">
        <v>4115621268.4848199</v>
      </c>
      <c r="Z225" s="57">
        <v>4216782940.2473998</v>
      </c>
      <c r="AA225" s="57">
        <v>4319767245.4968204</v>
      </c>
      <c r="AB225" s="57">
        <v>4423123036.1647902</v>
      </c>
      <c r="AC225" s="57">
        <v>4525136054.3749704</v>
      </c>
      <c r="AD225" s="57">
        <v>4623828932.4427605</v>
      </c>
      <c r="AE225" s="57">
        <v>4716961192.8755302</v>
      </c>
      <c r="AF225" s="57">
        <v>4802029248.3725405</v>
      </c>
      <c r="AG225" s="57">
        <v>4876266401.8248596</v>
      </c>
      <c r="AH225" s="57">
        <v>4936642846.3154402</v>
      </c>
      <c r="AI225" s="57">
        <v>4979865665.1191702</v>
      </c>
      <c r="AJ225" s="57">
        <v>5002378831.7027397</v>
      </c>
      <c r="AK225" s="57">
        <v>5000363209.7247105</v>
      </c>
      <c r="AL225" s="57">
        <v>4969736553.0355597</v>
      </c>
      <c r="AM225" s="57">
        <v>4906153505.67764</v>
      </c>
      <c r="AN225" s="57">
        <v>4805005601.8851404</v>
      </c>
      <c r="AO225" s="57">
        <v>4661421266.0840998</v>
      </c>
      <c r="AP225" s="57">
        <v>4470265812.8925896</v>
      </c>
      <c r="AQ225" s="57">
        <v>4226141447.1203599</v>
      </c>
      <c r="AR225" s="57">
        <v>3923387263.7690701</v>
      </c>
      <c r="AS225" s="57">
        <v>3556079248.0323</v>
      </c>
      <c r="AT225" s="57">
        <v>3118030275.2955899</v>
      </c>
    </row>
    <row r="226" spans="1:46">
      <c r="A226">
        <v>71</v>
      </c>
      <c r="B226">
        <v>450600</v>
      </c>
      <c r="C226" t="s">
        <v>464</v>
      </c>
      <c r="D226" t="s">
        <v>622</v>
      </c>
      <c r="E226" s="57">
        <v>870936690.87870598</v>
      </c>
      <c r="F226" s="57">
        <v>1059129792.58477</v>
      </c>
      <c r="G226" s="57">
        <v>1219653094.1068101</v>
      </c>
      <c r="H226" s="57">
        <v>1355021795.15997</v>
      </c>
      <c r="I226" s="57">
        <v>1467642554.17577</v>
      </c>
      <c r="J226" s="57">
        <v>1559813488.30211</v>
      </c>
      <c r="K226" s="57">
        <v>1633724173.40326</v>
      </c>
      <c r="L226" s="57">
        <v>1691455644.05989</v>
      </c>
      <c r="M226" s="57">
        <v>1734980393.569</v>
      </c>
      <c r="N226" s="57">
        <v>1766162373.94403</v>
      </c>
      <c r="O226" s="57">
        <v>1786756995.9147301</v>
      </c>
      <c r="P226" s="57">
        <v>1798411128.9273</v>
      </c>
      <c r="Q226" s="57">
        <v>1802663101.1442499</v>
      </c>
      <c r="R226" s="57">
        <v>1800942699.44451</v>
      </c>
      <c r="S226" s="57">
        <v>1794571169.4233699</v>
      </c>
      <c r="T226" s="57">
        <v>1784761215.3924999</v>
      </c>
      <c r="U226" s="57">
        <v>1772617000.3799601</v>
      </c>
      <c r="V226" s="57">
        <v>1759134146.1301601</v>
      </c>
      <c r="W226" s="57">
        <v>1745199733.10392</v>
      </c>
      <c r="X226" s="57">
        <v>1731592300.4784</v>
      </c>
      <c r="Y226" s="57">
        <v>1718981846.1471701</v>
      </c>
      <c r="Z226" s="57">
        <v>1707929826.72017</v>
      </c>
      <c r="AA226" s="57">
        <v>1698889157.52371</v>
      </c>
      <c r="AB226" s="57">
        <v>1692204212.6004801</v>
      </c>
      <c r="AC226" s="57">
        <v>1688110824.7095499</v>
      </c>
      <c r="AD226" s="57">
        <v>1686736285.32637</v>
      </c>
      <c r="AE226" s="57">
        <v>1688099344.64274</v>
      </c>
      <c r="AF226" s="57">
        <v>1692110211.56687</v>
      </c>
      <c r="AG226" s="57">
        <v>1698570553.7233601</v>
      </c>
      <c r="AH226" s="57">
        <v>1707173497.45313</v>
      </c>
      <c r="AI226" s="57">
        <v>1717503627.81354</v>
      </c>
      <c r="AJ226" s="57">
        <v>1729036988.5782599</v>
      </c>
      <c r="AK226" s="57">
        <v>1741141082.2374201</v>
      </c>
      <c r="AL226" s="57">
        <v>1753074869.9974799</v>
      </c>
      <c r="AM226" s="57">
        <v>1763988771.78126</v>
      </c>
      <c r="AN226" s="57">
        <v>1772924666.2279501</v>
      </c>
      <c r="AO226" s="57">
        <v>1778815890.6932399</v>
      </c>
      <c r="AP226" s="57">
        <v>1780487241.2490101</v>
      </c>
      <c r="AQ226" s="57">
        <v>1776654972.68365</v>
      </c>
      <c r="AR226" s="57">
        <v>1765926798.5018699</v>
      </c>
      <c r="AS226" s="57">
        <v>1746801890.92485</v>
      </c>
      <c r="AT226" s="57">
        <v>1717670880.88995</v>
      </c>
    </row>
    <row r="227" spans="1:46">
      <c r="A227">
        <v>216</v>
      </c>
      <c r="B227">
        <v>450700</v>
      </c>
      <c r="C227" t="s">
        <v>464</v>
      </c>
      <c r="D227" t="s">
        <v>621</v>
      </c>
      <c r="E227" s="57">
        <v>3852359350.3211699</v>
      </c>
      <c r="F227" s="57">
        <v>4057391878.3839302</v>
      </c>
      <c r="G227" s="57">
        <v>4246924316.6022301</v>
      </c>
      <c r="H227" s="57">
        <v>4421773267.7531404</v>
      </c>
      <c r="I227" s="57">
        <v>4582734372.7410002</v>
      </c>
      <c r="J227" s="57">
        <v>4730582310.5973396</v>
      </c>
      <c r="K227" s="57">
        <v>4866070798.4809103</v>
      </c>
      <c r="L227" s="57">
        <v>4989932591.6776695</v>
      </c>
      <c r="M227" s="57">
        <v>5102879483.6007996</v>
      </c>
      <c r="N227" s="57">
        <v>5205602305.7907</v>
      </c>
      <c r="O227" s="57">
        <v>5298770927.9149799</v>
      </c>
      <c r="P227" s="57">
        <v>5383034257.7684698</v>
      </c>
      <c r="Q227" s="57">
        <v>5459020241.2732</v>
      </c>
      <c r="R227" s="57">
        <v>5527335862.4784403</v>
      </c>
      <c r="S227" s="57">
        <v>5588567143.5606604</v>
      </c>
      <c r="T227" s="57">
        <v>5643279144.8235502</v>
      </c>
      <c r="U227" s="57">
        <v>5692015964.6980104</v>
      </c>
      <c r="V227" s="57">
        <v>5735300739.7421703</v>
      </c>
      <c r="W227" s="57">
        <v>5773635644.6413403</v>
      </c>
      <c r="X227" s="57">
        <v>5807501892.2081003</v>
      </c>
      <c r="Y227" s="57">
        <v>5837359733.3822098</v>
      </c>
      <c r="Z227" s="57">
        <v>5863648457.2306299</v>
      </c>
      <c r="AA227" s="57">
        <v>5886786390.9475698</v>
      </c>
      <c r="AB227" s="57">
        <v>5907170899.8544598</v>
      </c>
      <c r="AC227" s="57">
        <v>5925178387.3999004</v>
      </c>
      <c r="AD227" s="57">
        <v>5941164295.15975</v>
      </c>
      <c r="AE227" s="57">
        <v>5955463102.83706</v>
      </c>
      <c r="AF227" s="57">
        <v>5968388328.2621098</v>
      </c>
      <c r="AG227" s="57">
        <v>5980232527.3923903</v>
      </c>
      <c r="AH227" s="57">
        <v>5991267294.3125896</v>
      </c>
      <c r="AI227" s="57">
        <v>6001743261.2346601</v>
      </c>
      <c r="AJ227" s="57">
        <v>6011890098.4977102</v>
      </c>
      <c r="AK227" s="57">
        <v>6021916514.5681105</v>
      </c>
      <c r="AL227" s="57">
        <v>6032010256.0394096</v>
      </c>
      <c r="AM227" s="57">
        <v>6042338107.6323996</v>
      </c>
      <c r="AN227" s="57">
        <v>6053045892.1950903</v>
      </c>
      <c r="AO227" s="57">
        <v>6064258470.7026701</v>
      </c>
      <c r="AP227" s="57">
        <v>6076079742.2575798</v>
      </c>
      <c r="AQ227" s="57">
        <v>6088592644.0894699</v>
      </c>
      <c r="AR227" s="57">
        <v>6101859151.5551996</v>
      </c>
      <c r="AS227" s="57">
        <v>6115920278.1388302</v>
      </c>
      <c r="AT227" s="57">
        <v>6130796075.4516697</v>
      </c>
    </row>
    <row r="228" spans="1:46">
      <c r="A228">
        <v>85</v>
      </c>
      <c r="B228">
        <v>450800</v>
      </c>
      <c r="C228" t="s">
        <v>464</v>
      </c>
      <c r="D228" t="s">
        <v>620</v>
      </c>
      <c r="E228" s="57">
        <v>6079482489.6842203</v>
      </c>
      <c r="F228" s="57">
        <v>5553836076.4027395</v>
      </c>
      <c r="G228" s="57">
        <v>5112526217.5211697</v>
      </c>
      <c r="H228" s="57">
        <v>4748254482.5330696</v>
      </c>
      <c r="I228" s="57">
        <v>4454030483.5444698</v>
      </c>
      <c r="J228" s="57">
        <v>4223171875.2739902</v>
      </c>
      <c r="K228" s="57">
        <v>4049304355.0528302</v>
      </c>
      <c r="L228" s="57">
        <v>3926361662.8246198</v>
      </c>
      <c r="M228" s="57">
        <v>3848585581.1456199</v>
      </c>
      <c r="N228" s="57">
        <v>3810525935.1846199</v>
      </c>
      <c r="O228" s="57">
        <v>3807040592.72294</v>
      </c>
      <c r="P228" s="57">
        <v>3833295464.1543999</v>
      </c>
      <c r="Q228" s="57">
        <v>3884764502.4854398</v>
      </c>
      <c r="R228" s="57">
        <v>3957229703.33495</v>
      </c>
      <c r="S228" s="57">
        <v>4046781104.9344401</v>
      </c>
      <c r="T228" s="57">
        <v>4149816788.1279402</v>
      </c>
      <c r="U228" s="57">
        <v>4263042876.3719401</v>
      </c>
      <c r="V228" s="57">
        <v>4383473535.7356005</v>
      </c>
      <c r="W228" s="57">
        <v>4508430974.9005499</v>
      </c>
      <c r="X228" s="57">
        <v>4635545445.1610203</v>
      </c>
      <c r="Y228" s="57">
        <v>4762755240.4236097</v>
      </c>
      <c r="Z228" s="57">
        <v>4888306697.2076502</v>
      </c>
      <c r="AA228" s="57">
        <v>5010754194.6449404</v>
      </c>
      <c r="AB228" s="57">
        <v>5128960154.4797602</v>
      </c>
      <c r="AC228" s="57">
        <v>5242095041.0691004</v>
      </c>
      <c r="AD228" s="57">
        <v>5349637361.3823299</v>
      </c>
      <c r="AE228" s="57">
        <v>5451373665.00138</v>
      </c>
      <c r="AF228" s="57">
        <v>5547398544.1208</v>
      </c>
      <c r="AG228" s="57">
        <v>5638114633.5475502</v>
      </c>
      <c r="AH228" s="57">
        <v>5724232610.7012997</v>
      </c>
      <c r="AI228" s="57">
        <v>5806771195.6141396</v>
      </c>
      <c r="AJ228" s="57">
        <v>5887057150.9308205</v>
      </c>
      <c r="AK228" s="57">
        <v>5966725281.90833</v>
      </c>
      <c r="AL228" s="57">
        <v>6047718436.4166603</v>
      </c>
      <c r="AM228" s="57">
        <v>6132287504.93787</v>
      </c>
      <c r="AN228" s="57">
        <v>6222991420.5668697</v>
      </c>
      <c r="AO228" s="57">
        <v>6322697159.0111504</v>
      </c>
      <c r="AP228" s="57">
        <v>6434579738.5905199</v>
      </c>
      <c r="AQ228" s="57">
        <v>6562122220.2373695</v>
      </c>
      <c r="AR228" s="57">
        <v>6709115707.4967699</v>
      </c>
      <c r="AS228" s="57">
        <v>6879659346.5261898</v>
      </c>
      <c r="AT228" s="57">
        <v>7078160326.0957098</v>
      </c>
    </row>
    <row r="229" spans="1:46">
      <c r="A229">
        <v>336</v>
      </c>
      <c r="B229">
        <v>450900</v>
      </c>
      <c r="C229" t="s">
        <v>464</v>
      </c>
      <c r="D229" t="s">
        <v>619</v>
      </c>
      <c r="E229" s="57">
        <v>4484196193.3344097</v>
      </c>
      <c r="F229" s="57">
        <v>7666396485.0284405</v>
      </c>
      <c r="G229" s="57">
        <v>10270290931.9147</v>
      </c>
      <c r="H229" s="57">
        <v>12353004716.3594</v>
      </c>
      <c r="I229" s="57">
        <v>13969105428.650499</v>
      </c>
      <c r="J229" s="57">
        <v>15170603066.996901</v>
      </c>
      <c r="K229" s="57">
        <v>16006950037.5294</v>
      </c>
      <c r="L229" s="57">
        <v>16525041154.2999</v>
      </c>
      <c r="M229" s="57">
        <v>16769213639.281099</v>
      </c>
      <c r="N229" s="57">
        <v>16781247122.3682</v>
      </c>
      <c r="O229" s="57">
        <v>16600363641.3766</v>
      </c>
      <c r="P229" s="57">
        <v>16263227642.044001</v>
      </c>
      <c r="Q229" s="57">
        <v>15803945978.0292</v>
      </c>
      <c r="R229" s="57">
        <v>15254067910.9118</v>
      </c>
      <c r="S229" s="57">
        <v>14642585110.193399</v>
      </c>
      <c r="T229" s="57">
        <v>13995931653.2971</v>
      </c>
      <c r="U229" s="57">
        <v>13337984025.5665</v>
      </c>
      <c r="V229" s="57">
        <v>12690061120.2675</v>
      </c>
      <c r="W229" s="57">
        <v>12070924238.586901</v>
      </c>
      <c r="X229" s="57">
        <v>11496777089.6325</v>
      </c>
      <c r="Y229" s="57">
        <v>10981265790.434401</v>
      </c>
      <c r="Z229" s="57">
        <v>10535478865.943701</v>
      </c>
      <c r="AA229" s="57">
        <v>10167947249.0322</v>
      </c>
      <c r="AB229" s="57">
        <v>9884644280.4941998</v>
      </c>
      <c r="AC229" s="57">
        <v>9688985709.0438805</v>
      </c>
      <c r="AD229" s="57">
        <v>9581829691.3183002</v>
      </c>
      <c r="AE229" s="57">
        <v>9561476791.8754292</v>
      </c>
      <c r="AF229" s="57">
        <v>9623669983.1942692</v>
      </c>
      <c r="AG229" s="57">
        <v>9761594645.6747398</v>
      </c>
      <c r="AH229" s="57">
        <v>9965878567.6390991</v>
      </c>
      <c r="AI229" s="57">
        <v>10224591945.330999</v>
      </c>
      <c r="AJ229" s="57">
        <v>10523247382.9142</v>
      </c>
      <c r="AK229" s="57">
        <v>10844799892.4765</v>
      </c>
      <c r="AL229" s="57">
        <v>11169646894.0229</v>
      </c>
      <c r="AM229" s="57">
        <v>11475628215.483299</v>
      </c>
      <c r="AN229" s="57">
        <v>11738026092.707701</v>
      </c>
      <c r="AO229" s="57">
        <v>11929565169.467501</v>
      </c>
      <c r="AP229" s="57">
        <v>12020412497.4555</v>
      </c>
      <c r="AQ229" s="57">
        <v>11978177536.285601</v>
      </c>
      <c r="AR229" s="57">
        <v>11767912153.493299</v>
      </c>
      <c r="AS229" s="57">
        <v>11352110624.536301</v>
      </c>
      <c r="AT229" s="57">
        <v>10690709632.791401</v>
      </c>
    </row>
    <row r="230" spans="1:46">
      <c r="A230">
        <v>19</v>
      </c>
      <c r="B230">
        <v>451000</v>
      </c>
      <c r="C230" t="s">
        <v>464</v>
      </c>
      <c r="D230" t="s">
        <v>618</v>
      </c>
      <c r="E230" s="57">
        <v>3360843731.3187699</v>
      </c>
      <c r="F230" s="57">
        <v>4322623580.0371103</v>
      </c>
      <c r="G230" s="57">
        <v>5117893007.4024496</v>
      </c>
      <c r="H230" s="57">
        <v>5762853284.2416496</v>
      </c>
      <c r="I230" s="57">
        <v>6272982808.5287199</v>
      </c>
      <c r="J230" s="57">
        <v>6663037105.3845701</v>
      </c>
      <c r="K230" s="57">
        <v>6947048827.0770302</v>
      </c>
      <c r="L230" s="57">
        <v>7138327753.02104</v>
      </c>
      <c r="M230" s="57">
        <v>7249460789.7783699</v>
      </c>
      <c r="N230" s="57">
        <v>7292311971.05797</v>
      </c>
      <c r="O230" s="57">
        <v>7278022457.7155304</v>
      </c>
      <c r="P230" s="57">
        <v>7217010537.7539797</v>
      </c>
      <c r="Q230" s="57">
        <v>7118971626.3229198</v>
      </c>
      <c r="R230" s="57">
        <v>6992878265.7192497</v>
      </c>
      <c r="S230" s="57">
        <v>6846980125.38661</v>
      </c>
      <c r="T230" s="57">
        <v>6688804001.91576</v>
      </c>
      <c r="U230" s="57">
        <v>6525153819.0443296</v>
      </c>
      <c r="V230" s="57">
        <v>6362110627.6569996</v>
      </c>
      <c r="W230" s="57">
        <v>6205032605.78545</v>
      </c>
      <c r="X230" s="57">
        <v>6058555058.6083202</v>
      </c>
      <c r="Y230" s="57">
        <v>5926590418.4510698</v>
      </c>
      <c r="Z230" s="57">
        <v>5812328244.7864199</v>
      </c>
      <c r="AA230" s="57">
        <v>5718235224.2340202</v>
      </c>
      <c r="AB230" s="57">
        <v>5646055170.5601702</v>
      </c>
      <c r="AC230" s="57">
        <v>5596809024.6785698</v>
      </c>
      <c r="AD230" s="57">
        <v>5570794854.6497002</v>
      </c>
      <c r="AE230" s="57">
        <v>5567587855.6808901</v>
      </c>
      <c r="AF230" s="57">
        <v>5586040350.1266899</v>
      </c>
      <c r="AG230" s="57">
        <v>5624281787.4887505</v>
      </c>
      <c r="AH230" s="57">
        <v>5679718744.4152098</v>
      </c>
      <c r="AI230" s="57">
        <v>5749034924.7013397</v>
      </c>
      <c r="AJ230" s="57">
        <v>5828191159.2899599</v>
      </c>
      <c r="AK230" s="57">
        <v>5912425406.2701302</v>
      </c>
      <c r="AL230" s="57">
        <v>5996252750.8783998</v>
      </c>
      <c r="AM230" s="57">
        <v>6073465405.4975405</v>
      </c>
      <c r="AN230" s="57">
        <v>6137132709.6584902</v>
      </c>
      <c r="AO230" s="57">
        <v>6179601130.0381899</v>
      </c>
      <c r="AP230" s="57">
        <v>6192494260.4609804</v>
      </c>
      <c r="AQ230" s="57">
        <v>6166712821.89818</v>
      </c>
      <c r="AR230" s="57">
        <v>6092434662.4677601</v>
      </c>
      <c r="AS230" s="57">
        <v>5959114757.4349804</v>
      </c>
      <c r="AT230" s="57">
        <v>5755485209.2122698</v>
      </c>
    </row>
    <row r="231" spans="1:46">
      <c r="A231">
        <v>104</v>
      </c>
      <c r="B231">
        <v>451100</v>
      </c>
      <c r="C231" t="s">
        <v>464</v>
      </c>
      <c r="D231" t="s">
        <v>617</v>
      </c>
      <c r="E231" s="57">
        <v>2617361299.9055099</v>
      </c>
      <c r="F231" s="57">
        <v>2703418966.4123602</v>
      </c>
      <c r="G231" s="57">
        <v>2783190678.9114199</v>
      </c>
      <c r="H231" s="57">
        <v>2856979102.1676798</v>
      </c>
      <c r="I231" s="57">
        <v>2925080113.4738002</v>
      </c>
      <c r="J231" s="57">
        <v>2987782802.6500902</v>
      </c>
      <c r="K231" s="57">
        <v>3045369472.0445099</v>
      </c>
      <c r="L231" s="57">
        <v>3098115636.53265</v>
      </c>
      <c r="M231" s="57">
        <v>3146290023.5177999</v>
      </c>
      <c r="N231" s="57">
        <v>3190154572.93086</v>
      </c>
      <c r="O231" s="57">
        <v>3229964437.2304101</v>
      </c>
      <c r="P231" s="57">
        <v>3265967981.4026599</v>
      </c>
      <c r="Q231" s="57">
        <v>3298406782.9615002</v>
      </c>
      <c r="R231" s="57">
        <v>3327515631.9484401</v>
      </c>
      <c r="S231" s="57">
        <v>3353522530.9326701</v>
      </c>
      <c r="T231" s="57">
        <v>3376648695.0110302</v>
      </c>
      <c r="U231" s="57">
        <v>3397108551.8080001</v>
      </c>
      <c r="V231" s="57">
        <v>3415109741.4757099</v>
      </c>
      <c r="W231" s="57">
        <v>3430853116.6939602</v>
      </c>
      <c r="X231" s="57">
        <v>3444532742.6701899</v>
      </c>
      <c r="Y231" s="57">
        <v>3456335897.1395102</v>
      </c>
      <c r="Z231" s="57">
        <v>3466443070.3646498</v>
      </c>
      <c r="AA231" s="57">
        <v>3475027965.1360302</v>
      </c>
      <c r="AB231" s="57">
        <v>3482257496.7716899</v>
      </c>
      <c r="AC231" s="57">
        <v>3488291793.1173501</v>
      </c>
      <c r="AD231" s="57">
        <v>3493284194.54637</v>
      </c>
      <c r="AE231" s="57">
        <v>3497381253.9597502</v>
      </c>
      <c r="AF231" s="57">
        <v>3500722736.78617</v>
      </c>
      <c r="AG231" s="57">
        <v>3503441620.9819398</v>
      </c>
      <c r="AH231" s="57">
        <v>3505664097.0310402</v>
      </c>
      <c r="AI231" s="57">
        <v>3507509567.9450998</v>
      </c>
      <c r="AJ231" s="57">
        <v>3509090649.2633801</v>
      </c>
      <c r="AK231" s="57">
        <v>3510513169.0528202</v>
      </c>
      <c r="AL231" s="57">
        <v>3511876167.908</v>
      </c>
      <c r="AM231" s="57">
        <v>3513271898.95116</v>
      </c>
      <c r="AN231" s="57">
        <v>3514785827.83218</v>
      </c>
      <c r="AO231" s="57">
        <v>3516496632.72861</v>
      </c>
      <c r="AP231" s="57">
        <v>3518476204.3456402</v>
      </c>
      <c r="AQ231" s="57">
        <v>3520789645.9161201</v>
      </c>
      <c r="AR231" s="57">
        <v>3523495273.2005401</v>
      </c>
      <c r="AS231" s="57">
        <v>3526644614.4870701</v>
      </c>
      <c r="AT231" s="57">
        <v>3530282410.5914898</v>
      </c>
    </row>
    <row r="232" spans="1:46">
      <c r="A232">
        <v>101</v>
      </c>
      <c r="B232">
        <v>451200</v>
      </c>
      <c r="C232" t="s">
        <v>464</v>
      </c>
      <c r="D232" t="s">
        <v>616</v>
      </c>
      <c r="E232" s="57">
        <v>4340011735.1710796</v>
      </c>
      <c r="F232" s="57">
        <v>4432723891.0955</v>
      </c>
      <c r="G232" s="57">
        <v>4553681577.8949604</v>
      </c>
      <c r="H232" s="57">
        <v>4698800536.8620596</v>
      </c>
      <c r="I232" s="57">
        <v>4864170560.04247</v>
      </c>
      <c r="J232" s="57">
        <v>5046055490.2350302</v>
      </c>
      <c r="K232" s="57">
        <v>5240893220.9916096</v>
      </c>
      <c r="L232" s="57">
        <v>5445295696.61724</v>
      </c>
      <c r="M232" s="57">
        <v>5656048912.1700296</v>
      </c>
      <c r="N232" s="57">
        <v>5870112913.4611902</v>
      </c>
      <c r="O232" s="57">
        <v>6084621797.0550604</v>
      </c>
      <c r="P232" s="57">
        <v>6296883710.2690697</v>
      </c>
      <c r="Q232" s="57">
        <v>6504380851.1737404</v>
      </c>
      <c r="R232" s="57">
        <v>6704769468.5927296</v>
      </c>
      <c r="S232" s="57">
        <v>6895879862.1027603</v>
      </c>
      <c r="T232" s="57">
        <v>7075716382.0336905</v>
      </c>
      <c r="U232" s="57">
        <v>7242457429.4685097</v>
      </c>
      <c r="V232" s="57">
        <v>7394455456.2432299</v>
      </c>
      <c r="W232" s="57">
        <v>7530236964.9470301</v>
      </c>
      <c r="X232" s="57">
        <v>7648502508.9222002</v>
      </c>
      <c r="Y232" s="57">
        <v>7748126692.2640896</v>
      </c>
      <c r="Z232" s="57">
        <v>7828158169.8211803</v>
      </c>
      <c r="AA232" s="57">
        <v>7887819647.1951103</v>
      </c>
      <c r="AB232" s="57">
        <v>7926507880.74049</v>
      </c>
      <c r="AC232" s="57">
        <v>7943793677.5651598</v>
      </c>
      <c r="AD232" s="57">
        <v>7939421895.5300102</v>
      </c>
      <c r="AE232" s="57">
        <v>7913311443.2490597</v>
      </c>
      <c r="AF232" s="57">
        <v>7865555280.0893898</v>
      </c>
      <c r="AG232" s="57">
        <v>7796420416.1712704</v>
      </c>
      <c r="AH232" s="57">
        <v>7706347912.3679399</v>
      </c>
      <c r="AI232" s="57">
        <v>7595952880.3059196</v>
      </c>
      <c r="AJ232" s="57">
        <v>7466024482.3646297</v>
      </c>
      <c r="AK232" s="57">
        <v>7317525931.6768398</v>
      </c>
      <c r="AL232" s="57">
        <v>7151594492.1281796</v>
      </c>
      <c r="AM232" s="57">
        <v>6969541478.3575401</v>
      </c>
      <c r="AN232" s="57">
        <v>6772852255.7568398</v>
      </c>
      <c r="AO232" s="57">
        <v>6563186240.47118</v>
      </c>
      <c r="AP232" s="57">
        <v>6342376899.3986998</v>
      </c>
      <c r="AQ232" s="57">
        <v>6112431750.1906796</v>
      </c>
      <c r="AR232" s="57">
        <v>5875532361.2514696</v>
      </c>
      <c r="AS232" s="57">
        <v>5634034351.7385502</v>
      </c>
      <c r="AT232" s="57">
        <v>5390467391.5624905</v>
      </c>
    </row>
    <row r="233" spans="1:46">
      <c r="A233">
        <v>155</v>
      </c>
      <c r="B233">
        <v>451300</v>
      </c>
      <c r="C233" t="s">
        <v>464</v>
      </c>
      <c r="D233" t="s">
        <v>615</v>
      </c>
      <c r="E233" s="57">
        <v>2566066728.8530698</v>
      </c>
      <c r="F233" s="57">
        <v>2686593277.6600399</v>
      </c>
      <c r="G233" s="57">
        <v>2794858113.5376101</v>
      </c>
      <c r="H233" s="57">
        <v>2891733540.5201101</v>
      </c>
      <c r="I233" s="57">
        <v>2978059398.85289</v>
      </c>
      <c r="J233" s="57">
        <v>3054643064.9923501</v>
      </c>
      <c r="K233" s="57">
        <v>3122259451.6059198</v>
      </c>
      <c r="L233" s="57">
        <v>3181651007.5720901</v>
      </c>
      <c r="M233" s="57">
        <v>3233527717.98036</v>
      </c>
      <c r="N233" s="57">
        <v>3278567104.1313</v>
      </c>
      <c r="O233" s="57">
        <v>3317414223.5365</v>
      </c>
      <c r="P233" s="57">
        <v>3350681669.9186001</v>
      </c>
      <c r="Q233" s="57">
        <v>3378949573.2112799</v>
      </c>
      <c r="R233" s="57">
        <v>3402765599.5592599</v>
      </c>
      <c r="S233" s="57">
        <v>3422644951.3182902</v>
      </c>
      <c r="T233" s="57">
        <v>3439070367.0551901</v>
      </c>
      <c r="U233" s="57">
        <v>3452492121.54777</v>
      </c>
      <c r="V233" s="57">
        <v>3463328025.7849302</v>
      </c>
      <c r="W233" s="57">
        <v>3471963426.9665799</v>
      </c>
      <c r="X233" s="57">
        <v>3478751208.5036898</v>
      </c>
      <c r="Y233" s="57">
        <v>3484011790.01826</v>
      </c>
      <c r="Z233" s="57">
        <v>3488033127.3433199</v>
      </c>
      <c r="AA233" s="57">
        <v>3491070712.5229502</v>
      </c>
      <c r="AB233" s="57">
        <v>3493347573.8123002</v>
      </c>
      <c r="AC233" s="57">
        <v>3495054275.6774998</v>
      </c>
      <c r="AD233" s="57">
        <v>3496348918.7957602</v>
      </c>
      <c r="AE233" s="57">
        <v>3497357140.0553298</v>
      </c>
      <c r="AF233" s="57">
        <v>3498172112.55549</v>
      </c>
      <c r="AG233" s="57">
        <v>3498854545.6065602</v>
      </c>
      <c r="AH233" s="57">
        <v>3499432684.7299099</v>
      </c>
      <c r="AI233" s="57">
        <v>3499902311.6579399</v>
      </c>
      <c r="AJ233" s="57">
        <v>3500226744.3340902</v>
      </c>
      <c r="AK233" s="57">
        <v>3500336836.9128499</v>
      </c>
      <c r="AL233" s="57">
        <v>3500130979.7597299</v>
      </c>
      <c r="AM233" s="57">
        <v>3499475099.4513302</v>
      </c>
      <c r="AN233" s="57">
        <v>3498202658.7752099</v>
      </c>
      <c r="AO233" s="57">
        <v>3496114656.7300601</v>
      </c>
      <c r="AP233" s="57">
        <v>3492979628.5255399</v>
      </c>
      <c r="AQ233" s="57">
        <v>3488533645.5823698</v>
      </c>
      <c r="AR233" s="57">
        <v>3482480315.53232</v>
      </c>
      <c r="AS233" s="57">
        <v>3474490782.2182298</v>
      </c>
      <c r="AT233" s="57">
        <v>3464203725.6939101</v>
      </c>
    </row>
    <row r="234" spans="1:46">
      <c r="A234">
        <v>48</v>
      </c>
      <c r="B234">
        <v>451400</v>
      </c>
      <c r="C234" t="s">
        <v>464</v>
      </c>
      <c r="D234" t="s">
        <v>614</v>
      </c>
      <c r="E234" s="57">
        <v>2239999026.8439398</v>
      </c>
      <c r="F234" s="57">
        <v>2604098981.4272299</v>
      </c>
      <c r="G234" s="57">
        <v>2907623718.0399399</v>
      </c>
      <c r="H234" s="57">
        <v>3156348572.5745401</v>
      </c>
      <c r="I234" s="57">
        <v>3355793381.8133001</v>
      </c>
      <c r="J234" s="57">
        <v>3511222483.4282999</v>
      </c>
      <c r="K234" s="57">
        <v>3627644715.98138</v>
      </c>
      <c r="L234" s="57">
        <v>3709813418.9242001</v>
      </c>
      <c r="M234" s="57">
        <v>3762226432.5981898</v>
      </c>
      <c r="N234" s="57">
        <v>3789126098.2346501</v>
      </c>
      <c r="O234" s="57">
        <v>3794499257.9545598</v>
      </c>
      <c r="P234" s="57">
        <v>3782077254.7687898</v>
      </c>
      <c r="Q234" s="57">
        <v>3755335932.57795</v>
      </c>
      <c r="R234" s="57">
        <v>3717495636.1725001</v>
      </c>
      <c r="S234" s="57">
        <v>3671521211.2326198</v>
      </c>
      <c r="T234" s="57">
        <v>3620122004.3283601</v>
      </c>
      <c r="U234" s="57">
        <v>3565751862.9194798</v>
      </c>
      <c r="V234" s="57">
        <v>3510609135.35566</v>
      </c>
      <c r="W234" s="57">
        <v>3456636670.8762398</v>
      </c>
      <c r="X234" s="57">
        <v>3405521819.6104298</v>
      </c>
      <c r="Y234" s="57">
        <v>3358696432.57723</v>
      </c>
      <c r="Z234" s="57">
        <v>3317336861.6854601</v>
      </c>
      <c r="AA234" s="57">
        <v>3282363959.7336502</v>
      </c>
      <c r="AB234" s="57">
        <v>3254443080.4101601</v>
      </c>
      <c r="AC234" s="57">
        <v>3233984078.2932301</v>
      </c>
      <c r="AD234" s="57">
        <v>3221141308.85079</v>
      </c>
      <c r="AE234" s="57">
        <v>3215813628.4405999</v>
      </c>
      <c r="AF234" s="57">
        <v>3217644394.3102102</v>
      </c>
      <c r="AG234" s="57">
        <v>3226021464.5969701</v>
      </c>
      <c r="AH234" s="57">
        <v>3240077198.3281102</v>
      </c>
      <c r="AI234" s="57">
        <v>3258688455.4204898</v>
      </c>
      <c r="AJ234" s="57">
        <v>3280476596.68084</v>
      </c>
      <c r="AK234" s="57">
        <v>3303807483.8056502</v>
      </c>
      <c r="AL234" s="57">
        <v>3326791479.3814602</v>
      </c>
      <c r="AM234" s="57">
        <v>3347283446.88411</v>
      </c>
      <c r="AN234" s="57">
        <v>3362882750.6797099</v>
      </c>
      <c r="AO234" s="57">
        <v>3370933256.0239401</v>
      </c>
      <c r="AP234" s="57">
        <v>3368523329.0623102</v>
      </c>
      <c r="AQ234" s="57">
        <v>3352485836.8300099</v>
      </c>
      <c r="AR234" s="57">
        <v>3319398147.2522802</v>
      </c>
      <c r="AS234" s="57">
        <v>3265582129.1440001</v>
      </c>
      <c r="AT234" s="57">
        <v>3187104152.2097702</v>
      </c>
    </row>
    <row r="235" spans="1:46">
      <c r="A235">
        <v>93</v>
      </c>
      <c r="B235">
        <v>460100</v>
      </c>
      <c r="C235" t="s">
        <v>462</v>
      </c>
      <c r="D235" t="s">
        <v>613</v>
      </c>
      <c r="E235" s="57">
        <v>3226486170.7425799</v>
      </c>
      <c r="F235" s="57">
        <v>3133026410.2112198</v>
      </c>
      <c r="G235" s="57">
        <v>3099719939.82727</v>
      </c>
      <c r="H235" s="57">
        <v>3118031180.1566501</v>
      </c>
      <c r="I235" s="57">
        <v>3179876558.6835198</v>
      </c>
      <c r="J235" s="57">
        <v>3277624509.8102798</v>
      </c>
      <c r="K235" s="57">
        <v>3404095474.8575401</v>
      </c>
      <c r="L235" s="57">
        <v>3552561902.0641398</v>
      </c>
      <c r="M235" s="57">
        <v>3716748246.5871501</v>
      </c>
      <c r="N235" s="57">
        <v>3890830970.5019102</v>
      </c>
      <c r="O235" s="57">
        <v>4069438542.8018999</v>
      </c>
      <c r="P235" s="57">
        <v>4247651439.3989301</v>
      </c>
      <c r="Q235" s="57">
        <v>4421002143.1229601</v>
      </c>
      <c r="R235" s="57">
        <v>4585475143.7221899</v>
      </c>
      <c r="S235" s="57">
        <v>4737506937.8630896</v>
      </c>
      <c r="T235" s="57">
        <v>4873986029.1303301</v>
      </c>
      <c r="U235" s="57">
        <v>4992252928.0268297</v>
      </c>
      <c r="V235" s="57">
        <v>5090100151.97365</v>
      </c>
      <c r="W235" s="57">
        <v>5165772225.3102303</v>
      </c>
      <c r="X235" s="57">
        <v>5217965679.2940998</v>
      </c>
      <c r="Y235" s="57">
        <v>5245829052.1011105</v>
      </c>
      <c r="Z235" s="57">
        <v>5248962888.8252602</v>
      </c>
      <c r="AA235" s="57">
        <v>5227419741.4788904</v>
      </c>
      <c r="AB235" s="57">
        <v>5181704168.9924402</v>
      </c>
      <c r="AC235" s="57">
        <v>5112772737.2145996</v>
      </c>
      <c r="AD235" s="57">
        <v>5022034018.9124203</v>
      </c>
      <c r="AE235" s="57">
        <v>4911348593.7711201</v>
      </c>
      <c r="AF235" s="57">
        <v>4783029048.3939199</v>
      </c>
      <c r="AG235" s="57">
        <v>4639839976.3025904</v>
      </c>
      <c r="AH235" s="57">
        <v>4484997977.9370499</v>
      </c>
      <c r="AI235" s="57">
        <v>4322171660.6553097</v>
      </c>
      <c r="AJ235" s="57">
        <v>4155481638.7337098</v>
      </c>
      <c r="AK235" s="57">
        <v>3989500533.3667898</v>
      </c>
      <c r="AL235" s="57">
        <v>3829252972.6673899</v>
      </c>
      <c r="AM235" s="57">
        <v>3680215591.6663599</v>
      </c>
      <c r="AN235" s="57">
        <v>3548317032.3132401</v>
      </c>
      <c r="AO235" s="57">
        <v>3439937943.4752202</v>
      </c>
      <c r="AP235" s="57">
        <v>3361910980.93818</v>
      </c>
      <c r="AQ235" s="57">
        <v>3321520807.4058599</v>
      </c>
      <c r="AR235" s="57">
        <v>3326504092.5004601</v>
      </c>
      <c r="AS235" s="57">
        <v>3385049512.7625499</v>
      </c>
      <c r="AT235" s="57">
        <v>3505797751.6505799</v>
      </c>
    </row>
    <row r="236" spans="1:46">
      <c r="A236">
        <v>230</v>
      </c>
      <c r="B236">
        <v>460200</v>
      </c>
      <c r="C236" t="s">
        <v>462</v>
      </c>
      <c r="D236" t="s">
        <v>612</v>
      </c>
      <c r="E236" s="57">
        <v>786075977.96534705</v>
      </c>
      <c r="F236" s="57">
        <v>1345228070.87064</v>
      </c>
      <c r="G236" s="57">
        <v>1804045461.27844</v>
      </c>
      <c r="H236" s="57">
        <v>2172435752.5688601</v>
      </c>
      <c r="I236" s="57">
        <v>2459861751.3677802</v>
      </c>
      <c r="J236" s="57">
        <v>2675341467.5469499</v>
      </c>
      <c r="K236" s="57">
        <v>2827448114.2239199</v>
      </c>
      <c r="L236" s="57">
        <v>2924310107.7620101</v>
      </c>
      <c r="M236" s="57">
        <v>2973611067.7704501</v>
      </c>
      <c r="N236" s="57">
        <v>2982589817.1041899</v>
      </c>
      <c r="O236" s="57">
        <v>2958040381.8640099</v>
      </c>
      <c r="P236" s="57">
        <v>2906311991.3966498</v>
      </c>
      <c r="Q236" s="57">
        <v>2833309078.2944298</v>
      </c>
      <c r="R236" s="57">
        <v>2744491278.3956599</v>
      </c>
      <c r="S236" s="57">
        <v>2644873430.78441</v>
      </c>
      <c r="T236" s="57">
        <v>2539025577.7905998</v>
      </c>
      <c r="U236" s="57">
        <v>2431072964.98985</v>
      </c>
      <c r="V236" s="57">
        <v>2324696041.2037702</v>
      </c>
      <c r="W236" s="57">
        <v>2223130458.4995999</v>
      </c>
      <c r="X236" s="57">
        <v>2129167072.19064</v>
      </c>
      <c r="Y236" s="57">
        <v>2045151940.8357799</v>
      </c>
      <c r="Z236" s="57">
        <v>1972986326.2396901</v>
      </c>
      <c r="AA236" s="57">
        <v>1914126693.45309</v>
      </c>
      <c r="AB236" s="57">
        <v>1869584710.7725201</v>
      </c>
      <c r="AC236" s="57">
        <v>1839927249.74002</v>
      </c>
      <c r="AD236" s="57">
        <v>1825276385.1437099</v>
      </c>
      <c r="AE236" s="57">
        <v>1825309395.0174</v>
      </c>
      <c r="AF236" s="57">
        <v>1839258760.6408999</v>
      </c>
      <c r="AG236" s="57">
        <v>1865912166.5396399</v>
      </c>
      <c r="AH236" s="57">
        <v>1903612500.4848299</v>
      </c>
      <c r="AI236" s="57">
        <v>1950257853.4937999</v>
      </c>
      <c r="AJ236" s="57">
        <v>2003301519.8294101</v>
      </c>
      <c r="AK236" s="57">
        <v>2059751997.0004001</v>
      </c>
      <c r="AL236" s="57">
        <v>2116172985.76126</v>
      </c>
      <c r="AM236" s="57">
        <v>2168683390.1126399</v>
      </c>
      <c r="AN236" s="57">
        <v>2212957317.30057</v>
      </c>
      <c r="AO236" s="57">
        <v>2244224077.8171101</v>
      </c>
      <c r="AP236" s="57">
        <v>2257268185.4000502</v>
      </c>
      <c r="AQ236" s="57">
        <v>2246429357.0331702</v>
      </c>
      <c r="AR236" s="57">
        <v>2205602512.9457102</v>
      </c>
      <c r="AS236" s="57">
        <v>2128237776.61343</v>
      </c>
      <c r="AT236" s="57">
        <v>2007340474.75699</v>
      </c>
    </row>
    <row r="237" spans="1:46">
      <c r="A237">
        <v>58</v>
      </c>
      <c r="B237">
        <v>460400</v>
      </c>
      <c r="C237" t="s">
        <v>462</v>
      </c>
      <c r="D237" t="s">
        <v>611</v>
      </c>
      <c r="E237" s="57">
        <v>1147229733.9170899</v>
      </c>
      <c r="F237" s="57">
        <v>1180171702.45</v>
      </c>
      <c r="G237" s="57">
        <v>1220765473.2348299</v>
      </c>
      <c r="H237" s="57">
        <v>1267873901.6045599</v>
      </c>
      <c r="I237" s="57">
        <v>1320408520.3749599</v>
      </c>
      <c r="J237" s="57">
        <v>1377329539.8445699</v>
      </c>
      <c r="K237" s="57">
        <v>1437645847.7946999</v>
      </c>
      <c r="L237" s="57">
        <v>1500415009.48945</v>
      </c>
      <c r="M237" s="57">
        <v>1564743267.6756999</v>
      </c>
      <c r="N237" s="57">
        <v>1629785542.5830801</v>
      </c>
      <c r="O237" s="57">
        <v>1694745431.92401</v>
      </c>
      <c r="P237" s="57">
        <v>1758875210.8937099</v>
      </c>
      <c r="Q237" s="57">
        <v>1821475832.17013</v>
      </c>
      <c r="R237" s="57">
        <v>1881896925.9140401</v>
      </c>
      <c r="S237" s="57">
        <v>1939536799.76896</v>
      </c>
      <c r="T237" s="57">
        <v>1993842438.8612001</v>
      </c>
      <c r="U237" s="57">
        <v>2044309505.79983</v>
      </c>
      <c r="V237" s="57">
        <v>2090482340.6767199</v>
      </c>
      <c r="W237" s="57">
        <v>2131953961.0664799</v>
      </c>
      <c r="X237" s="57">
        <v>2168366062.0265498</v>
      </c>
      <c r="Y237" s="57">
        <v>2199409016.0970898</v>
      </c>
      <c r="Z237" s="57">
        <v>2224821873.3010802</v>
      </c>
      <c r="AA237" s="57">
        <v>2244392361.1442499</v>
      </c>
      <c r="AB237" s="57">
        <v>2257956884.6151099</v>
      </c>
      <c r="AC237" s="57">
        <v>2265400526.1849699</v>
      </c>
      <c r="AD237" s="57">
        <v>2266657045.8078699</v>
      </c>
      <c r="AE237" s="57">
        <v>2261708880.92067</v>
      </c>
      <c r="AF237" s="57">
        <v>2250587146.4430099</v>
      </c>
      <c r="AG237" s="57">
        <v>2233371634.7772398</v>
      </c>
      <c r="AH237" s="57">
        <v>2210190815.8085699</v>
      </c>
      <c r="AI237" s="57">
        <v>2181221836.9049401</v>
      </c>
      <c r="AJ237" s="57">
        <v>2146690522.9170699</v>
      </c>
      <c r="AK237" s="57">
        <v>2106871376.1784599</v>
      </c>
      <c r="AL237" s="57">
        <v>2062087576.5053999</v>
      </c>
      <c r="AM237" s="57">
        <v>2012710981.1969199</v>
      </c>
      <c r="AN237" s="57">
        <v>1959162125.0348899</v>
      </c>
      <c r="AO237" s="57">
        <v>1901910220.28389</v>
      </c>
      <c r="AP237" s="57">
        <v>1841473156.6912999</v>
      </c>
      <c r="AQ237" s="57">
        <v>1778417501.4872999</v>
      </c>
      <c r="AR237" s="57">
        <v>1713358499.38481</v>
      </c>
      <c r="AS237" s="57">
        <v>1646960072.57954</v>
      </c>
      <c r="AT237" s="57">
        <v>1579934820.75</v>
      </c>
    </row>
    <row r="238" spans="1:46">
      <c r="A238">
        <v>294</v>
      </c>
      <c r="B238">
        <v>469001</v>
      </c>
      <c r="C238" t="s">
        <v>462</v>
      </c>
      <c r="D238" t="s">
        <v>610</v>
      </c>
      <c r="E238" s="57">
        <v>155565328.32328999</v>
      </c>
      <c r="F238" s="57">
        <v>154854211.668347</v>
      </c>
      <c r="G238" s="57">
        <v>156271849.99654999</v>
      </c>
      <c r="H238" s="57">
        <v>159501362.07010701</v>
      </c>
      <c r="I238" s="57">
        <v>164243098.44202599</v>
      </c>
      <c r="J238" s="57">
        <v>170214641.45611501</v>
      </c>
      <c r="K238" s="57">
        <v>177150805.24698699</v>
      </c>
      <c r="L238" s="57">
        <v>184803635.74005201</v>
      </c>
      <c r="M238" s="57">
        <v>192942410.65152401</v>
      </c>
      <c r="N238" s="57">
        <v>201353639.488419</v>
      </c>
      <c r="O238" s="57">
        <v>209841063.54855001</v>
      </c>
      <c r="P238" s="57">
        <v>218225655.92053801</v>
      </c>
      <c r="Q238" s="57">
        <v>226345621.483798</v>
      </c>
      <c r="R238" s="57">
        <v>234056396.908553</v>
      </c>
      <c r="S238" s="57">
        <v>241230650.65582299</v>
      </c>
      <c r="T238" s="57">
        <v>247758282.97743201</v>
      </c>
      <c r="U238" s="57">
        <v>253546425.916004</v>
      </c>
      <c r="V238" s="57">
        <v>258519443.30496299</v>
      </c>
      <c r="W238" s="57">
        <v>262618930.76853499</v>
      </c>
      <c r="X238" s="57">
        <v>265803715.72175199</v>
      </c>
      <c r="Y238" s="57">
        <v>268049857.37044099</v>
      </c>
      <c r="Z238" s="57">
        <v>269350646.71123499</v>
      </c>
      <c r="AA238" s="57">
        <v>269716606.53156298</v>
      </c>
      <c r="AB238" s="57">
        <v>269175491.40965998</v>
      </c>
      <c r="AC238" s="57">
        <v>267772287.714562</v>
      </c>
      <c r="AD238" s="57">
        <v>265569213.60610399</v>
      </c>
      <c r="AE238" s="57">
        <v>262645719.034922</v>
      </c>
      <c r="AF238" s="57">
        <v>259098485.74245799</v>
      </c>
      <c r="AG238" s="57">
        <v>255041427.26095</v>
      </c>
      <c r="AH238" s="57">
        <v>250605688.91344199</v>
      </c>
      <c r="AI238" s="57">
        <v>245939647.81377599</v>
      </c>
      <c r="AJ238" s="57">
        <v>241208912.866595</v>
      </c>
      <c r="AK238" s="57">
        <v>236596324.76734701</v>
      </c>
      <c r="AL238" s="57">
        <v>232301956.00227499</v>
      </c>
      <c r="AM238" s="57">
        <v>228543110.84843501</v>
      </c>
      <c r="AN238" s="57">
        <v>225554325.37367001</v>
      </c>
      <c r="AO238" s="57">
        <v>223587367.43663499</v>
      </c>
      <c r="AP238" s="57">
        <v>222911236.68677899</v>
      </c>
      <c r="AQ238" s="57">
        <v>223812164.56435201</v>
      </c>
      <c r="AR238" s="57">
        <v>226593614.300423</v>
      </c>
      <c r="AS238" s="57">
        <v>231576280.91683</v>
      </c>
      <c r="AT238" s="57">
        <v>239098091.22625199</v>
      </c>
    </row>
    <row r="239" spans="1:46">
      <c r="A239">
        <v>221</v>
      </c>
      <c r="B239">
        <v>469002</v>
      </c>
      <c r="C239" t="s">
        <v>462</v>
      </c>
      <c r="D239" t="s">
        <v>609</v>
      </c>
      <c r="E239" s="57">
        <v>482236642.96879601</v>
      </c>
      <c r="F239" s="57">
        <v>712929434.699314</v>
      </c>
      <c r="G239" s="57">
        <v>902956227.12460303</v>
      </c>
      <c r="H239" s="57">
        <v>1056240778.1131099</v>
      </c>
      <c r="I239" s="57">
        <v>1176533958.85868</v>
      </c>
      <c r="J239" s="57">
        <v>1267413753.8805101</v>
      </c>
      <c r="K239" s="57">
        <v>1332285261.02321</v>
      </c>
      <c r="L239" s="57">
        <v>1374380691.45678</v>
      </c>
      <c r="M239" s="57">
        <v>1396759369.67659</v>
      </c>
      <c r="N239" s="57">
        <v>1402307733.5034101</v>
      </c>
      <c r="O239" s="57">
        <v>1393739334.0834</v>
      </c>
      <c r="P239" s="57">
        <v>1373594835.8880899</v>
      </c>
      <c r="Q239" s="57">
        <v>1344242016.7144001</v>
      </c>
      <c r="R239" s="57">
        <v>1307875767.68467</v>
      </c>
      <c r="S239" s="57">
        <v>1266518093.2465799</v>
      </c>
      <c r="T239" s="57">
        <v>1222018111.1732099</v>
      </c>
      <c r="U239" s="57">
        <v>1176052052.5630901</v>
      </c>
      <c r="V239" s="57">
        <v>1130123261.84003</v>
      </c>
      <c r="W239" s="57">
        <v>1085562196.7532799</v>
      </c>
      <c r="X239" s="57">
        <v>1043526428.37751</v>
      </c>
      <c r="Y239" s="57">
        <v>1005000641.1127501</v>
      </c>
      <c r="Z239" s="57">
        <v>970796632.684376</v>
      </c>
      <c r="AA239" s="57">
        <v>941553314.14320803</v>
      </c>
      <c r="AB239" s="57">
        <v>917736709.86543703</v>
      </c>
      <c r="AC239" s="57">
        <v>899639957.552616</v>
      </c>
      <c r="AD239" s="57">
        <v>887383308.23172402</v>
      </c>
      <c r="AE239" s="57">
        <v>880914126.25511599</v>
      </c>
      <c r="AF239" s="57">
        <v>880006889.30052602</v>
      </c>
      <c r="AG239" s="57">
        <v>884263188.37105203</v>
      </c>
      <c r="AH239" s="57">
        <v>893111727.79524601</v>
      </c>
      <c r="AI239" s="57">
        <v>905808325.22694802</v>
      </c>
      <c r="AJ239" s="57">
        <v>921435911.64554203</v>
      </c>
      <c r="AK239" s="57">
        <v>938904531.35557902</v>
      </c>
      <c r="AL239" s="57">
        <v>956951341.98717105</v>
      </c>
      <c r="AM239" s="57">
        <v>974140614.49580801</v>
      </c>
      <c r="AN239" s="57">
        <v>988863733.16226602</v>
      </c>
      <c r="AO239" s="57">
        <v>999339195.59279299</v>
      </c>
      <c r="AP239" s="57">
        <v>1003612612.71894</v>
      </c>
      <c r="AQ239" s="57">
        <v>999556708.79779398</v>
      </c>
      <c r="AR239" s="57">
        <v>984871321.41168594</v>
      </c>
      <c r="AS239" s="57">
        <v>957083401.46838796</v>
      </c>
      <c r="AT239" s="57">
        <v>913547013.201069</v>
      </c>
    </row>
    <row r="240" spans="1:46">
      <c r="A240">
        <v>284</v>
      </c>
      <c r="B240">
        <v>469005</v>
      </c>
      <c r="C240" t="s">
        <v>462</v>
      </c>
      <c r="D240" t="s">
        <v>608</v>
      </c>
      <c r="E240" s="57">
        <v>542505286.64795899</v>
      </c>
      <c r="F240" s="57">
        <v>752491242.548859</v>
      </c>
      <c r="G240" s="57">
        <v>934217509.97682798</v>
      </c>
      <c r="H240" s="57">
        <v>1089818576.1257701</v>
      </c>
      <c r="I240" s="57">
        <v>1221353910.0287399</v>
      </c>
      <c r="J240" s="57">
        <v>1330807962.5579</v>
      </c>
      <c r="K240" s="57">
        <v>1420090166.4245999</v>
      </c>
      <c r="L240" s="57">
        <v>1491034936.1793301</v>
      </c>
      <c r="M240" s="57">
        <v>1545401668.21171</v>
      </c>
      <c r="N240" s="57">
        <v>1584874740.75052</v>
      </c>
      <c r="O240" s="57">
        <v>1611063513.8636799</v>
      </c>
      <c r="P240" s="57">
        <v>1625502329.4582701</v>
      </c>
      <c r="Q240" s="57">
        <v>1629650511.2804899</v>
      </c>
      <c r="R240" s="57">
        <v>1624892364.91572</v>
      </c>
      <c r="S240" s="57">
        <v>1612537177.78847</v>
      </c>
      <c r="T240" s="57">
        <v>1593819219.16239</v>
      </c>
      <c r="U240" s="57">
        <v>1569897740.14028</v>
      </c>
      <c r="V240" s="57">
        <v>1541856973.6640899</v>
      </c>
      <c r="W240" s="57">
        <v>1510706134.51494</v>
      </c>
      <c r="X240" s="57">
        <v>1477379419.31304</v>
      </c>
      <c r="Y240" s="57">
        <v>1442736006.5178199</v>
      </c>
      <c r="Z240" s="57">
        <v>1407560056.4277899</v>
      </c>
      <c r="AA240" s="57">
        <v>1372560711.18064</v>
      </c>
      <c r="AB240" s="57">
        <v>1338372094.7532101</v>
      </c>
      <c r="AC240" s="57">
        <v>1305553312.9614799</v>
      </c>
      <c r="AD240" s="57">
        <v>1274588453.4605501</v>
      </c>
      <c r="AE240" s="57">
        <v>1245886585.74472</v>
      </c>
      <c r="AF240" s="57">
        <v>1219781761.1474099</v>
      </c>
      <c r="AG240" s="57">
        <v>1196533012.84115</v>
      </c>
      <c r="AH240" s="57">
        <v>1176324355.8377099</v>
      </c>
      <c r="AI240" s="57">
        <v>1159264786.98791</v>
      </c>
      <c r="AJ240" s="57">
        <v>1145388284.98174</v>
      </c>
      <c r="AK240" s="57">
        <v>1134653810.3483901</v>
      </c>
      <c r="AL240" s="57">
        <v>1126945305.4561601</v>
      </c>
      <c r="AM240" s="57">
        <v>1122071694.51246</v>
      </c>
      <c r="AN240" s="57">
        <v>1119766883.5639</v>
      </c>
      <c r="AO240" s="57">
        <v>1119689760.4962599</v>
      </c>
      <c r="AP240" s="57">
        <v>1121424195.03438</v>
      </c>
      <c r="AQ240" s="57">
        <v>1124479038.74229</v>
      </c>
      <c r="AR240" s="57">
        <v>1128288125.02319</v>
      </c>
      <c r="AS240" s="57">
        <v>1132210269.1194401</v>
      </c>
      <c r="AT240" s="57">
        <v>1135529268.1124201</v>
      </c>
    </row>
    <row r="241" spans="1:46">
      <c r="A241">
        <v>279</v>
      </c>
      <c r="B241">
        <v>469006</v>
      </c>
      <c r="C241" t="s">
        <v>462</v>
      </c>
      <c r="D241" t="s">
        <v>607</v>
      </c>
      <c r="E241" s="57">
        <v>696882750.51376796</v>
      </c>
      <c r="F241" s="57">
        <v>743593665.104918</v>
      </c>
      <c r="G241" s="57">
        <v>783865787.22560704</v>
      </c>
      <c r="H241" s="57">
        <v>818675980.09084702</v>
      </c>
      <c r="I241" s="57">
        <v>848935045.55793905</v>
      </c>
      <c r="J241" s="57">
        <v>875487724.12646997</v>
      </c>
      <c r="K241" s="57">
        <v>899112694.93832302</v>
      </c>
      <c r="L241" s="57">
        <v>920522575.77765906</v>
      </c>
      <c r="M241" s="57">
        <v>940363923.07093406</v>
      </c>
      <c r="N241" s="57">
        <v>959217231.88688505</v>
      </c>
      <c r="O241" s="57">
        <v>977596935.93654895</v>
      </c>
      <c r="P241" s="57">
        <v>995951407.57323503</v>
      </c>
      <c r="Q241" s="57">
        <v>1014662957.79256</v>
      </c>
      <c r="R241" s="57">
        <v>1034047836.23241</v>
      </c>
      <c r="S241" s="57">
        <v>1054356231.17296</v>
      </c>
      <c r="T241" s="57">
        <v>1075772269.5367</v>
      </c>
      <c r="U241" s="57">
        <v>1098414016.88837</v>
      </c>
      <c r="V241" s="57">
        <v>1122333477.43503</v>
      </c>
      <c r="W241" s="57">
        <v>1147516594.02601</v>
      </c>
      <c r="X241" s="57">
        <v>1173883248.15293</v>
      </c>
      <c r="Y241" s="57">
        <v>1201287259.9497001</v>
      </c>
      <c r="Z241" s="57">
        <v>1229516388.1925199</v>
      </c>
      <c r="AA241" s="57">
        <v>1258292330.29988</v>
      </c>
      <c r="AB241" s="57">
        <v>1287270722.33255</v>
      </c>
      <c r="AC241" s="57">
        <v>1316041138.9935999</v>
      </c>
      <c r="AD241" s="57">
        <v>1344127093.62837</v>
      </c>
      <c r="AE241" s="57">
        <v>1370986038.22451</v>
      </c>
      <c r="AF241" s="57">
        <v>1396009363.4119501</v>
      </c>
      <c r="AG241" s="57">
        <v>1418522398.4628799</v>
      </c>
      <c r="AH241" s="57">
        <v>1437784411.2918401</v>
      </c>
      <c r="AI241" s="57">
        <v>1452988608.4556</v>
      </c>
      <c r="AJ241" s="57">
        <v>1463262135.15325</v>
      </c>
      <c r="AK241" s="57">
        <v>1467666075.22615</v>
      </c>
      <c r="AL241" s="57">
        <v>1465195451.1579599</v>
      </c>
      <c r="AM241" s="57">
        <v>1454779224.07462</v>
      </c>
      <c r="AN241" s="57">
        <v>1435280293.74437</v>
      </c>
      <c r="AO241" s="57">
        <v>1405495498.5777199</v>
      </c>
      <c r="AP241" s="57">
        <v>1364155615.62747</v>
      </c>
      <c r="AQ241" s="57">
        <v>1309925360.5887599</v>
      </c>
      <c r="AR241" s="57">
        <v>1241403387.7989199</v>
      </c>
      <c r="AS241" s="57">
        <v>1157122290.2376499</v>
      </c>
      <c r="AT241" s="57">
        <v>1055548599.5269099</v>
      </c>
    </row>
    <row r="242" spans="1:46">
      <c r="A242">
        <v>65</v>
      </c>
      <c r="B242">
        <v>469007</v>
      </c>
      <c r="C242" t="s">
        <v>462</v>
      </c>
      <c r="D242" t="s">
        <v>606</v>
      </c>
      <c r="E242" s="57">
        <v>549575928.54408801</v>
      </c>
      <c r="F242" s="57">
        <v>580534456.14450002</v>
      </c>
      <c r="G242" s="57">
        <v>612863759.91550803</v>
      </c>
      <c r="H242" s="57">
        <v>646063065.59463406</v>
      </c>
      <c r="I242" s="57">
        <v>679664308.74262798</v>
      </c>
      <c r="J242" s="57">
        <v>713232134.74347305</v>
      </c>
      <c r="K242" s="57">
        <v>746363898.80437899</v>
      </c>
      <c r="L242" s="57">
        <v>778689665.95578301</v>
      </c>
      <c r="M242" s="57">
        <v>809872211.05136096</v>
      </c>
      <c r="N242" s="57">
        <v>839607018.76800799</v>
      </c>
      <c r="O242" s="57">
        <v>867622283.60585201</v>
      </c>
      <c r="P242" s="57">
        <v>893678909.88825405</v>
      </c>
      <c r="Q242" s="57">
        <v>917570511.761801</v>
      </c>
      <c r="R242" s="57">
        <v>939123413.196311</v>
      </c>
      <c r="S242" s="57">
        <v>958196647.98482895</v>
      </c>
      <c r="T242" s="57">
        <v>974681959.74363196</v>
      </c>
      <c r="U242" s="57">
        <v>988503801.91222596</v>
      </c>
      <c r="V242" s="57">
        <v>999619337.75334597</v>
      </c>
      <c r="W242" s="57">
        <v>1008018440.35296</v>
      </c>
      <c r="X242" s="57">
        <v>1013723692.62026</v>
      </c>
      <c r="Y242" s="57">
        <v>1016790387.28767</v>
      </c>
      <c r="Z242" s="57">
        <v>1017306526.91084</v>
      </c>
      <c r="AA242" s="57">
        <v>1015392823.86866</v>
      </c>
      <c r="AB242" s="57">
        <v>1011202700.36324</v>
      </c>
      <c r="AC242" s="57">
        <v>1004922288.41993</v>
      </c>
      <c r="AD242" s="57">
        <v>996770429.88728297</v>
      </c>
      <c r="AE242" s="57">
        <v>986998676.43711305</v>
      </c>
      <c r="AF242" s="57">
        <v>975891289.56445003</v>
      </c>
      <c r="AG242" s="57">
        <v>963765240.58755398</v>
      </c>
      <c r="AH242" s="57">
        <v>950970210.64791203</v>
      </c>
      <c r="AI242" s="57">
        <v>937888590.71024501</v>
      </c>
      <c r="AJ242" s="57">
        <v>924935481.56250203</v>
      </c>
      <c r="AK242" s="57">
        <v>912558693.81585896</v>
      </c>
      <c r="AL242" s="57">
        <v>901238747.90472698</v>
      </c>
      <c r="AM242" s="57">
        <v>891488874.08674705</v>
      </c>
      <c r="AN242" s="57">
        <v>883855012.44278097</v>
      </c>
      <c r="AO242" s="57">
        <v>878915812.87692106</v>
      </c>
      <c r="AP242" s="57">
        <v>877282635.11650002</v>
      </c>
      <c r="AQ242" s="57">
        <v>879599548.71207404</v>
      </c>
      <c r="AR242" s="57">
        <v>886543333.03742301</v>
      </c>
      <c r="AS242" s="57">
        <v>898823477.28956699</v>
      </c>
      <c r="AT242" s="57">
        <v>917182180.48874903</v>
      </c>
    </row>
    <row r="243" spans="1:46">
      <c r="A243">
        <v>63</v>
      </c>
      <c r="B243">
        <v>469021</v>
      </c>
      <c r="C243" t="s">
        <v>462</v>
      </c>
      <c r="D243" t="s">
        <v>605</v>
      </c>
      <c r="E243" s="57">
        <v>394131055.67683297</v>
      </c>
      <c r="F243" s="57">
        <v>390814674.883223</v>
      </c>
      <c r="G243" s="57">
        <v>393154393.79307002</v>
      </c>
      <c r="H243" s="57">
        <v>400316137.73866397</v>
      </c>
      <c r="I243" s="57">
        <v>411511131.73875898</v>
      </c>
      <c r="J243" s="57">
        <v>425995900.49858898</v>
      </c>
      <c r="K243" s="57">
        <v>443072268.40984702</v>
      </c>
      <c r="L243" s="57">
        <v>462087359.55070901</v>
      </c>
      <c r="M243" s="57">
        <v>482433597.68580401</v>
      </c>
      <c r="N243" s="57">
        <v>503548706.266249</v>
      </c>
      <c r="O243" s="57">
        <v>524915708.42961502</v>
      </c>
      <c r="P243" s="57">
        <v>546062926.999951</v>
      </c>
      <c r="Q243" s="57">
        <v>566563984.48777699</v>
      </c>
      <c r="R243" s="57">
        <v>586037803.09007704</v>
      </c>
      <c r="S243" s="57">
        <v>604148604.69030702</v>
      </c>
      <c r="T243" s="57">
        <v>620605910.85839701</v>
      </c>
      <c r="U243" s="57">
        <v>635164542.85074103</v>
      </c>
      <c r="V243" s="57">
        <v>647624621.61020195</v>
      </c>
      <c r="W243" s="57">
        <v>657831567.76612198</v>
      </c>
      <c r="X243" s="57">
        <v>665676101.634305</v>
      </c>
      <c r="Y243" s="57">
        <v>671094243.21702099</v>
      </c>
      <c r="Z243" s="57">
        <v>674067312.20301497</v>
      </c>
      <c r="AA243" s="57">
        <v>674621927.96751106</v>
      </c>
      <c r="AB243" s="57">
        <v>672830009.57218504</v>
      </c>
      <c r="AC243" s="57">
        <v>668808775.76519501</v>
      </c>
      <c r="AD243" s="57">
        <v>662720744.98116803</v>
      </c>
      <c r="AE243" s="57">
        <v>654773735.34119701</v>
      </c>
      <c r="AF243" s="57">
        <v>645220864.65282905</v>
      </c>
      <c r="AG243" s="57">
        <v>634360550.41012704</v>
      </c>
      <c r="AH243" s="57">
        <v>622536509.79356694</v>
      </c>
      <c r="AI243" s="57">
        <v>610137759.67013597</v>
      </c>
      <c r="AJ243" s="57">
        <v>597598616.59326994</v>
      </c>
      <c r="AK243" s="57">
        <v>585398696.80288804</v>
      </c>
      <c r="AL243" s="57">
        <v>574062916.22538102</v>
      </c>
      <c r="AM243" s="57">
        <v>564161490.47356904</v>
      </c>
      <c r="AN243" s="57">
        <v>556309934.84680295</v>
      </c>
      <c r="AO243" s="57">
        <v>551169064.33087301</v>
      </c>
      <c r="AP243" s="57">
        <v>549444993.59802306</v>
      </c>
      <c r="AQ243" s="57">
        <v>551889137.00699699</v>
      </c>
      <c r="AR243" s="57">
        <v>559298208.60299802</v>
      </c>
      <c r="AS243" s="57">
        <v>572514222.11769199</v>
      </c>
      <c r="AT243" s="57">
        <v>592424490.96919703</v>
      </c>
    </row>
    <row r="244" spans="1:46">
      <c r="A244">
        <v>278</v>
      </c>
      <c r="B244">
        <v>469022</v>
      </c>
      <c r="C244" t="s">
        <v>462</v>
      </c>
      <c r="D244" t="s">
        <v>604</v>
      </c>
      <c r="E244" s="57">
        <v>306736281.86261803</v>
      </c>
      <c r="F244" s="57">
        <v>326231476.43309999</v>
      </c>
      <c r="G244" s="57">
        <v>346291965.02222598</v>
      </c>
      <c r="H244" s="57">
        <v>366648575.844302</v>
      </c>
      <c r="I244" s="57">
        <v>387050177.34020799</v>
      </c>
      <c r="J244" s="57">
        <v>407263678.17739397</v>
      </c>
      <c r="K244" s="57">
        <v>427074027.24988502</v>
      </c>
      <c r="L244" s="57">
        <v>446284213.678276</v>
      </c>
      <c r="M244" s="57">
        <v>464715266.80973899</v>
      </c>
      <c r="N244" s="57">
        <v>482206256.21801299</v>
      </c>
      <c r="O244" s="57">
        <v>498614291.70341402</v>
      </c>
      <c r="P244" s="57">
        <v>513814523.29282898</v>
      </c>
      <c r="Q244" s="57">
        <v>527700141.23971701</v>
      </c>
      <c r="R244" s="57">
        <v>540182376.02411199</v>
      </c>
      <c r="S244" s="57">
        <v>551190498.352615</v>
      </c>
      <c r="T244" s="57">
        <v>560671819.15840805</v>
      </c>
      <c r="U244" s="57">
        <v>568591689.60123706</v>
      </c>
      <c r="V244" s="57">
        <v>574933501.06742799</v>
      </c>
      <c r="W244" s="57">
        <v>579698685.16987395</v>
      </c>
      <c r="X244" s="57">
        <v>582906713.74804199</v>
      </c>
      <c r="Y244" s="57">
        <v>584595098.867975</v>
      </c>
      <c r="Z244" s="57">
        <v>584819392.82228506</v>
      </c>
      <c r="AA244" s="57">
        <v>583653188.13015604</v>
      </c>
      <c r="AB244" s="57">
        <v>581188117.53735006</v>
      </c>
      <c r="AC244" s="57">
        <v>577533854.01619196</v>
      </c>
      <c r="AD244" s="57">
        <v>572818110.76559305</v>
      </c>
      <c r="AE244" s="57">
        <v>567186641.21102095</v>
      </c>
      <c r="AF244" s="57">
        <v>560803239.00453198</v>
      </c>
      <c r="AG244" s="57">
        <v>553849738.02474201</v>
      </c>
      <c r="AH244" s="57">
        <v>546526012.37684596</v>
      </c>
      <c r="AI244" s="57">
        <v>539049976.39261198</v>
      </c>
      <c r="AJ244" s="57">
        <v>531657584.63037699</v>
      </c>
      <c r="AK244" s="57">
        <v>524602831.87505102</v>
      </c>
      <c r="AL244" s="57">
        <v>518157753.138125</v>
      </c>
      <c r="AM244" s="57">
        <v>512612423.65764803</v>
      </c>
      <c r="AN244" s="57">
        <v>508274958.89825499</v>
      </c>
      <c r="AO244" s="57">
        <v>505471514.551144</v>
      </c>
      <c r="AP244" s="57">
        <v>504546286.53409302</v>
      </c>
      <c r="AQ244" s="57">
        <v>505861510.991449</v>
      </c>
      <c r="AR244" s="57">
        <v>509797464.29412401</v>
      </c>
      <c r="AS244" s="57">
        <v>516752463.03962302</v>
      </c>
      <c r="AT244" s="57">
        <v>527142864.052001</v>
      </c>
    </row>
    <row r="245" spans="1:46">
      <c r="A245">
        <v>45</v>
      </c>
      <c r="B245">
        <v>469023</v>
      </c>
      <c r="C245" t="s">
        <v>462</v>
      </c>
      <c r="D245" t="s">
        <v>603</v>
      </c>
      <c r="E245" s="57">
        <v>719255841.12481797</v>
      </c>
      <c r="F245" s="57">
        <v>684571166.15964305</v>
      </c>
      <c r="G245" s="57">
        <v>656336370.57256806</v>
      </c>
      <c r="H245" s="57">
        <v>634003047.55858195</v>
      </c>
      <c r="I245" s="57">
        <v>617045586.15151501</v>
      </c>
      <c r="J245" s="57">
        <v>604961171.22403705</v>
      </c>
      <c r="K245" s="57">
        <v>597269783.48765802</v>
      </c>
      <c r="L245" s="57">
        <v>593514199.49272501</v>
      </c>
      <c r="M245" s="57">
        <v>593259991.62843096</v>
      </c>
      <c r="N245" s="57">
        <v>596095528.12279999</v>
      </c>
      <c r="O245" s="57">
        <v>601631973.04270601</v>
      </c>
      <c r="P245" s="57">
        <v>609503286.29385304</v>
      </c>
      <c r="Q245" s="57">
        <v>619366223.62079501</v>
      </c>
      <c r="R245" s="57">
        <v>630900336.60691404</v>
      </c>
      <c r="S245" s="57">
        <v>643807972.67444396</v>
      </c>
      <c r="T245" s="57">
        <v>657814275.08444703</v>
      </c>
      <c r="U245" s="57">
        <v>672667182.93683898</v>
      </c>
      <c r="V245" s="57">
        <v>688137431.17035902</v>
      </c>
      <c r="W245" s="57">
        <v>704018550.56260204</v>
      </c>
      <c r="X245" s="57">
        <v>720126867.72999203</v>
      </c>
      <c r="Y245" s="57">
        <v>736301505.12779701</v>
      </c>
      <c r="Z245" s="57">
        <v>752404381.05012405</v>
      </c>
      <c r="AA245" s="57">
        <v>768320209.62991798</v>
      </c>
      <c r="AB245" s="57">
        <v>783956500.83897102</v>
      </c>
      <c r="AC245" s="57">
        <v>799243560.48790598</v>
      </c>
      <c r="AD245" s="57">
        <v>814134490.22618699</v>
      </c>
      <c r="AE245" s="57">
        <v>828605187.54212797</v>
      </c>
      <c r="AF245" s="57">
        <v>842654345.762869</v>
      </c>
      <c r="AG245" s="57">
        <v>856303454.05440199</v>
      </c>
      <c r="AH245" s="57">
        <v>869596797.42154205</v>
      </c>
      <c r="AI245" s="57">
        <v>882601456.707968</v>
      </c>
      <c r="AJ245" s="57">
        <v>895407308.59617996</v>
      </c>
      <c r="AK245" s="57">
        <v>908127025.60751998</v>
      </c>
      <c r="AL245" s="57">
        <v>920896076.10217702</v>
      </c>
      <c r="AM245" s="57">
        <v>933872724.27917898</v>
      </c>
      <c r="AN245" s="57">
        <v>947238030.17638302</v>
      </c>
      <c r="AO245" s="57">
        <v>961195849.67050195</v>
      </c>
      <c r="AP245" s="57">
        <v>975972834.47706997</v>
      </c>
      <c r="AQ245" s="57">
        <v>991818432.15049195</v>
      </c>
      <c r="AR245" s="57">
        <v>1009004886.08398</v>
      </c>
      <c r="AS245" s="57">
        <v>1027827235.50959</v>
      </c>
      <c r="AT245" s="57">
        <v>1048603315.49823</v>
      </c>
    </row>
    <row r="246" spans="1:46">
      <c r="A246">
        <v>170</v>
      </c>
      <c r="B246">
        <v>469024</v>
      </c>
      <c r="C246" t="s">
        <v>462</v>
      </c>
      <c r="D246" t="s">
        <v>602</v>
      </c>
      <c r="E246" s="57">
        <v>590315771.34453905</v>
      </c>
      <c r="F246" s="57">
        <v>574756553.45993304</v>
      </c>
      <c r="G246" s="57">
        <v>563061001.89297903</v>
      </c>
      <c r="H246" s="57">
        <v>554898194.12485695</v>
      </c>
      <c r="I246" s="57">
        <v>549951107.79337394</v>
      </c>
      <c r="J246" s="57">
        <v>547916620.69296706</v>
      </c>
      <c r="K246" s="57">
        <v>548505510.77470601</v>
      </c>
      <c r="L246" s="57">
        <v>551442456.14628696</v>
      </c>
      <c r="M246" s="57">
        <v>556466035.07204103</v>
      </c>
      <c r="N246" s="57">
        <v>563328725.97292399</v>
      </c>
      <c r="O246" s="57">
        <v>571796907.42652404</v>
      </c>
      <c r="P246" s="57">
        <v>581650858.16706002</v>
      </c>
      <c r="Q246" s="57">
        <v>592684757.08538103</v>
      </c>
      <c r="R246" s="57">
        <v>604706683.22896397</v>
      </c>
      <c r="S246" s="57">
        <v>617538615.80191898</v>
      </c>
      <c r="T246" s="57">
        <v>631016434.16498196</v>
      </c>
      <c r="U246" s="57">
        <v>644989917.83552301</v>
      </c>
      <c r="V246" s="57">
        <v>659322746.48754299</v>
      </c>
      <c r="W246" s="57">
        <v>673892499.95166504</v>
      </c>
      <c r="X246" s="57">
        <v>688590658.21515298</v>
      </c>
      <c r="Y246" s="57">
        <v>703322601.421893</v>
      </c>
      <c r="Z246" s="57">
        <v>718007609.87240398</v>
      </c>
      <c r="AA246" s="57">
        <v>732578864.02383399</v>
      </c>
      <c r="AB246" s="57">
        <v>746983444.48996103</v>
      </c>
      <c r="AC246" s="57">
        <v>761182332.04119599</v>
      </c>
      <c r="AD246" s="57">
        <v>775150407.604581</v>
      </c>
      <c r="AE246" s="57">
        <v>788876452.26377904</v>
      </c>
      <c r="AF246" s="57">
        <v>802363147.25908899</v>
      </c>
      <c r="AG246" s="57">
        <v>815627073.98744202</v>
      </c>
      <c r="AH246" s="57">
        <v>828698714.00240004</v>
      </c>
      <c r="AI246" s="57">
        <v>841622449.014148</v>
      </c>
      <c r="AJ246" s="57">
        <v>854456560.88950503</v>
      </c>
      <c r="AK246" s="57">
        <v>867273231.65192401</v>
      </c>
      <c r="AL246" s="57">
        <v>880158543.48147905</v>
      </c>
      <c r="AM246" s="57">
        <v>893212478.714885</v>
      </c>
      <c r="AN246" s="57">
        <v>906548919.84547603</v>
      </c>
      <c r="AO246" s="57">
        <v>920295649.52322304</v>
      </c>
      <c r="AP246" s="57">
        <v>934594350.55472505</v>
      </c>
      <c r="AQ246" s="57">
        <v>949600605.90321505</v>
      </c>
      <c r="AR246" s="57">
        <v>965483898.68854904</v>
      </c>
      <c r="AS246" s="57">
        <v>982427612.18721497</v>
      </c>
      <c r="AT246" s="57">
        <v>1000629029.83233</v>
      </c>
    </row>
    <row r="247" spans="1:46">
      <c r="A247">
        <v>16</v>
      </c>
      <c r="B247">
        <v>469025</v>
      </c>
      <c r="C247" t="s">
        <v>462</v>
      </c>
      <c r="D247" t="s">
        <v>601</v>
      </c>
      <c r="E247" s="57">
        <v>195867585.20251399</v>
      </c>
      <c r="F247" s="57">
        <v>207043343.34452701</v>
      </c>
      <c r="G247" s="57">
        <v>217065612.84831801</v>
      </c>
      <c r="H247" s="57">
        <v>226102175.84179601</v>
      </c>
      <c r="I247" s="57">
        <v>234309710.81886801</v>
      </c>
      <c r="J247" s="57">
        <v>241833792.63944101</v>
      </c>
      <c r="K247" s="57">
        <v>248808892.52941999</v>
      </c>
      <c r="L247" s="57">
        <v>255358378.080708</v>
      </c>
      <c r="M247" s="57">
        <v>261594513.25120801</v>
      </c>
      <c r="N247" s="57">
        <v>267618458.36482099</v>
      </c>
      <c r="O247" s="57">
        <v>273520270.11144698</v>
      </c>
      <c r="P247" s="57">
        <v>279378901.54698402</v>
      </c>
      <c r="Q247" s="57">
        <v>285262202.093328</v>
      </c>
      <c r="R247" s="57">
        <v>291226917.53837502</v>
      </c>
      <c r="S247" s="57">
        <v>297318690.03602099</v>
      </c>
      <c r="T247" s="57">
        <v>303572058.10615599</v>
      </c>
      <c r="U247" s="57">
        <v>310010456.63467401</v>
      </c>
      <c r="V247" s="57">
        <v>316646216.873465</v>
      </c>
      <c r="W247" s="57">
        <v>323480566.440418</v>
      </c>
      <c r="X247" s="57">
        <v>330503629.31941801</v>
      </c>
      <c r="Y247" s="57">
        <v>337694425.86035502</v>
      </c>
      <c r="Z247" s="57">
        <v>345020872.77911198</v>
      </c>
      <c r="AA247" s="57">
        <v>352439783.15757298</v>
      </c>
      <c r="AB247" s="57">
        <v>359896866.44361901</v>
      </c>
      <c r="AC247" s="57">
        <v>367326728.45113301</v>
      </c>
      <c r="AD247" s="57">
        <v>374652871.35999399</v>
      </c>
      <c r="AE247" s="57">
        <v>381787693.716079</v>
      </c>
      <c r="AF247" s="57">
        <v>388632490.43126601</v>
      </c>
      <c r="AG247" s="57">
        <v>395077452.78342998</v>
      </c>
      <c r="AH247" s="57">
        <v>401001668.41644502</v>
      </c>
      <c r="AI247" s="57">
        <v>406273121.34018499</v>
      </c>
      <c r="AJ247" s="57">
        <v>410748691.93052</v>
      </c>
      <c r="AK247" s="57">
        <v>414274156.929322</v>
      </c>
      <c r="AL247" s="57">
        <v>416684189.44445801</v>
      </c>
      <c r="AM247" s="57">
        <v>417802358.94979602</v>
      </c>
      <c r="AN247" s="57">
        <v>417441131.28520203</v>
      </c>
      <c r="AO247" s="57">
        <v>415401868.65654498</v>
      </c>
      <c r="AP247" s="57">
        <v>411474829.63568199</v>
      </c>
      <c r="AQ247" s="57">
        <v>405439169.16047901</v>
      </c>
      <c r="AR247" s="57">
        <v>397062938.53479701</v>
      </c>
      <c r="AS247" s="57">
        <v>386103085.428491</v>
      </c>
      <c r="AT247" s="57">
        <v>372305453.87742501</v>
      </c>
    </row>
    <row r="248" spans="1:46">
      <c r="A248">
        <v>37</v>
      </c>
      <c r="B248">
        <v>469026</v>
      </c>
      <c r="C248" t="s">
        <v>462</v>
      </c>
      <c r="D248" t="s">
        <v>600</v>
      </c>
      <c r="E248" s="57">
        <v>349415534.67315102</v>
      </c>
      <c r="F248" s="57">
        <v>312972530.40035701</v>
      </c>
      <c r="G248" s="57">
        <v>281833341.59369302</v>
      </c>
      <c r="H248" s="57">
        <v>255550657.92848399</v>
      </c>
      <c r="I248" s="57">
        <v>233695543.28230599</v>
      </c>
      <c r="J248" s="57">
        <v>215857435.73499</v>
      </c>
      <c r="K248" s="57">
        <v>201644147.56862301</v>
      </c>
      <c r="L248" s="57">
        <v>190681865.26754099</v>
      </c>
      <c r="M248" s="57">
        <v>182615149.51834399</v>
      </c>
      <c r="N248" s="57">
        <v>177106935.20987901</v>
      </c>
      <c r="O248" s="57">
        <v>173838531.433249</v>
      </c>
      <c r="P248" s="57">
        <v>172509621.48181</v>
      </c>
      <c r="Q248" s="57">
        <v>172838262.851179</v>
      </c>
      <c r="R248" s="57">
        <v>174560887.23921499</v>
      </c>
      <c r="S248" s="57">
        <v>177432300.54604501</v>
      </c>
      <c r="T248" s="57">
        <v>181225682.87404299</v>
      </c>
      <c r="U248" s="57">
        <v>185732588.52783501</v>
      </c>
      <c r="V248" s="57">
        <v>190762946.01431099</v>
      </c>
      <c r="W248" s="57">
        <v>196145058.04260501</v>
      </c>
      <c r="X248" s="57">
        <v>201725601.52410799</v>
      </c>
      <c r="Y248" s="57">
        <v>207369627.57247099</v>
      </c>
      <c r="Z248" s="57">
        <v>212960561.50359899</v>
      </c>
      <c r="AA248" s="57">
        <v>218400202.83563799</v>
      </c>
      <c r="AB248" s="57">
        <v>223608725.28900301</v>
      </c>
      <c r="AC248" s="57">
        <v>228524676.78636101</v>
      </c>
      <c r="AD248" s="57">
        <v>233104979.452627</v>
      </c>
      <c r="AE248" s="57">
        <v>237324929.61497799</v>
      </c>
      <c r="AF248" s="57">
        <v>241178197.80283901</v>
      </c>
      <c r="AG248" s="57">
        <v>244676828.74789399</v>
      </c>
      <c r="AH248" s="57">
        <v>247851241.38407701</v>
      </c>
      <c r="AI248" s="57">
        <v>250750228.847581</v>
      </c>
      <c r="AJ248" s="57">
        <v>253440958.47685599</v>
      </c>
      <c r="AK248" s="57">
        <v>256008971.81258899</v>
      </c>
      <c r="AL248" s="57">
        <v>258558184.59773999</v>
      </c>
      <c r="AM248" s="57">
        <v>261210886.77752399</v>
      </c>
      <c r="AN248" s="57">
        <v>264107742.49939701</v>
      </c>
      <c r="AO248" s="57">
        <v>267407790.11307701</v>
      </c>
      <c r="AP248" s="57">
        <v>271288442.17053401</v>
      </c>
      <c r="AQ248" s="57">
        <v>275945485.42599398</v>
      </c>
      <c r="AR248" s="57">
        <v>281593080.83594698</v>
      </c>
      <c r="AS248" s="57">
        <v>288463763.55911601</v>
      </c>
      <c r="AT248" s="57">
        <v>296808442.95649302</v>
      </c>
    </row>
    <row r="249" spans="1:46">
      <c r="A249">
        <v>158</v>
      </c>
      <c r="B249">
        <v>469027</v>
      </c>
      <c r="C249" t="s">
        <v>462</v>
      </c>
      <c r="D249" t="s">
        <v>599</v>
      </c>
      <c r="E249" s="57">
        <v>607791591.24802196</v>
      </c>
      <c r="F249" s="57">
        <v>591960147.37433898</v>
      </c>
      <c r="G249" s="57">
        <v>580089178.14314604</v>
      </c>
      <c r="H249" s="57">
        <v>571839498.85784805</v>
      </c>
      <c r="I249" s="57">
        <v>566886174.70599902</v>
      </c>
      <c r="J249" s="57">
        <v>564918520.75931001</v>
      </c>
      <c r="K249" s="57">
        <v>565640101.97363997</v>
      </c>
      <c r="L249" s="57">
        <v>568768733.18900299</v>
      </c>
      <c r="M249" s="57">
        <v>574036479.12956297</v>
      </c>
      <c r="N249" s="57">
        <v>581189654.40363801</v>
      </c>
      <c r="O249" s="57">
        <v>589988823.50369799</v>
      </c>
      <c r="P249" s="57">
        <v>600208800.80636501</v>
      </c>
      <c r="Q249" s="57">
        <v>611638650.57241297</v>
      </c>
      <c r="R249" s="57">
        <v>624081686.94676805</v>
      </c>
      <c r="S249" s="57">
        <v>637355473.95851099</v>
      </c>
      <c r="T249" s="57">
        <v>651291825.52087295</v>
      </c>
      <c r="U249" s="57">
        <v>665736805.431234</v>
      </c>
      <c r="V249" s="57">
        <v>680550727.37113404</v>
      </c>
      <c r="W249" s="57">
        <v>695608154.90625799</v>
      </c>
      <c r="X249" s="57">
        <v>710797901.486449</v>
      </c>
      <c r="Y249" s="57">
        <v>726023030.44569802</v>
      </c>
      <c r="Z249" s="57">
        <v>741200855.00215197</v>
      </c>
      <c r="AA249" s="57">
        <v>756262938.25810206</v>
      </c>
      <c r="AB249" s="57">
        <v>771155093.20000505</v>
      </c>
      <c r="AC249" s="57">
        <v>785837382.69846106</v>
      </c>
      <c r="AD249" s="57">
        <v>800284119.50822103</v>
      </c>
      <c r="AE249" s="57">
        <v>814483866.26819301</v>
      </c>
      <c r="AF249" s="57">
        <v>828439435.501436</v>
      </c>
      <c r="AG249" s="57">
        <v>842167889.61515999</v>
      </c>
      <c r="AH249" s="57">
        <v>855700540.90072894</v>
      </c>
      <c r="AI249" s="57">
        <v>869082951.53366005</v>
      </c>
      <c r="AJ249" s="57">
        <v>882374933.57361698</v>
      </c>
      <c r="AK249" s="57">
        <v>895650548.96442401</v>
      </c>
      <c r="AL249" s="57">
        <v>908998109.53405297</v>
      </c>
      <c r="AM249" s="57">
        <v>922520176.99462497</v>
      </c>
      <c r="AN249" s="57">
        <v>936333562.94242203</v>
      </c>
      <c r="AO249" s="57">
        <v>950569328.85786605</v>
      </c>
      <c r="AP249" s="57">
        <v>965372786.105546</v>
      </c>
      <c r="AQ249" s="57">
        <v>980903495.93419397</v>
      </c>
      <c r="AR249" s="57">
        <v>997335269.47669196</v>
      </c>
      <c r="AS249" s="57">
        <v>1014856167.75008</v>
      </c>
      <c r="AT249" s="57">
        <v>1033668501.65555</v>
      </c>
    </row>
    <row r="250" spans="1:46">
      <c r="A250">
        <v>173</v>
      </c>
      <c r="B250">
        <v>469028</v>
      </c>
      <c r="C250" t="s">
        <v>462</v>
      </c>
      <c r="D250" t="s">
        <v>598</v>
      </c>
      <c r="E250" s="57">
        <v>495486024.69789302</v>
      </c>
      <c r="F250" s="57">
        <v>477235275.29215199</v>
      </c>
      <c r="G250" s="57">
        <v>462806485.33973998</v>
      </c>
      <c r="H250" s="57">
        <v>451873718.37447703</v>
      </c>
      <c r="I250" s="57">
        <v>444124649.53939402</v>
      </c>
      <c r="J250" s="57">
        <v>439260565.58673197</v>
      </c>
      <c r="K250" s="57">
        <v>436996364.87794799</v>
      </c>
      <c r="L250" s="57">
        <v>437060557.38370401</v>
      </c>
      <c r="M250" s="57">
        <v>439195264.68387902</v>
      </c>
      <c r="N250" s="57">
        <v>443156219.96755999</v>
      </c>
      <c r="O250" s="57">
        <v>448712768.03304702</v>
      </c>
      <c r="P250" s="57">
        <v>455647865.28785199</v>
      </c>
      <c r="Q250" s="57">
        <v>463758079.74869502</v>
      </c>
      <c r="R250" s="57">
        <v>472853591.04151201</v>
      </c>
      <c r="S250" s="57">
        <v>482758190.40144801</v>
      </c>
      <c r="T250" s="57">
        <v>493309280.672858</v>
      </c>
      <c r="U250" s="57">
        <v>504357876.30931401</v>
      </c>
      <c r="V250" s="57">
        <v>515768603.37359202</v>
      </c>
      <c r="W250" s="57">
        <v>527419699.53768301</v>
      </c>
      <c r="X250" s="57">
        <v>539203014.082793</v>
      </c>
      <c r="Y250" s="57">
        <v>551024007.899333</v>
      </c>
      <c r="Z250" s="57">
        <v>562801753.48693001</v>
      </c>
      <c r="AA250" s="57">
        <v>574468934.95441699</v>
      </c>
      <c r="AB250" s="57">
        <v>585971848.01984799</v>
      </c>
      <c r="AC250" s="57">
        <v>597270400.01047802</v>
      </c>
      <c r="AD250" s="57">
        <v>608338109.86277997</v>
      </c>
      <c r="AE250" s="57">
        <v>619162108.12243903</v>
      </c>
      <c r="AF250" s="57">
        <v>629743136.94434404</v>
      </c>
      <c r="AG250" s="57">
        <v>640095550.09260201</v>
      </c>
      <c r="AH250" s="57">
        <v>650247312.94052994</v>
      </c>
      <c r="AI250" s="57">
        <v>660240002.47065496</v>
      </c>
      <c r="AJ250" s="57">
        <v>670128807.27472198</v>
      </c>
      <c r="AK250" s="57">
        <v>679982527.55367804</v>
      </c>
      <c r="AL250" s="57">
        <v>689883575.11768496</v>
      </c>
      <c r="AM250" s="57">
        <v>699927973.38611495</v>
      </c>
      <c r="AN250" s="57">
        <v>710225357.38756096</v>
      </c>
      <c r="AO250" s="57">
        <v>720898973.75981104</v>
      </c>
      <c r="AP250" s="57">
        <v>732085680.749879</v>
      </c>
      <c r="AQ250" s="57">
        <v>743935948.21398699</v>
      </c>
      <c r="AR250" s="57">
        <v>756613857.61755502</v>
      </c>
      <c r="AS250" s="57">
        <v>770297102.03523803</v>
      </c>
      <c r="AT250" s="57">
        <v>785176986.15087998</v>
      </c>
    </row>
    <row r="251" spans="1:46">
      <c r="A251">
        <v>25</v>
      </c>
      <c r="B251">
        <v>469029</v>
      </c>
      <c r="C251" t="s">
        <v>462</v>
      </c>
      <c r="D251" t="s">
        <v>597</v>
      </c>
      <c r="E251" s="57">
        <v>168967489.13229299</v>
      </c>
      <c r="F251" s="57">
        <v>178489118.368</v>
      </c>
      <c r="G251" s="57">
        <v>188434335.868965</v>
      </c>
      <c r="H251" s="57">
        <v>198648911.448037</v>
      </c>
      <c r="I251" s="57">
        <v>208988685.018168</v>
      </c>
      <c r="J251" s="57">
        <v>219319566.59241</v>
      </c>
      <c r="K251" s="57">
        <v>229517536.28391299</v>
      </c>
      <c r="L251" s="57">
        <v>239468644.30592999</v>
      </c>
      <c r="M251" s="57">
        <v>249069010.97181299</v>
      </c>
      <c r="N251" s="57">
        <v>258224826.69501299</v>
      </c>
      <c r="O251" s="57">
        <v>266852351.98908201</v>
      </c>
      <c r="P251" s="57">
        <v>274877917.467673</v>
      </c>
      <c r="Q251" s="57">
        <v>282237923.84453797</v>
      </c>
      <c r="R251" s="57">
        <v>288878841.93352801</v>
      </c>
      <c r="S251" s="57">
        <v>294757212.64859802</v>
      </c>
      <c r="T251" s="57">
        <v>299839647.00379902</v>
      </c>
      <c r="U251" s="57">
        <v>304102826.11328399</v>
      </c>
      <c r="V251" s="57">
        <v>307533501.19130701</v>
      </c>
      <c r="W251" s="57">
        <v>310128493.55221999</v>
      </c>
      <c r="X251" s="57">
        <v>311894694.61047602</v>
      </c>
      <c r="Y251" s="57">
        <v>312849065.88063002</v>
      </c>
      <c r="Z251" s="57">
        <v>313018638.97733402</v>
      </c>
      <c r="AA251" s="57">
        <v>312440515.61534202</v>
      </c>
      <c r="AB251" s="57">
        <v>311161867.60950702</v>
      </c>
      <c r="AC251" s="57">
        <v>309239936.87478399</v>
      </c>
      <c r="AD251" s="57">
        <v>306742035.42622697</v>
      </c>
      <c r="AE251" s="57">
        <v>303745545.37898898</v>
      </c>
      <c r="AF251" s="57">
        <v>300337918.94832599</v>
      </c>
      <c r="AG251" s="57">
        <v>296616678.44959098</v>
      </c>
      <c r="AH251" s="57">
        <v>292689416.29823798</v>
      </c>
      <c r="AI251" s="57">
        <v>288673795.00982302</v>
      </c>
      <c r="AJ251" s="57">
        <v>284697547.19999999</v>
      </c>
      <c r="AK251" s="57">
        <v>280898475.58452499</v>
      </c>
      <c r="AL251" s="57">
        <v>277424452.97925198</v>
      </c>
      <c r="AM251" s="57">
        <v>274433422.300138</v>
      </c>
      <c r="AN251" s="57">
        <v>272093396.56323397</v>
      </c>
      <c r="AO251" s="57">
        <v>270582458.88469899</v>
      </c>
      <c r="AP251" s="57">
        <v>270088762.48079002</v>
      </c>
      <c r="AQ251" s="57">
        <v>270810530.667858</v>
      </c>
      <c r="AR251" s="57">
        <v>272956056.86236101</v>
      </c>
      <c r="AS251" s="57">
        <v>276743704.58085901</v>
      </c>
      <c r="AT251" s="57">
        <v>282401907.43999898</v>
      </c>
    </row>
    <row r="252" spans="1:46">
      <c r="A252">
        <v>222</v>
      </c>
      <c r="B252">
        <v>469030</v>
      </c>
      <c r="C252" t="s">
        <v>462</v>
      </c>
      <c r="D252" t="s">
        <v>596</v>
      </c>
      <c r="E252" s="57">
        <v>221845124.47481599</v>
      </c>
      <c r="F252" s="57">
        <v>227901674.84032401</v>
      </c>
      <c r="G252" s="57">
        <v>233565948.40882999</v>
      </c>
      <c r="H252" s="57">
        <v>238929990.54725799</v>
      </c>
      <c r="I252" s="57">
        <v>244078543.86950201</v>
      </c>
      <c r="J252" s="57">
        <v>249089048.23643801</v>
      </c>
      <c r="K252" s="57">
        <v>254031640.75591299</v>
      </c>
      <c r="L252" s="57">
        <v>258969155.78275201</v>
      </c>
      <c r="M252" s="57">
        <v>263957124.91875401</v>
      </c>
      <c r="N252" s="57">
        <v>269043777.01269698</v>
      </c>
      <c r="O252" s="57">
        <v>274270038.16033</v>
      </c>
      <c r="P252" s="57">
        <v>279669531.70438302</v>
      </c>
      <c r="Q252" s="57">
        <v>285268578.23455602</v>
      </c>
      <c r="R252" s="57">
        <v>291086195.58753097</v>
      </c>
      <c r="S252" s="57">
        <v>297134098.84696001</v>
      </c>
      <c r="T252" s="57">
        <v>303416700.34347397</v>
      </c>
      <c r="U252" s="57">
        <v>309931109.65467799</v>
      </c>
      <c r="V252" s="57">
        <v>316667133.60515398</v>
      </c>
      <c r="W252" s="57">
        <v>323607276.26646</v>
      </c>
      <c r="X252" s="57">
        <v>330726738.95712799</v>
      </c>
      <c r="Y252" s="57">
        <v>337993420.24266702</v>
      </c>
      <c r="Z252" s="57">
        <v>345367915.935561</v>
      </c>
      <c r="AA252" s="57">
        <v>352803519.09527099</v>
      </c>
      <c r="AB252" s="57">
        <v>360246220.02823102</v>
      </c>
      <c r="AC252" s="57">
        <v>367634706.28785503</v>
      </c>
      <c r="AD252" s="57">
        <v>374900362.674528</v>
      </c>
      <c r="AE252" s="57">
        <v>381967271.23561299</v>
      </c>
      <c r="AF252" s="57">
        <v>388752211.26545101</v>
      </c>
      <c r="AG252" s="57">
        <v>395164659.30535299</v>
      </c>
      <c r="AH252" s="57">
        <v>401106789.14361203</v>
      </c>
      <c r="AI252" s="57">
        <v>406473471.81549197</v>
      </c>
      <c r="AJ252" s="57">
        <v>411152275.60323399</v>
      </c>
      <c r="AK252" s="57">
        <v>415023466.036057</v>
      </c>
      <c r="AL252" s="57">
        <v>417960005.89015198</v>
      </c>
      <c r="AM252" s="57">
        <v>419827555.18869001</v>
      </c>
      <c r="AN252" s="57">
        <v>420484471.20181203</v>
      </c>
      <c r="AO252" s="57">
        <v>419781808.44664001</v>
      </c>
      <c r="AP252" s="57">
        <v>417563318.68726999</v>
      </c>
      <c r="AQ252" s="57">
        <v>413665450.93477201</v>
      </c>
      <c r="AR252" s="57">
        <v>407917351.44719499</v>
      </c>
      <c r="AS252" s="57">
        <v>400140863.72956002</v>
      </c>
      <c r="AT252" s="57">
        <v>390150528.533867</v>
      </c>
    </row>
    <row r="253" spans="1:46">
      <c r="A253">
        <v>357</v>
      </c>
      <c r="B253">
        <v>500000</v>
      </c>
      <c r="C253" t="s">
        <v>439</v>
      </c>
      <c r="D253" t="s">
        <v>439</v>
      </c>
      <c r="E253" s="57">
        <v>76383217376.982803</v>
      </c>
      <c r="F253" s="57">
        <v>78914113218.628006</v>
      </c>
      <c r="G253" s="57">
        <v>81632856623.783096</v>
      </c>
      <c r="H253" s="57">
        <v>84455603663.528107</v>
      </c>
      <c r="I253" s="57">
        <v>87304589072.710098</v>
      </c>
      <c r="J253" s="57">
        <v>90108126249.9422</v>
      </c>
      <c r="K253" s="57">
        <v>92800607257.604095</v>
      </c>
      <c r="L253" s="57">
        <v>95322502821.842697</v>
      </c>
      <c r="M253" s="57">
        <v>97620362332.570099</v>
      </c>
      <c r="N253" s="57">
        <v>99646813843.4673</v>
      </c>
      <c r="O253" s="57">
        <v>101360564071.979</v>
      </c>
      <c r="P253" s="57">
        <v>102726398399.319</v>
      </c>
      <c r="Q253" s="57">
        <v>103715180870.466</v>
      </c>
      <c r="R253" s="57">
        <v>104303854194.166</v>
      </c>
      <c r="S253" s="57">
        <v>104475439742.93201</v>
      </c>
      <c r="T253" s="57">
        <v>104219037553.043</v>
      </c>
      <c r="U253" s="57">
        <v>103529826324.54401</v>
      </c>
      <c r="V253" s="57">
        <v>102409063421.246</v>
      </c>
      <c r="W253" s="57">
        <v>100864084870.731</v>
      </c>
      <c r="X253" s="57">
        <v>98908305364.341507</v>
      </c>
      <c r="Y253" s="57">
        <v>96561218257.190598</v>
      </c>
      <c r="Z253" s="57">
        <v>93848395568.156998</v>
      </c>
      <c r="AA253" s="57">
        <v>90801487979.884293</v>
      </c>
      <c r="AB253" s="57">
        <v>87458224838.785904</v>
      </c>
      <c r="AC253" s="57">
        <v>83862414155.038895</v>
      </c>
      <c r="AD253" s="57">
        <v>80063942602.588394</v>
      </c>
      <c r="AE253" s="57">
        <v>76118775519.146301</v>
      </c>
      <c r="AF253" s="57">
        <v>72088956906.189499</v>
      </c>
      <c r="AG253" s="57">
        <v>68042609428.963203</v>
      </c>
      <c r="AH253" s="57">
        <v>64053934416.478104</v>
      </c>
      <c r="AI253" s="57">
        <v>60203211861.511803</v>
      </c>
      <c r="AJ253" s="57">
        <v>56576800420.6082</v>
      </c>
      <c r="AK253" s="57">
        <v>53267137414.079201</v>
      </c>
      <c r="AL253" s="57">
        <v>50372738826.002296</v>
      </c>
      <c r="AM253" s="57">
        <v>47998199304.218102</v>
      </c>
      <c r="AN253" s="57">
        <v>46254192160.3414</v>
      </c>
      <c r="AO253" s="57">
        <v>45257469369.747902</v>
      </c>
      <c r="AP253" s="57">
        <v>45130861571.5811</v>
      </c>
      <c r="AQ253" s="57">
        <v>46003278068.749298</v>
      </c>
      <c r="AR253" s="57">
        <v>48009706827.9319</v>
      </c>
      <c r="AS253" s="57">
        <v>51291214479.571404</v>
      </c>
      <c r="AT253" s="57">
        <v>55994946317.876801</v>
      </c>
    </row>
    <row r="254" spans="1:46">
      <c r="A254">
        <v>43</v>
      </c>
      <c r="B254">
        <v>510100</v>
      </c>
      <c r="C254" t="s">
        <v>444</v>
      </c>
      <c r="D254" t="s">
        <v>595</v>
      </c>
      <c r="E254" s="57">
        <v>33400202562.935799</v>
      </c>
      <c r="F254" s="57">
        <v>33618268348.423901</v>
      </c>
      <c r="G254" s="57">
        <v>34079435155.763199</v>
      </c>
      <c r="H254" s="57">
        <v>34748784692.267097</v>
      </c>
      <c r="I254" s="57">
        <v>35592953095.635002</v>
      </c>
      <c r="J254" s="57">
        <v>36580130933.952103</v>
      </c>
      <c r="K254" s="57">
        <v>37680063205.689499</v>
      </c>
      <c r="L254" s="57">
        <v>38864049339.704002</v>
      </c>
      <c r="M254" s="57">
        <v>40104943195.238098</v>
      </c>
      <c r="N254" s="57">
        <v>41377153061.920601</v>
      </c>
      <c r="O254" s="57">
        <v>42656641659.765198</v>
      </c>
      <c r="P254" s="57">
        <v>43920926139.172501</v>
      </c>
      <c r="Q254" s="57">
        <v>45149078080.928299</v>
      </c>
      <c r="R254" s="57">
        <v>46321723496.204102</v>
      </c>
      <c r="S254" s="57">
        <v>47421042826.557602</v>
      </c>
      <c r="T254" s="57">
        <v>48430770943.931999</v>
      </c>
      <c r="U254" s="57">
        <v>49336197150.656601</v>
      </c>
      <c r="V254" s="57">
        <v>50124165179.446198</v>
      </c>
      <c r="W254" s="57">
        <v>50783073193.401802</v>
      </c>
      <c r="X254" s="57">
        <v>51302873786.009697</v>
      </c>
      <c r="Y254" s="57">
        <v>51675073981.142502</v>
      </c>
      <c r="Z254" s="57">
        <v>51892735233.058296</v>
      </c>
      <c r="AA254" s="57">
        <v>51950473426.401497</v>
      </c>
      <c r="AB254" s="57">
        <v>51844458876.201302</v>
      </c>
      <c r="AC254" s="57">
        <v>51572416327.873497</v>
      </c>
      <c r="AD254" s="57">
        <v>51133624957.219902</v>
      </c>
      <c r="AE254" s="57">
        <v>50528918370.427597</v>
      </c>
      <c r="AF254" s="57">
        <v>49760684604.069801</v>
      </c>
      <c r="AG254" s="57">
        <v>48832866125.105103</v>
      </c>
      <c r="AH254" s="57">
        <v>47750959830.878601</v>
      </c>
      <c r="AI254" s="57">
        <v>46522017049.120499</v>
      </c>
      <c r="AJ254" s="57">
        <v>45154643537.947502</v>
      </c>
      <c r="AK254" s="57">
        <v>43658999485.861298</v>
      </c>
      <c r="AL254" s="57">
        <v>42046799511.750504</v>
      </c>
      <c r="AM254" s="57">
        <v>40331312664.888298</v>
      </c>
      <c r="AN254" s="57">
        <v>38527362424.934303</v>
      </c>
      <c r="AO254" s="57">
        <v>36651326701.934303</v>
      </c>
      <c r="AP254" s="57">
        <v>34721137836.319099</v>
      </c>
      <c r="AQ254" s="57">
        <v>32756282598.905899</v>
      </c>
      <c r="AR254" s="57">
        <v>30777802190.8978</v>
      </c>
      <c r="AS254" s="57">
        <v>28808292243.883598</v>
      </c>
      <c r="AT254" s="57">
        <v>26871902819.836399</v>
      </c>
    </row>
    <row r="255" spans="1:46">
      <c r="A255">
        <v>365</v>
      </c>
      <c r="B255">
        <v>510300</v>
      </c>
      <c r="C255" t="s">
        <v>444</v>
      </c>
      <c r="D255" t="s">
        <v>594</v>
      </c>
      <c r="E255" s="57">
        <v>2414162998.4976301</v>
      </c>
      <c r="F255" s="57">
        <v>2640506041.62222</v>
      </c>
      <c r="G255" s="57">
        <v>2839529802.8545499</v>
      </c>
      <c r="H255" s="57">
        <v>3013311171.2591901</v>
      </c>
      <c r="I255" s="57">
        <v>3163848833.19102</v>
      </c>
      <c r="J255" s="57">
        <v>3293063272.2951798</v>
      </c>
      <c r="K255" s="57">
        <v>3402796769.5071502</v>
      </c>
      <c r="L255" s="57">
        <v>3494813403.05268</v>
      </c>
      <c r="M255" s="57">
        <v>3570799048.4478202</v>
      </c>
      <c r="N255" s="57">
        <v>3632361378.49895</v>
      </c>
      <c r="O255" s="57">
        <v>3681029863.30269</v>
      </c>
      <c r="P255" s="57">
        <v>3718255770.2460198</v>
      </c>
      <c r="Q255" s="57">
        <v>3745412164.0061698</v>
      </c>
      <c r="R255" s="57">
        <v>3763793906.5506802</v>
      </c>
      <c r="S255" s="57">
        <v>3774617657.1374102</v>
      </c>
      <c r="T255" s="57">
        <v>3779021872.3144798</v>
      </c>
      <c r="U255" s="57">
        <v>3778066805.9203501</v>
      </c>
      <c r="V255" s="57">
        <v>3772734509.0837598</v>
      </c>
      <c r="W255" s="57">
        <v>3763928830.2237201</v>
      </c>
      <c r="X255" s="57">
        <v>3752475415.0495701</v>
      </c>
      <c r="Y255" s="57">
        <v>3739121706.5609498</v>
      </c>
      <c r="Z255" s="57">
        <v>3724536945.04778</v>
      </c>
      <c r="AA255" s="57">
        <v>3709312168.0902901</v>
      </c>
      <c r="AB255" s="57">
        <v>3693960210.55898</v>
      </c>
      <c r="AC255" s="57">
        <v>3678915704.6146998</v>
      </c>
      <c r="AD255" s="57">
        <v>3664535079.70856</v>
      </c>
      <c r="AE255" s="57">
        <v>3651096562.5819602</v>
      </c>
      <c r="AF255" s="57">
        <v>3638800177.2666402</v>
      </c>
      <c r="AG255" s="57">
        <v>3627767745.08461</v>
      </c>
      <c r="AH255" s="57">
        <v>3618042884.6481299</v>
      </c>
      <c r="AI255" s="57">
        <v>3609591011.85987</v>
      </c>
      <c r="AJ255" s="57">
        <v>3602299339.9127102</v>
      </c>
      <c r="AK255" s="57">
        <v>3595976879.2898302</v>
      </c>
      <c r="AL255" s="57">
        <v>3590354437.76477</v>
      </c>
      <c r="AM255" s="57">
        <v>3585084620.4013</v>
      </c>
      <c r="AN255" s="57">
        <v>3579741829.5535202</v>
      </c>
      <c r="AO255" s="57">
        <v>3573822264.86584</v>
      </c>
      <c r="AP255" s="57">
        <v>3566743923.2729402</v>
      </c>
      <c r="AQ255" s="57">
        <v>3557846598.9998002</v>
      </c>
      <c r="AR255" s="57">
        <v>3546391883.5616698</v>
      </c>
      <c r="AS255" s="57">
        <v>3531563165.7642598</v>
      </c>
      <c r="AT255" s="57">
        <v>3512465631.7033</v>
      </c>
    </row>
    <row r="256" spans="1:46">
      <c r="A256">
        <v>202</v>
      </c>
      <c r="B256">
        <v>510400</v>
      </c>
      <c r="C256" t="s">
        <v>444</v>
      </c>
      <c r="D256" t="s">
        <v>593</v>
      </c>
      <c r="E256" s="57">
        <v>2038372980.7888</v>
      </c>
      <c r="F256" s="57">
        <v>1979894822.30866</v>
      </c>
      <c r="G256" s="57">
        <v>1956889305.3654599</v>
      </c>
      <c r="H256" s="57">
        <v>1964280305.5975499</v>
      </c>
      <c r="I256" s="57">
        <v>1997261923.6593001</v>
      </c>
      <c r="J256" s="57">
        <v>2051298485.22102</v>
      </c>
      <c r="K256" s="57">
        <v>2122124540.9690001</v>
      </c>
      <c r="L256" s="57">
        <v>2205744866.6055002</v>
      </c>
      <c r="M256" s="57">
        <v>2298434462.8487501</v>
      </c>
      <c r="N256" s="57">
        <v>2396738555.4328899</v>
      </c>
      <c r="O256" s="57">
        <v>2497472595.10811</v>
      </c>
      <c r="P256" s="57">
        <v>2597722257.6405401</v>
      </c>
      <c r="Q256" s="57">
        <v>2694843443.8122602</v>
      </c>
      <c r="R256" s="57">
        <v>2786462279.4212999</v>
      </c>
      <c r="S256" s="57">
        <v>2870475115.2817202</v>
      </c>
      <c r="T256" s="57">
        <v>2945048527.2235198</v>
      </c>
      <c r="U256" s="57">
        <v>3008619316.0926099</v>
      </c>
      <c r="V256" s="57">
        <v>3059894507.7509599</v>
      </c>
      <c r="W256" s="57">
        <v>3097851353.0764499</v>
      </c>
      <c r="X256" s="57">
        <v>3121737327.9629402</v>
      </c>
      <c r="Y256" s="57">
        <v>3131070133.3202801</v>
      </c>
      <c r="Z256" s="57">
        <v>3125637695.0742202</v>
      </c>
      <c r="AA256" s="57">
        <v>3105498164.1665802</v>
      </c>
      <c r="AB256" s="57">
        <v>3070979916.5550399</v>
      </c>
      <c r="AC256" s="57">
        <v>3022681553.2133002</v>
      </c>
      <c r="AD256" s="57">
        <v>2961471900.1311002</v>
      </c>
      <c r="AE256" s="57">
        <v>2888490008.3139801</v>
      </c>
      <c r="AF256" s="57">
        <v>2805145153.7836299</v>
      </c>
      <c r="AG256" s="57">
        <v>2713116837.5775599</v>
      </c>
      <c r="AH256" s="57">
        <v>2614354785.7492499</v>
      </c>
      <c r="AI256" s="57">
        <v>2511078949.36832</v>
      </c>
      <c r="AJ256" s="57">
        <v>2405779504.5201998</v>
      </c>
      <c r="AK256" s="57">
        <v>2301216852.3062601</v>
      </c>
      <c r="AL256" s="57">
        <v>2200421618.8440099</v>
      </c>
      <c r="AM256" s="57">
        <v>2106694655.2667799</v>
      </c>
      <c r="AN256" s="57">
        <v>2023607037.7239699</v>
      </c>
      <c r="AO256" s="57">
        <v>1955000067.3807199</v>
      </c>
      <c r="AP256" s="57">
        <v>1904985270.4184401</v>
      </c>
      <c r="AQ256" s="57">
        <v>1877944398.0343001</v>
      </c>
      <c r="AR256" s="57">
        <v>1878529426.44153</v>
      </c>
      <c r="AS256" s="57">
        <v>1911662556.8694</v>
      </c>
      <c r="AT256" s="57">
        <v>1982536215.563</v>
      </c>
    </row>
    <row r="257" spans="1:46">
      <c r="A257">
        <v>180</v>
      </c>
      <c r="B257">
        <v>510500</v>
      </c>
      <c r="C257" t="s">
        <v>444</v>
      </c>
      <c r="D257" t="s">
        <v>592</v>
      </c>
      <c r="E257" s="57">
        <v>5354172916.0181704</v>
      </c>
      <c r="F257" s="57">
        <v>5672346070.43155</v>
      </c>
      <c r="G257" s="57">
        <v>5945024990.9739904</v>
      </c>
      <c r="H257" s="57">
        <v>6179411142.6882896</v>
      </c>
      <c r="I257" s="57">
        <v>6382200518.9503698</v>
      </c>
      <c r="J257" s="57">
        <v>6559583641.4693003</v>
      </c>
      <c r="K257" s="57">
        <v>6717245560.2872496</v>
      </c>
      <c r="L257" s="57">
        <v>6860365853.7795601</v>
      </c>
      <c r="M257" s="57">
        <v>6993618628.6546202</v>
      </c>
      <c r="N257" s="57">
        <v>7121172519.9540396</v>
      </c>
      <c r="O257" s="57">
        <v>7246690691.0525198</v>
      </c>
      <c r="P257" s="57">
        <v>7373330833.6578598</v>
      </c>
      <c r="Q257" s="57">
        <v>7503745167.8109999</v>
      </c>
      <c r="R257" s="57">
        <v>7640080441.8860598</v>
      </c>
      <c r="S257" s="57">
        <v>7783977932.59021</v>
      </c>
      <c r="T257" s="57">
        <v>7936573444.9638596</v>
      </c>
      <c r="U257" s="57">
        <v>8098497312.3803797</v>
      </c>
      <c r="V257" s="57">
        <v>8269874396.5464296</v>
      </c>
      <c r="W257" s="57">
        <v>8450324087.5017099</v>
      </c>
      <c r="X257" s="57">
        <v>8638960303.6189995</v>
      </c>
      <c r="Y257" s="57">
        <v>8834391491.6044102</v>
      </c>
      <c r="Z257" s="57">
        <v>9034720626.4969692</v>
      </c>
      <c r="AA257" s="57">
        <v>9237545211.6689301</v>
      </c>
      <c r="AB257" s="57">
        <v>9439957278.8257008</v>
      </c>
      <c r="AC257" s="57">
        <v>9638543388.0056896</v>
      </c>
      <c r="AD257" s="57">
        <v>9829384627.5805492</v>
      </c>
      <c r="AE257" s="57">
        <v>10008056614.254999</v>
      </c>
      <c r="AF257" s="57">
        <v>10169629493.066999</v>
      </c>
      <c r="AG257" s="57">
        <v>10308667937.387501</v>
      </c>
      <c r="AH257" s="57">
        <v>10419231148.920601</v>
      </c>
      <c r="AI257" s="57">
        <v>10494872857.7036</v>
      </c>
      <c r="AJ257" s="57">
        <v>10528641322.106899</v>
      </c>
      <c r="AK257" s="57">
        <v>10513079328.834</v>
      </c>
      <c r="AL257" s="57">
        <v>10440224192.9216</v>
      </c>
      <c r="AM257" s="57">
        <v>10301607757.7393</v>
      </c>
      <c r="AN257" s="57">
        <v>10088256394.9902</v>
      </c>
      <c r="AO257" s="57">
        <v>9790691004.7102509</v>
      </c>
      <c r="AP257" s="57">
        <v>9398927015.2686005</v>
      </c>
      <c r="AQ257" s="57">
        <v>8902474383.36763</v>
      </c>
      <c r="AR257" s="57">
        <v>8290337594.0425196</v>
      </c>
      <c r="AS257" s="57">
        <v>7551015660.6621799</v>
      </c>
      <c r="AT257" s="57">
        <v>6672502124.9278698</v>
      </c>
    </row>
    <row r="258" spans="1:46">
      <c r="A258">
        <v>60</v>
      </c>
      <c r="B258">
        <v>510600</v>
      </c>
      <c r="C258" t="s">
        <v>444</v>
      </c>
      <c r="D258" t="s">
        <v>591</v>
      </c>
      <c r="E258" s="57">
        <v>4280849232.5409799</v>
      </c>
      <c r="F258" s="57">
        <v>4415122114.4250097</v>
      </c>
      <c r="G258" s="57">
        <v>4533008791.4070101</v>
      </c>
      <c r="H258" s="57">
        <v>4635651151.93927</v>
      </c>
      <c r="I258" s="57">
        <v>4724151380.9458303</v>
      </c>
      <c r="J258" s="57">
        <v>4799571959.8225298</v>
      </c>
      <c r="K258" s="57">
        <v>4862935666.4369602</v>
      </c>
      <c r="L258" s="57">
        <v>4915225575.1285</v>
      </c>
      <c r="M258" s="57">
        <v>4957385056.7082901</v>
      </c>
      <c r="N258" s="57">
        <v>4990317778.45926</v>
      </c>
      <c r="O258" s="57">
        <v>5014887704.1361103</v>
      </c>
      <c r="P258" s="57">
        <v>5031919093.9653101</v>
      </c>
      <c r="Q258" s="57">
        <v>5042196504.6450996</v>
      </c>
      <c r="R258" s="57">
        <v>5046464789.3455</v>
      </c>
      <c r="S258" s="57">
        <v>5045429097.7082996</v>
      </c>
      <c r="T258" s="57">
        <v>5039754875.8470697</v>
      </c>
      <c r="U258" s="57">
        <v>5030067866.3471498</v>
      </c>
      <c r="V258" s="57">
        <v>5016954108.2656498</v>
      </c>
      <c r="W258" s="57">
        <v>5000959937.1314697</v>
      </c>
      <c r="X258" s="57">
        <v>4982591984.94526</v>
      </c>
      <c r="Y258" s="57">
        <v>4962317180.1794596</v>
      </c>
      <c r="Z258" s="57">
        <v>4940562747.7782698</v>
      </c>
      <c r="AA258" s="57">
        <v>4917716209.1577101</v>
      </c>
      <c r="AB258" s="57">
        <v>4894125382.2054901</v>
      </c>
      <c r="AC258" s="57">
        <v>4870098381.2811699</v>
      </c>
      <c r="AD258" s="57">
        <v>4845903617.2160501</v>
      </c>
      <c r="AE258" s="57">
        <v>4821769797.3132095</v>
      </c>
      <c r="AF258" s="57">
        <v>4797885925.3474998</v>
      </c>
      <c r="AG258" s="57">
        <v>4774401301.5655603</v>
      </c>
      <c r="AH258" s="57">
        <v>4751425522.68577</v>
      </c>
      <c r="AI258" s="57">
        <v>4729028481.8983498</v>
      </c>
      <c r="AJ258" s="57">
        <v>4707240368.8651896</v>
      </c>
      <c r="AK258" s="57">
        <v>4686051669.7200499</v>
      </c>
      <c r="AL258" s="57">
        <v>4665413167.0684204</v>
      </c>
      <c r="AM258" s="57">
        <v>4645235939.9875698</v>
      </c>
      <c r="AN258" s="57">
        <v>4625391364.0265503</v>
      </c>
      <c r="AO258" s="57">
        <v>4605711111.2061796</v>
      </c>
      <c r="AP258" s="57">
        <v>4585987150.0190401</v>
      </c>
      <c r="AQ258" s="57">
        <v>4565971745.4295197</v>
      </c>
      <c r="AR258" s="57">
        <v>4545377458.8737297</v>
      </c>
      <c r="AS258" s="57">
        <v>4523877148.2596197</v>
      </c>
      <c r="AT258" s="57">
        <v>4501103967.9668598</v>
      </c>
    </row>
    <row r="259" spans="1:46">
      <c r="A259">
        <v>188</v>
      </c>
      <c r="B259">
        <v>510700</v>
      </c>
      <c r="C259" t="s">
        <v>444</v>
      </c>
      <c r="D259" t="s">
        <v>590</v>
      </c>
      <c r="E259" s="57">
        <v>5831468215.22019</v>
      </c>
      <c r="F259" s="57">
        <v>6104310871.4025002</v>
      </c>
      <c r="G259" s="57">
        <v>6344463847.2982302</v>
      </c>
      <c r="H259" s="57">
        <v>6554283674.1181297</v>
      </c>
      <c r="I259" s="57">
        <v>6736042574.1649103</v>
      </c>
      <c r="J259" s="57">
        <v>6891928460.8332901</v>
      </c>
      <c r="K259" s="57">
        <v>7024044938.6099997</v>
      </c>
      <c r="L259" s="57">
        <v>7134411303.0737305</v>
      </c>
      <c r="M259" s="57">
        <v>7224962540.8951702</v>
      </c>
      <c r="N259" s="57">
        <v>7297549329.8370399</v>
      </c>
      <c r="O259" s="57">
        <v>7353938038.7540197</v>
      </c>
      <c r="P259" s="57">
        <v>7395810727.5927801</v>
      </c>
      <c r="Q259" s="57">
        <v>7424765147.3920097</v>
      </c>
      <c r="R259" s="57">
        <v>7442314740.2823696</v>
      </c>
      <c r="S259" s="57">
        <v>7449888639.4865303</v>
      </c>
      <c r="T259" s="57">
        <v>7448831669.3191404</v>
      </c>
      <c r="U259" s="57">
        <v>7440404345.1868601</v>
      </c>
      <c r="V259" s="57">
        <v>7425782873.5883198</v>
      </c>
      <c r="W259" s="57">
        <v>7406059152.1141701</v>
      </c>
      <c r="X259" s="57">
        <v>7382240769.4470396</v>
      </c>
      <c r="Y259" s="57">
        <v>7355251005.3615599</v>
      </c>
      <c r="Z259" s="57">
        <v>7325928830.7243605</v>
      </c>
      <c r="AA259" s="57">
        <v>7295028907.4940205</v>
      </c>
      <c r="AB259" s="57">
        <v>7263221588.7211599</v>
      </c>
      <c r="AC259" s="57">
        <v>7231092918.5484104</v>
      </c>
      <c r="AD259" s="57">
        <v>7199144632.21033</v>
      </c>
      <c r="AE259" s="57">
        <v>7167794156.0335197</v>
      </c>
      <c r="AF259" s="57">
        <v>7137374607.4365797</v>
      </c>
      <c r="AG259" s="57">
        <v>7108134794.9300604</v>
      </c>
      <c r="AH259" s="57">
        <v>7080239218.11654</v>
      </c>
      <c r="AI259" s="57">
        <v>7053768067.6906004</v>
      </c>
      <c r="AJ259" s="57">
        <v>7028717225.4387598</v>
      </c>
      <c r="AK259" s="57">
        <v>7004998264.2396097</v>
      </c>
      <c r="AL259" s="57">
        <v>6982438448.0636902</v>
      </c>
      <c r="AM259" s="57">
        <v>6960780731.9735203</v>
      </c>
      <c r="AN259" s="57">
        <v>6939683762.12362</v>
      </c>
      <c r="AO259" s="57">
        <v>6918721875.7605896</v>
      </c>
      <c r="AP259" s="57">
        <v>6897385101.2228498</v>
      </c>
      <c r="AQ259" s="57">
        <v>6875079157.9409904</v>
      </c>
      <c r="AR259" s="57">
        <v>6851125456.43748</v>
      </c>
      <c r="AS259" s="57">
        <v>6824761098.3268299</v>
      </c>
      <c r="AT259" s="57">
        <v>6795138876.3155804</v>
      </c>
    </row>
    <row r="260" spans="1:46">
      <c r="A260">
        <v>83</v>
      </c>
      <c r="B260">
        <v>510800</v>
      </c>
      <c r="C260" t="s">
        <v>444</v>
      </c>
      <c r="D260" t="s">
        <v>589</v>
      </c>
      <c r="E260" s="57">
        <v>2059680234.5148101</v>
      </c>
      <c r="F260" s="57">
        <v>2587578928.4981399</v>
      </c>
      <c r="G260" s="57">
        <v>3025925166.5837598</v>
      </c>
      <c r="H260" s="57">
        <v>3383228974.7260799</v>
      </c>
      <c r="I260" s="57">
        <v>3667627618.0680499</v>
      </c>
      <c r="J260" s="57">
        <v>3886885600.9411898</v>
      </c>
      <c r="K260" s="57">
        <v>4048394666.8655901</v>
      </c>
      <c r="L260" s="57">
        <v>4159173798.5499201</v>
      </c>
      <c r="M260" s="57">
        <v>4225869217.8913298</v>
      </c>
      <c r="N260" s="57">
        <v>4254754385.9756398</v>
      </c>
      <c r="O260" s="57">
        <v>4251730003.0771399</v>
      </c>
      <c r="P260" s="57">
        <v>4222324008.65868</v>
      </c>
      <c r="Q260" s="57">
        <v>4171691581.37182</v>
      </c>
      <c r="R260" s="57">
        <v>4104615139.0564299</v>
      </c>
      <c r="S260" s="57">
        <v>4025504338.7411599</v>
      </c>
      <c r="T260" s="57">
        <v>3938396076.6430998</v>
      </c>
      <c r="U260" s="57">
        <v>3846954488.1679802</v>
      </c>
      <c r="V260" s="57">
        <v>3754470947.9100099</v>
      </c>
      <c r="W260" s="57">
        <v>3663864069.6519499</v>
      </c>
      <c r="X260" s="57">
        <v>3577679706.3652601</v>
      </c>
      <c r="Y260" s="57">
        <v>3498090950.2098498</v>
      </c>
      <c r="Z260" s="57">
        <v>3426898132.5341301</v>
      </c>
      <c r="AA260" s="57">
        <v>3365528823.8752198</v>
      </c>
      <c r="AB260" s="57">
        <v>3315037833.9587498</v>
      </c>
      <c r="AC260" s="57">
        <v>3276107211.69877</v>
      </c>
      <c r="AD260" s="57">
        <v>3249046245.1981602</v>
      </c>
      <c r="AE260" s="57">
        <v>3233791461.7480898</v>
      </c>
      <c r="AF260" s="57">
        <v>3229906627.8284998</v>
      </c>
      <c r="AG260" s="57">
        <v>3236582749.1076698</v>
      </c>
      <c r="AH260" s="57">
        <v>3252638070.4427299</v>
      </c>
      <c r="AI260" s="57">
        <v>3276518075.87919</v>
      </c>
      <c r="AJ260" s="57">
        <v>3306295488.65095</v>
      </c>
      <c r="AK260" s="57">
        <v>3339670271.1809201</v>
      </c>
      <c r="AL260" s="57">
        <v>3373969625.0801501</v>
      </c>
      <c r="AM260" s="57">
        <v>3406147991.1483498</v>
      </c>
      <c r="AN260" s="57">
        <v>3432787049.3740602</v>
      </c>
      <c r="AO260" s="57">
        <v>3450095718.934</v>
      </c>
      <c r="AP260" s="57">
        <v>3453910158.19379</v>
      </c>
      <c r="AQ260" s="57">
        <v>3439693764.7072802</v>
      </c>
      <c r="AR260" s="57">
        <v>3402537175.2171402</v>
      </c>
      <c r="AS260" s="57">
        <v>3337158265.6543398</v>
      </c>
      <c r="AT260" s="57">
        <v>3237902151.13871</v>
      </c>
    </row>
    <row r="261" spans="1:46">
      <c r="A261">
        <v>259</v>
      </c>
      <c r="B261">
        <v>510900</v>
      </c>
      <c r="C261" t="s">
        <v>444</v>
      </c>
      <c r="D261" t="s">
        <v>588</v>
      </c>
      <c r="E261" s="57">
        <v>3063651662.8597298</v>
      </c>
      <c r="F261" s="57">
        <v>3433370763.2107501</v>
      </c>
      <c r="G261" s="57">
        <v>3743224174.8659201</v>
      </c>
      <c r="H261" s="57">
        <v>3998781443.75488</v>
      </c>
      <c r="I261" s="57">
        <v>4205371071.2239099</v>
      </c>
      <c r="J261" s="57">
        <v>4368080514.0359802</v>
      </c>
      <c r="K261" s="57">
        <v>4491756184.3706903</v>
      </c>
      <c r="L261" s="57">
        <v>4581003449.8243103</v>
      </c>
      <c r="M261" s="57">
        <v>4640186633.4097404</v>
      </c>
      <c r="N261" s="57">
        <v>4673429013.5565395</v>
      </c>
      <c r="O261" s="57">
        <v>4684612824.11096</v>
      </c>
      <c r="P261" s="57">
        <v>4677379254.3358698</v>
      </c>
      <c r="Q261" s="57">
        <v>4655128448.91078</v>
      </c>
      <c r="R261" s="57">
        <v>4621019507.9319</v>
      </c>
      <c r="S261" s="57">
        <v>4577970486.9120703</v>
      </c>
      <c r="T261" s="57">
        <v>4528658396.7807703</v>
      </c>
      <c r="U261" s="57">
        <v>4475519203.8841696</v>
      </c>
      <c r="V261" s="57">
        <v>4420747829.9850502</v>
      </c>
      <c r="W261" s="57">
        <v>4366298152.2628803</v>
      </c>
      <c r="X261" s="57">
        <v>4313883003.3137903</v>
      </c>
      <c r="Y261" s="57">
        <v>4264974171.1505299</v>
      </c>
      <c r="Z261" s="57">
        <v>4220802399.2024899</v>
      </c>
      <c r="AA261" s="57">
        <v>4182357386.3158002</v>
      </c>
      <c r="AB261" s="57">
        <v>4150387786.75318</v>
      </c>
      <c r="AC261" s="57">
        <v>4125401210.1939702</v>
      </c>
      <c r="AD261" s="57">
        <v>4107664221.7342701</v>
      </c>
      <c r="AE261" s="57">
        <v>4097202341.8867102</v>
      </c>
      <c r="AF261" s="57">
        <v>4093800046.5807199</v>
      </c>
      <c r="AG261" s="57">
        <v>4097000767.1622</v>
      </c>
      <c r="AH261" s="57">
        <v>4106106890.3939199</v>
      </c>
      <c r="AI261" s="57">
        <v>4120179758.45508</v>
      </c>
      <c r="AJ261" s="57">
        <v>4138039668.94172</v>
      </c>
      <c r="AK261" s="57">
        <v>4158265874.8664598</v>
      </c>
      <c r="AL261" s="57">
        <v>4179196584.6585102</v>
      </c>
      <c r="AM261" s="57">
        <v>4198928962.1638198</v>
      </c>
      <c r="AN261" s="57">
        <v>4215319126.6450801</v>
      </c>
      <c r="AO261" s="57">
        <v>4225982152.7813501</v>
      </c>
      <c r="AP261" s="57">
        <v>4228292070.6686401</v>
      </c>
      <c r="AQ261" s="57">
        <v>4219381865.8194599</v>
      </c>
      <c r="AR261" s="57">
        <v>4196143479.1630301</v>
      </c>
      <c r="AS261" s="57">
        <v>4155227807.0451698</v>
      </c>
      <c r="AT261" s="57">
        <v>4093044701.2284899</v>
      </c>
    </row>
    <row r="262" spans="1:46">
      <c r="A262">
        <v>198</v>
      </c>
      <c r="B262">
        <v>511000</v>
      </c>
      <c r="C262" t="s">
        <v>444</v>
      </c>
      <c r="D262" t="s">
        <v>587</v>
      </c>
      <c r="E262" s="57">
        <v>4318102426.1256599</v>
      </c>
      <c r="F262" s="57">
        <v>4297069070.4303703</v>
      </c>
      <c r="G262" s="57">
        <v>4318191325.6869202</v>
      </c>
      <c r="H262" s="57">
        <v>4375569086.8305998</v>
      </c>
      <c r="I262" s="57">
        <v>4463590948.2691603</v>
      </c>
      <c r="J262" s="57">
        <v>4576934203.8826799</v>
      </c>
      <c r="K262" s="57">
        <v>4710564847.0236998</v>
      </c>
      <c r="L262" s="57">
        <v>4859737570.5171404</v>
      </c>
      <c r="M262" s="57">
        <v>5019995766.6603403</v>
      </c>
      <c r="N262" s="57">
        <v>5187171527.2230101</v>
      </c>
      <c r="O262" s="57">
        <v>5357385643.4472599</v>
      </c>
      <c r="P262" s="57">
        <v>5527047606.0476904</v>
      </c>
      <c r="Q262" s="57">
        <v>5692855605.2111797</v>
      </c>
      <c r="R262" s="57">
        <v>5851796530.5971003</v>
      </c>
      <c r="S262" s="57">
        <v>6001145971.3371696</v>
      </c>
      <c r="T262" s="57">
        <v>6138468216.0355797</v>
      </c>
      <c r="U262" s="57">
        <v>6261616252.7688198</v>
      </c>
      <c r="V262" s="57">
        <v>6368731769.0858803</v>
      </c>
      <c r="W262" s="57">
        <v>6458245152.00811</v>
      </c>
      <c r="X262" s="57">
        <v>6528875488.0292702</v>
      </c>
      <c r="Y262" s="57">
        <v>6579630563.11553</v>
      </c>
      <c r="Z262" s="57">
        <v>6609806862.70541</v>
      </c>
      <c r="AA262" s="57">
        <v>6618989571.7099104</v>
      </c>
      <c r="AB262" s="57">
        <v>6607052574.5124302</v>
      </c>
      <c r="AC262" s="57">
        <v>6574158454.9687004</v>
      </c>
      <c r="AD262" s="57">
        <v>6520758496.4068699</v>
      </c>
      <c r="AE262" s="57">
        <v>6447592681.6275902</v>
      </c>
      <c r="AF262" s="57">
        <v>6355689692.9037905</v>
      </c>
      <c r="AG262" s="57">
        <v>6246366911.9808903</v>
      </c>
      <c r="AH262" s="57">
        <v>6121230420.0766497</v>
      </c>
      <c r="AI262" s="57">
        <v>5982174997.8812504</v>
      </c>
      <c r="AJ262" s="57">
        <v>5831384125.5572901</v>
      </c>
      <c r="AK262" s="57">
        <v>5671329982.7398005</v>
      </c>
      <c r="AL262" s="57">
        <v>5504773448.53619</v>
      </c>
      <c r="AM262" s="57">
        <v>5334764101.5261497</v>
      </c>
      <c r="AN262" s="57">
        <v>5164640219.7620296</v>
      </c>
      <c r="AO262" s="57">
        <v>4998028780.7683601</v>
      </c>
      <c r="AP262" s="57">
        <v>4838845461.54214</v>
      </c>
      <c r="AQ262" s="57">
        <v>4691294638.5528202</v>
      </c>
      <c r="AR262" s="57">
        <v>4559869387.7421503</v>
      </c>
      <c r="AS262" s="57">
        <v>4449351484.5244999</v>
      </c>
      <c r="AT262" s="57">
        <v>4364811403.7863102</v>
      </c>
    </row>
    <row r="263" spans="1:46">
      <c r="A263">
        <v>159</v>
      </c>
      <c r="B263">
        <v>511100</v>
      </c>
      <c r="C263" t="s">
        <v>444</v>
      </c>
      <c r="D263" t="s">
        <v>586</v>
      </c>
      <c r="E263" s="57">
        <v>3757082738.5953002</v>
      </c>
      <c r="F263" s="57">
        <v>3931642922.0169501</v>
      </c>
      <c r="G263" s="57">
        <v>4085197522.6860399</v>
      </c>
      <c r="H263" s="57">
        <v>4219266709.2314701</v>
      </c>
      <c r="I263" s="57">
        <v>4335315666.6243601</v>
      </c>
      <c r="J263" s="57">
        <v>4434754596.1780901</v>
      </c>
      <c r="K263" s="57">
        <v>4518938715.5482702</v>
      </c>
      <c r="L263" s="57">
        <v>4589168258.7327499</v>
      </c>
      <c r="M263" s="57">
        <v>4646688476.07162</v>
      </c>
      <c r="N263" s="57">
        <v>4692689634.2472</v>
      </c>
      <c r="O263" s="57">
        <v>4728307016.2840796</v>
      </c>
      <c r="P263" s="57">
        <v>4754620921.5490599</v>
      </c>
      <c r="Q263" s="57">
        <v>4772656665.7511702</v>
      </c>
      <c r="R263" s="57">
        <v>4783384580.9417295</v>
      </c>
      <c r="S263" s="57">
        <v>4787720015.5142403</v>
      </c>
      <c r="T263" s="57">
        <v>4786523334.2044697</v>
      </c>
      <c r="U263" s="57">
        <v>4780599918.0904398</v>
      </c>
      <c r="V263" s="57">
        <v>4770700164.5923796</v>
      </c>
      <c r="W263" s="57">
        <v>4757519487.4727802</v>
      </c>
      <c r="X263" s="57">
        <v>4741698316.83636</v>
      </c>
      <c r="Y263" s="57">
        <v>4723822099.1301003</v>
      </c>
      <c r="Z263" s="57">
        <v>4704421297.1431904</v>
      </c>
      <c r="AA263" s="57">
        <v>4683971390.0070696</v>
      </c>
      <c r="AB263" s="57">
        <v>4662892873.1954203</v>
      </c>
      <c r="AC263" s="57">
        <v>4641551258.5241604</v>
      </c>
      <c r="AD263" s="57">
        <v>4620257074.1514702</v>
      </c>
      <c r="AE263" s="57">
        <v>4599265864.5777197</v>
      </c>
      <c r="AF263" s="57">
        <v>4578778190.6455803</v>
      </c>
      <c r="AG263" s="57">
        <v>4558939629.5399199</v>
      </c>
      <c r="AH263" s="57">
        <v>4539840774.7878304</v>
      </c>
      <c r="AI263" s="57">
        <v>4521517236.2587004</v>
      </c>
      <c r="AJ263" s="57">
        <v>4503949640.1641197</v>
      </c>
      <c r="AK263" s="57">
        <v>4487063629.05791</v>
      </c>
      <c r="AL263" s="57">
        <v>4470729861.8361797</v>
      </c>
      <c r="AM263" s="57">
        <v>4454764013.7372103</v>
      </c>
      <c r="AN263" s="57">
        <v>4438926776.3415899</v>
      </c>
      <c r="AO263" s="57">
        <v>4422923857.5720901</v>
      </c>
      <c r="AP263" s="57">
        <v>4406405981.6937304</v>
      </c>
      <c r="AQ263" s="57">
        <v>4388968889.3138199</v>
      </c>
      <c r="AR263" s="57">
        <v>4370153337.3818398</v>
      </c>
      <c r="AS263" s="57">
        <v>4349445099.18958</v>
      </c>
      <c r="AT263" s="57">
        <v>4326274964.3709803</v>
      </c>
    </row>
    <row r="264" spans="1:46">
      <c r="A264">
        <v>192</v>
      </c>
      <c r="B264">
        <v>511300</v>
      </c>
      <c r="C264" t="s">
        <v>444</v>
      </c>
      <c r="D264" t="s">
        <v>585</v>
      </c>
      <c r="E264" s="57">
        <v>5546960679.5668201</v>
      </c>
      <c r="F264" s="57">
        <v>6804616404.8577099</v>
      </c>
      <c r="G264" s="57">
        <v>7842684778.1483002</v>
      </c>
      <c r="H264" s="57">
        <v>8682379295.9821606</v>
      </c>
      <c r="I264" s="57">
        <v>9343975658.5312309</v>
      </c>
      <c r="J264" s="57">
        <v>9846811769.5958099</v>
      </c>
      <c r="K264" s="57">
        <v>10209287736.6047</v>
      </c>
      <c r="L264" s="57">
        <v>10448865870.614799</v>
      </c>
      <c r="M264" s="57">
        <v>10582070686.311701</v>
      </c>
      <c r="N264" s="57">
        <v>10624488902.009399</v>
      </c>
      <c r="O264" s="57">
        <v>10590769439.6499</v>
      </c>
      <c r="P264" s="57">
        <v>10494623424.804001</v>
      </c>
      <c r="Q264" s="57">
        <v>10348824186.670799</v>
      </c>
      <c r="R264" s="57">
        <v>10165207258.0776</v>
      </c>
      <c r="S264" s="57">
        <v>9954670375.4802704</v>
      </c>
      <c r="T264" s="57">
        <v>9727173478.9630299</v>
      </c>
      <c r="U264" s="57">
        <v>9491738712.2384491</v>
      </c>
      <c r="V264" s="57">
        <v>9256450422.6475105</v>
      </c>
      <c r="W264" s="57">
        <v>9028455161.1596508</v>
      </c>
      <c r="X264" s="57">
        <v>8813961682.3725395</v>
      </c>
      <c r="Y264" s="57">
        <v>8618240944.5123692</v>
      </c>
      <c r="Z264" s="57">
        <v>8445626109.4337597</v>
      </c>
      <c r="AA264" s="57">
        <v>8299512542.6194897</v>
      </c>
      <c r="AB264" s="57">
        <v>8182357813.1808901</v>
      </c>
      <c r="AC264" s="57">
        <v>8095681693.85777</v>
      </c>
      <c r="AD264" s="57">
        <v>8040066161.0181704</v>
      </c>
      <c r="AE264" s="57">
        <v>8015155394.6585503</v>
      </c>
      <c r="AF264" s="57">
        <v>8019655778.4038496</v>
      </c>
      <c r="AG264" s="57">
        <v>8051335899.50737</v>
      </c>
      <c r="AH264" s="57">
        <v>8107026548.8506298</v>
      </c>
      <c r="AI264" s="57">
        <v>8182620720.9437103</v>
      </c>
      <c r="AJ264" s="57">
        <v>8273073613.9250898</v>
      </c>
      <c r="AK264" s="57">
        <v>8372402629.56145</v>
      </c>
      <c r="AL264" s="57">
        <v>8473687373.24821</v>
      </c>
      <c r="AM264" s="57">
        <v>8569069654.0085897</v>
      </c>
      <c r="AN264" s="57">
        <v>8649753484.4950409</v>
      </c>
      <c r="AO264" s="57">
        <v>8706005080.9878407</v>
      </c>
      <c r="AP264" s="57">
        <v>8727152863.3956795</v>
      </c>
      <c r="AQ264" s="57">
        <v>8701587455.2555408</v>
      </c>
      <c r="AR264" s="57">
        <v>8616761683.7327099</v>
      </c>
      <c r="AS264" s="57">
        <v>8459190579.62187</v>
      </c>
      <c r="AT264" s="57">
        <v>8214451377.3450203</v>
      </c>
    </row>
    <row r="265" spans="1:46">
      <c r="A265">
        <v>186</v>
      </c>
      <c r="B265">
        <v>511400</v>
      </c>
      <c r="C265" t="s">
        <v>444</v>
      </c>
      <c r="D265" t="s">
        <v>584</v>
      </c>
      <c r="E265" s="57">
        <v>3300541429.5398102</v>
      </c>
      <c r="F265" s="57">
        <v>3468289054.3970399</v>
      </c>
      <c r="G265" s="57">
        <v>3615846705.0962701</v>
      </c>
      <c r="H265" s="57">
        <v>3744675441.4113898</v>
      </c>
      <c r="I265" s="57">
        <v>3856184154.3277202</v>
      </c>
      <c r="J265" s="57">
        <v>3951729566.0420098</v>
      </c>
      <c r="K265" s="57">
        <v>4032616229.96241</v>
      </c>
      <c r="L265" s="57">
        <v>4100096530.7085099</v>
      </c>
      <c r="M265" s="57">
        <v>4155370684.11129</v>
      </c>
      <c r="N265" s="57">
        <v>4199586737.2131901</v>
      </c>
      <c r="O265" s="57">
        <v>4233840568.2680302</v>
      </c>
      <c r="P265" s="57">
        <v>4259175886.7410898</v>
      </c>
      <c r="Q265" s="57">
        <v>4276584233.30901</v>
      </c>
      <c r="R265" s="57">
        <v>4287004979.85991</v>
      </c>
      <c r="S265" s="57">
        <v>4291325329.49331</v>
      </c>
      <c r="T265" s="57">
        <v>4290380316.5201201</v>
      </c>
      <c r="U265" s="57">
        <v>4284952806.4627099</v>
      </c>
      <c r="V265" s="57">
        <v>4275773496.0548501</v>
      </c>
      <c r="W265" s="57">
        <v>4263520913.2417402</v>
      </c>
      <c r="X265" s="57">
        <v>4248821417.1799598</v>
      </c>
      <c r="Y265" s="57">
        <v>4232249198.2375698</v>
      </c>
      <c r="Z265" s="57">
        <v>4214326277.99402</v>
      </c>
      <c r="AA265" s="57">
        <v>4195522509.24017</v>
      </c>
      <c r="AB265" s="57">
        <v>4176255575.9783001</v>
      </c>
      <c r="AC265" s="57">
        <v>4156890993.4221301</v>
      </c>
      <c r="AD265" s="57">
        <v>4137742107.9967999</v>
      </c>
      <c r="AE265" s="57">
        <v>4119070097.33883</v>
      </c>
      <c r="AF265" s="57">
        <v>4101083970.2961998</v>
      </c>
      <c r="AG265" s="57">
        <v>4083940566.9282799</v>
      </c>
      <c r="AH265" s="57">
        <v>4067744558.5059099</v>
      </c>
      <c r="AI265" s="57">
        <v>4052548447.51127</v>
      </c>
      <c r="AJ265" s="57">
        <v>4038352567.6380401</v>
      </c>
      <c r="AK265" s="57">
        <v>4025105083.7912598</v>
      </c>
      <c r="AL265" s="57">
        <v>4012701992.08741</v>
      </c>
      <c r="AM265" s="57">
        <v>4000987119.8544102</v>
      </c>
      <c r="AN265" s="57">
        <v>3989752125.6315699</v>
      </c>
      <c r="AO265" s="57">
        <v>3978736499.16961</v>
      </c>
      <c r="AP265" s="57">
        <v>3967627561.4307399</v>
      </c>
      <c r="AQ265" s="57">
        <v>3956060464.58848</v>
      </c>
      <c r="AR265" s="57">
        <v>3943618192.0278802</v>
      </c>
      <c r="AS265" s="57">
        <v>3929831558.3453102</v>
      </c>
      <c r="AT265" s="57">
        <v>3914179209.34865</v>
      </c>
    </row>
    <row r="266" spans="1:46">
      <c r="A266">
        <v>327</v>
      </c>
      <c r="B266">
        <v>511500</v>
      </c>
      <c r="C266" t="s">
        <v>444</v>
      </c>
      <c r="D266" t="s">
        <v>583</v>
      </c>
      <c r="E266" s="57">
        <v>5123493074.9224901</v>
      </c>
      <c r="F266" s="57">
        <v>5420620199.8540201</v>
      </c>
      <c r="G266" s="57">
        <v>5679821728.2007504</v>
      </c>
      <c r="H266" s="57">
        <v>5906991501.0246</v>
      </c>
      <c r="I266" s="57">
        <v>6107612186.8229799</v>
      </c>
      <c r="J266" s="57">
        <v>6286755281.5287199</v>
      </c>
      <c r="K266" s="57">
        <v>6449081108.5101004</v>
      </c>
      <c r="L266" s="57">
        <v>6598838818.5708904</v>
      </c>
      <c r="M266" s="57">
        <v>6739866389.9503002</v>
      </c>
      <c r="N266" s="57">
        <v>6875590628.3230104</v>
      </c>
      <c r="O266" s="57">
        <v>7009027166.7991304</v>
      </c>
      <c r="P266" s="57">
        <v>7142780465.9242496</v>
      </c>
      <c r="Q266" s="57">
        <v>7279043813.6794395</v>
      </c>
      <c r="R266" s="57">
        <v>7419599325.4811602</v>
      </c>
      <c r="S266" s="57">
        <v>7565817944.1814003</v>
      </c>
      <c r="T266" s="57">
        <v>7718659440.0675697</v>
      </c>
      <c r="U266" s="57">
        <v>7878672410.8625298</v>
      </c>
      <c r="V266" s="57">
        <v>8045994281.7246103</v>
      </c>
      <c r="W266" s="57">
        <v>8220351305.2475996</v>
      </c>
      <c r="X266" s="57">
        <v>8401058561.4607697</v>
      </c>
      <c r="Y266" s="57">
        <v>8587019957.8288403</v>
      </c>
      <c r="Z266" s="57">
        <v>8776728229.2519093</v>
      </c>
      <c r="AA266" s="57">
        <v>8968264938.06563</v>
      </c>
      <c r="AB266" s="57">
        <v>9159300474.04109</v>
      </c>
      <c r="AC266" s="57">
        <v>9347094054.3847694</v>
      </c>
      <c r="AD266" s="57">
        <v>9528493723.7387505</v>
      </c>
      <c r="AE266" s="57">
        <v>9699936354.1804199</v>
      </c>
      <c r="AF266" s="57">
        <v>9857447645.2226696</v>
      </c>
      <c r="AG266" s="57">
        <v>9996642123.8139</v>
      </c>
      <c r="AH266" s="57">
        <v>10112723144.337999</v>
      </c>
      <c r="AI266" s="57">
        <v>10200482888.6141</v>
      </c>
      <c r="AJ266" s="57">
        <v>10254302365.896999</v>
      </c>
      <c r="AK266" s="57">
        <v>10268151412.877001</v>
      </c>
      <c r="AL266" s="57">
        <v>10235588693.6796</v>
      </c>
      <c r="AM266" s="57">
        <v>10149761699.8659</v>
      </c>
      <c r="AN266" s="57">
        <v>10003406750.4326</v>
      </c>
      <c r="AO266" s="57">
        <v>9788848991.8117409</v>
      </c>
      <c r="AP266" s="57">
        <v>9498002397.8706703</v>
      </c>
      <c r="AQ266" s="57">
        <v>9122369769.9123192</v>
      </c>
      <c r="AR266" s="57">
        <v>8653042736.67523</v>
      </c>
      <c r="AS266" s="57">
        <v>8080701754.3330698</v>
      </c>
      <c r="AT266" s="57">
        <v>7395616106.4953899</v>
      </c>
    </row>
    <row r="267" spans="1:46">
      <c r="A267">
        <v>82</v>
      </c>
      <c r="B267">
        <v>511600</v>
      </c>
      <c r="C267" t="s">
        <v>444</v>
      </c>
      <c r="D267" t="s">
        <v>582</v>
      </c>
      <c r="E267" s="57">
        <v>2941809889.13591</v>
      </c>
      <c r="F267" s="57">
        <v>3031716312.91892</v>
      </c>
      <c r="G267" s="57">
        <v>3124051846.4662399</v>
      </c>
      <c r="H267" s="57">
        <v>3218305756.72892</v>
      </c>
      <c r="I267" s="57">
        <v>3314003494.09899</v>
      </c>
      <c r="J267" s="57">
        <v>3410706692.4094601</v>
      </c>
      <c r="K267" s="57">
        <v>3508013168.93434</v>
      </c>
      <c r="L267" s="57">
        <v>3605556924.3886199</v>
      </c>
      <c r="M267" s="57">
        <v>3703008142.9282799</v>
      </c>
      <c r="N267" s="57">
        <v>3800073192.15028</v>
      </c>
      <c r="O267" s="57">
        <v>3896494623.0925698</v>
      </c>
      <c r="P267" s="57">
        <v>3992051170.2340899</v>
      </c>
      <c r="Q267" s="57">
        <v>4086557751.49475</v>
      </c>
      <c r="R267" s="57">
        <v>4179865468.2354898</v>
      </c>
      <c r="S267" s="57">
        <v>4271861605.2581801</v>
      </c>
      <c r="T267" s="57">
        <v>4362469630.8057203</v>
      </c>
      <c r="U267" s="57">
        <v>4451649196.5619802</v>
      </c>
      <c r="V267" s="57">
        <v>4539396137.6518097</v>
      </c>
      <c r="W267" s="57">
        <v>4625742472.6410503</v>
      </c>
      <c r="X267" s="57">
        <v>4710756403.5365496</v>
      </c>
      <c r="Y267" s="57">
        <v>4794542315.7861204</v>
      </c>
      <c r="Z267" s="57">
        <v>4877240778.2785501</v>
      </c>
      <c r="AA267" s="57">
        <v>4959028543.3436499</v>
      </c>
      <c r="AB267" s="57">
        <v>5040118546.7521896</v>
      </c>
      <c r="AC267" s="57">
        <v>5120759907.7159405</v>
      </c>
      <c r="AD267" s="57">
        <v>5201237928.8876495</v>
      </c>
      <c r="AE267" s="57">
        <v>5281874096.3610401</v>
      </c>
      <c r="AF267" s="57">
        <v>5363026079.6708698</v>
      </c>
      <c r="AG267" s="57">
        <v>5445087731.79282</v>
      </c>
      <c r="AH267" s="57">
        <v>5528489089.1436005</v>
      </c>
      <c r="AI267" s="57">
        <v>5613696371.5809002</v>
      </c>
      <c r="AJ267" s="57">
        <v>5701211982.4033804</v>
      </c>
      <c r="AK267" s="57">
        <v>5791574508.3507099</v>
      </c>
      <c r="AL267" s="57">
        <v>5885358719.6035299</v>
      </c>
      <c r="AM267" s="57">
        <v>5983175569.7834797</v>
      </c>
      <c r="AN267" s="57">
        <v>6085672195.9531603</v>
      </c>
      <c r="AO267" s="57">
        <v>6193531918.61619</v>
      </c>
      <c r="AP267" s="57">
        <v>6307474241.7171602</v>
      </c>
      <c r="AQ267" s="57">
        <v>6428254852.6416502</v>
      </c>
      <c r="AR267" s="57">
        <v>6556665622.2162104</v>
      </c>
      <c r="AS267" s="57">
        <v>6693534604.7084198</v>
      </c>
      <c r="AT267" s="57">
        <v>6839726037.8268003</v>
      </c>
    </row>
    <row r="268" spans="1:46">
      <c r="A268">
        <v>51</v>
      </c>
      <c r="B268">
        <v>511700</v>
      </c>
      <c r="C268" t="s">
        <v>444</v>
      </c>
      <c r="D268" t="s">
        <v>581</v>
      </c>
      <c r="E268" s="57">
        <v>5968582573.8781996</v>
      </c>
      <c r="F268" s="57">
        <v>6252195827.9906502</v>
      </c>
      <c r="G268" s="57">
        <v>6663036154.2532701</v>
      </c>
      <c r="H268" s="57">
        <v>7175528956.2632599</v>
      </c>
      <c r="I268" s="57">
        <v>7765667271.1639299</v>
      </c>
      <c r="J268" s="57">
        <v>8411011769.6446695</v>
      </c>
      <c r="K268" s="57">
        <v>9090690755.9407501</v>
      </c>
      <c r="L268" s="57">
        <v>9785400167.8336601</v>
      </c>
      <c r="M268" s="57">
        <v>10477403576.650801</v>
      </c>
      <c r="N268" s="57">
        <v>11150532187.2658</v>
      </c>
      <c r="O268" s="57">
        <v>11790184838.098</v>
      </c>
      <c r="P268" s="57">
        <v>12383328001.1133</v>
      </c>
      <c r="Q268" s="57">
        <v>12918495781.823099</v>
      </c>
      <c r="R268" s="57">
        <v>13385789919.285101</v>
      </c>
      <c r="S268" s="57">
        <v>13776879786.103001</v>
      </c>
      <c r="T268" s="57">
        <v>14085002388.4268</v>
      </c>
      <c r="U268" s="57">
        <v>14304962365.951799</v>
      </c>
      <c r="V268" s="57">
        <v>14433131991.9203</v>
      </c>
      <c r="W268" s="57">
        <v>14467451173.1199</v>
      </c>
      <c r="X268" s="57">
        <v>14407427449.884701</v>
      </c>
      <c r="Y268" s="57">
        <v>14254135996.0947</v>
      </c>
      <c r="Z268" s="57">
        <v>14010219619.175699</v>
      </c>
      <c r="AA268" s="57">
        <v>13679888760.1001</v>
      </c>
      <c r="AB268" s="57">
        <v>13268921493.3853</v>
      </c>
      <c r="AC268" s="57">
        <v>12784663527.0963</v>
      </c>
      <c r="AD268" s="57">
        <v>12236028202.8426</v>
      </c>
      <c r="AE268" s="57">
        <v>11633496495.781099</v>
      </c>
      <c r="AF268" s="57">
        <v>10989117014.613199</v>
      </c>
      <c r="AG268" s="57">
        <v>10316506001.5877</v>
      </c>
      <c r="AH268" s="57">
        <v>9630847332.4992199</v>
      </c>
      <c r="AI268" s="57">
        <v>8948892516.6873894</v>
      </c>
      <c r="AJ268" s="57">
        <v>8288960697.0393801</v>
      </c>
      <c r="AK268" s="57">
        <v>7670938649.9870796</v>
      </c>
      <c r="AL268" s="57">
        <v>7116280785.5096598</v>
      </c>
      <c r="AM268" s="57">
        <v>6648009147.1308098</v>
      </c>
      <c r="AN268" s="57">
        <v>6290713411.9218903</v>
      </c>
      <c r="AO268" s="57">
        <v>6070550890.4993401</v>
      </c>
      <c r="AP268" s="57">
        <v>6015246527.0254698</v>
      </c>
      <c r="AQ268" s="57">
        <v>6154092899.20924</v>
      </c>
      <c r="AR268" s="57">
        <v>6517950218.3053703</v>
      </c>
      <c r="AS268" s="57">
        <v>7139246329.1154299</v>
      </c>
      <c r="AT268" s="57">
        <v>8051976709.9851799</v>
      </c>
    </row>
    <row r="269" spans="1:46">
      <c r="A269">
        <v>317</v>
      </c>
      <c r="B269">
        <v>511800</v>
      </c>
      <c r="C269" t="s">
        <v>444</v>
      </c>
      <c r="D269" t="s">
        <v>580</v>
      </c>
      <c r="E269" s="57">
        <v>1389731892.9929099</v>
      </c>
      <c r="F269" s="57">
        <v>1608491379.3442299</v>
      </c>
      <c r="G269" s="57">
        <v>1793137533.5676501</v>
      </c>
      <c r="H269" s="57">
        <v>1946797062.72382</v>
      </c>
      <c r="I269" s="57">
        <v>2072461909.3032501</v>
      </c>
      <c r="J269" s="57">
        <v>2172989251.2263498</v>
      </c>
      <c r="K269" s="57">
        <v>2251101501.84338</v>
      </c>
      <c r="L269" s="57">
        <v>2309386309.9345198</v>
      </c>
      <c r="M269" s="57">
        <v>2350296559.7098098</v>
      </c>
      <c r="N269" s="57">
        <v>2376150370.8091402</v>
      </c>
      <c r="O269" s="57">
        <v>2389131098.30232</v>
      </c>
      <c r="P269" s="57">
        <v>2391287332.6890001</v>
      </c>
      <c r="Q269" s="57">
        <v>2384532899.8987298</v>
      </c>
      <c r="R269" s="57">
        <v>2370646861.2909498</v>
      </c>
      <c r="S269" s="57">
        <v>2351273513.6549501</v>
      </c>
      <c r="T269" s="57">
        <v>2327922389.2098999</v>
      </c>
      <c r="U269" s="57">
        <v>2301968255.6048598</v>
      </c>
      <c r="V269" s="57">
        <v>2274651115.9187799</v>
      </c>
      <c r="W269" s="57">
        <v>2247076208.66047</v>
      </c>
      <c r="X269" s="57">
        <v>2220214007.76861</v>
      </c>
      <c r="Y269" s="57">
        <v>2194900222.6117802</v>
      </c>
      <c r="Z269" s="57">
        <v>2171835797.98842</v>
      </c>
      <c r="AA269" s="57">
        <v>2151586914.1268401</v>
      </c>
      <c r="AB269" s="57">
        <v>2134584986.6852701</v>
      </c>
      <c r="AC269" s="57">
        <v>2121126666.75179</v>
      </c>
      <c r="AD269" s="57">
        <v>2111373840.84431</v>
      </c>
      <c r="AE269" s="57">
        <v>2105353630.9107399</v>
      </c>
      <c r="AF269" s="57">
        <v>2102958394.3287201</v>
      </c>
      <c r="AG269" s="57">
        <v>2103945723.90587</v>
      </c>
      <c r="AH269" s="57">
        <v>2107938447.87971</v>
      </c>
      <c r="AI269" s="57">
        <v>2114424629.9175</v>
      </c>
      <c r="AJ269" s="57">
        <v>2122757569.1164899</v>
      </c>
      <c r="AK269" s="57">
        <v>2132155800.0038099</v>
      </c>
      <c r="AL269" s="57">
        <v>2141703092.5364499</v>
      </c>
      <c r="AM269" s="57">
        <v>2150348452.1012301</v>
      </c>
      <c r="AN269" s="57">
        <v>2156906119.5149398</v>
      </c>
      <c r="AO269" s="57">
        <v>2160055571.0241098</v>
      </c>
      <c r="AP269" s="57">
        <v>2158341518.3052802</v>
      </c>
      <c r="AQ269" s="57">
        <v>2150173908.4648399</v>
      </c>
      <c r="AR269" s="57">
        <v>2133827924.0390201</v>
      </c>
      <c r="AS269" s="57">
        <v>2107443982.9939101</v>
      </c>
      <c r="AT269" s="57">
        <v>2069027738.7255599</v>
      </c>
    </row>
    <row r="270" spans="1:46">
      <c r="A270">
        <v>14</v>
      </c>
      <c r="B270">
        <v>511900</v>
      </c>
      <c r="C270" t="s">
        <v>444</v>
      </c>
      <c r="D270" t="s">
        <v>579</v>
      </c>
      <c r="E270" s="57">
        <v>2750327233.67801</v>
      </c>
      <c r="F270" s="57">
        <v>2984299228.5749898</v>
      </c>
      <c r="G270" s="57">
        <v>3192981489.74224</v>
      </c>
      <c r="H270" s="57">
        <v>3378175383.5086498</v>
      </c>
      <c r="I270" s="57">
        <v>3541619042.8257499</v>
      </c>
      <c r="J270" s="57">
        <v>3684987367.2677202</v>
      </c>
      <c r="K270" s="57">
        <v>3809892023.0314002</v>
      </c>
      <c r="L270" s="57">
        <v>3917881442.9362898</v>
      </c>
      <c r="M270" s="57">
        <v>4010440826.42452</v>
      </c>
      <c r="N270" s="57">
        <v>4088992139.5608902</v>
      </c>
      <c r="O270" s="57">
        <v>4154894115.0328398</v>
      </c>
      <c r="P270" s="57">
        <v>4209442252.1504698</v>
      </c>
      <c r="Q270" s="57">
        <v>4253868816.84655</v>
      </c>
      <c r="R270" s="57">
        <v>4289342841.6764498</v>
      </c>
      <c r="S270" s="57">
        <v>4316970125.8182497</v>
      </c>
      <c r="T270" s="57">
        <v>4337793235.07265</v>
      </c>
      <c r="U270" s="57">
        <v>4352791501.8630104</v>
      </c>
      <c r="V270" s="57">
        <v>4362881025.2353401</v>
      </c>
      <c r="W270" s="57">
        <v>4368914670.8583097</v>
      </c>
      <c r="X270" s="57">
        <v>4371682071.0232296</v>
      </c>
      <c r="Y270" s="57">
        <v>4371909624.6440802</v>
      </c>
      <c r="Z270" s="57">
        <v>4370260497.2574701</v>
      </c>
      <c r="AA270" s="57">
        <v>4367334621.0226803</v>
      </c>
      <c r="AB270" s="57">
        <v>4363668694.7216301</v>
      </c>
      <c r="AC270" s="57">
        <v>4359736183.7588997</v>
      </c>
      <c r="AD270" s="57">
        <v>4355947320.1617203</v>
      </c>
      <c r="AE270" s="57">
        <v>4352649102.5799904</v>
      </c>
      <c r="AF270" s="57">
        <v>4350125296.2862101</v>
      </c>
      <c r="AG270" s="57">
        <v>4348596433.1755896</v>
      </c>
      <c r="AH270" s="57">
        <v>4348219811.7659597</v>
      </c>
      <c r="AI270" s="57">
        <v>4349089497.1978302</v>
      </c>
      <c r="AJ270" s="57">
        <v>4351236321.2343302</v>
      </c>
      <c r="AK270" s="57">
        <v>4354627882.26126</v>
      </c>
      <c r="AL270" s="57">
        <v>4359168545.2870502</v>
      </c>
      <c r="AM270" s="57">
        <v>4364699441.9428196</v>
      </c>
      <c r="AN270" s="57">
        <v>4370998470.4823303</v>
      </c>
      <c r="AO270" s="57">
        <v>4377780295.7819796</v>
      </c>
      <c r="AP270" s="57">
        <v>4384696349.3407898</v>
      </c>
      <c r="AQ270" s="57">
        <v>4391334829.28053</v>
      </c>
      <c r="AR270" s="57">
        <v>4397220700.3455095</v>
      </c>
      <c r="AS270" s="57">
        <v>4401815693.90277</v>
      </c>
      <c r="AT270" s="57">
        <v>4404518307.9419699</v>
      </c>
    </row>
    <row r="271" spans="1:46">
      <c r="A271">
        <v>363</v>
      </c>
      <c r="B271">
        <v>512000</v>
      </c>
      <c r="C271" t="s">
        <v>444</v>
      </c>
      <c r="D271" t="s">
        <v>578</v>
      </c>
      <c r="E271" s="57">
        <v>2617563433.5942702</v>
      </c>
      <c r="F271" s="57">
        <v>2732325443.4952602</v>
      </c>
      <c r="G271" s="57">
        <v>2834191552.6958799</v>
      </c>
      <c r="H271" s="57">
        <v>2924067465.8737602</v>
      </c>
      <c r="I271" s="57">
        <v>3002826995.8292499</v>
      </c>
      <c r="J271" s="57">
        <v>3071312063.4853702</v>
      </c>
      <c r="K271" s="57">
        <v>3130332697.8878598</v>
      </c>
      <c r="L271" s="57">
        <v>3180667036.2051702</v>
      </c>
      <c r="M271" s="57">
        <v>3223061323.7284298</v>
      </c>
      <c r="N271" s="57">
        <v>3258229913.87146</v>
      </c>
      <c r="O271" s="57">
        <v>3286855268.1708002</v>
      </c>
      <c r="P271" s="57">
        <v>3309587956.2856898</v>
      </c>
      <c r="Q271" s="57">
        <v>3327046655.9980602</v>
      </c>
      <c r="R271" s="57">
        <v>3339818153.2125301</v>
      </c>
      <c r="S271" s="57">
        <v>3348457341.95645</v>
      </c>
      <c r="T271" s="57">
        <v>3353487224.3798299</v>
      </c>
      <c r="U271" s="57">
        <v>3355398910.7554102</v>
      </c>
      <c r="V271" s="57">
        <v>3354651619.47861</v>
      </c>
      <c r="W271" s="57">
        <v>3351672677.0675702</v>
      </c>
      <c r="X271" s="57">
        <v>3346857518.1631098</v>
      </c>
      <c r="Y271" s="57">
        <v>3340569685.52876</v>
      </c>
      <c r="Z271" s="57">
        <v>3333140830.0507398</v>
      </c>
      <c r="AA271" s="57">
        <v>3324870710.7379799</v>
      </c>
      <c r="AB271" s="57">
        <v>3316027194.7220998</v>
      </c>
      <c r="AC271" s="57">
        <v>3306846257.2574301</v>
      </c>
      <c r="AD271" s="57">
        <v>3297531981.7209902</v>
      </c>
      <c r="AE271" s="57">
        <v>3288256559.6125002</v>
      </c>
      <c r="AF271" s="57">
        <v>3279160290.5543799</v>
      </c>
      <c r="AG271" s="57">
        <v>3270351582.29175</v>
      </c>
      <c r="AH271" s="57">
        <v>3261906950.69243</v>
      </c>
      <c r="AI271" s="57">
        <v>3253871019.7469602</v>
      </c>
      <c r="AJ271" s="57">
        <v>3246256521.5685301</v>
      </c>
      <c r="AK271" s="57">
        <v>3239044296.3930802</v>
      </c>
      <c r="AL271" s="57">
        <v>3232183292.5792098</v>
      </c>
      <c r="AM271" s="57">
        <v>3225590566.6082401</v>
      </c>
      <c r="AN271" s="57">
        <v>3219151283.0841999</v>
      </c>
      <c r="AO271" s="57">
        <v>3212718714.7337999</v>
      </c>
      <c r="AP271" s="57">
        <v>3206114242.4064498</v>
      </c>
      <c r="AQ271" s="57">
        <v>3199127355.0742602</v>
      </c>
      <c r="AR271" s="57">
        <v>3191515649.8320498</v>
      </c>
      <c r="AS271" s="57">
        <v>3183004831.8973198</v>
      </c>
      <c r="AT271" s="57">
        <v>3173288714.6103001</v>
      </c>
    </row>
    <row r="272" spans="1:46">
      <c r="A272">
        <v>1</v>
      </c>
      <c r="B272">
        <v>513200</v>
      </c>
      <c r="C272" t="s">
        <v>444</v>
      </c>
      <c r="D272" t="s">
        <v>577</v>
      </c>
      <c r="E272" s="57">
        <v>1007447562.93645</v>
      </c>
      <c r="F272" s="57">
        <v>1054272076.44092</v>
      </c>
      <c r="G272" s="57">
        <v>1105229082.0830901</v>
      </c>
      <c r="H272" s="57">
        <v>1159560947.7422099</v>
      </c>
      <c r="I272" s="57">
        <v>1216541662.8197999</v>
      </c>
      <c r="J272" s="57">
        <v>1275476838.2396801</v>
      </c>
      <c r="K272" s="57">
        <v>1335703706.4479499</v>
      </c>
      <c r="L272" s="57">
        <v>1396591121.4129901</v>
      </c>
      <c r="M272" s="57">
        <v>1457539558.6254799</v>
      </c>
      <c r="N272" s="57">
        <v>1517981115.0983901</v>
      </c>
      <c r="O272" s="57">
        <v>1577379509.3669701</v>
      </c>
      <c r="P272" s="57">
        <v>1635230081.48874</v>
      </c>
      <c r="Q272" s="57">
        <v>1691059793.04355</v>
      </c>
      <c r="R272" s="57">
        <v>1744427227.1334901</v>
      </c>
      <c r="S272" s="57">
        <v>1794922588.3829701</v>
      </c>
      <c r="T272" s="57">
        <v>1842167702.9386599</v>
      </c>
      <c r="U272" s="57">
        <v>1885816018.4695599</v>
      </c>
      <c r="V272" s="57">
        <v>1925552604.1669099</v>
      </c>
      <c r="W272" s="57">
        <v>1961094150.7442701</v>
      </c>
      <c r="X272" s="57">
        <v>1992188970.4374599</v>
      </c>
      <c r="Y272" s="57">
        <v>2018616997.0046101</v>
      </c>
      <c r="Z272" s="57">
        <v>2040189785.72612</v>
      </c>
      <c r="AA272" s="57">
        <v>2056750513.4047101</v>
      </c>
      <c r="AB272" s="57">
        <v>2068173978.36534</v>
      </c>
      <c r="AC272" s="57">
        <v>2074366600.4552801</v>
      </c>
      <c r="AD272" s="57">
        <v>2075266421.0441</v>
      </c>
      <c r="AE272" s="57">
        <v>2070843103.0236399</v>
      </c>
      <c r="AF272" s="57">
        <v>2061097930.8080399</v>
      </c>
      <c r="AG272" s="57">
        <v>2046063810.3336999</v>
      </c>
      <c r="AH272" s="57">
        <v>2025805269.05934</v>
      </c>
      <c r="AI272" s="57">
        <v>2000418455.96595</v>
      </c>
      <c r="AJ272" s="57">
        <v>1970031141.5568099</v>
      </c>
      <c r="AK272" s="57">
        <v>1934802717.8574901</v>
      </c>
      <c r="AL272" s="57">
        <v>1894924198.4158499</v>
      </c>
      <c r="AM272" s="57">
        <v>1850618218.3020201</v>
      </c>
      <c r="AN272" s="57">
        <v>1802139034.1084199</v>
      </c>
      <c r="AO272" s="57">
        <v>1749772523.9498</v>
      </c>
      <c r="AP272" s="57">
        <v>1693836187.46314</v>
      </c>
      <c r="AQ272" s="57">
        <v>1634679145.80773</v>
      </c>
      <c r="AR272" s="57">
        <v>1572682141.6651499</v>
      </c>
      <c r="AS272" s="57">
        <v>1508257539.23928</v>
      </c>
      <c r="AT272" s="57">
        <v>1441849324.2562499</v>
      </c>
    </row>
    <row r="273" spans="1:46">
      <c r="A273">
        <v>79</v>
      </c>
      <c r="B273">
        <v>513300</v>
      </c>
      <c r="C273" t="s">
        <v>444</v>
      </c>
      <c r="D273" t="s">
        <v>576</v>
      </c>
      <c r="E273" s="57">
        <v>1486341966.6937399</v>
      </c>
      <c r="F273" s="57">
        <v>1521654281.2349999</v>
      </c>
      <c r="G273" s="57">
        <v>1567123533.1133001</v>
      </c>
      <c r="H273" s="57">
        <v>1621327940.67241</v>
      </c>
      <c r="I273" s="57">
        <v>1682904135.6912601</v>
      </c>
      <c r="J273" s="57">
        <v>1750547163.3838301</v>
      </c>
      <c r="K273" s="57">
        <v>1823010482.39921</v>
      </c>
      <c r="L273" s="57">
        <v>1899105964.82161</v>
      </c>
      <c r="M273" s="57">
        <v>1977703896.17031</v>
      </c>
      <c r="N273" s="57">
        <v>2057732975.3996999</v>
      </c>
      <c r="O273" s="57">
        <v>2138180314.8992701</v>
      </c>
      <c r="P273" s="57">
        <v>2218091440.4936099</v>
      </c>
      <c r="Q273" s="57">
        <v>2296570291.4424</v>
      </c>
      <c r="R273" s="57">
        <v>2372779220.4404302</v>
      </c>
      <c r="S273" s="57">
        <v>2445938993.61759</v>
      </c>
      <c r="T273" s="57">
        <v>2515328790.5388398</v>
      </c>
      <c r="U273" s="57">
        <v>2580286204.2042799</v>
      </c>
      <c r="V273" s="57">
        <v>2640207241.0490799</v>
      </c>
      <c r="W273" s="57">
        <v>2694546320.9435201</v>
      </c>
      <c r="X273" s="57">
        <v>2742816277.1929698</v>
      </c>
      <c r="Y273" s="57">
        <v>2784588356.53791</v>
      </c>
      <c r="Z273" s="57">
        <v>2819492219.1539102</v>
      </c>
      <c r="AA273" s="57">
        <v>2847215938.6516399</v>
      </c>
      <c r="AB273" s="57">
        <v>2867506002.07687</v>
      </c>
      <c r="AC273" s="57">
        <v>2880167309.91046</v>
      </c>
      <c r="AD273" s="57">
        <v>2885063176.0683899</v>
      </c>
      <c r="AE273" s="57">
        <v>2882115327.90172</v>
      </c>
      <c r="AF273" s="57">
        <v>2871303906.1966</v>
      </c>
      <c r="AG273" s="57">
        <v>2852667465.1743202</v>
      </c>
      <c r="AH273" s="57">
        <v>2826302972.49122</v>
      </c>
      <c r="AI273" s="57">
        <v>2792365809.23876</v>
      </c>
      <c r="AJ273" s="57">
        <v>2751069769.9435101</v>
      </c>
      <c r="AK273" s="57">
        <v>2702687062.5671</v>
      </c>
      <c r="AL273" s="57">
        <v>2647548308.50632</v>
      </c>
      <c r="AM273" s="57">
        <v>2586042542.5929899</v>
      </c>
      <c r="AN273" s="57">
        <v>2518617213.09408</v>
      </c>
      <c r="AO273" s="57">
        <v>2445778181.7116199</v>
      </c>
      <c r="AP273" s="57">
        <v>2368089723.5827899</v>
      </c>
      <c r="AQ273" s="57">
        <v>2286174527.27982</v>
      </c>
      <c r="AR273" s="57">
        <v>2200713694.81005</v>
      </c>
      <c r="AS273" s="57">
        <v>2112446741.6159301</v>
      </c>
      <c r="AT273" s="57">
        <v>2022171596.5750101</v>
      </c>
    </row>
    <row r="274" spans="1:46">
      <c r="A274">
        <v>163</v>
      </c>
      <c r="B274">
        <v>513400</v>
      </c>
      <c r="C274" t="s">
        <v>444</v>
      </c>
      <c r="D274" t="s">
        <v>575</v>
      </c>
      <c r="E274" s="57">
        <v>5877538005.9139605</v>
      </c>
      <c r="F274" s="57">
        <v>6020202375.9312</v>
      </c>
      <c r="G274" s="57">
        <v>6209553849.1943798</v>
      </c>
      <c r="H274" s="57">
        <v>6439150933.2995996</v>
      </c>
      <c r="I274" s="57">
        <v>6702821165.3046598</v>
      </c>
      <c r="J274" s="57">
        <v>6994661111.7290602</v>
      </c>
      <c r="K274" s="57">
        <v>7309036368.55404</v>
      </c>
      <c r="L274" s="57">
        <v>7640581561.2225199</v>
      </c>
      <c r="M274" s="57">
        <v>7984200344.6391296</v>
      </c>
      <c r="N274" s="57">
        <v>8335065403.17027</v>
      </c>
      <c r="O274" s="57">
        <v>8688618450.6439705</v>
      </c>
      <c r="P274" s="57">
        <v>9040570230.35005</v>
      </c>
      <c r="Q274" s="57">
        <v>9386900515.0399494</v>
      </c>
      <c r="R274" s="57">
        <v>9723858106.9269199</v>
      </c>
      <c r="S274" s="57">
        <v>10047960837.6859</v>
      </c>
      <c r="T274" s="57">
        <v>10355995568.4534</v>
      </c>
      <c r="U274" s="57">
        <v>10645018189.8279</v>
      </c>
      <c r="V274" s="57">
        <v>10912353621.8694</v>
      </c>
      <c r="W274" s="57">
        <v>11155595814.0996</v>
      </c>
      <c r="X274" s="57">
        <v>11372607745.5021</v>
      </c>
      <c r="Y274" s="57">
        <v>11561521424.521999</v>
      </c>
      <c r="Z274" s="57">
        <v>11720737889.066299</v>
      </c>
      <c r="AA274" s="57">
        <v>11848927206.503401</v>
      </c>
      <c r="AB274" s="57">
        <v>11945028473.663799</v>
      </c>
      <c r="AC274" s="57">
        <v>12008249816.8396</v>
      </c>
      <c r="AD274" s="57">
        <v>12038068391.7843</v>
      </c>
      <c r="AE274" s="57">
        <v>12034230383.7136</v>
      </c>
      <c r="AF274" s="57">
        <v>11996751007.304501</v>
      </c>
      <c r="AG274" s="57">
        <v>11925914506.6959</v>
      </c>
      <c r="AH274" s="57">
        <v>11822274155.488501</v>
      </c>
      <c r="AI274" s="57">
        <v>11686652256.7446</v>
      </c>
      <c r="AJ274" s="57">
        <v>11520140142.9881</v>
      </c>
      <c r="AK274" s="57">
        <v>11324098176.204901</v>
      </c>
      <c r="AL274" s="57">
        <v>11100155747.8423</v>
      </c>
      <c r="AM274" s="57">
        <v>10850211278.809401</v>
      </c>
      <c r="AN274" s="57">
        <v>10576432219.4772</v>
      </c>
      <c r="AO274" s="57">
        <v>10281255049.678301</v>
      </c>
      <c r="AP274" s="57">
        <v>9967385278.7069092</v>
      </c>
      <c r="AQ274" s="57">
        <v>9637797445.3189507</v>
      </c>
      <c r="AR274" s="57">
        <v>9295735117.7323399</v>
      </c>
      <c r="AS274" s="57">
        <v>8944710893.6263809</v>
      </c>
      <c r="AT274" s="57">
        <v>8588506400.1421604</v>
      </c>
    </row>
    <row r="275" spans="1:46">
      <c r="A275">
        <v>86</v>
      </c>
      <c r="B275">
        <v>520100</v>
      </c>
      <c r="C275" t="s">
        <v>463</v>
      </c>
      <c r="D275" t="s">
        <v>574</v>
      </c>
      <c r="E275" s="57">
        <v>9024898507.9218903</v>
      </c>
      <c r="F275" s="57">
        <v>8864209255.8324699</v>
      </c>
      <c r="G275" s="57">
        <v>8909966562.3788891</v>
      </c>
      <c r="H275" s="57">
        <v>9130222605.8871307</v>
      </c>
      <c r="I275" s="57">
        <v>9494781676.3466301</v>
      </c>
      <c r="J275" s="57">
        <v>9975200175.4102898</v>
      </c>
      <c r="K275" s="57">
        <v>10544786616.394501</v>
      </c>
      <c r="L275" s="57">
        <v>11178601624.2792</v>
      </c>
      <c r="M275" s="57">
        <v>11853457935.7075</v>
      </c>
      <c r="N275" s="57">
        <v>12547920398.986</v>
      </c>
      <c r="O275" s="57">
        <v>13242305974.084999</v>
      </c>
      <c r="P275" s="57">
        <v>13918683732.6381</v>
      </c>
      <c r="Q275" s="57">
        <v>14560874857.942301</v>
      </c>
      <c r="R275" s="57">
        <v>15154452644.958099</v>
      </c>
      <c r="S275" s="57">
        <v>15686742500.3095</v>
      </c>
      <c r="T275" s="57">
        <v>16146821942.283899</v>
      </c>
      <c r="U275" s="57">
        <v>16525520600.832001</v>
      </c>
      <c r="V275" s="57">
        <v>16815420217.568199</v>
      </c>
      <c r="W275" s="57">
        <v>17010854645.770201</v>
      </c>
      <c r="X275" s="57">
        <v>17107909850.379101</v>
      </c>
      <c r="Y275" s="57">
        <v>17104423907.9998</v>
      </c>
      <c r="Z275" s="57">
        <v>16999987006.9</v>
      </c>
      <c r="AA275" s="57">
        <v>16795941447.0117</v>
      </c>
      <c r="AB275" s="57">
        <v>16495381639.929399</v>
      </c>
      <c r="AC275" s="57">
        <v>16103154108.9119</v>
      </c>
      <c r="AD275" s="57">
        <v>15625857488.8808</v>
      </c>
      <c r="AE275" s="57">
        <v>15071842526.421301</v>
      </c>
      <c r="AF275" s="57">
        <v>14451212079.7827</v>
      </c>
      <c r="AG275" s="57">
        <v>13775821118.876699</v>
      </c>
      <c r="AH275" s="57">
        <v>13059276725.279301</v>
      </c>
      <c r="AI275" s="57">
        <v>12316938092.229099</v>
      </c>
      <c r="AJ275" s="57">
        <v>11565916524.6294</v>
      </c>
      <c r="AK275" s="57">
        <v>10825075439.045799</v>
      </c>
      <c r="AL275" s="57">
        <v>10115030363.7078</v>
      </c>
      <c r="AM275" s="57">
        <v>9458148938.50807</v>
      </c>
      <c r="AN275" s="57">
        <v>8878550915.0037994</v>
      </c>
      <c r="AO275" s="57">
        <v>8402108156.4132204</v>
      </c>
      <c r="AP275" s="57">
        <v>8056444637.6212301</v>
      </c>
      <c r="AQ275" s="57">
        <v>7870936445.1733599</v>
      </c>
      <c r="AR275" s="57">
        <v>7876711777.2807798</v>
      </c>
      <c r="AS275" s="57">
        <v>8106650943.8161802</v>
      </c>
      <c r="AT275" s="57">
        <v>8595386366.3165398</v>
      </c>
    </row>
    <row r="276" spans="1:46">
      <c r="A276">
        <v>176</v>
      </c>
      <c r="B276">
        <v>520200</v>
      </c>
      <c r="C276" t="s">
        <v>463</v>
      </c>
      <c r="D276" t="s">
        <v>573</v>
      </c>
      <c r="E276" s="57">
        <v>3811678350.80899</v>
      </c>
      <c r="F276" s="57">
        <v>3973412845.02633</v>
      </c>
      <c r="G276" s="57">
        <v>4122422526.3558202</v>
      </c>
      <c r="H276" s="57">
        <v>4259372203.9499202</v>
      </c>
      <c r="I276" s="57">
        <v>4384910343.7287798</v>
      </c>
      <c r="J276" s="57">
        <v>4499669068.3802099</v>
      </c>
      <c r="K276" s="57">
        <v>4604264157.3597298</v>
      </c>
      <c r="L276" s="57">
        <v>4699295046.8905201</v>
      </c>
      <c r="M276" s="57">
        <v>4785344829.96348</v>
      </c>
      <c r="N276" s="57">
        <v>4862980256.3371496</v>
      </c>
      <c r="O276" s="57">
        <v>4932751732.5377998</v>
      </c>
      <c r="P276" s="57">
        <v>4995193321.8593502</v>
      </c>
      <c r="Q276" s="57">
        <v>5050822744.3634195</v>
      </c>
      <c r="R276" s="57">
        <v>5100141376.8793201</v>
      </c>
      <c r="S276" s="57">
        <v>5143634253.0040197</v>
      </c>
      <c r="T276" s="57">
        <v>5181770063.1021996</v>
      </c>
      <c r="U276" s="57">
        <v>5215001154.3062201</v>
      </c>
      <c r="V276" s="57">
        <v>5243763530.51612</v>
      </c>
      <c r="W276" s="57">
        <v>5268476852.3996201</v>
      </c>
      <c r="X276" s="57">
        <v>5289544437.3921299</v>
      </c>
      <c r="Y276" s="57">
        <v>5307353259.6967402</v>
      </c>
      <c r="Z276" s="57">
        <v>5322273950.2842398</v>
      </c>
      <c r="AA276" s="57">
        <v>5334660796.8930902</v>
      </c>
      <c r="AB276" s="57">
        <v>5344851744.0294399</v>
      </c>
      <c r="AC276" s="57">
        <v>5353168392.9671097</v>
      </c>
      <c r="AD276" s="57">
        <v>5359916001.7476301</v>
      </c>
      <c r="AE276" s="57">
        <v>5365383485.1801996</v>
      </c>
      <c r="AF276" s="57">
        <v>5369843414.8416996</v>
      </c>
      <c r="AG276" s="57">
        <v>5373552019.0767202</v>
      </c>
      <c r="AH276" s="57">
        <v>5376749182.9975004</v>
      </c>
      <c r="AI276" s="57">
        <v>5379658448.4839697</v>
      </c>
      <c r="AJ276" s="57">
        <v>5382487014.1837797</v>
      </c>
      <c r="AK276" s="57">
        <v>5385425735.5122204</v>
      </c>
      <c r="AL276" s="57">
        <v>5388649124.6522999</v>
      </c>
      <c r="AM276" s="57">
        <v>5392315350.5546904</v>
      </c>
      <c r="AN276" s="57">
        <v>5396566238.9377499</v>
      </c>
      <c r="AO276" s="57">
        <v>5401527272.2875404</v>
      </c>
      <c r="AP276" s="57">
        <v>5407307589.8577805</v>
      </c>
      <c r="AQ276" s="57">
        <v>5413999987.6698999</v>
      </c>
      <c r="AR276" s="57">
        <v>5421680918.51299</v>
      </c>
      <c r="AS276" s="57">
        <v>5430410491.9438496</v>
      </c>
      <c r="AT276" s="57">
        <v>5440232474.2869301</v>
      </c>
    </row>
    <row r="277" spans="1:46">
      <c r="A277">
        <v>366</v>
      </c>
      <c r="B277">
        <v>520300</v>
      </c>
      <c r="C277" t="s">
        <v>463</v>
      </c>
      <c r="D277" t="s">
        <v>572</v>
      </c>
      <c r="E277" s="57">
        <v>7890377817.6044903</v>
      </c>
      <c r="F277" s="57">
        <v>8512767256.2779102</v>
      </c>
      <c r="G277" s="57">
        <v>9019573899.2600307</v>
      </c>
      <c r="H277" s="57">
        <v>9422253883.7727394</v>
      </c>
      <c r="I277" s="57">
        <v>9731750521.2811108</v>
      </c>
      <c r="J277" s="57">
        <v>9958494297.4934502</v>
      </c>
      <c r="K277" s="57">
        <v>10112402872.361099</v>
      </c>
      <c r="L277" s="57">
        <v>10202881080.078699</v>
      </c>
      <c r="M277" s="57">
        <v>10238820929.084</v>
      </c>
      <c r="N277" s="57">
        <v>10228601602.058001</v>
      </c>
      <c r="O277" s="57">
        <v>10180089455.9247</v>
      </c>
      <c r="P277" s="57">
        <v>10100638021.8515</v>
      </c>
      <c r="Q277" s="57">
        <v>9997088005.2488403</v>
      </c>
      <c r="R277" s="57">
        <v>9875767285.7702904</v>
      </c>
      <c r="S277" s="57">
        <v>9742490917.3127308</v>
      </c>
      <c r="T277" s="57">
        <v>9602561128.0161304</v>
      </c>
      <c r="U277" s="57">
        <v>9460767320.2635994</v>
      </c>
      <c r="V277" s="57">
        <v>9321386070.68153</v>
      </c>
      <c r="W277" s="57">
        <v>9188181130.1393909</v>
      </c>
      <c r="X277" s="57">
        <v>9064403423.7497997</v>
      </c>
      <c r="Y277" s="57">
        <v>8952791050.8687305</v>
      </c>
      <c r="Z277" s="57">
        <v>8855569285.0950794</v>
      </c>
      <c r="AA277" s="57">
        <v>8774450574.2711906</v>
      </c>
      <c r="AB277" s="57">
        <v>8710634540.4823208</v>
      </c>
      <c r="AC277" s="57">
        <v>8664807980.0569592</v>
      </c>
      <c r="AD277" s="57">
        <v>8637144863.5669994</v>
      </c>
      <c r="AE277" s="57">
        <v>8627306335.8271904</v>
      </c>
      <c r="AF277" s="57">
        <v>8634440715.8956108</v>
      </c>
      <c r="AG277" s="57">
        <v>8657183497.0735302</v>
      </c>
      <c r="AH277" s="57">
        <v>8693657346.9054394</v>
      </c>
      <c r="AI277" s="57">
        <v>8741472107.1787605</v>
      </c>
      <c r="AJ277" s="57">
        <v>8797724793.9242401</v>
      </c>
      <c r="AK277" s="57">
        <v>8858999597.4160595</v>
      </c>
      <c r="AL277" s="57">
        <v>8921367882.1709404</v>
      </c>
      <c r="AM277" s="57">
        <v>8980388186.9494495</v>
      </c>
      <c r="AN277" s="57">
        <v>9031106224.7549896</v>
      </c>
      <c r="AO277" s="57">
        <v>9068054882.8341503</v>
      </c>
      <c r="AP277" s="57">
        <v>9085254222.6767998</v>
      </c>
      <c r="AQ277" s="57">
        <v>9076211480.0155506</v>
      </c>
      <c r="AR277" s="57">
        <v>9033921064.8270092</v>
      </c>
      <c r="AS277" s="57">
        <v>8950864561.3304291</v>
      </c>
      <c r="AT277" s="57">
        <v>8819010727.9879608</v>
      </c>
    </row>
    <row r="278" spans="1:46">
      <c r="A278">
        <v>9</v>
      </c>
      <c r="B278">
        <v>520400</v>
      </c>
      <c r="C278" t="s">
        <v>463</v>
      </c>
      <c r="D278" t="s">
        <v>571</v>
      </c>
      <c r="E278" s="57">
        <v>2728697337.7653399</v>
      </c>
      <c r="F278" s="57">
        <v>3266495464.4264002</v>
      </c>
      <c r="G278" s="57">
        <v>3713881580.0624299</v>
      </c>
      <c r="H278" s="57">
        <v>4079543617.6155</v>
      </c>
      <c r="I278" s="57">
        <v>4371785669.6000404</v>
      </c>
      <c r="J278" s="57">
        <v>4598527988.10289</v>
      </c>
      <c r="K278" s="57">
        <v>4767306984.7832899</v>
      </c>
      <c r="L278" s="57">
        <v>4885275230.8728304</v>
      </c>
      <c r="M278" s="57">
        <v>4959201457.17556</v>
      </c>
      <c r="N278" s="57">
        <v>4995470554.0678797</v>
      </c>
      <c r="O278" s="57">
        <v>5000083571.4985905</v>
      </c>
      <c r="P278" s="57">
        <v>4978657718.9888697</v>
      </c>
      <c r="Q278" s="57">
        <v>4936426365.6323605</v>
      </c>
      <c r="R278" s="57">
        <v>4878239040.0949802</v>
      </c>
      <c r="S278" s="57">
        <v>4808561430.6151199</v>
      </c>
      <c r="T278" s="57">
        <v>4731475385.0035601</v>
      </c>
      <c r="U278" s="57">
        <v>4650678910.6434402</v>
      </c>
      <c r="V278" s="57">
        <v>4569486174.4903202</v>
      </c>
      <c r="W278" s="57">
        <v>4490827503.0721502</v>
      </c>
      <c r="X278" s="57">
        <v>4417249382.4892797</v>
      </c>
      <c r="Y278" s="57">
        <v>4350914458.4143896</v>
      </c>
      <c r="Z278" s="57">
        <v>4293601536.0926299</v>
      </c>
      <c r="AA278" s="57">
        <v>4246705580.3414998</v>
      </c>
      <c r="AB278" s="57">
        <v>4211237715.55091</v>
      </c>
      <c r="AC278" s="57">
        <v>4187825225.6831999</v>
      </c>
      <c r="AD278" s="57">
        <v>4176711554.2730498</v>
      </c>
      <c r="AE278" s="57">
        <v>4177756304.4275298</v>
      </c>
      <c r="AF278" s="57">
        <v>4190435238.8260598</v>
      </c>
      <c r="AG278" s="57">
        <v>4213840279.7206502</v>
      </c>
      <c r="AH278" s="57">
        <v>4246679508.93537</v>
      </c>
      <c r="AI278" s="57">
        <v>4287277167.8670402</v>
      </c>
      <c r="AJ278" s="57">
        <v>4333573657.4846601</v>
      </c>
      <c r="AK278" s="57">
        <v>4383125538.32969</v>
      </c>
      <c r="AL278" s="57">
        <v>4433105530.5158796</v>
      </c>
      <c r="AM278" s="57">
        <v>4480302513.7295599</v>
      </c>
      <c r="AN278" s="57">
        <v>4521121527.2292604</v>
      </c>
      <c r="AO278" s="57">
        <v>4551583769.8460798</v>
      </c>
      <c r="AP278" s="57">
        <v>4567326599.9833097</v>
      </c>
      <c r="AQ278" s="57">
        <v>4563603535.6169205</v>
      </c>
      <c r="AR278" s="57">
        <v>4535284254.2948999</v>
      </c>
      <c r="AS278" s="57">
        <v>4476854593.1379805</v>
      </c>
      <c r="AT278" s="57">
        <v>4382416548.8389702</v>
      </c>
    </row>
    <row r="279" spans="1:46">
      <c r="A279">
        <v>30</v>
      </c>
      <c r="B279">
        <v>520500</v>
      </c>
      <c r="C279" t="s">
        <v>463</v>
      </c>
      <c r="D279" t="s">
        <v>570</v>
      </c>
      <c r="E279" s="57">
        <v>3142541954.5634699</v>
      </c>
      <c r="F279" s="57">
        <v>3238931763.8092799</v>
      </c>
      <c r="G279" s="57">
        <v>3344102441.7374701</v>
      </c>
      <c r="H279" s="57">
        <v>3456945614.93013</v>
      </c>
      <c r="I279" s="57">
        <v>3576415219.4973798</v>
      </c>
      <c r="J279" s="57">
        <v>3701527501.0774498</v>
      </c>
      <c r="K279" s="57">
        <v>3831361014.8365998</v>
      </c>
      <c r="L279" s="57">
        <v>3965056625.4691501</v>
      </c>
      <c r="M279" s="57">
        <v>4101817507.1974902</v>
      </c>
      <c r="N279" s="57">
        <v>4240909143.7720799</v>
      </c>
      <c r="O279" s="57">
        <v>4381659328.4714098</v>
      </c>
      <c r="P279" s="57">
        <v>4523458164.1020803</v>
      </c>
      <c r="Q279" s="57">
        <v>4665758062.9987097</v>
      </c>
      <c r="R279" s="57">
        <v>4808073747.0239897</v>
      </c>
      <c r="S279" s="57">
        <v>4949982247.5686903</v>
      </c>
      <c r="T279" s="57">
        <v>5091122905.5516195</v>
      </c>
      <c r="U279" s="57">
        <v>5231197371.4196701</v>
      </c>
      <c r="V279" s="57">
        <v>5369969605.1477604</v>
      </c>
      <c r="W279" s="57">
        <v>5507265876.2389202</v>
      </c>
      <c r="X279" s="57">
        <v>5642974763.7241898</v>
      </c>
      <c r="Y279" s="57">
        <v>5777047156.1627197</v>
      </c>
      <c r="Z279" s="57">
        <v>5909496251.6416798</v>
      </c>
      <c r="AA279" s="57">
        <v>6040397557.7763205</v>
      </c>
      <c r="AB279" s="57">
        <v>6169888891.70996</v>
      </c>
      <c r="AC279" s="57">
        <v>6298170380.1139498</v>
      </c>
      <c r="AD279" s="57">
        <v>6425504459.1877403</v>
      </c>
      <c r="AE279" s="57">
        <v>6552215874.6588202</v>
      </c>
      <c r="AF279" s="57">
        <v>6678691681.7827501</v>
      </c>
      <c r="AG279" s="57">
        <v>6805381245.3431396</v>
      </c>
      <c r="AH279" s="57">
        <v>6932796239.65168</v>
      </c>
      <c r="AI279" s="57">
        <v>7061510648.5480804</v>
      </c>
      <c r="AJ279" s="57">
        <v>7192160765.4001904</v>
      </c>
      <c r="AK279" s="57">
        <v>7325445193.1038198</v>
      </c>
      <c r="AL279" s="57">
        <v>7462124844.0829296</v>
      </c>
      <c r="AM279" s="57">
        <v>7603022940.2894802</v>
      </c>
      <c r="AN279" s="57">
        <v>7749025013.2035599</v>
      </c>
      <c r="AO279" s="57">
        <v>7901078903.8332195</v>
      </c>
      <c r="AP279" s="57">
        <v>8060194762.7146797</v>
      </c>
      <c r="AQ279" s="57">
        <v>8227445049.9121304</v>
      </c>
      <c r="AR279" s="57">
        <v>8403964535.0178804</v>
      </c>
      <c r="AS279" s="57">
        <v>8590950297.1523094</v>
      </c>
      <c r="AT279" s="57">
        <v>8789661724.9638004</v>
      </c>
    </row>
    <row r="280" spans="1:46">
      <c r="A280">
        <v>275</v>
      </c>
      <c r="B280">
        <v>520600</v>
      </c>
      <c r="C280" t="s">
        <v>463</v>
      </c>
      <c r="D280" t="s">
        <v>569</v>
      </c>
      <c r="E280" s="57">
        <v>3342440972.1939702</v>
      </c>
      <c r="F280" s="57">
        <v>4355573677.5276203</v>
      </c>
      <c r="G280" s="57">
        <v>5190462159.2662001</v>
      </c>
      <c r="H280" s="57">
        <v>5864517455.47577</v>
      </c>
      <c r="I280" s="57">
        <v>6394376100.1691103</v>
      </c>
      <c r="J280" s="57">
        <v>6795900123.3059101</v>
      </c>
      <c r="K280" s="57">
        <v>7084177050.7925997</v>
      </c>
      <c r="L280" s="57">
        <v>7273519904.4825697</v>
      </c>
      <c r="M280" s="57">
        <v>7377467202.17593</v>
      </c>
      <c r="N280" s="57">
        <v>7408782957.6196299</v>
      </c>
      <c r="O280" s="57">
        <v>7379456680.50735</v>
      </c>
      <c r="P280" s="57">
        <v>7300703376.4799805</v>
      </c>
      <c r="Q280" s="57">
        <v>7182963547.1246595</v>
      </c>
      <c r="R280" s="57">
        <v>7035903189.9758596</v>
      </c>
      <c r="S280" s="57">
        <v>6868413798.5146198</v>
      </c>
      <c r="T280" s="57">
        <v>6688612362.1688204</v>
      </c>
      <c r="U280" s="57">
        <v>6503841366.3132</v>
      </c>
      <c r="V280" s="57">
        <v>6320668792.2694397</v>
      </c>
      <c r="W280" s="57">
        <v>6144888117.3058796</v>
      </c>
      <c r="X280" s="57">
        <v>5981518314.6377602</v>
      </c>
      <c r="Y280" s="57">
        <v>5834803853.4270296</v>
      </c>
      <c r="Z280" s="57">
        <v>5708214698.7828102</v>
      </c>
      <c r="AA280" s="57">
        <v>5604446311.7605305</v>
      </c>
      <c r="AB280" s="57">
        <v>5525419649.3628197</v>
      </c>
      <c r="AC280" s="57">
        <v>5472281164.5392199</v>
      </c>
      <c r="AD280" s="57">
        <v>5445402806.1855803</v>
      </c>
      <c r="AE280" s="57">
        <v>5444382019.1452303</v>
      </c>
      <c r="AF280" s="57">
        <v>5468041744.2077904</v>
      </c>
      <c r="AG280" s="57">
        <v>5514430418.1101398</v>
      </c>
      <c r="AH280" s="57">
        <v>5580821973.5355501</v>
      </c>
      <c r="AI280" s="57">
        <v>5663715839.1144104</v>
      </c>
      <c r="AJ280" s="57">
        <v>5758836939.4238596</v>
      </c>
      <c r="AK280" s="57">
        <v>5861135694.9879503</v>
      </c>
      <c r="AL280" s="57">
        <v>5964788022.2773705</v>
      </c>
      <c r="AM280" s="57">
        <v>6063195333.7098703</v>
      </c>
      <c r="AN280" s="57">
        <v>6148984537.64993</v>
      </c>
      <c r="AO280" s="57">
        <v>6214008038.4085398</v>
      </c>
      <c r="AP280" s="57">
        <v>6249343736.2442303</v>
      </c>
      <c r="AQ280" s="57">
        <v>6245295027.3615398</v>
      </c>
      <c r="AR280" s="57">
        <v>6191390803.9121399</v>
      </c>
      <c r="AS280" s="57">
        <v>6076385453.9951496</v>
      </c>
      <c r="AT280" s="57">
        <v>5888258861.6557903</v>
      </c>
    </row>
    <row r="281" spans="1:46">
      <c r="A281">
        <v>215</v>
      </c>
      <c r="B281">
        <v>522300</v>
      </c>
      <c r="C281" t="s">
        <v>463</v>
      </c>
      <c r="D281" t="s">
        <v>568</v>
      </c>
      <c r="E281" s="57">
        <v>3483770264.1525202</v>
      </c>
      <c r="F281" s="57">
        <v>3564504890.2125001</v>
      </c>
      <c r="G281" s="57">
        <v>3672787291.0975299</v>
      </c>
      <c r="H281" s="57">
        <v>3804724336.56844</v>
      </c>
      <c r="I281" s="57">
        <v>3956590839.85044</v>
      </c>
      <c r="J281" s="57">
        <v>4124829557.6331</v>
      </c>
      <c r="K281" s="57">
        <v>4306051190.0703897</v>
      </c>
      <c r="L281" s="57">
        <v>4497034380.7806196</v>
      </c>
      <c r="M281" s="57">
        <v>4694725716.8464899</v>
      </c>
      <c r="N281" s="57">
        <v>4896239728.8150501</v>
      </c>
      <c r="O281" s="57">
        <v>5098858890.6977501</v>
      </c>
      <c r="P281" s="57">
        <v>5300033619.9703999</v>
      </c>
      <c r="Q281" s="57">
        <v>5497382277.5731802</v>
      </c>
      <c r="R281" s="57">
        <v>5688691167.9106302</v>
      </c>
      <c r="S281" s="57">
        <v>5871914538.8516798</v>
      </c>
      <c r="T281" s="57">
        <v>6045174581.72964</v>
      </c>
      <c r="U281" s="57">
        <v>6206761431.3421297</v>
      </c>
      <c r="V281" s="57">
        <v>6355133165.9512396</v>
      </c>
      <c r="W281" s="57">
        <v>6488915807.2833204</v>
      </c>
      <c r="X281" s="57">
        <v>6606903320.5292196</v>
      </c>
      <c r="Y281" s="57">
        <v>6708057614.3440304</v>
      </c>
      <c r="Z281" s="57">
        <v>6791508540.8473101</v>
      </c>
      <c r="AA281" s="57">
        <v>6856553895.6229401</v>
      </c>
      <c r="AB281" s="57">
        <v>6902659417.7191896</v>
      </c>
      <c r="AC281" s="57">
        <v>6929458789.6486597</v>
      </c>
      <c r="AD281" s="57">
        <v>6936753637.3884296</v>
      </c>
      <c r="AE281" s="57">
        <v>6924513530.3798103</v>
      </c>
      <c r="AF281" s="57">
        <v>6892875981.5286102</v>
      </c>
      <c r="AG281" s="57">
        <v>6842146447.2049103</v>
      </c>
      <c r="AH281" s="57">
        <v>6772798327.2432098</v>
      </c>
      <c r="AI281" s="57">
        <v>6685472964.9424496</v>
      </c>
      <c r="AJ281" s="57">
        <v>6580979647.0657196</v>
      </c>
      <c r="AK281" s="57">
        <v>6460295603.8407202</v>
      </c>
      <c r="AL281" s="57">
        <v>6324566008.9594803</v>
      </c>
      <c r="AM281" s="57">
        <v>6175103979.5782404</v>
      </c>
      <c r="AN281" s="57">
        <v>6013390576.3177795</v>
      </c>
      <c r="AO281" s="57">
        <v>5841074803.2631998</v>
      </c>
      <c r="AP281" s="57">
        <v>5659973607.9639301</v>
      </c>
      <c r="AQ281" s="57">
        <v>5472071881.4338398</v>
      </c>
      <c r="AR281" s="57">
        <v>5279522458.1511097</v>
      </c>
      <c r="AS281" s="57">
        <v>5084646116.0583801</v>
      </c>
      <c r="AT281" s="57">
        <v>4889931576.56252</v>
      </c>
    </row>
    <row r="282" spans="1:46">
      <c r="A282">
        <v>213</v>
      </c>
      <c r="B282">
        <v>522600</v>
      </c>
      <c r="C282" t="s">
        <v>463</v>
      </c>
      <c r="D282" t="s">
        <v>567</v>
      </c>
      <c r="E282" s="57">
        <v>4324836425.8039703</v>
      </c>
      <c r="F282" s="57">
        <v>4476642853.1000004</v>
      </c>
      <c r="G282" s="57">
        <v>4654403532.6872597</v>
      </c>
      <c r="H282" s="57">
        <v>4853927119.6594801</v>
      </c>
      <c r="I282" s="57">
        <v>5071207854.5772495</v>
      </c>
      <c r="J282" s="57">
        <v>5302425563.4680204</v>
      </c>
      <c r="K282" s="57">
        <v>5543945657.8260698</v>
      </c>
      <c r="L282" s="57">
        <v>5792319134.6125402</v>
      </c>
      <c r="M282" s="57">
        <v>6044282576.2554102</v>
      </c>
      <c r="N282" s="57">
        <v>6296758150.6495199</v>
      </c>
      <c r="O282" s="57">
        <v>6546853611.1565199</v>
      </c>
      <c r="P282" s="57">
        <v>6791862296.6049805</v>
      </c>
      <c r="Q282" s="57">
        <v>7029263131.2902498</v>
      </c>
      <c r="R282" s="57">
        <v>7256720624.9745598</v>
      </c>
      <c r="S282" s="57">
        <v>7472084872.8869801</v>
      </c>
      <c r="T282" s="57">
        <v>7673391555.7234402</v>
      </c>
      <c r="U282" s="57">
        <v>7858861939.6466799</v>
      </c>
      <c r="V282" s="57">
        <v>8026902876.2863598</v>
      </c>
      <c r="W282" s="57">
        <v>8176106802.7389097</v>
      </c>
      <c r="X282" s="57">
        <v>8305251741.5676699</v>
      </c>
      <c r="Y282" s="57">
        <v>8413301300.8027697</v>
      </c>
      <c r="Z282" s="57">
        <v>8499404673.9412298</v>
      </c>
      <c r="AA282" s="57">
        <v>8562896639.9469404</v>
      </c>
      <c r="AB282" s="57">
        <v>8603297563.2505398</v>
      </c>
      <c r="AC282" s="57">
        <v>8620313393.7496109</v>
      </c>
      <c r="AD282" s="57">
        <v>8613835666.8085804</v>
      </c>
      <c r="AE282" s="57">
        <v>8583941503.2586699</v>
      </c>
      <c r="AF282" s="57">
        <v>8530893609.3979998</v>
      </c>
      <c r="AG282" s="57">
        <v>8455140276.9914799</v>
      </c>
      <c r="AH282" s="57">
        <v>8357315383.2709599</v>
      </c>
      <c r="AI282" s="57">
        <v>8238238390.9350004</v>
      </c>
      <c r="AJ282" s="57">
        <v>8098914348.1491299</v>
      </c>
      <c r="AK282" s="57">
        <v>7940533888.5457401</v>
      </c>
      <c r="AL282" s="57">
        <v>7764473231.2239599</v>
      </c>
      <c r="AM282" s="57">
        <v>7572294180.7498398</v>
      </c>
      <c r="AN282" s="57">
        <v>7365744127.15623</v>
      </c>
      <c r="AO282" s="57">
        <v>7146756045.9428902</v>
      </c>
      <c r="AP282" s="57">
        <v>6917448498.0763597</v>
      </c>
      <c r="AQ282" s="57">
        <v>6680125629.9901304</v>
      </c>
      <c r="AR282" s="57">
        <v>6437277173.5844498</v>
      </c>
      <c r="AS282" s="57">
        <v>6191578446.2264299</v>
      </c>
      <c r="AT282" s="57">
        <v>5945890350.7500095</v>
      </c>
    </row>
    <row r="283" spans="1:46">
      <c r="A283">
        <v>214</v>
      </c>
      <c r="B283">
        <v>522700</v>
      </c>
      <c r="C283" t="s">
        <v>463</v>
      </c>
      <c r="D283" t="s">
        <v>566</v>
      </c>
      <c r="E283" s="57">
        <v>3757231502.2150002</v>
      </c>
      <c r="F283" s="57">
        <v>3953432733.3506298</v>
      </c>
      <c r="G283" s="57">
        <v>4165903624.3190899</v>
      </c>
      <c r="H283" s="57">
        <v>4391431311.2791901</v>
      </c>
      <c r="I283" s="57">
        <v>4626947278.7452497</v>
      </c>
      <c r="J283" s="57">
        <v>4869527359.5871801</v>
      </c>
      <c r="K283" s="57">
        <v>5116391735.0304403</v>
      </c>
      <c r="L283" s="57">
        <v>5364904934.6560202</v>
      </c>
      <c r="M283" s="57">
        <v>5612575836.4004803</v>
      </c>
      <c r="N283" s="57">
        <v>5857057666.5559301</v>
      </c>
      <c r="O283" s="57">
        <v>6096147999.7700195</v>
      </c>
      <c r="P283" s="57">
        <v>6327788759.0459805</v>
      </c>
      <c r="Q283" s="57">
        <v>6550066215.7425699</v>
      </c>
      <c r="R283" s="57">
        <v>6761210989.57409</v>
      </c>
      <c r="S283" s="57">
        <v>6959598048.6104403</v>
      </c>
      <c r="T283" s="57">
        <v>7143746709.27703</v>
      </c>
      <c r="U283" s="57">
        <v>7312320636.3548403</v>
      </c>
      <c r="V283" s="57">
        <v>7464127842.9803801</v>
      </c>
      <c r="W283" s="57">
        <v>7598120690.64575</v>
      </c>
      <c r="X283" s="57">
        <v>7713395889.1985798</v>
      </c>
      <c r="Y283" s="57">
        <v>7809194496.8420601</v>
      </c>
      <c r="Z283" s="57">
        <v>7884901920.1349096</v>
      </c>
      <c r="AA283" s="57">
        <v>7940047913.9914198</v>
      </c>
      <c r="AB283" s="57">
        <v>7974306581.6814804</v>
      </c>
      <c r="AC283" s="57">
        <v>7987496374.8304396</v>
      </c>
      <c r="AD283" s="57">
        <v>7979580093.4192696</v>
      </c>
      <c r="AE283" s="57">
        <v>7950664885.7844696</v>
      </c>
      <c r="AF283" s="57">
        <v>7901002248.6180601</v>
      </c>
      <c r="AG283" s="57">
        <v>7830988026.9677</v>
      </c>
      <c r="AH283" s="57">
        <v>7741162414.2364998</v>
      </c>
      <c r="AI283" s="57">
        <v>7632209952.1832304</v>
      </c>
      <c r="AJ283" s="57">
        <v>7504959530.9220695</v>
      </c>
      <c r="AK283" s="57">
        <v>7360384388.9229403</v>
      </c>
      <c r="AL283" s="57">
        <v>7199602113.0111103</v>
      </c>
      <c r="AM283" s="57">
        <v>7023874638.3675499</v>
      </c>
      <c r="AN283" s="57">
        <v>6834608248.5287104</v>
      </c>
      <c r="AO283" s="57">
        <v>6633353575.3866701</v>
      </c>
      <c r="AP283" s="57">
        <v>6421805599.1889801</v>
      </c>
      <c r="AQ283" s="57">
        <v>6201803648.5387297</v>
      </c>
      <c r="AR283" s="57">
        <v>5975331400.3946505</v>
      </c>
      <c r="AS283" s="57">
        <v>5744516880.0709801</v>
      </c>
      <c r="AT283" s="57">
        <v>5511632461.2375097</v>
      </c>
    </row>
    <row r="284" spans="1:46">
      <c r="A284">
        <v>152</v>
      </c>
      <c r="B284">
        <v>530100</v>
      </c>
      <c r="C284" t="s">
        <v>441</v>
      </c>
      <c r="D284" t="s">
        <v>565</v>
      </c>
      <c r="E284" s="57">
        <v>16777165408.8211</v>
      </c>
      <c r="F284" s="57">
        <v>15850069568.6668</v>
      </c>
      <c r="G284" s="57">
        <v>15343925659.8493</v>
      </c>
      <c r="H284" s="57">
        <v>15198692067.245001</v>
      </c>
      <c r="I284" s="57">
        <v>15357569742.580799</v>
      </c>
      <c r="J284" s="57">
        <v>15767002204.4356</v>
      </c>
      <c r="K284" s="57">
        <v>16376675538.2397</v>
      </c>
      <c r="L284" s="57">
        <v>17139518396.274099</v>
      </c>
      <c r="M284" s="57">
        <v>18011701997.672501</v>
      </c>
      <c r="N284" s="57">
        <v>18952640128.4184</v>
      </c>
      <c r="O284" s="57">
        <v>19924989141.348202</v>
      </c>
      <c r="P284" s="57">
        <v>20894647956.148499</v>
      </c>
      <c r="Q284" s="57">
        <v>21830758059.3582</v>
      </c>
      <c r="R284" s="57">
        <v>22705703504.367199</v>
      </c>
      <c r="S284" s="57">
        <v>23495110911.416401</v>
      </c>
      <c r="T284" s="57">
        <v>24177849467.598701</v>
      </c>
      <c r="U284" s="57">
        <v>24736030926.858601</v>
      </c>
      <c r="V284" s="57">
        <v>25155009609.991299</v>
      </c>
      <c r="W284" s="57">
        <v>25423382404.643299</v>
      </c>
      <c r="X284" s="57">
        <v>25532988765.313599</v>
      </c>
      <c r="Y284" s="57">
        <v>25478910713.351299</v>
      </c>
      <c r="Z284" s="57">
        <v>25259472836.958</v>
      </c>
      <c r="AA284" s="57">
        <v>24876242291.185902</v>
      </c>
      <c r="AB284" s="57">
        <v>24334028797.938702</v>
      </c>
      <c r="AC284" s="57">
        <v>23640884645.971901</v>
      </c>
      <c r="AD284" s="57">
        <v>22808104690.892502</v>
      </c>
      <c r="AE284" s="57">
        <v>21850226355.158199</v>
      </c>
      <c r="AF284" s="57">
        <v>20785029628.0783</v>
      </c>
      <c r="AG284" s="57">
        <v>19633537065.8144</v>
      </c>
      <c r="AH284" s="57">
        <v>18420013791.377899</v>
      </c>
      <c r="AI284" s="57">
        <v>17171967494.632999</v>
      </c>
      <c r="AJ284" s="57">
        <v>15920148432.294901</v>
      </c>
      <c r="AK284" s="57">
        <v>14698549427.929399</v>
      </c>
      <c r="AL284" s="57">
        <v>13544405871.9543</v>
      </c>
      <c r="AM284" s="57">
        <v>12498195721.6401</v>
      </c>
      <c r="AN284" s="57">
        <v>11603639501.106701</v>
      </c>
      <c r="AO284" s="57">
        <v>10907700301.325701</v>
      </c>
      <c r="AP284" s="57">
        <v>10460583780.1203</v>
      </c>
      <c r="AQ284" s="57">
        <v>10315738162.1677</v>
      </c>
      <c r="AR284" s="57">
        <v>10529854238.991899</v>
      </c>
      <c r="AS284" s="57">
        <v>11162865368.970699</v>
      </c>
      <c r="AT284" s="57">
        <v>12277947477.3335</v>
      </c>
    </row>
    <row r="285" spans="1:46">
      <c r="A285">
        <v>223</v>
      </c>
      <c r="B285">
        <v>530300</v>
      </c>
      <c r="C285" t="s">
        <v>441</v>
      </c>
      <c r="D285" t="s">
        <v>564</v>
      </c>
      <c r="E285" s="57">
        <v>6739905477.8105402</v>
      </c>
      <c r="F285" s="57">
        <v>6959098114.78405</v>
      </c>
      <c r="G285" s="57">
        <v>7186619652.6533804</v>
      </c>
      <c r="H285" s="57">
        <v>7421311767.8496904</v>
      </c>
      <c r="I285" s="57">
        <v>7662082493.0009699</v>
      </c>
      <c r="J285" s="57">
        <v>7907906216.9321003</v>
      </c>
      <c r="K285" s="57">
        <v>8157823684.6648197</v>
      </c>
      <c r="L285" s="57">
        <v>8410941997.4177198</v>
      </c>
      <c r="M285" s="57">
        <v>8666434612.6062698</v>
      </c>
      <c r="N285" s="57">
        <v>8923541343.8427792</v>
      </c>
      <c r="O285" s="57">
        <v>9181568360.93643</v>
      </c>
      <c r="P285" s="57">
        <v>9439888189.89328</v>
      </c>
      <c r="Q285" s="57">
        <v>9697939712.9162407</v>
      </c>
      <c r="R285" s="57">
        <v>9955228168.4050598</v>
      </c>
      <c r="S285" s="57">
        <v>10211325150.9564</v>
      </c>
      <c r="T285" s="57">
        <v>10465868611.363701</v>
      </c>
      <c r="U285" s="57">
        <v>10718562856.617399</v>
      </c>
      <c r="V285" s="57">
        <v>10969178549.904699</v>
      </c>
      <c r="W285" s="57">
        <v>11217552710.609699</v>
      </c>
      <c r="X285" s="57">
        <v>11463588714.313299</v>
      </c>
      <c r="Y285" s="57">
        <v>11707256292.793301</v>
      </c>
      <c r="Z285" s="57">
        <v>11948591534.0243</v>
      </c>
      <c r="AA285" s="57">
        <v>12187696882.177999</v>
      </c>
      <c r="AB285" s="57">
        <v>12424741137.622801</v>
      </c>
      <c r="AC285" s="57">
        <v>12659959456.9238</v>
      </c>
      <c r="AD285" s="57">
        <v>12893653352.843201</v>
      </c>
      <c r="AE285" s="57">
        <v>13126190694.339899</v>
      </c>
      <c r="AF285" s="57">
        <v>13358005706.569901</v>
      </c>
      <c r="AG285" s="57">
        <v>13589598970.8859</v>
      </c>
      <c r="AH285" s="57">
        <v>13821537424.837299</v>
      </c>
      <c r="AI285" s="57">
        <v>14054454362.170601</v>
      </c>
      <c r="AJ285" s="57">
        <v>14289049432.829201</v>
      </c>
      <c r="AK285" s="57">
        <v>14526088642.953199</v>
      </c>
      <c r="AL285" s="57">
        <v>14766404354.879601</v>
      </c>
      <c r="AM285" s="57">
        <v>15010895287.1422</v>
      </c>
      <c r="AN285" s="57">
        <v>15260526514.471901</v>
      </c>
      <c r="AO285" s="57">
        <v>15516329467.7962</v>
      </c>
      <c r="AP285" s="57">
        <v>15779401934.239599</v>
      </c>
      <c r="AQ285" s="57">
        <v>16050908057.123501</v>
      </c>
      <c r="AR285" s="57">
        <v>16332078335.966</v>
      </c>
      <c r="AS285" s="57">
        <v>16624209626.4821</v>
      </c>
      <c r="AT285" s="57">
        <v>16928665140.5839</v>
      </c>
    </row>
    <row r="286" spans="1:46">
      <c r="A286">
        <v>338</v>
      </c>
      <c r="B286">
        <v>530400</v>
      </c>
      <c r="C286" t="s">
        <v>441</v>
      </c>
      <c r="D286" t="s">
        <v>563</v>
      </c>
      <c r="E286" s="57">
        <v>2192158544.2137399</v>
      </c>
      <c r="F286" s="57">
        <v>2149732343.3906202</v>
      </c>
      <c r="G286" s="57">
        <v>2140612429.71819</v>
      </c>
      <c r="H286" s="57">
        <v>2160120692.8071899</v>
      </c>
      <c r="I286" s="57">
        <v>2203820210.7706299</v>
      </c>
      <c r="J286" s="57">
        <v>2267515250.22365</v>
      </c>
      <c r="K286" s="57">
        <v>2347251266.2835698</v>
      </c>
      <c r="L286" s="57">
        <v>2439314902.5699201</v>
      </c>
      <c r="M286" s="57">
        <v>2540233991.20435</v>
      </c>
      <c r="N286" s="57">
        <v>2646777552.81075</v>
      </c>
      <c r="O286" s="57">
        <v>2755955796.51513</v>
      </c>
      <c r="P286" s="57">
        <v>2865020119.9457402</v>
      </c>
      <c r="Q286" s="57">
        <v>2971463109.2329702</v>
      </c>
      <c r="R286" s="57">
        <v>3073018539.0093598</v>
      </c>
      <c r="S286" s="57">
        <v>3167661372.4096899</v>
      </c>
      <c r="T286" s="57">
        <v>3253607761.0708899</v>
      </c>
      <c r="U286" s="57">
        <v>3329315045.1320601</v>
      </c>
      <c r="V286" s="57">
        <v>3393481753.2344699</v>
      </c>
      <c r="W286" s="57">
        <v>3445047602.5215802</v>
      </c>
      <c r="X286" s="57">
        <v>3483193498.63905</v>
      </c>
      <c r="Y286" s="57">
        <v>3507341535.7347002</v>
      </c>
      <c r="Z286" s="57">
        <v>3517154996.4584999</v>
      </c>
      <c r="AA286" s="57">
        <v>3512538351.9626398</v>
      </c>
      <c r="AB286" s="57">
        <v>3493637261.9015002</v>
      </c>
      <c r="AC286" s="57">
        <v>3460838574.43154</v>
      </c>
      <c r="AD286" s="57">
        <v>3414770326.2114801</v>
      </c>
      <c r="AE286" s="57">
        <v>3356301742.4022598</v>
      </c>
      <c r="AF286" s="57">
        <v>3286543236.6668801</v>
      </c>
      <c r="AG286" s="57">
        <v>3206846411.17062</v>
      </c>
      <c r="AH286" s="57">
        <v>3118804056.5808601</v>
      </c>
      <c r="AI286" s="57">
        <v>3024250152.0672402</v>
      </c>
      <c r="AJ286" s="57">
        <v>2925259865.3015099</v>
      </c>
      <c r="AK286" s="57">
        <v>2824149552.4575901</v>
      </c>
      <c r="AL286" s="57">
        <v>2723476758.2116499</v>
      </c>
      <c r="AM286" s="57">
        <v>2626040215.7420001</v>
      </c>
      <c r="AN286" s="57">
        <v>2534879846.7290401</v>
      </c>
      <c r="AO286" s="57">
        <v>2453276761.3555799</v>
      </c>
      <c r="AP286" s="57">
        <v>2384753258.3064198</v>
      </c>
      <c r="AQ286" s="57">
        <v>2333072824.7684102</v>
      </c>
      <c r="AR286" s="57">
        <v>2302240136.4309001</v>
      </c>
      <c r="AS286" s="57">
        <v>2296501057.4853101</v>
      </c>
      <c r="AT286" s="57">
        <v>2320342640.62501</v>
      </c>
    </row>
    <row r="287" spans="1:46">
      <c r="A287">
        <v>24</v>
      </c>
      <c r="B287">
        <v>530500</v>
      </c>
      <c r="C287" t="s">
        <v>441</v>
      </c>
      <c r="D287" t="s">
        <v>562</v>
      </c>
      <c r="E287" s="57">
        <v>2755970959.0364499</v>
      </c>
      <c r="F287" s="57">
        <v>3083608339.4239702</v>
      </c>
      <c r="G287" s="57">
        <v>3360605965.6407499</v>
      </c>
      <c r="H287" s="57">
        <v>3591628603.1837001</v>
      </c>
      <c r="I287" s="57">
        <v>3781139054.5342999</v>
      </c>
      <c r="J287" s="57">
        <v>3933398159.1586199</v>
      </c>
      <c r="K287" s="57">
        <v>4052464793.5073299</v>
      </c>
      <c r="L287" s="57">
        <v>4142195871.0156598</v>
      </c>
      <c r="M287" s="57">
        <v>4206246342.1034698</v>
      </c>
      <c r="N287" s="57">
        <v>4248069194.17518</v>
      </c>
      <c r="O287" s="57">
        <v>4270915451.6198201</v>
      </c>
      <c r="P287" s="57">
        <v>4277834175.8109698</v>
      </c>
      <c r="Q287" s="57">
        <v>4271672465.1068501</v>
      </c>
      <c r="R287" s="57">
        <v>4255075454.8502402</v>
      </c>
      <c r="S287" s="57">
        <v>4230486317.3685298</v>
      </c>
      <c r="T287" s="57">
        <v>4200146261.97366</v>
      </c>
      <c r="U287" s="57">
        <v>4166094534.9622102</v>
      </c>
      <c r="V287" s="57">
        <v>4130168419.6153002</v>
      </c>
      <c r="W287" s="57">
        <v>4094003236.1986899</v>
      </c>
      <c r="X287" s="57">
        <v>4059032341.9626698</v>
      </c>
      <c r="Y287" s="57">
        <v>4026487131.14219</v>
      </c>
      <c r="Z287" s="57">
        <v>3997397034.9567199</v>
      </c>
      <c r="AA287" s="57">
        <v>3972589521.6103902</v>
      </c>
      <c r="AB287" s="57">
        <v>3952690096.2918301</v>
      </c>
      <c r="AC287" s="57">
        <v>3938122301.1743498</v>
      </c>
      <c r="AD287" s="57">
        <v>3929107715.4158101</v>
      </c>
      <c r="AE287" s="57">
        <v>3925665955.1586099</v>
      </c>
      <c r="AF287" s="57">
        <v>3927614673.52984</v>
      </c>
      <c r="AG287" s="57">
        <v>3934569560.6410799</v>
      </c>
      <c r="AH287" s="57">
        <v>3945944343.5886302</v>
      </c>
      <c r="AI287" s="57">
        <v>3960950786.4532199</v>
      </c>
      <c r="AJ287" s="57">
        <v>3978598690.3003001</v>
      </c>
      <c r="AK287" s="57">
        <v>3997695893.17977</v>
      </c>
      <c r="AL287" s="57">
        <v>4016848270.1262698</v>
      </c>
      <c r="AM287" s="57">
        <v>4034459733.1589699</v>
      </c>
      <c r="AN287" s="57">
        <v>4048732231.28162</v>
      </c>
      <c r="AO287" s="57">
        <v>4057665750.4824901</v>
      </c>
      <c r="AP287" s="57">
        <v>4059058313.7346601</v>
      </c>
      <c r="AQ287" s="57">
        <v>4050505980.9955502</v>
      </c>
      <c r="AR287" s="57">
        <v>4029402849.2072802</v>
      </c>
      <c r="AS287" s="57">
        <v>3992941052.2964902</v>
      </c>
      <c r="AT287" s="57">
        <v>3938110761.1746302</v>
      </c>
    </row>
    <row r="288" spans="1:46">
      <c r="A288">
        <v>351</v>
      </c>
      <c r="B288">
        <v>530600</v>
      </c>
      <c r="C288" t="s">
        <v>441</v>
      </c>
      <c r="D288" t="s">
        <v>561</v>
      </c>
      <c r="E288" s="57">
        <v>5654278500.9550505</v>
      </c>
      <c r="F288" s="57">
        <v>6723254620.4787903</v>
      </c>
      <c r="G288" s="57">
        <v>7621731723.7518902</v>
      </c>
      <c r="H288" s="57">
        <v>8365895610.31845</v>
      </c>
      <c r="I288" s="57">
        <v>8971220083.1281891</v>
      </c>
      <c r="J288" s="57">
        <v>9452466948.5365295</v>
      </c>
      <c r="K288" s="57">
        <v>9823686016.3044891</v>
      </c>
      <c r="L288" s="57">
        <v>10098215099.598801</v>
      </c>
      <c r="M288" s="57">
        <v>10288680014.991899</v>
      </c>
      <c r="N288" s="57">
        <v>10406994582.461901</v>
      </c>
      <c r="O288" s="57">
        <v>10464360625.3923</v>
      </c>
      <c r="P288" s="57">
        <v>10471267970.5728</v>
      </c>
      <c r="Q288" s="57">
        <v>10437494448.1982</v>
      </c>
      <c r="R288" s="57">
        <v>10372105891.869301</v>
      </c>
      <c r="S288" s="57">
        <v>10283456138.5926</v>
      </c>
      <c r="T288" s="57">
        <v>10179187028.7801</v>
      </c>
      <c r="U288" s="57">
        <v>10066228406.249399</v>
      </c>
      <c r="V288" s="57">
        <v>9950798118.2241497</v>
      </c>
      <c r="W288" s="57">
        <v>9838402015.3331604</v>
      </c>
      <c r="X288" s="57">
        <v>9733833951.6112099</v>
      </c>
      <c r="Y288" s="57">
        <v>9641175784.4988098</v>
      </c>
      <c r="Z288" s="57">
        <v>9563797374.8420105</v>
      </c>
      <c r="AA288" s="57">
        <v>9504356586.8923607</v>
      </c>
      <c r="AB288" s="57">
        <v>9464799288.3073997</v>
      </c>
      <c r="AC288" s="57">
        <v>9446359350.1501808</v>
      </c>
      <c r="AD288" s="57">
        <v>9449558646.8893108</v>
      </c>
      <c r="AE288" s="57">
        <v>9474207056.3993797</v>
      </c>
      <c r="AF288" s="57">
        <v>9519402459.9601707</v>
      </c>
      <c r="AG288" s="57">
        <v>9583530742.2576599</v>
      </c>
      <c r="AH288" s="57">
        <v>9664265791.3832092</v>
      </c>
      <c r="AI288" s="57">
        <v>9758569498.8337097</v>
      </c>
      <c r="AJ288" s="57">
        <v>9862691759.5120506</v>
      </c>
      <c r="AK288" s="57">
        <v>9972170471.7264099</v>
      </c>
      <c r="AL288" s="57">
        <v>10081831537.191099</v>
      </c>
      <c r="AM288" s="57">
        <v>10185788861.0257</v>
      </c>
      <c r="AN288" s="57">
        <v>10277444351.755501</v>
      </c>
      <c r="AO288" s="57">
        <v>10349487921.311899</v>
      </c>
      <c r="AP288" s="57">
        <v>10393897485.0312</v>
      </c>
      <c r="AQ288" s="57">
        <v>10401938961.656099</v>
      </c>
      <c r="AR288" s="57">
        <v>10364166273.3344</v>
      </c>
      <c r="AS288" s="57">
        <v>10270421345.6201</v>
      </c>
      <c r="AT288" s="57">
        <v>10109834107.4727</v>
      </c>
    </row>
    <row r="289" spans="1:46">
      <c r="A289">
        <v>160</v>
      </c>
      <c r="B289">
        <v>530700</v>
      </c>
      <c r="C289" t="s">
        <v>441</v>
      </c>
      <c r="D289" t="s">
        <v>560</v>
      </c>
      <c r="E289" s="57">
        <v>689640495.83259594</v>
      </c>
      <c r="F289" s="57">
        <v>1151859203.0683401</v>
      </c>
      <c r="G289" s="57">
        <v>1535671025.4691401</v>
      </c>
      <c r="H289" s="57">
        <v>1848634730.3711801</v>
      </c>
      <c r="I289" s="57">
        <v>2097973700.8740201</v>
      </c>
      <c r="J289" s="57">
        <v>2290575935.8406501</v>
      </c>
      <c r="K289" s="57">
        <v>2432994049.89745</v>
      </c>
      <c r="L289" s="57">
        <v>2531445273.4342299</v>
      </c>
      <c r="M289" s="57">
        <v>2591811452.6041899</v>
      </c>
      <c r="N289" s="57">
        <v>2619639049.3239999</v>
      </c>
      <c r="O289" s="57">
        <v>2620139141.2736702</v>
      </c>
      <c r="P289" s="57">
        <v>2598187421.8966799</v>
      </c>
      <c r="Q289" s="57">
        <v>2558324200.39993</v>
      </c>
      <c r="R289" s="57">
        <v>2504754401.7536101</v>
      </c>
      <c r="S289" s="57">
        <v>2441347566.6915398</v>
      </c>
      <c r="T289" s="57">
        <v>2371637851.7107301</v>
      </c>
      <c r="U289" s="57">
        <v>2298824029.0717802</v>
      </c>
      <c r="V289" s="57">
        <v>2225769486.7986102</v>
      </c>
      <c r="W289" s="57">
        <v>2155002228.6785698</v>
      </c>
      <c r="X289" s="57">
        <v>2088714874.2623999</v>
      </c>
      <c r="Y289" s="57">
        <v>2028764658.8643601</v>
      </c>
      <c r="Z289" s="57">
        <v>1976673433.56194</v>
      </c>
      <c r="AA289" s="57">
        <v>1933627665.1961401</v>
      </c>
      <c r="AB289" s="57">
        <v>1900478436.3715301</v>
      </c>
      <c r="AC289" s="57">
        <v>1877741445.4558499</v>
      </c>
      <c r="AD289" s="57">
        <v>1865597006.5803001</v>
      </c>
      <c r="AE289" s="57">
        <v>1863890049.6396301</v>
      </c>
      <c r="AF289" s="57">
        <v>1872130120.2918799</v>
      </c>
      <c r="AG289" s="57">
        <v>1889491379.9584999</v>
      </c>
      <c r="AH289" s="57">
        <v>1914812605.82447</v>
      </c>
      <c r="AI289" s="57">
        <v>1946597190.8380799</v>
      </c>
      <c r="AJ289" s="57">
        <v>1983013143.7109499</v>
      </c>
      <c r="AK289" s="57">
        <v>2021893088.91834</v>
      </c>
      <c r="AL289" s="57">
        <v>2060734266.6988599</v>
      </c>
      <c r="AM289" s="57">
        <v>2096698533.0543001</v>
      </c>
      <c r="AN289" s="57">
        <v>2126612359.75016</v>
      </c>
      <c r="AO289" s="57">
        <v>2146966834.3152499</v>
      </c>
      <c r="AP289" s="57">
        <v>2153917660.0416899</v>
      </c>
      <c r="AQ289" s="57">
        <v>2143285155.9851799</v>
      </c>
      <c r="AR289" s="57">
        <v>2110554256.9647601</v>
      </c>
      <c r="AS289" s="57">
        <v>2050874513.5627799</v>
      </c>
      <c r="AT289" s="57">
        <v>1959060092.1252201</v>
      </c>
    </row>
    <row r="290" spans="1:46">
      <c r="A290">
        <v>209</v>
      </c>
      <c r="B290">
        <v>530800</v>
      </c>
      <c r="C290" t="s">
        <v>441</v>
      </c>
      <c r="D290" t="s">
        <v>559</v>
      </c>
      <c r="E290" s="57">
        <v>2746328448.7835498</v>
      </c>
      <c r="F290" s="57">
        <v>2862052140.7647901</v>
      </c>
      <c r="G290" s="57">
        <v>2988511674.5732999</v>
      </c>
      <c r="H290" s="57">
        <v>3123743035.7014198</v>
      </c>
      <c r="I290" s="57">
        <v>3265863858.4078798</v>
      </c>
      <c r="J290" s="57">
        <v>3413073425.7177401</v>
      </c>
      <c r="K290" s="57">
        <v>3563652669.42243</v>
      </c>
      <c r="L290" s="57">
        <v>3715964170.07974</v>
      </c>
      <c r="M290" s="57">
        <v>3868452157.0138202</v>
      </c>
      <c r="N290" s="57">
        <v>4019642508.3151898</v>
      </c>
      <c r="O290" s="57">
        <v>4168142750.8407202</v>
      </c>
      <c r="P290" s="57">
        <v>4312642060.2136297</v>
      </c>
      <c r="Q290" s="57">
        <v>4451911260.8235502</v>
      </c>
      <c r="R290" s="57">
        <v>4584802825.8264103</v>
      </c>
      <c r="S290" s="57">
        <v>4710250877.1445398</v>
      </c>
      <c r="T290" s="57">
        <v>4827271185.46661</v>
      </c>
      <c r="U290" s="57">
        <v>4934961170.2476501</v>
      </c>
      <c r="V290" s="57">
        <v>5032499899.7090902</v>
      </c>
      <c r="W290" s="57">
        <v>5119148090.8386698</v>
      </c>
      <c r="X290" s="57">
        <v>5194248109.3905096</v>
      </c>
      <c r="Y290" s="57">
        <v>5257223969.8850899</v>
      </c>
      <c r="Z290" s="57">
        <v>5307581335.6092701</v>
      </c>
      <c r="AA290" s="57">
        <v>5344907518.6162596</v>
      </c>
      <c r="AB290" s="57">
        <v>5368871479.7256002</v>
      </c>
      <c r="AC290" s="57">
        <v>5379223828.5232201</v>
      </c>
      <c r="AD290" s="57">
        <v>5375796823.3614197</v>
      </c>
      <c r="AE290" s="57">
        <v>5358504371.35884</v>
      </c>
      <c r="AF290" s="57">
        <v>5327342028.4005003</v>
      </c>
      <c r="AG290" s="57">
        <v>5282386999.1377602</v>
      </c>
      <c r="AH290" s="57">
        <v>5223798136.9883499</v>
      </c>
      <c r="AI290" s="57">
        <v>5151815944.1363697</v>
      </c>
      <c r="AJ290" s="57">
        <v>5066762571.5322504</v>
      </c>
      <c r="AK290" s="57">
        <v>4969041818.8928299</v>
      </c>
      <c r="AL290" s="57">
        <v>4859139134.7012796</v>
      </c>
      <c r="AM290" s="57">
        <v>4737621616.2070999</v>
      </c>
      <c r="AN290" s="57">
        <v>4605138009.4262505</v>
      </c>
      <c r="AO290" s="57">
        <v>4462418709.1409302</v>
      </c>
      <c r="AP290" s="57">
        <v>4310275758.8997898</v>
      </c>
      <c r="AQ290" s="57">
        <v>4149602851.0177999</v>
      </c>
      <c r="AR290" s="57">
        <v>3981375326.5762901</v>
      </c>
      <c r="AS290" s="57">
        <v>3806650175.4229698</v>
      </c>
      <c r="AT290" s="57">
        <v>3626566036.1718798</v>
      </c>
    </row>
    <row r="291" spans="1:46">
      <c r="A291">
        <v>168</v>
      </c>
      <c r="B291">
        <v>530900</v>
      </c>
      <c r="C291" t="s">
        <v>441</v>
      </c>
      <c r="D291" t="s">
        <v>558</v>
      </c>
      <c r="E291" s="57">
        <v>2651563037.58008</v>
      </c>
      <c r="F291" s="57">
        <v>2799630136.7331901</v>
      </c>
      <c r="G291" s="57">
        <v>2932812675.2075601</v>
      </c>
      <c r="H291" s="57">
        <v>3052181627.1939802</v>
      </c>
      <c r="I291" s="57">
        <v>3158767478.8517499</v>
      </c>
      <c r="J291" s="57">
        <v>3253560228.3086801</v>
      </c>
      <c r="K291" s="57">
        <v>3337509385.6610899</v>
      </c>
      <c r="L291" s="57">
        <v>3411523972.9738002</v>
      </c>
      <c r="M291" s="57">
        <v>3476472524.28016</v>
      </c>
      <c r="N291" s="57">
        <v>3533183085.5819998</v>
      </c>
      <c r="O291" s="57">
        <v>3582443214.84969</v>
      </c>
      <c r="P291" s="57">
        <v>3624999982.0220799</v>
      </c>
      <c r="Q291" s="57">
        <v>3661559969.0065398</v>
      </c>
      <c r="R291" s="57">
        <v>3692789269.6789598</v>
      </c>
      <c r="S291" s="57">
        <v>3719313489.8837299</v>
      </c>
      <c r="T291" s="57">
        <v>3741717747.4337301</v>
      </c>
      <c r="U291" s="57">
        <v>3760546672.1103902</v>
      </c>
      <c r="V291" s="57">
        <v>3776304405.6636</v>
      </c>
      <c r="W291" s="57">
        <v>3789454601.8118</v>
      </c>
      <c r="X291" s="57">
        <v>3800420426.24193</v>
      </c>
      <c r="Y291" s="57">
        <v>3809584556.6094098</v>
      </c>
      <c r="Z291" s="57">
        <v>3817289182.5381999</v>
      </c>
      <c r="AA291" s="57">
        <v>3823836005.62077</v>
      </c>
      <c r="AB291" s="57">
        <v>3829486239.4180698</v>
      </c>
      <c r="AC291" s="57">
        <v>3834460609.45959</v>
      </c>
      <c r="AD291" s="57">
        <v>3838939353.2433</v>
      </c>
      <c r="AE291" s="57">
        <v>3843062220.2357101</v>
      </c>
      <c r="AF291" s="57">
        <v>3846928471.87182</v>
      </c>
      <c r="AG291" s="57">
        <v>3850596881.55513</v>
      </c>
      <c r="AH291" s="57">
        <v>3854085734.65768</v>
      </c>
      <c r="AI291" s="57">
        <v>3857372828.51998</v>
      </c>
      <c r="AJ291" s="57">
        <v>3860395472.4510798</v>
      </c>
      <c r="AK291" s="57">
        <v>3863050487.7285199</v>
      </c>
      <c r="AL291" s="57">
        <v>3865194207.59835</v>
      </c>
      <c r="AM291" s="57">
        <v>3866642477.2751498</v>
      </c>
      <c r="AN291" s="57">
        <v>3867170653.9419899</v>
      </c>
      <c r="AO291" s="57">
        <v>3866513606.7504501</v>
      </c>
      <c r="AP291" s="57">
        <v>3864365716.8206</v>
      </c>
      <c r="AQ291" s="57">
        <v>3860380877.2410598</v>
      </c>
      <c r="AR291" s="57">
        <v>3854172493.0689402</v>
      </c>
      <c r="AS291" s="57">
        <v>3845313481.3298602</v>
      </c>
      <c r="AT291" s="57">
        <v>3833336271.0179501</v>
      </c>
    </row>
    <row r="292" spans="1:46">
      <c r="A292">
        <v>50</v>
      </c>
      <c r="B292">
        <v>532300</v>
      </c>
      <c r="C292" t="s">
        <v>441</v>
      </c>
      <c r="D292" t="s">
        <v>557</v>
      </c>
      <c r="E292" s="57">
        <v>2886491799.6173601</v>
      </c>
      <c r="F292" s="57">
        <v>3018354472.8021998</v>
      </c>
      <c r="G292" s="57">
        <v>3136687244.1256499</v>
      </c>
      <c r="H292" s="57">
        <v>3242405976.7135501</v>
      </c>
      <c r="I292" s="57">
        <v>3336394121.91225</v>
      </c>
      <c r="J292" s="57">
        <v>3419502719.2885599</v>
      </c>
      <c r="K292" s="57">
        <v>3492550396.6297698</v>
      </c>
      <c r="L292" s="57">
        <v>3556323369.9436898</v>
      </c>
      <c r="M292" s="57">
        <v>3611575443.45857</v>
      </c>
      <c r="N292" s="57">
        <v>3659028009.6231799</v>
      </c>
      <c r="O292" s="57">
        <v>3699370049.10676</v>
      </c>
      <c r="P292" s="57">
        <v>3733258130.7990398</v>
      </c>
      <c r="Q292" s="57">
        <v>3761316411.8102198</v>
      </c>
      <c r="R292" s="57">
        <v>3784136637.4710002</v>
      </c>
      <c r="S292" s="57">
        <v>3802278141.3325601</v>
      </c>
      <c r="T292" s="57">
        <v>3816267845.1665802</v>
      </c>
      <c r="U292" s="57">
        <v>3826600258.9651999</v>
      </c>
      <c r="V292" s="57">
        <v>3833737480.9410601</v>
      </c>
      <c r="W292" s="57">
        <v>3838109197.5272698</v>
      </c>
      <c r="X292" s="57">
        <v>3840112683.37744</v>
      </c>
      <c r="Y292" s="57">
        <v>3840112801.3656802</v>
      </c>
      <c r="Z292" s="57">
        <v>3838442002.5865402</v>
      </c>
      <c r="AA292" s="57">
        <v>3835400326.3550901</v>
      </c>
      <c r="AB292" s="57">
        <v>3831255400.2068801</v>
      </c>
      <c r="AC292" s="57">
        <v>3826242439.8979402</v>
      </c>
      <c r="AD292" s="57">
        <v>3820564249.4047699</v>
      </c>
      <c r="AE292" s="57">
        <v>3814391220.9243999</v>
      </c>
      <c r="AF292" s="57">
        <v>3807861334.87428</v>
      </c>
      <c r="AG292" s="57">
        <v>3801080159.8923998</v>
      </c>
      <c r="AH292" s="57">
        <v>3794120852.8372202</v>
      </c>
      <c r="AI292" s="57">
        <v>3787024158.7876601</v>
      </c>
      <c r="AJ292" s="57">
        <v>3779798411.04316</v>
      </c>
      <c r="AK292" s="57">
        <v>3772419531.12362</v>
      </c>
      <c r="AL292" s="57">
        <v>3764831028.7694502</v>
      </c>
      <c r="AM292" s="57">
        <v>3756944001.9415202</v>
      </c>
      <c r="AN292" s="57">
        <v>3748637136.8211899</v>
      </c>
      <c r="AO292" s="57">
        <v>3739756707.8102999</v>
      </c>
      <c r="AP292" s="57">
        <v>3730116577.5311999</v>
      </c>
      <c r="AQ292" s="57">
        <v>3719498196.8267202</v>
      </c>
      <c r="AR292" s="57">
        <v>3707650604.7601399</v>
      </c>
      <c r="AS292" s="57">
        <v>3694290428.6152501</v>
      </c>
      <c r="AT292" s="57">
        <v>3679101883.8963399</v>
      </c>
    </row>
    <row r="293" spans="1:46">
      <c r="A293">
        <v>110</v>
      </c>
      <c r="B293">
        <v>532500</v>
      </c>
      <c r="C293" t="s">
        <v>441</v>
      </c>
      <c r="D293" t="s">
        <v>556</v>
      </c>
      <c r="E293" s="57">
        <v>5684155343.4277601</v>
      </c>
      <c r="F293" s="57">
        <v>5911710162.7513704</v>
      </c>
      <c r="G293" s="57">
        <v>6118044685.0448904</v>
      </c>
      <c r="H293" s="57">
        <v>6304576504.7940502</v>
      </c>
      <c r="I293" s="57">
        <v>6472672400.7735004</v>
      </c>
      <c r="J293" s="57">
        <v>6623648336.0467501</v>
      </c>
      <c r="K293" s="57">
        <v>6758769457.9662304</v>
      </c>
      <c r="L293" s="57">
        <v>6879250098.1732597</v>
      </c>
      <c r="M293" s="57">
        <v>6986253772.5980396</v>
      </c>
      <c r="N293" s="57">
        <v>7080893181.4596901</v>
      </c>
      <c r="O293" s="57">
        <v>7164230209.26618</v>
      </c>
      <c r="P293" s="57">
        <v>7237275924.8144302</v>
      </c>
      <c r="Q293" s="57">
        <v>7300990581.1902199</v>
      </c>
      <c r="R293" s="57">
        <v>7356283615.7682199</v>
      </c>
      <c r="S293" s="57">
        <v>7404013650.2120104</v>
      </c>
      <c r="T293" s="57">
        <v>7444988490.4740601</v>
      </c>
      <c r="U293" s="57">
        <v>7479965126.7957201</v>
      </c>
      <c r="V293" s="57">
        <v>7509649733.7072697</v>
      </c>
      <c r="W293" s="57">
        <v>7534697670.0278502</v>
      </c>
      <c r="X293" s="57">
        <v>7555713478.86549</v>
      </c>
      <c r="Y293" s="57">
        <v>7573250887.6171398</v>
      </c>
      <c r="Z293" s="57">
        <v>7587812807.9686403</v>
      </c>
      <c r="AA293" s="57">
        <v>7599851335.8947096</v>
      </c>
      <c r="AB293" s="57">
        <v>7609767751.6589603</v>
      </c>
      <c r="AC293" s="57">
        <v>7617912519.8139296</v>
      </c>
      <c r="AD293" s="57">
        <v>7624585289.2010002</v>
      </c>
      <c r="AE293" s="57">
        <v>7630034892.9504805</v>
      </c>
      <c r="AF293" s="57">
        <v>7634459348.4815903</v>
      </c>
      <c r="AG293" s="57">
        <v>7638005857.5023899</v>
      </c>
      <c r="AH293" s="57">
        <v>7640770806.0099001</v>
      </c>
      <c r="AI293" s="57">
        <v>7642799764.2899504</v>
      </c>
      <c r="AJ293" s="57">
        <v>7644087486.9173498</v>
      </c>
      <c r="AK293" s="57">
        <v>7644577912.7557697</v>
      </c>
      <c r="AL293" s="57">
        <v>7644164164.9577503</v>
      </c>
      <c r="AM293" s="57">
        <v>7642688550.9647198</v>
      </c>
      <c r="AN293" s="57">
        <v>7639942562.5071001</v>
      </c>
      <c r="AO293" s="57">
        <v>7635666875.6040897</v>
      </c>
      <c r="AP293" s="57">
        <v>7629551350.5638399</v>
      </c>
      <c r="AQ293" s="57">
        <v>7621235031.9833498</v>
      </c>
      <c r="AR293" s="57">
        <v>7610306148.74858</v>
      </c>
      <c r="AS293" s="57">
        <v>7596302114.0343504</v>
      </c>
      <c r="AT293" s="57">
        <v>7578709525.3043499</v>
      </c>
    </row>
    <row r="294" spans="1:46">
      <c r="A294">
        <v>285</v>
      </c>
      <c r="B294">
        <v>532600</v>
      </c>
      <c r="C294" t="s">
        <v>441</v>
      </c>
      <c r="D294" t="s">
        <v>555</v>
      </c>
      <c r="E294" s="57">
        <v>4965722324.4584599</v>
      </c>
      <c r="F294" s="57">
        <v>5018321700.7875099</v>
      </c>
      <c r="G294" s="57">
        <v>5110687743.5434303</v>
      </c>
      <c r="H294" s="57">
        <v>5237632417.7990398</v>
      </c>
      <c r="I294" s="57">
        <v>5394183350.4085903</v>
      </c>
      <c r="J294" s="57">
        <v>5575583830.0077696</v>
      </c>
      <c r="K294" s="57">
        <v>5777292807.0137596</v>
      </c>
      <c r="L294" s="57">
        <v>5994984893.6251602</v>
      </c>
      <c r="M294" s="57">
        <v>6224550363.8220196</v>
      </c>
      <c r="N294" s="57">
        <v>6462095153.3658705</v>
      </c>
      <c r="O294" s="57">
        <v>6703940859.7996597</v>
      </c>
      <c r="P294" s="57">
        <v>6946624742.4478302</v>
      </c>
      <c r="Q294" s="57">
        <v>7186899722.4162302</v>
      </c>
      <c r="R294" s="57">
        <v>7421734382.5921898</v>
      </c>
      <c r="S294" s="57">
        <v>7648312967.6444798</v>
      </c>
      <c r="T294" s="57">
        <v>7864035384.0233202</v>
      </c>
      <c r="U294" s="57">
        <v>8066517199.9603901</v>
      </c>
      <c r="V294" s="57">
        <v>8253589645.4688396</v>
      </c>
      <c r="W294" s="57">
        <v>8423299612.3432198</v>
      </c>
      <c r="X294" s="57">
        <v>8573909654.1595898</v>
      </c>
      <c r="Y294" s="57">
        <v>8703897986.2754097</v>
      </c>
      <c r="Z294" s="57">
        <v>8811958485.8296509</v>
      </c>
      <c r="AA294" s="57">
        <v>8897000691.7426605</v>
      </c>
      <c r="AB294" s="57">
        <v>8958149804.71632</v>
      </c>
      <c r="AC294" s="57">
        <v>8994746687.2338905</v>
      </c>
      <c r="AD294" s="57">
        <v>9006347863.5601501</v>
      </c>
      <c r="AE294" s="57">
        <v>8992725519.7412891</v>
      </c>
      <c r="AF294" s="57">
        <v>8953867503.6049309</v>
      </c>
      <c r="AG294" s="57">
        <v>8889977324.7601891</v>
      </c>
      <c r="AH294" s="57">
        <v>8801474154.5976105</v>
      </c>
      <c r="AI294" s="57">
        <v>8688992826.2892208</v>
      </c>
      <c r="AJ294" s="57">
        <v>8553383834.7884798</v>
      </c>
      <c r="AK294" s="57">
        <v>8395713336.8302803</v>
      </c>
      <c r="AL294" s="57">
        <v>8217263150.9309797</v>
      </c>
      <c r="AM294" s="57">
        <v>8019530757.3884296</v>
      </c>
      <c r="AN294" s="57">
        <v>7804229298.2818604</v>
      </c>
      <c r="AO294" s="57">
        <v>7573287577.47194</v>
      </c>
      <c r="AP294" s="57">
        <v>7328850060.6009798</v>
      </c>
      <c r="AQ294" s="57">
        <v>7073276875.0925303</v>
      </c>
      <c r="AR294" s="57">
        <v>6809143810.1515703</v>
      </c>
      <c r="AS294" s="57">
        <v>6539242316.7646904</v>
      </c>
      <c r="AT294" s="57">
        <v>6266579507.7000103</v>
      </c>
    </row>
    <row r="295" spans="1:46">
      <c r="A295">
        <v>299</v>
      </c>
      <c r="B295">
        <v>532800</v>
      </c>
      <c r="C295" t="s">
        <v>441</v>
      </c>
      <c r="D295" t="s">
        <v>554</v>
      </c>
      <c r="E295" s="57">
        <v>1477957139.83742</v>
      </c>
      <c r="F295" s="57">
        <v>1577458456.9521899</v>
      </c>
      <c r="G295" s="57">
        <v>1679817473.5309801</v>
      </c>
      <c r="H295" s="57">
        <v>1784127791.9451699</v>
      </c>
      <c r="I295" s="57">
        <v>1889521756.8636501</v>
      </c>
      <c r="J295" s="57">
        <v>1995170455.2527399</v>
      </c>
      <c r="K295" s="57">
        <v>2100283716.37625</v>
      </c>
      <c r="L295" s="57">
        <v>2204110111.7954702</v>
      </c>
      <c r="M295" s="57">
        <v>2305936955.3691301</v>
      </c>
      <c r="N295" s="57">
        <v>2405090303.2534299</v>
      </c>
      <c r="O295" s="57">
        <v>2500934953.90207</v>
      </c>
      <c r="P295" s="57">
        <v>2592874448.0661802</v>
      </c>
      <c r="Q295" s="57">
        <v>2680351068.7943802</v>
      </c>
      <c r="R295" s="57">
        <v>2762845841.4327502</v>
      </c>
      <c r="S295" s="57">
        <v>2839878533.6248298</v>
      </c>
      <c r="T295" s="57">
        <v>2911007655.3116498</v>
      </c>
      <c r="U295" s="57">
        <v>2975830458.7316799</v>
      </c>
      <c r="V295" s="57">
        <v>3033982938.4208798</v>
      </c>
      <c r="W295" s="57">
        <v>3085139831.2126698</v>
      </c>
      <c r="X295" s="57">
        <v>3129014616.2379398</v>
      </c>
      <c r="Y295" s="57">
        <v>3165359514.9250302</v>
      </c>
      <c r="Z295" s="57">
        <v>3193965490.9997702</v>
      </c>
      <c r="AA295" s="57">
        <v>3214662250.4854698</v>
      </c>
      <c r="AB295" s="57">
        <v>3227318241.7028599</v>
      </c>
      <c r="AC295" s="57">
        <v>3231840655.2701802</v>
      </c>
      <c r="AD295" s="57">
        <v>3228175424.1031098</v>
      </c>
      <c r="AE295" s="57">
        <v>3216307223.4148302</v>
      </c>
      <c r="AF295" s="57">
        <v>3196259470.71596</v>
      </c>
      <c r="AG295" s="57">
        <v>3168094325.8146</v>
      </c>
      <c r="AH295" s="57">
        <v>3131912690.8163099</v>
      </c>
      <c r="AI295" s="57">
        <v>3087854210.1241202</v>
      </c>
      <c r="AJ295" s="57">
        <v>3036097270.43853</v>
      </c>
      <c r="AK295" s="57">
        <v>2976859000.7575202</v>
      </c>
      <c r="AL295" s="57">
        <v>2910395272.3765202</v>
      </c>
      <c r="AM295" s="57">
        <v>2837000698.8884201</v>
      </c>
      <c r="AN295" s="57">
        <v>2757008636.1835999</v>
      </c>
      <c r="AO295" s="57">
        <v>2670791182.4499102</v>
      </c>
      <c r="AP295" s="57">
        <v>2578759178.1726398</v>
      </c>
      <c r="AQ295" s="57">
        <v>2481362206.1345801</v>
      </c>
      <c r="AR295" s="57">
        <v>2379088591.4159398</v>
      </c>
      <c r="AS295" s="57">
        <v>2272465401.3944702</v>
      </c>
      <c r="AT295" s="57">
        <v>2162058445.7453098</v>
      </c>
    </row>
    <row r="296" spans="1:46">
      <c r="A296">
        <v>52</v>
      </c>
      <c r="B296">
        <v>532900</v>
      </c>
      <c r="C296" t="s">
        <v>441</v>
      </c>
      <c r="D296" t="s">
        <v>553</v>
      </c>
      <c r="E296" s="57">
        <v>2718624524.8585401</v>
      </c>
      <c r="F296" s="57">
        <v>3688910186.8999901</v>
      </c>
      <c r="G296" s="57">
        <v>4493993912.5745497</v>
      </c>
      <c r="H296" s="57">
        <v>5149793542.3277302</v>
      </c>
      <c r="I296" s="57">
        <v>5671520776.8553896</v>
      </c>
      <c r="J296" s="57">
        <v>6073681177.1036701</v>
      </c>
      <c r="K296" s="57">
        <v>6370074164.2689695</v>
      </c>
      <c r="L296" s="57">
        <v>6573793019.7979898</v>
      </c>
      <c r="M296" s="57">
        <v>6697224885.3877096</v>
      </c>
      <c r="N296" s="57">
        <v>6752050762.9854002</v>
      </c>
      <c r="O296" s="57">
        <v>6749245514.7885599</v>
      </c>
      <c r="P296" s="57">
        <v>6699077863.2450399</v>
      </c>
      <c r="Q296" s="57">
        <v>6611110391.0529003</v>
      </c>
      <c r="R296" s="57">
        <v>6494199541.1605396</v>
      </c>
      <c r="S296" s="57">
        <v>6356495616.7666798</v>
      </c>
      <c r="T296" s="57">
        <v>6205442781.3201103</v>
      </c>
      <c r="U296" s="57">
        <v>6047779058.5203104</v>
      </c>
      <c r="V296" s="57">
        <v>5889536332.3165998</v>
      </c>
      <c r="W296" s="57">
        <v>5736040346.9088602</v>
      </c>
      <c r="X296" s="57">
        <v>5591910706.7470903</v>
      </c>
      <c r="Y296" s="57">
        <v>5461060876.5316896</v>
      </c>
      <c r="Z296" s="57">
        <v>5346698181.2133303</v>
      </c>
      <c r="AA296" s="57">
        <v>5251323805.9929399</v>
      </c>
      <c r="AB296" s="57">
        <v>5176732796.3216105</v>
      </c>
      <c r="AC296" s="57">
        <v>5124014057.90096</v>
      </c>
      <c r="AD296" s="57">
        <v>5093550356.6826897</v>
      </c>
      <c r="AE296" s="57">
        <v>5085018318.8688498</v>
      </c>
      <c r="AF296" s="57">
        <v>5097388430.9117603</v>
      </c>
      <c r="AG296" s="57">
        <v>5128925039.5140495</v>
      </c>
      <c r="AH296" s="57">
        <v>5177186351.6287403</v>
      </c>
      <c r="AI296" s="57">
        <v>5239024434.4588203</v>
      </c>
      <c r="AJ296" s="57">
        <v>5310585215.4577198</v>
      </c>
      <c r="AK296" s="57">
        <v>5387308482.3294802</v>
      </c>
      <c r="AL296" s="57">
        <v>5463927883.02773</v>
      </c>
      <c r="AM296" s="57">
        <v>5534470925.7571602</v>
      </c>
      <c r="AN296" s="57">
        <v>5592258978.9720001</v>
      </c>
      <c r="AO296" s="57">
        <v>5629907271.3773298</v>
      </c>
      <c r="AP296" s="57">
        <v>5639324891.9281797</v>
      </c>
      <c r="AQ296" s="57">
        <v>5611714789.8302803</v>
      </c>
      <c r="AR296" s="57">
        <v>5537573774.5389605</v>
      </c>
      <c r="AS296" s="57">
        <v>5406692515.7603903</v>
      </c>
      <c r="AT296" s="57">
        <v>5208155543.4511299</v>
      </c>
    </row>
    <row r="297" spans="1:46">
      <c r="A297">
        <v>59</v>
      </c>
      <c r="B297">
        <v>533100</v>
      </c>
      <c r="C297" t="s">
        <v>441</v>
      </c>
      <c r="D297" t="s">
        <v>552</v>
      </c>
      <c r="E297" s="57">
        <v>1340521927.69312</v>
      </c>
      <c r="F297" s="57">
        <v>1439210998.5157499</v>
      </c>
      <c r="G297" s="57">
        <v>1540690880.2933099</v>
      </c>
      <c r="H297" s="57">
        <v>1644096853.0854199</v>
      </c>
      <c r="I297" s="57">
        <v>1748600561.05916</v>
      </c>
      <c r="J297" s="57">
        <v>1853410012.48913</v>
      </c>
      <c r="K297" s="57">
        <v>1957769579.7574201</v>
      </c>
      <c r="L297" s="57">
        <v>2060959999.3536201</v>
      </c>
      <c r="M297" s="57">
        <v>2162298371.8748002</v>
      </c>
      <c r="N297" s="57">
        <v>2261138162.0255499</v>
      </c>
      <c r="O297" s="57">
        <v>2356869198.6179199</v>
      </c>
      <c r="P297" s="57">
        <v>2448917674.5714998</v>
      </c>
      <c r="Q297" s="57">
        <v>2536746146.9133501</v>
      </c>
      <c r="R297" s="57">
        <v>2619853536.7780099</v>
      </c>
      <c r="S297" s="57">
        <v>2697775129.4075499</v>
      </c>
      <c r="T297" s="57">
        <v>2770082574.1515102</v>
      </c>
      <c r="U297" s="57">
        <v>2836383884.4669399</v>
      </c>
      <c r="V297" s="57">
        <v>2896323437.9183698</v>
      </c>
      <c r="W297" s="57">
        <v>2949581976.1778498</v>
      </c>
      <c r="X297" s="57">
        <v>2995876605.0249</v>
      </c>
      <c r="Y297" s="57">
        <v>3034960794.34655</v>
      </c>
      <c r="Z297" s="57">
        <v>3066624378.13732</v>
      </c>
      <c r="AA297" s="57">
        <v>3090693554.4992299</v>
      </c>
      <c r="AB297" s="57">
        <v>3107030885.6417999</v>
      </c>
      <c r="AC297" s="57">
        <v>3115535297.88202</v>
      </c>
      <c r="AD297" s="57">
        <v>3116142081.6444001</v>
      </c>
      <c r="AE297" s="57">
        <v>3108822891.4609499</v>
      </c>
      <c r="AF297" s="57">
        <v>3093585745.9711499</v>
      </c>
      <c r="AG297" s="57">
        <v>3070475027.9219999</v>
      </c>
      <c r="AH297" s="57">
        <v>3039571484.1679802</v>
      </c>
      <c r="AI297" s="57">
        <v>3000992225.6710801</v>
      </c>
      <c r="AJ297" s="57">
        <v>2954890727.5007701</v>
      </c>
      <c r="AK297" s="57">
        <v>2901456828.8340101</v>
      </c>
      <c r="AL297" s="57">
        <v>2840916732.9552898</v>
      </c>
      <c r="AM297" s="57">
        <v>2773533007.2565598</v>
      </c>
      <c r="AN297" s="57">
        <v>2699604583.2372799</v>
      </c>
      <c r="AO297" s="57">
        <v>2619466756.5043998</v>
      </c>
      <c r="AP297" s="57">
        <v>2533491186.7723799</v>
      </c>
      <c r="AQ297" s="57">
        <v>2442085897.8631601</v>
      </c>
      <c r="AR297" s="57">
        <v>2345695277.7061801</v>
      </c>
      <c r="AS297" s="57">
        <v>2244800078.3383598</v>
      </c>
      <c r="AT297" s="57">
        <v>2139917415.90417</v>
      </c>
    </row>
    <row r="298" spans="1:46">
      <c r="A298">
        <v>201</v>
      </c>
      <c r="B298">
        <v>533300</v>
      </c>
      <c r="C298" t="s">
        <v>441</v>
      </c>
      <c r="D298" t="s">
        <v>551</v>
      </c>
      <c r="E298" s="57">
        <v>712284817.01792896</v>
      </c>
      <c r="F298" s="57">
        <v>738453936.31445396</v>
      </c>
      <c r="G298" s="57">
        <v>768471832.82686901</v>
      </c>
      <c r="H298" s="57">
        <v>801730026.59577894</v>
      </c>
      <c r="I298" s="57">
        <v>837645108.65167701</v>
      </c>
      <c r="J298" s="57">
        <v>875658741.01494706</v>
      </c>
      <c r="K298" s="57">
        <v>915237656.69586897</v>
      </c>
      <c r="L298" s="57">
        <v>955873659.69461596</v>
      </c>
      <c r="M298" s="57">
        <v>997083625.00125396</v>
      </c>
      <c r="N298" s="57">
        <v>1038409498.59574</v>
      </c>
      <c r="O298" s="57">
        <v>1079418297.4479201</v>
      </c>
      <c r="P298" s="57">
        <v>1119702109.51754</v>
      </c>
      <c r="Q298" s="57">
        <v>1158878093.75423</v>
      </c>
      <c r="R298" s="57">
        <v>1196588480.0975299</v>
      </c>
      <c r="S298" s="57">
        <v>1232500569.47685</v>
      </c>
      <c r="T298" s="57">
        <v>1266306733.8115101</v>
      </c>
      <c r="U298" s="57">
        <v>1297724416.01071</v>
      </c>
      <c r="V298" s="57">
        <v>1326496129.9735501</v>
      </c>
      <c r="W298" s="57">
        <v>1352389460.58903</v>
      </c>
      <c r="X298" s="57">
        <v>1375197063.7360201</v>
      </c>
      <c r="Y298" s="57">
        <v>1394736666.2833099</v>
      </c>
      <c r="Z298" s="57">
        <v>1410851066.08956</v>
      </c>
      <c r="AA298" s="57">
        <v>1423408132.00334</v>
      </c>
      <c r="AB298" s="57">
        <v>1432300803.86309</v>
      </c>
      <c r="AC298" s="57">
        <v>1437447092.49718</v>
      </c>
      <c r="AD298" s="57">
        <v>1438790079.72383</v>
      </c>
      <c r="AE298" s="57">
        <v>1436297918.3511801</v>
      </c>
      <c r="AF298" s="57">
        <v>1429963832.1772599</v>
      </c>
      <c r="AG298" s="57">
        <v>1419806115.98998</v>
      </c>
      <c r="AH298" s="57">
        <v>1405868135.5671699</v>
      </c>
      <c r="AI298" s="57">
        <v>1388218327.6765001</v>
      </c>
      <c r="AJ298" s="57">
        <v>1366950200.0755899</v>
      </c>
      <c r="AK298" s="57">
        <v>1342182331.51193</v>
      </c>
      <c r="AL298" s="57">
        <v>1314058371.7228899</v>
      </c>
      <c r="AM298" s="57">
        <v>1282747041.43576</v>
      </c>
      <c r="AN298" s="57">
        <v>1248442132.3676901</v>
      </c>
      <c r="AO298" s="57">
        <v>1211362507.22575</v>
      </c>
      <c r="AP298" s="57">
        <v>1171752099.7068801</v>
      </c>
      <c r="AQ298" s="57">
        <v>1129879914.4979501</v>
      </c>
      <c r="AR298" s="57">
        <v>1086040027.2756701</v>
      </c>
      <c r="AS298" s="57">
        <v>1040551584.70667</v>
      </c>
      <c r="AT298" s="57">
        <v>993758804.44750202</v>
      </c>
    </row>
    <row r="299" spans="1:46">
      <c r="A299">
        <v>62</v>
      </c>
      <c r="B299">
        <v>533400</v>
      </c>
      <c r="C299" t="s">
        <v>441</v>
      </c>
      <c r="D299" t="s">
        <v>550</v>
      </c>
      <c r="E299" s="57">
        <v>444861588.94815701</v>
      </c>
      <c r="F299" s="57">
        <v>470178435.55635297</v>
      </c>
      <c r="G299" s="57">
        <v>496616069.52190399</v>
      </c>
      <c r="H299" s="57">
        <v>523770125.02511603</v>
      </c>
      <c r="I299" s="57">
        <v>551262512.95444298</v>
      </c>
      <c r="J299" s="57">
        <v>578741420.90648198</v>
      </c>
      <c r="K299" s="57">
        <v>605881313.18597806</v>
      </c>
      <c r="L299" s="57">
        <v>632382930.80581999</v>
      </c>
      <c r="M299" s="57">
        <v>657973291.48704195</v>
      </c>
      <c r="N299" s="57">
        <v>682405689.65882504</v>
      </c>
      <c r="O299" s="57">
        <v>705459696.45849299</v>
      </c>
      <c r="P299" s="57">
        <v>726941159.73152006</v>
      </c>
      <c r="Q299" s="57">
        <v>746682204.03151906</v>
      </c>
      <c r="R299" s="57">
        <v>764541230.62025404</v>
      </c>
      <c r="S299" s="57">
        <v>780402917.46763098</v>
      </c>
      <c r="T299" s="57">
        <v>794178219.25170195</v>
      </c>
      <c r="U299" s="57">
        <v>805804367.35866702</v>
      </c>
      <c r="V299" s="57">
        <v>815244869.88286901</v>
      </c>
      <c r="W299" s="57">
        <v>822489511.62679696</v>
      </c>
      <c r="X299" s="57">
        <v>827554354.10108197</v>
      </c>
      <c r="Y299" s="57">
        <v>830481735.52450895</v>
      </c>
      <c r="Z299" s="57">
        <v>831340270.824</v>
      </c>
      <c r="AA299" s="57">
        <v>830224851.63462698</v>
      </c>
      <c r="AB299" s="57">
        <v>827256646.29960501</v>
      </c>
      <c r="AC299" s="57">
        <v>822583099.870296</v>
      </c>
      <c r="AD299" s="57">
        <v>816377934.10620606</v>
      </c>
      <c r="AE299" s="57">
        <v>808841147.47498798</v>
      </c>
      <c r="AF299" s="57">
        <v>800199015.15244401</v>
      </c>
      <c r="AG299" s="57">
        <v>790704089.02251005</v>
      </c>
      <c r="AH299" s="57">
        <v>780635197.67727804</v>
      </c>
      <c r="AI299" s="57">
        <v>770297446.41698003</v>
      </c>
      <c r="AJ299" s="57">
        <v>760022217.25000095</v>
      </c>
      <c r="AK299" s="57">
        <v>750167168.892856</v>
      </c>
      <c r="AL299" s="57">
        <v>741116236.77023196</v>
      </c>
      <c r="AM299" s="57">
        <v>733279633.01492405</v>
      </c>
      <c r="AN299" s="57">
        <v>727093846.46790802</v>
      </c>
      <c r="AO299" s="57">
        <v>723021642.678285</v>
      </c>
      <c r="AP299" s="57">
        <v>721552063.90330994</v>
      </c>
      <c r="AQ299" s="57">
        <v>723200429.10837901</v>
      </c>
      <c r="AR299" s="57">
        <v>728508333.96702898</v>
      </c>
      <c r="AS299" s="57">
        <v>738043650.86095703</v>
      </c>
      <c r="AT299" s="57">
        <v>752400528.88</v>
      </c>
    </row>
    <row r="300" spans="1:46">
      <c r="A300">
        <v>154</v>
      </c>
      <c r="B300">
        <v>540100</v>
      </c>
      <c r="C300" t="s">
        <v>543</v>
      </c>
      <c r="D300" t="s">
        <v>549</v>
      </c>
      <c r="E300" s="57">
        <v>828137120.05870104</v>
      </c>
      <c r="F300" s="57">
        <v>1139438509.2915399</v>
      </c>
      <c r="G300" s="57">
        <v>1403121494.88837</v>
      </c>
      <c r="H300" s="57">
        <v>1623290540.76843</v>
      </c>
      <c r="I300" s="57">
        <v>1803884838.56392</v>
      </c>
      <c r="J300" s="57">
        <v>1948678307.6198299</v>
      </c>
      <c r="K300" s="57">
        <v>2061279594.99405</v>
      </c>
      <c r="L300" s="57">
        <v>2145132075.4573901</v>
      </c>
      <c r="M300" s="57">
        <v>2203513851.4934602</v>
      </c>
      <c r="N300" s="57">
        <v>2239537753.29882</v>
      </c>
      <c r="O300" s="57">
        <v>2256151338.7828202</v>
      </c>
      <c r="P300" s="57">
        <v>2256136893.56778</v>
      </c>
      <c r="Q300" s="57">
        <v>2242111430.9888201</v>
      </c>
      <c r="R300" s="57">
        <v>2216526692.0939398</v>
      </c>
      <c r="S300" s="57">
        <v>2181669145.6440701</v>
      </c>
      <c r="T300" s="57">
        <v>2139659988.1129701</v>
      </c>
      <c r="U300" s="57">
        <v>2092455143.6872799</v>
      </c>
      <c r="V300" s="57">
        <v>2041845264.2665401</v>
      </c>
      <c r="W300" s="57">
        <v>1989455729.4631</v>
      </c>
      <c r="X300" s="57">
        <v>1936746646.6022699</v>
      </c>
      <c r="Y300" s="57">
        <v>1885012850.7221601</v>
      </c>
      <c r="Z300" s="57">
        <v>1835383904.5738001</v>
      </c>
      <c r="AA300" s="57">
        <v>1788824098.6210899</v>
      </c>
      <c r="AB300" s="57">
        <v>1746132451.0408299</v>
      </c>
      <c r="AC300" s="57">
        <v>1707942707.72259</v>
      </c>
      <c r="AD300" s="57">
        <v>1674723342.2688899</v>
      </c>
      <c r="AE300" s="57">
        <v>1646777555.9951701</v>
      </c>
      <c r="AF300" s="57">
        <v>1624243277.9296999</v>
      </c>
      <c r="AG300" s="57">
        <v>1607093164.81356</v>
      </c>
      <c r="AH300" s="57">
        <v>1595134601.1008301</v>
      </c>
      <c r="AI300" s="57">
        <v>1588009698.9583499</v>
      </c>
      <c r="AJ300" s="57">
        <v>1585195298.2658501</v>
      </c>
      <c r="AK300" s="57">
        <v>1586002966.61607</v>
      </c>
      <c r="AL300" s="57">
        <v>1589578999.31446</v>
      </c>
      <c r="AM300" s="57">
        <v>1594904419.37941</v>
      </c>
      <c r="AN300" s="57">
        <v>1600794977.54216</v>
      </c>
      <c r="AO300" s="57">
        <v>1605901152.2469399</v>
      </c>
      <c r="AP300" s="57">
        <v>1608708149.65063</v>
      </c>
      <c r="AQ300" s="57">
        <v>1607535903.6231999</v>
      </c>
      <c r="AR300" s="57">
        <v>1600539075.74737</v>
      </c>
      <c r="AS300" s="57">
        <v>1585707055.3188701</v>
      </c>
      <c r="AT300" s="57">
        <v>1560863959.34605</v>
      </c>
    </row>
    <row r="301" spans="1:46">
      <c r="A301">
        <v>226</v>
      </c>
      <c r="B301">
        <v>540200</v>
      </c>
      <c r="C301" t="s">
        <v>543</v>
      </c>
      <c r="D301" t="s">
        <v>548</v>
      </c>
      <c r="E301" s="57">
        <v>690844315.46228397</v>
      </c>
      <c r="F301" s="57">
        <v>1009776580.72033</v>
      </c>
      <c r="G301" s="57">
        <v>1277122037.13464</v>
      </c>
      <c r="H301" s="57">
        <v>1497600859.0966599</v>
      </c>
      <c r="I301" s="57">
        <v>1675733418.9714899</v>
      </c>
      <c r="J301" s="57">
        <v>1815840287.09781</v>
      </c>
      <c r="K301" s="57">
        <v>1922042231.7878799</v>
      </c>
      <c r="L301" s="57">
        <v>1998260219.3275599</v>
      </c>
      <c r="M301" s="57">
        <v>2048215413.9763601</v>
      </c>
      <c r="N301" s="57">
        <v>2075429177.96733</v>
      </c>
      <c r="O301" s="57">
        <v>2083223071.5071101</v>
      </c>
      <c r="P301" s="57">
        <v>2074718852.776</v>
      </c>
      <c r="Q301" s="57">
        <v>2052838477.92786</v>
      </c>
      <c r="R301" s="57">
        <v>2020304101.0901301</v>
      </c>
      <c r="S301" s="57">
        <v>1979638074.3638999</v>
      </c>
      <c r="T301" s="57">
        <v>1933162947.8238101</v>
      </c>
      <c r="U301" s="57">
        <v>1883001469.5181401</v>
      </c>
      <c r="V301" s="57">
        <v>1831076585.46872</v>
      </c>
      <c r="W301" s="57">
        <v>1779111439.67102</v>
      </c>
      <c r="X301" s="57">
        <v>1728629374.0941</v>
      </c>
      <c r="Y301" s="57">
        <v>1680953928.6805699</v>
      </c>
      <c r="Z301" s="57">
        <v>1637208841.34675</v>
      </c>
      <c r="AA301" s="57">
        <v>1598318047.98245</v>
      </c>
      <c r="AB301" s="57">
        <v>1565005682.4511099</v>
      </c>
      <c r="AC301" s="57">
        <v>1537796076.5897801</v>
      </c>
      <c r="AD301" s="57">
        <v>1517013760.2091</v>
      </c>
      <c r="AE301" s="57">
        <v>1502783461.0933599</v>
      </c>
      <c r="AF301" s="57">
        <v>1495030105.00033</v>
      </c>
      <c r="AG301" s="57">
        <v>1493478815.66151</v>
      </c>
      <c r="AH301" s="57">
        <v>1497654914.7818699</v>
      </c>
      <c r="AI301" s="57">
        <v>1506883922.0401001</v>
      </c>
      <c r="AJ301" s="57">
        <v>1520291555.08845</v>
      </c>
      <c r="AK301" s="57">
        <v>1536803729.55268</v>
      </c>
      <c r="AL301" s="57">
        <v>1555146559.03231</v>
      </c>
      <c r="AM301" s="57">
        <v>1573846355.1003499</v>
      </c>
      <c r="AN301" s="57">
        <v>1591229627.3033299</v>
      </c>
      <c r="AO301" s="57">
        <v>1605423083.1616299</v>
      </c>
      <c r="AP301" s="57">
        <v>1614353628.1689899</v>
      </c>
      <c r="AQ301" s="57">
        <v>1615748365.7927699</v>
      </c>
      <c r="AR301" s="57">
        <v>1607134597.4741299</v>
      </c>
      <c r="AS301" s="57">
        <v>1585839822.6275699</v>
      </c>
      <c r="AT301" s="57">
        <v>1548991738.6414599</v>
      </c>
    </row>
    <row r="302" spans="1:46">
      <c r="A302">
        <v>35</v>
      </c>
      <c r="B302">
        <v>540300</v>
      </c>
      <c r="C302" t="s">
        <v>543</v>
      </c>
      <c r="D302" t="s">
        <v>547</v>
      </c>
      <c r="E302" s="57">
        <v>934360129.43364203</v>
      </c>
      <c r="F302" s="57">
        <v>978158725.36199999</v>
      </c>
      <c r="G302" s="57">
        <v>1027330489.25642</v>
      </c>
      <c r="H302" s="57">
        <v>1081027348.8196399</v>
      </c>
      <c r="I302" s="57">
        <v>1138435123.5645199</v>
      </c>
      <c r="J302" s="57">
        <v>1198773524.8139901</v>
      </c>
      <c r="K302" s="57">
        <v>1261296155.7011499</v>
      </c>
      <c r="L302" s="57">
        <v>1325290511.1691401</v>
      </c>
      <c r="M302" s="57">
        <v>1390077977.9712601</v>
      </c>
      <c r="N302" s="57">
        <v>1455013834.6708801</v>
      </c>
      <c r="O302" s="57">
        <v>1519487251.6415</v>
      </c>
      <c r="P302" s="57">
        <v>1582921291.06672</v>
      </c>
      <c r="Q302" s="57">
        <v>1644772906.9402599</v>
      </c>
      <c r="R302" s="57">
        <v>1704532945.0659201</v>
      </c>
      <c r="S302" s="57">
        <v>1761726143.0576401</v>
      </c>
      <c r="T302" s="57">
        <v>1815911130.3394401</v>
      </c>
      <c r="U302" s="57">
        <v>1866680428.1454599</v>
      </c>
      <c r="V302" s="57">
        <v>1913660449.5199399</v>
      </c>
      <c r="W302" s="57">
        <v>1956511499.31725</v>
      </c>
      <c r="X302" s="57">
        <v>1994927774.2018399</v>
      </c>
      <c r="Y302" s="57">
        <v>2028637362.6482799</v>
      </c>
      <c r="Z302" s="57">
        <v>2057402244.9412501</v>
      </c>
      <c r="AA302" s="57">
        <v>2081018293.17553</v>
      </c>
      <c r="AB302" s="57">
        <v>2099315271.2560201</v>
      </c>
      <c r="AC302" s="57">
        <v>2112156834.8977001</v>
      </c>
      <c r="AD302" s="57">
        <v>2119440531.62569</v>
      </c>
      <c r="AE302" s="57">
        <v>2121097800.7752099</v>
      </c>
      <c r="AF302" s="57">
        <v>2117093973.49157</v>
      </c>
      <c r="AG302" s="57">
        <v>2107428272.7302001</v>
      </c>
      <c r="AH302" s="57">
        <v>2092133813.25664</v>
      </c>
      <c r="AI302" s="57">
        <v>2071277601.6465399</v>
      </c>
      <c r="AJ302" s="57">
        <v>2044960536.28564</v>
      </c>
      <c r="AK302" s="57">
        <v>2013317407.3698001</v>
      </c>
      <c r="AL302" s="57">
        <v>1976516896.90499</v>
      </c>
      <c r="AM302" s="57">
        <v>1934761578.7072799</v>
      </c>
      <c r="AN302" s="57">
        <v>1888287918.4028599</v>
      </c>
      <c r="AO302" s="57">
        <v>1837366273.42801</v>
      </c>
      <c r="AP302" s="57">
        <v>1782300893.02913</v>
      </c>
      <c r="AQ302" s="57">
        <v>1723429918.2627201</v>
      </c>
      <c r="AR302" s="57">
        <v>1661125381.9954</v>
      </c>
      <c r="AS302" s="57">
        <v>1595793208.9038899</v>
      </c>
      <c r="AT302" s="57">
        <v>1527873215.4749999</v>
      </c>
    </row>
    <row r="303" spans="1:46">
      <c r="A303">
        <v>167</v>
      </c>
      <c r="B303">
        <v>540400</v>
      </c>
      <c r="C303" t="s">
        <v>543</v>
      </c>
      <c r="D303" t="s">
        <v>546</v>
      </c>
      <c r="E303" s="57">
        <v>266534742.928426</v>
      </c>
      <c r="F303" s="57">
        <v>286438679.32499999</v>
      </c>
      <c r="G303" s="57">
        <v>307054372.82890999</v>
      </c>
      <c r="H303" s="57">
        <v>328200289.65699899</v>
      </c>
      <c r="I303" s="57">
        <v>349702085.52293998</v>
      </c>
      <c r="J303" s="57">
        <v>371392605.63723999</v>
      </c>
      <c r="K303" s="57">
        <v>393111884.70723599</v>
      </c>
      <c r="L303" s="57">
        <v>414707146.93709499</v>
      </c>
      <c r="M303" s="57">
        <v>436032806.02781701</v>
      </c>
      <c r="N303" s="57">
        <v>456950465.17723298</v>
      </c>
      <c r="O303" s="57">
        <v>477328917.08000302</v>
      </c>
      <c r="P303" s="57">
        <v>497044143.92762399</v>
      </c>
      <c r="Q303" s="57">
        <v>515979317.40841699</v>
      </c>
      <c r="R303" s="57">
        <v>534024798.70753998</v>
      </c>
      <c r="S303" s="57">
        <v>551078138.50697994</v>
      </c>
      <c r="T303" s="57">
        <v>567044076.98555505</v>
      </c>
      <c r="U303" s="57">
        <v>581834543.81891406</v>
      </c>
      <c r="V303" s="57">
        <v>595368658.17953897</v>
      </c>
      <c r="W303" s="57">
        <v>607572728.73674297</v>
      </c>
      <c r="X303" s="57">
        <v>618380253.65666795</v>
      </c>
      <c r="Y303" s="57">
        <v>627731920.60229003</v>
      </c>
      <c r="Z303" s="57">
        <v>635575606.73341501</v>
      </c>
      <c r="AA303" s="57">
        <v>641866378.70668101</v>
      </c>
      <c r="AB303" s="57">
        <v>646566492.67555499</v>
      </c>
      <c r="AC303" s="57">
        <v>649645394.29033899</v>
      </c>
      <c r="AD303" s="57">
        <v>651079718.69816303</v>
      </c>
      <c r="AE303" s="57">
        <v>650853290.54298997</v>
      </c>
      <c r="AF303" s="57">
        <v>648957123.96561599</v>
      </c>
      <c r="AG303" s="57">
        <v>645389422.60366297</v>
      </c>
      <c r="AH303" s="57">
        <v>640155579.59159005</v>
      </c>
      <c r="AI303" s="57">
        <v>633268177.56068301</v>
      </c>
      <c r="AJ303" s="57">
        <v>624746988.63906097</v>
      </c>
      <c r="AK303" s="57">
        <v>614618974.45167804</v>
      </c>
      <c r="AL303" s="57">
        <v>602918286.12031305</v>
      </c>
      <c r="AM303" s="57">
        <v>589686264.26357698</v>
      </c>
      <c r="AN303" s="57">
        <v>574971438.99691796</v>
      </c>
      <c r="AO303" s="57">
        <v>558829529.93260896</v>
      </c>
      <c r="AP303" s="57">
        <v>541323446.17975795</v>
      </c>
      <c r="AQ303" s="57">
        <v>522523286.34430403</v>
      </c>
      <c r="AR303" s="57">
        <v>502506338.52901298</v>
      </c>
      <c r="AS303" s="57">
        <v>481357080.33349001</v>
      </c>
      <c r="AT303" s="57">
        <v>459167178.85416698</v>
      </c>
    </row>
    <row r="304" spans="1:46">
      <c r="A304">
        <v>232</v>
      </c>
      <c r="B304">
        <v>540500</v>
      </c>
      <c r="C304" t="s">
        <v>543</v>
      </c>
      <c r="D304" t="s">
        <v>545</v>
      </c>
      <c r="E304" s="57">
        <v>415846965.39121401</v>
      </c>
      <c r="F304" s="57">
        <v>443662304.3125</v>
      </c>
      <c r="G304" s="57">
        <v>472565790.89309001</v>
      </c>
      <c r="H304" s="57">
        <v>502280810.67178297</v>
      </c>
      <c r="I304" s="57">
        <v>532542174.16482198</v>
      </c>
      <c r="J304" s="57">
        <v>563096116.86589098</v>
      </c>
      <c r="K304" s="57">
        <v>593700299.24611604</v>
      </c>
      <c r="L304" s="57">
        <v>624123806.75406396</v>
      </c>
      <c r="M304" s="57">
        <v>654147149.815745</v>
      </c>
      <c r="N304" s="57">
        <v>683562263.83461106</v>
      </c>
      <c r="O304" s="57">
        <v>712172509.191553</v>
      </c>
      <c r="P304" s="57">
        <v>739792671.24490905</v>
      </c>
      <c r="Q304" s="57">
        <v>766248960.33045304</v>
      </c>
      <c r="R304" s="57">
        <v>791379011.76140404</v>
      </c>
      <c r="S304" s="57">
        <v>815031885.82842398</v>
      </c>
      <c r="T304" s="57">
        <v>837068067.79961395</v>
      </c>
      <c r="U304" s="57">
        <v>857359467.92051697</v>
      </c>
      <c r="V304" s="57">
        <v>875789421.41411996</v>
      </c>
      <c r="W304" s="57">
        <v>892252688.48085105</v>
      </c>
      <c r="X304" s="57">
        <v>906655454.29857898</v>
      </c>
      <c r="Y304" s="57">
        <v>918915329.02261603</v>
      </c>
      <c r="Z304" s="57">
        <v>928961347.78571296</v>
      </c>
      <c r="AA304" s="57">
        <v>936733970.698066</v>
      </c>
      <c r="AB304" s="57">
        <v>942185082.847314</v>
      </c>
      <c r="AC304" s="57">
        <v>945277994.29853106</v>
      </c>
      <c r="AD304" s="57">
        <v>945987440.09423995</v>
      </c>
      <c r="AE304" s="57">
        <v>944299580.25440395</v>
      </c>
      <c r="AF304" s="57">
        <v>940211999.77642298</v>
      </c>
      <c r="AG304" s="57">
        <v>933733708.63514698</v>
      </c>
      <c r="AH304" s="57">
        <v>924885141.78286397</v>
      </c>
      <c r="AI304" s="57">
        <v>913698159.149297</v>
      </c>
      <c r="AJ304" s="57">
        <v>900216045.641626</v>
      </c>
      <c r="AK304" s="57">
        <v>884493511.14445698</v>
      </c>
      <c r="AL304" s="57">
        <v>866596690.51984799</v>
      </c>
      <c r="AM304" s="57">
        <v>846603143.60729694</v>
      </c>
      <c r="AN304" s="57">
        <v>824601855.223737</v>
      </c>
      <c r="AO304" s="57">
        <v>800693235.16355598</v>
      </c>
      <c r="AP304" s="57">
        <v>774989118.19856799</v>
      </c>
      <c r="AQ304" s="57">
        <v>747612764.07804298</v>
      </c>
      <c r="AR304" s="57">
        <v>718698857.52868605</v>
      </c>
      <c r="AS304" s="57">
        <v>688393508.25464106</v>
      </c>
      <c r="AT304" s="57">
        <v>656854250.93749905</v>
      </c>
    </row>
    <row r="305" spans="1:46">
      <c r="A305">
        <v>190</v>
      </c>
      <c r="B305">
        <v>540600</v>
      </c>
      <c r="C305" t="s">
        <v>543</v>
      </c>
      <c r="D305" t="s">
        <v>544</v>
      </c>
      <c r="E305" s="57">
        <v>651406131.16804397</v>
      </c>
      <c r="F305" s="57">
        <v>674896358.07000101</v>
      </c>
      <c r="G305" s="57">
        <v>703463734.59338903</v>
      </c>
      <c r="H305" s="57">
        <v>736406651.65662301</v>
      </c>
      <c r="I305" s="57">
        <v>773051167.00297797</v>
      </c>
      <c r="J305" s="57">
        <v>812751005.20058596</v>
      </c>
      <c r="K305" s="57">
        <v>854887557.64244103</v>
      </c>
      <c r="L305" s="57">
        <v>898869882.54639304</v>
      </c>
      <c r="M305" s="57">
        <v>944134704.95515299</v>
      </c>
      <c r="N305" s="57">
        <v>990146416.73628902</v>
      </c>
      <c r="O305" s="57">
        <v>1036397076.58223</v>
      </c>
      <c r="P305" s="57">
        <v>1082406410.0102601</v>
      </c>
      <c r="Q305" s="57">
        <v>1127721809.36253</v>
      </c>
      <c r="R305" s="57">
        <v>1171918333.8060501</v>
      </c>
      <c r="S305" s="57">
        <v>1214598709.33267</v>
      </c>
      <c r="T305" s="57">
        <v>1255393328.75912</v>
      </c>
      <c r="U305" s="57">
        <v>1293960251.72699</v>
      </c>
      <c r="V305" s="57">
        <v>1329985204.7027099</v>
      </c>
      <c r="W305" s="57">
        <v>1363181580.9775901</v>
      </c>
      <c r="X305" s="57">
        <v>1393290440.6677799</v>
      </c>
      <c r="Y305" s="57">
        <v>1420080510.7143099</v>
      </c>
      <c r="Z305" s="57">
        <v>1443348184.88305</v>
      </c>
      <c r="AA305" s="57">
        <v>1462917523.76473</v>
      </c>
      <c r="AB305" s="57">
        <v>1478640254.77496</v>
      </c>
      <c r="AC305" s="57">
        <v>1490395772.15418</v>
      </c>
      <c r="AD305" s="57">
        <v>1498091136.96772</v>
      </c>
      <c r="AE305" s="57">
        <v>1501661077.1057301</v>
      </c>
      <c r="AF305" s="57">
        <v>1501067987.2832699</v>
      </c>
      <c r="AG305" s="57">
        <v>1496301929.04021</v>
      </c>
      <c r="AH305" s="57">
        <v>1487380630.7413001</v>
      </c>
      <c r="AI305" s="57">
        <v>1474349487.57616</v>
      </c>
      <c r="AJ305" s="57">
        <v>1457281561.5592501</v>
      </c>
      <c r="AK305" s="57">
        <v>1436277581.5299001</v>
      </c>
      <c r="AL305" s="57">
        <v>1411465943.1522901</v>
      </c>
      <c r="AM305" s="57">
        <v>1383002708.9154799</v>
      </c>
      <c r="AN305" s="57">
        <v>1351071608.1333499</v>
      </c>
      <c r="AO305" s="57">
        <v>1315884036.94468</v>
      </c>
      <c r="AP305" s="57">
        <v>1277679058.3130901</v>
      </c>
      <c r="AQ305" s="57">
        <v>1236723402.02706</v>
      </c>
      <c r="AR305" s="57">
        <v>1193311464.69993</v>
      </c>
      <c r="AS305" s="57">
        <v>1147765309.7698801</v>
      </c>
      <c r="AT305" s="57">
        <v>1100434667.5</v>
      </c>
    </row>
    <row r="306" spans="1:46">
      <c r="A306">
        <v>6</v>
      </c>
      <c r="B306">
        <v>542500</v>
      </c>
      <c r="C306" t="s">
        <v>543</v>
      </c>
      <c r="D306" t="s">
        <v>542</v>
      </c>
      <c r="E306" s="57">
        <v>153308554.822979</v>
      </c>
      <c r="F306" s="57">
        <v>161637418.76800001</v>
      </c>
      <c r="G306" s="57">
        <v>170775883.34411699</v>
      </c>
      <c r="H306" s="57">
        <v>180591234.50763199</v>
      </c>
      <c r="I306" s="57">
        <v>190955891.65035999</v>
      </c>
      <c r="J306" s="57">
        <v>201747407.59963199</v>
      </c>
      <c r="K306" s="57">
        <v>212848468.61828899</v>
      </c>
      <c r="L306" s="57">
        <v>224146894.40469101</v>
      </c>
      <c r="M306" s="57">
        <v>235535638.09270799</v>
      </c>
      <c r="N306" s="57">
        <v>246912786.251724</v>
      </c>
      <c r="O306" s="57">
        <v>258181558.88664001</v>
      </c>
      <c r="P306" s="57">
        <v>269250309.43786597</v>
      </c>
      <c r="Q306" s="57">
        <v>280032524.781331</v>
      </c>
      <c r="R306" s="57">
        <v>290446825.22847402</v>
      </c>
      <c r="S306" s="57">
        <v>300416964.52624899</v>
      </c>
      <c r="T306" s="57">
        <v>309871829.85712498</v>
      </c>
      <c r="U306" s="57">
        <v>318745441.83908498</v>
      </c>
      <c r="V306" s="57">
        <v>326976954.52562201</v>
      </c>
      <c r="W306" s="57">
        <v>334510655.40574801</v>
      </c>
      <c r="X306" s="57">
        <v>341295965.40398502</v>
      </c>
      <c r="Y306" s="57">
        <v>347287438.88037199</v>
      </c>
      <c r="Z306" s="57">
        <v>352444763.63045901</v>
      </c>
      <c r="AA306" s="57">
        <v>356732760.88531101</v>
      </c>
      <c r="AB306" s="57">
        <v>360121385.311508</v>
      </c>
      <c r="AC306" s="57">
        <v>362585725.011141</v>
      </c>
      <c r="AD306" s="57">
        <v>364106001.521819</v>
      </c>
      <c r="AE306" s="57">
        <v>364667569.816661</v>
      </c>
      <c r="AF306" s="57">
        <v>364260918.30430102</v>
      </c>
      <c r="AG306" s="57">
        <v>362881668.82888901</v>
      </c>
      <c r="AH306" s="57">
        <v>360530576.670084</v>
      </c>
      <c r="AI306" s="57">
        <v>357213530.54306602</v>
      </c>
      <c r="AJ306" s="57">
        <v>352941552.59852099</v>
      </c>
      <c r="AK306" s="57">
        <v>347730798.42265499</v>
      </c>
      <c r="AL306" s="57">
        <v>341602557.03718501</v>
      </c>
      <c r="AM306" s="57">
        <v>334583250.89933997</v>
      </c>
      <c r="AN306" s="57">
        <v>326704435.90187001</v>
      </c>
      <c r="AO306" s="57">
        <v>318002801.37302899</v>
      </c>
      <c r="AP306" s="57">
        <v>308520170.076594</v>
      </c>
      <c r="AQ306" s="57">
        <v>298303498.21184802</v>
      </c>
      <c r="AR306" s="57">
        <v>287404875.41359502</v>
      </c>
      <c r="AS306" s="57">
        <v>275881524.75214702</v>
      </c>
      <c r="AT306" s="57">
        <v>263795802.73333299</v>
      </c>
    </row>
    <row r="307" spans="1:46">
      <c r="A307">
        <v>297</v>
      </c>
      <c r="B307">
        <v>610100</v>
      </c>
      <c r="C307" t="s">
        <v>446</v>
      </c>
      <c r="D307" t="s">
        <v>541</v>
      </c>
      <c r="E307" s="57">
        <v>22092635454.6119</v>
      </c>
      <c r="F307" s="57">
        <v>22283307354.708599</v>
      </c>
      <c r="G307" s="57">
        <v>22635615865.942501</v>
      </c>
      <c r="H307" s="57">
        <v>23126649986.286999</v>
      </c>
      <c r="I307" s="57">
        <v>23734494947.6157</v>
      </c>
      <c r="J307" s="57">
        <v>24438232215.701</v>
      </c>
      <c r="K307" s="57">
        <v>25217939490.2155</v>
      </c>
      <c r="L307" s="57">
        <v>26054690704.731098</v>
      </c>
      <c r="M307" s="57">
        <v>26930556026.719299</v>
      </c>
      <c r="N307" s="57">
        <v>27828601857.551102</v>
      </c>
      <c r="O307" s="57">
        <v>28732890832.4972</v>
      </c>
      <c r="P307" s="57">
        <v>29628481820.727798</v>
      </c>
      <c r="Q307" s="57">
        <v>30501429925.312698</v>
      </c>
      <c r="R307" s="57">
        <v>31338786483.221298</v>
      </c>
      <c r="S307" s="57">
        <v>32128599065.322498</v>
      </c>
      <c r="T307" s="57">
        <v>32859911476.384701</v>
      </c>
      <c r="U307" s="57">
        <v>33522763755.076199</v>
      </c>
      <c r="V307" s="57">
        <v>34108192173.9645</v>
      </c>
      <c r="W307" s="57">
        <v>34608229239.516701</v>
      </c>
      <c r="X307" s="57">
        <v>35015903692.099899</v>
      </c>
      <c r="Y307" s="57">
        <v>35325240505.980202</v>
      </c>
      <c r="Z307" s="57">
        <v>35531260889.323799</v>
      </c>
      <c r="AA307" s="57">
        <v>35629982284.195801</v>
      </c>
      <c r="AB307" s="57">
        <v>35618418366.5616</v>
      </c>
      <c r="AC307" s="57">
        <v>35494579046.285599</v>
      </c>
      <c r="AD307" s="57">
        <v>35257470467.132401</v>
      </c>
      <c r="AE307" s="57">
        <v>34907095006.765404</v>
      </c>
      <c r="AF307" s="57">
        <v>34444451276.7481</v>
      </c>
      <c r="AG307" s="57">
        <v>33871534122.5434</v>
      </c>
      <c r="AH307" s="57">
        <v>33191334623.513901</v>
      </c>
      <c r="AI307" s="57">
        <v>32407840092.9216</v>
      </c>
      <c r="AJ307" s="57">
        <v>31526034077.928299</v>
      </c>
      <c r="AK307" s="57">
        <v>30551896359.595001</v>
      </c>
      <c r="AL307" s="57">
        <v>29492402952.8825</v>
      </c>
      <c r="AM307" s="57">
        <v>28355526106.651501</v>
      </c>
      <c r="AN307" s="57">
        <v>27150234303.661301</v>
      </c>
      <c r="AO307" s="57">
        <v>25886492260.571701</v>
      </c>
      <c r="AP307" s="57">
        <v>24575260927.942001</v>
      </c>
      <c r="AQ307" s="57">
        <v>23228497490.230701</v>
      </c>
      <c r="AR307" s="57">
        <v>21859155365.796299</v>
      </c>
      <c r="AS307" s="57">
        <v>20481184206.896</v>
      </c>
      <c r="AT307" s="57">
        <v>19109529899.687599</v>
      </c>
    </row>
    <row r="308" spans="1:46">
      <c r="A308">
        <v>273</v>
      </c>
      <c r="B308">
        <v>610200</v>
      </c>
      <c r="C308" t="s">
        <v>446</v>
      </c>
      <c r="D308" t="s">
        <v>540</v>
      </c>
      <c r="E308" s="57">
        <v>832160100.41109598</v>
      </c>
      <c r="F308" s="57">
        <v>857500996.5474</v>
      </c>
      <c r="G308" s="57">
        <v>883200518.00942004</v>
      </c>
      <c r="H308" s="57">
        <v>909187040.92797506</v>
      </c>
      <c r="I308" s="57">
        <v>935383629.00185704</v>
      </c>
      <c r="J308" s="57">
        <v>961708033.49783695</v>
      </c>
      <c r="K308" s="57">
        <v>988072693.25065804</v>
      </c>
      <c r="L308" s="57">
        <v>1014384734.66304</v>
      </c>
      <c r="M308" s="57">
        <v>1040545971.70568</v>
      </c>
      <c r="N308" s="57">
        <v>1066452905.9172601</v>
      </c>
      <c r="O308" s="57">
        <v>1091996726.4044099</v>
      </c>
      <c r="P308" s="57">
        <v>1117063309.8417599</v>
      </c>
      <c r="Q308" s="57">
        <v>1141533220.47191</v>
      </c>
      <c r="R308" s="57">
        <v>1165281710.1054399</v>
      </c>
      <c r="S308" s="57">
        <v>1188178718.1208899</v>
      </c>
      <c r="T308" s="57">
        <v>1210088871.4647901</v>
      </c>
      <c r="U308" s="57">
        <v>1230871484.6516399</v>
      </c>
      <c r="V308" s="57">
        <v>1250380559.7639201</v>
      </c>
      <c r="W308" s="57">
        <v>1268464786.45209</v>
      </c>
      <c r="X308" s="57">
        <v>1284967541.9345601</v>
      </c>
      <c r="Y308" s="57">
        <v>1299726890.99774</v>
      </c>
      <c r="Z308" s="57">
        <v>1312575585.9960201</v>
      </c>
      <c r="AA308" s="57">
        <v>1323341066.8517399</v>
      </c>
      <c r="AB308" s="57">
        <v>1331845461.0552499</v>
      </c>
      <c r="AC308" s="57">
        <v>1337905583.66484</v>
      </c>
      <c r="AD308" s="57">
        <v>1341332937.3067999</v>
      </c>
      <c r="AE308" s="57">
        <v>1341933712.17538</v>
      </c>
      <c r="AF308" s="57">
        <v>1339508786.03282</v>
      </c>
      <c r="AG308" s="57">
        <v>1333853724.2093301</v>
      </c>
      <c r="AH308" s="57">
        <v>1324758779.6031001</v>
      </c>
      <c r="AI308" s="57">
        <v>1312008892.68027</v>
      </c>
      <c r="AJ308" s="57">
        <v>1295383691.4749999</v>
      </c>
      <c r="AK308" s="57">
        <v>1274657491.58939</v>
      </c>
      <c r="AL308" s="57">
        <v>1249599296.1935201</v>
      </c>
      <c r="AM308" s="57">
        <v>1219972796.02547</v>
      </c>
      <c r="AN308" s="57">
        <v>1185536369.3912699</v>
      </c>
      <c r="AO308" s="57">
        <v>1146043082.1649301</v>
      </c>
      <c r="AP308" s="57">
        <v>1101240687.78845</v>
      </c>
      <c r="AQ308" s="57">
        <v>1050871627.27178</v>
      </c>
      <c r="AR308" s="57">
        <v>994673029.19288003</v>
      </c>
      <c r="AS308" s="57">
        <v>932376709.69765401</v>
      </c>
      <c r="AT308" s="57">
        <v>863709172.5</v>
      </c>
    </row>
    <row r="309" spans="1:46">
      <c r="A309">
        <v>22</v>
      </c>
      <c r="B309">
        <v>610300</v>
      </c>
      <c r="C309" t="s">
        <v>446</v>
      </c>
      <c r="D309" t="s">
        <v>539</v>
      </c>
      <c r="E309" s="57">
        <v>3609429958.1584902</v>
      </c>
      <c r="F309" s="57">
        <v>3859282620.1533399</v>
      </c>
      <c r="G309" s="57">
        <v>4072888825.2250299</v>
      </c>
      <c r="H309" s="57">
        <v>4255465036.56675</v>
      </c>
      <c r="I309" s="57">
        <v>4411882175.4559202</v>
      </c>
      <c r="J309" s="57">
        <v>4546665621.2542601</v>
      </c>
      <c r="K309" s="57">
        <v>4663995211.40763</v>
      </c>
      <c r="L309" s="57">
        <v>4767705241.4462004</v>
      </c>
      <c r="M309" s="57">
        <v>4861284464.9843102</v>
      </c>
      <c r="N309" s="57">
        <v>4947876093.7206202</v>
      </c>
      <c r="O309" s="57">
        <v>5030277797.4379597</v>
      </c>
      <c r="P309" s="57">
        <v>5110941704.0034103</v>
      </c>
      <c r="Q309" s="57">
        <v>5191974399.3682899</v>
      </c>
      <c r="R309" s="57">
        <v>5275136927.5681896</v>
      </c>
      <c r="S309" s="57">
        <v>5361844790.7228804</v>
      </c>
      <c r="T309" s="57">
        <v>5453167949.0363798</v>
      </c>
      <c r="U309" s="57">
        <v>5549830820.7969599</v>
      </c>
      <c r="V309" s="57">
        <v>5652212282.3771296</v>
      </c>
      <c r="W309" s="57">
        <v>5760345668.2336302</v>
      </c>
      <c r="X309" s="57">
        <v>5873918770.9074202</v>
      </c>
      <c r="Y309" s="57">
        <v>5992273841.0237503</v>
      </c>
      <c r="Z309" s="57">
        <v>6114407587.2920303</v>
      </c>
      <c r="AA309" s="57">
        <v>6238971176.5059404</v>
      </c>
      <c r="AB309" s="57">
        <v>6364270233.5434198</v>
      </c>
      <c r="AC309" s="57">
        <v>6488264841.36658</v>
      </c>
      <c r="AD309" s="57">
        <v>6608569541.0218697</v>
      </c>
      <c r="AE309" s="57">
        <v>6722453331.6398697</v>
      </c>
      <c r="AF309" s="57">
        <v>6826839670.4354801</v>
      </c>
      <c r="AG309" s="57">
        <v>6918306472.7077303</v>
      </c>
      <c r="AH309" s="57">
        <v>6993086111.8400698</v>
      </c>
      <c r="AI309" s="57">
        <v>7047065419.2999496</v>
      </c>
      <c r="AJ309" s="57">
        <v>7075785684.6392603</v>
      </c>
      <c r="AK309" s="57">
        <v>7074442655.4939299</v>
      </c>
      <c r="AL309" s="57">
        <v>7037886537.5844297</v>
      </c>
      <c r="AM309" s="57">
        <v>6960621994.7150297</v>
      </c>
      <c r="AN309" s="57">
        <v>6836808148.7747002</v>
      </c>
      <c r="AO309" s="57">
        <v>6660258579.73629</v>
      </c>
      <c r="AP309" s="57">
        <v>6424441325.6571102</v>
      </c>
      <c r="AQ309" s="57">
        <v>6122478882.6785698</v>
      </c>
      <c r="AR309" s="57">
        <v>5747148205.0263395</v>
      </c>
      <c r="AS309" s="57">
        <v>5290880705.0104103</v>
      </c>
      <c r="AT309" s="57">
        <v>4745762253.0248804</v>
      </c>
    </row>
    <row r="310" spans="1:46">
      <c r="A310">
        <v>303</v>
      </c>
      <c r="B310">
        <v>610400</v>
      </c>
      <c r="C310" t="s">
        <v>446</v>
      </c>
      <c r="D310" t="s">
        <v>538</v>
      </c>
      <c r="E310" s="57">
        <v>7744583950.9106598</v>
      </c>
      <c r="F310" s="57">
        <v>8003476771.7060003</v>
      </c>
      <c r="G310" s="57">
        <v>8267295628.0617104</v>
      </c>
      <c r="H310" s="57">
        <v>8535476969.6694298</v>
      </c>
      <c r="I310" s="57">
        <v>8807386005.8987198</v>
      </c>
      <c r="J310" s="57">
        <v>9082316705.79706</v>
      </c>
      <c r="K310" s="57">
        <v>9359491798.0898495</v>
      </c>
      <c r="L310" s="57">
        <v>9638062771.1803894</v>
      </c>
      <c r="M310" s="57">
        <v>9917109873.1499405</v>
      </c>
      <c r="N310" s="57">
        <v>10195642111.757601</v>
      </c>
      <c r="O310" s="57">
        <v>10472597254.4405</v>
      </c>
      <c r="P310" s="57">
        <v>10746841828.313601</v>
      </c>
      <c r="Q310" s="57">
        <v>11017171120.169901</v>
      </c>
      <c r="R310" s="57">
        <v>11282309176.48</v>
      </c>
      <c r="S310" s="57">
        <v>11540908803.392799</v>
      </c>
      <c r="T310" s="57">
        <v>11791551566.735001</v>
      </c>
      <c r="U310" s="57">
        <v>12032747792.011</v>
      </c>
      <c r="V310" s="57">
        <v>12262936564.4035</v>
      </c>
      <c r="W310" s="57">
        <v>12480485728.7728</v>
      </c>
      <c r="X310" s="57">
        <v>12683691889.6572</v>
      </c>
      <c r="Y310" s="57">
        <v>12870780411.273001</v>
      </c>
      <c r="Z310" s="57">
        <v>13039905417.5144</v>
      </c>
      <c r="AA310" s="57">
        <v>13189149791.9534</v>
      </c>
      <c r="AB310" s="57">
        <v>13316525177.840099</v>
      </c>
      <c r="AC310" s="57">
        <v>13419971978.1024</v>
      </c>
      <c r="AD310" s="57">
        <v>13497359355.346001</v>
      </c>
      <c r="AE310" s="57">
        <v>13546485231.854799</v>
      </c>
      <c r="AF310" s="57">
        <v>13565076289.5905</v>
      </c>
      <c r="AG310" s="57">
        <v>13550787970.1926</v>
      </c>
      <c r="AH310" s="57">
        <v>13501204474.9786</v>
      </c>
      <c r="AI310" s="57">
        <v>13413838764.944</v>
      </c>
      <c r="AJ310" s="57">
        <v>13286132560.7621</v>
      </c>
      <c r="AK310" s="57">
        <v>13115456342.7841</v>
      </c>
      <c r="AL310" s="57">
        <v>12899109351.039301</v>
      </c>
      <c r="AM310" s="57">
        <v>12634319585.2348</v>
      </c>
      <c r="AN310" s="57">
        <v>12318243804.7556</v>
      </c>
      <c r="AO310" s="57">
        <v>11947967528.6646</v>
      </c>
      <c r="AP310" s="57">
        <v>11520505035.7026</v>
      </c>
      <c r="AQ310" s="57">
        <v>11032799364.2885</v>
      </c>
      <c r="AR310" s="57">
        <v>10481722312.5189</v>
      </c>
      <c r="AS310" s="57">
        <v>9864074438.1683998</v>
      </c>
      <c r="AT310" s="57">
        <v>9176585058.6895809</v>
      </c>
    </row>
    <row r="311" spans="1:46">
      <c r="A311">
        <v>282</v>
      </c>
      <c r="B311">
        <v>610500</v>
      </c>
      <c r="C311" t="s">
        <v>446</v>
      </c>
      <c r="D311" t="s">
        <v>537</v>
      </c>
      <c r="E311" s="57">
        <v>6268390687.1716204</v>
      </c>
      <c r="F311" s="57">
        <v>6591373528.3580999</v>
      </c>
      <c r="G311" s="57">
        <v>6882217460.5112</v>
      </c>
      <c r="H311" s="57">
        <v>7145049727.4734402</v>
      </c>
      <c r="I311" s="57">
        <v>7383738978.8453999</v>
      </c>
      <c r="J311" s="57">
        <v>7601895269.9857397</v>
      </c>
      <c r="K311" s="57">
        <v>7802870062.0112104</v>
      </c>
      <c r="L311" s="57">
        <v>7989756221.7966299</v>
      </c>
      <c r="M311" s="57">
        <v>8165388021.9749002</v>
      </c>
      <c r="N311" s="57">
        <v>8332341140.9370203</v>
      </c>
      <c r="O311" s="57">
        <v>8492932662.8320503</v>
      </c>
      <c r="P311" s="57">
        <v>8649221077.5671005</v>
      </c>
      <c r="Q311" s="57">
        <v>8803006280.8074093</v>
      </c>
      <c r="R311" s="57">
        <v>8955829573.9762993</v>
      </c>
      <c r="S311" s="57">
        <v>9108973664.2551193</v>
      </c>
      <c r="T311" s="57">
        <v>9263462664.5833492</v>
      </c>
      <c r="U311" s="57">
        <v>9420062093.6585102</v>
      </c>
      <c r="V311" s="57">
        <v>9579278875.9362202</v>
      </c>
      <c r="W311" s="57">
        <v>9741361341.6301804</v>
      </c>
      <c r="X311" s="57">
        <v>9906299226.7121792</v>
      </c>
      <c r="Y311" s="57">
        <v>10073823672.9121</v>
      </c>
      <c r="Z311" s="57">
        <v>10243407227.7178</v>
      </c>
      <c r="AA311" s="57">
        <v>10414263844.375299</v>
      </c>
      <c r="AB311" s="57">
        <v>10585348881.8887</v>
      </c>
      <c r="AC311" s="57">
        <v>10755359105.0203</v>
      </c>
      <c r="AD311" s="57">
        <v>10922732684.290199</v>
      </c>
      <c r="AE311" s="57">
        <v>11085649195.976801</v>
      </c>
      <c r="AF311" s="57">
        <v>11242029622.1164</v>
      </c>
      <c r="AG311" s="57">
        <v>11389536350.5037</v>
      </c>
      <c r="AH311" s="57">
        <v>11525573174.691099</v>
      </c>
      <c r="AI311" s="57">
        <v>11647285293.989201</v>
      </c>
      <c r="AJ311" s="57">
        <v>11751559313.466999</v>
      </c>
      <c r="AK311" s="57">
        <v>11835023243.951</v>
      </c>
      <c r="AL311" s="57">
        <v>11894046502.0263</v>
      </c>
      <c r="AM311" s="57">
        <v>11924739910.0357</v>
      </c>
      <c r="AN311" s="57">
        <v>11922955696.0804</v>
      </c>
      <c r="AO311" s="57">
        <v>11884287494.0194</v>
      </c>
      <c r="AP311" s="57">
        <v>11804070343.4701</v>
      </c>
      <c r="AQ311" s="57">
        <v>11677380689.807501</v>
      </c>
      <c r="AR311" s="57">
        <v>11499036384.165199</v>
      </c>
      <c r="AS311" s="57">
        <v>11263596683.434401</v>
      </c>
      <c r="AT311" s="57">
        <v>10965362250.2649</v>
      </c>
    </row>
    <row r="312" spans="1:46">
      <c r="A312">
        <v>319</v>
      </c>
      <c r="B312">
        <v>610600</v>
      </c>
      <c r="C312" t="s">
        <v>446</v>
      </c>
      <c r="D312" t="s">
        <v>536</v>
      </c>
      <c r="E312" s="57">
        <v>2838960214.1855202</v>
      </c>
      <c r="F312" s="57">
        <v>3051635093.7227702</v>
      </c>
      <c r="G312" s="57">
        <v>3233338235.73492</v>
      </c>
      <c r="H312" s="57">
        <v>3388697023.1566401</v>
      </c>
      <c r="I312" s="57">
        <v>3522028822.0387902</v>
      </c>
      <c r="J312" s="57">
        <v>3637340981.5483699</v>
      </c>
      <c r="K312" s="57">
        <v>3738330833.9686098</v>
      </c>
      <c r="L312" s="57">
        <v>3828385694.6988401</v>
      </c>
      <c r="M312" s="57">
        <v>3910582862.2546501</v>
      </c>
      <c r="N312" s="57">
        <v>3987689618.2677302</v>
      </c>
      <c r="O312" s="57">
        <v>4062163227.48598</v>
      </c>
      <c r="P312" s="57">
        <v>4136150937.7735</v>
      </c>
      <c r="Q312" s="57">
        <v>4211489980.1104698</v>
      </c>
      <c r="R312" s="57">
        <v>4289707568.59337</v>
      </c>
      <c r="S312" s="57">
        <v>4372020900.4347496</v>
      </c>
      <c r="T312" s="57">
        <v>4459337155.9633904</v>
      </c>
      <c r="U312" s="57">
        <v>4552253498.6242104</v>
      </c>
      <c r="V312" s="57">
        <v>4651057074.9783201</v>
      </c>
      <c r="W312" s="57">
        <v>4755725014.7030401</v>
      </c>
      <c r="X312" s="57">
        <v>4865924430.5918198</v>
      </c>
      <c r="Y312" s="57">
        <v>4981012418.5542698</v>
      </c>
      <c r="Z312" s="57">
        <v>5100036057.6162004</v>
      </c>
      <c r="AA312" s="57">
        <v>5221732409.91961</v>
      </c>
      <c r="AB312" s="57">
        <v>5344528520.7226295</v>
      </c>
      <c r="AC312" s="57">
        <v>5466541418.3996201</v>
      </c>
      <c r="AD312" s="57">
        <v>5585578114.4410601</v>
      </c>
      <c r="AE312" s="57">
        <v>5699135603.45368</v>
      </c>
      <c r="AF312" s="57">
        <v>5804400863.1602697</v>
      </c>
      <c r="AG312" s="57">
        <v>5898250854.3998499</v>
      </c>
      <c r="AH312" s="57">
        <v>5977252521.1276598</v>
      </c>
      <c r="AI312" s="57">
        <v>6037662790.41506</v>
      </c>
      <c r="AJ312" s="57">
        <v>6075428572.4496202</v>
      </c>
      <c r="AK312" s="57">
        <v>6086186760.5350304</v>
      </c>
      <c r="AL312" s="57">
        <v>6065264231.0911798</v>
      </c>
      <c r="AM312" s="57">
        <v>6007677843.6540899</v>
      </c>
      <c r="AN312" s="57">
        <v>5908134440.8761797</v>
      </c>
      <c r="AO312" s="57">
        <v>5761030848.5256701</v>
      </c>
      <c r="AP312" s="57">
        <v>5560453875.4872799</v>
      </c>
      <c r="AQ312" s="57">
        <v>5300180313.7617397</v>
      </c>
      <c r="AR312" s="57">
        <v>4973676938.4659204</v>
      </c>
      <c r="AS312" s="57">
        <v>4574100507.8331404</v>
      </c>
      <c r="AT312" s="57">
        <v>4094297763.2123899</v>
      </c>
    </row>
    <row r="313" spans="1:46">
      <c r="A313">
        <v>97</v>
      </c>
      <c r="B313">
        <v>610700</v>
      </c>
      <c r="C313" t="s">
        <v>446</v>
      </c>
      <c r="D313" t="s">
        <v>535</v>
      </c>
      <c r="E313" s="57">
        <v>6034292125.0550003</v>
      </c>
      <c r="F313" s="57">
        <v>6092807022.2603397</v>
      </c>
      <c r="G313" s="57">
        <v>6184005433.59937</v>
      </c>
      <c r="H313" s="57">
        <v>6303122829.9858904</v>
      </c>
      <c r="I313" s="57">
        <v>6445605358.6942797</v>
      </c>
      <c r="J313" s="57">
        <v>6607109843.3594599</v>
      </c>
      <c r="K313" s="57">
        <v>6783503783.97682</v>
      </c>
      <c r="L313" s="57">
        <v>6970865356.90242</v>
      </c>
      <c r="M313" s="57">
        <v>7165483414.8527298</v>
      </c>
      <c r="N313" s="57">
        <v>7363857486.90485</v>
      </c>
      <c r="O313" s="57">
        <v>7562697778.4963799</v>
      </c>
      <c r="P313" s="57">
        <v>7758925171.4254503</v>
      </c>
      <c r="Q313" s="57">
        <v>7949671223.85075</v>
      </c>
      <c r="R313" s="57">
        <v>8132278170.2915297</v>
      </c>
      <c r="S313" s="57">
        <v>8304298921.6275301</v>
      </c>
      <c r="T313" s="57">
        <v>8463497065.0990801</v>
      </c>
      <c r="U313" s="57">
        <v>8607846864.3069897</v>
      </c>
      <c r="V313" s="57">
        <v>8735533259.2126808</v>
      </c>
      <c r="W313" s="57">
        <v>8844951866.1380806</v>
      </c>
      <c r="X313" s="57">
        <v>8934708977.7656193</v>
      </c>
      <c r="Y313" s="57">
        <v>9003621563.1383591</v>
      </c>
      <c r="Z313" s="57">
        <v>9050717267.6597691</v>
      </c>
      <c r="AA313" s="57">
        <v>9075234413.0940304</v>
      </c>
      <c r="AB313" s="57">
        <v>9076621997.5657005</v>
      </c>
      <c r="AC313" s="57">
        <v>9054539695.5599594</v>
      </c>
      <c r="AD313" s="57">
        <v>9008857857.9224892</v>
      </c>
      <c r="AE313" s="57">
        <v>8939657511.8596306</v>
      </c>
      <c r="AF313" s="57">
        <v>8847230360.9380398</v>
      </c>
      <c r="AG313" s="57">
        <v>8732078785.0851498</v>
      </c>
      <c r="AH313" s="57">
        <v>8594915840.58881</v>
      </c>
      <c r="AI313" s="57">
        <v>8436665260.0973396</v>
      </c>
      <c r="AJ313" s="57">
        <v>8258461452.6197596</v>
      </c>
      <c r="AK313" s="57">
        <v>8061649503.5255499</v>
      </c>
      <c r="AL313" s="57">
        <v>7847785174.5447903</v>
      </c>
      <c r="AM313" s="57">
        <v>7618634903.7678804</v>
      </c>
      <c r="AN313" s="57">
        <v>7376175805.6461096</v>
      </c>
      <c r="AO313" s="57">
        <v>7122595670.9910498</v>
      </c>
      <c r="AP313" s="57">
        <v>6860292966.9748602</v>
      </c>
      <c r="AQ313" s="57">
        <v>6591876837.1303501</v>
      </c>
      <c r="AR313" s="57">
        <v>6320167101.3506899</v>
      </c>
      <c r="AS313" s="57">
        <v>6048194255.8896399</v>
      </c>
      <c r="AT313" s="57">
        <v>5779199473.3617496</v>
      </c>
    </row>
    <row r="314" spans="1:46">
      <c r="A314">
        <v>335</v>
      </c>
      <c r="B314">
        <v>610800</v>
      </c>
      <c r="C314" t="s">
        <v>446</v>
      </c>
      <c r="D314" t="s">
        <v>534</v>
      </c>
      <c r="E314" s="57">
        <v>4562396194.24825</v>
      </c>
      <c r="F314" s="57">
        <v>4670043089.8290997</v>
      </c>
      <c r="G314" s="57">
        <v>4793298203.5480804</v>
      </c>
      <c r="H314" s="57">
        <v>4930191035.7699203</v>
      </c>
      <c r="I314" s="57">
        <v>5078787291.9589596</v>
      </c>
      <c r="J314" s="57">
        <v>5237188882.6791</v>
      </c>
      <c r="K314" s="57">
        <v>5403533923.5938501</v>
      </c>
      <c r="L314" s="57">
        <v>5575996735.46628</v>
      </c>
      <c r="M314" s="57">
        <v>5752787844.1590405</v>
      </c>
      <c r="N314" s="57">
        <v>5932153980.6343899</v>
      </c>
      <c r="O314" s="57">
        <v>6112378080.9541597</v>
      </c>
      <c r="P314" s="57">
        <v>6291779286.2797499</v>
      </c>
      <c r="Q314" s="57">
        <v>6468712942.8721704</v>
      </c>
      <c r="R314" s="57">
        <v>6641570602.092</v>
      </c>
      <c r="S314" s="57">
        <v>6808780020.3993998</v>
      </c>
      <c r="T314" s="57">
        <v>6968805159.3541203</v>
      </c>
      <c r="U314" s="57">
        <v>7120146185.61549</v>
      </c>
      <c r="V314" s="57">
        <v>7261339470.94244</v>
      </c>
      <c r="W314" s="57">
        <v>7390957592.1934605</v>
      </c>
      <c r="X314" s="57">
        <v>7507609331.3266401</v>
      </c>
      <c r="Y314" s="57">
        <v>7609939675.3996401</v>
      </c>
      <c r="Z314" s="57">
        <v>7696629816.5697203</v>
      </c>
      <c r="AA314" s="57">
        <v>7766397152.0937204</v>
      </c>
      <c r="AB314" s="57">
        <v>7817995284.3280497</v>
      </c>
      <c r="AC314" s="57">
        <v>7850214020.7287197</v>
      </c>
      <c r="AD314" s="57">
        <v>7861879373.8513298</v>
      </c>
      <c r="AE314" s="57">
        <v>7851853561.3510303</v>
      </c>
      <c r="AF314" s="57">
        <v>7819035005.9825802</v>
      </c>
      <c r="AG314" s="57">
        <v>7762358335.6003199</v>
      </c>
      <c r="AH314" s="57">
        <v>7680794383.1581898</v>
      </c>
      <c r="AI314" s="57">
        <v>7573350186.7096796</v>
      </c>
      <c r="AJ314" s="57">
        <v>7439068989.4078999</v>
      </c>
      <c r="AK314" s="57">
        <v>7277030239.5054903</v>
      </c>
      <c r="AL314" s="57">
        <v>7086349590.3547401</v>
      </c>
      <c r="AM314" s="57">
        <v>6866178900.4075098</v>
      </c>
      <c r="AN314" s="57">
        <v>6615706233.2151699</v>
      </c>
      <c r="AO314" s="57">
        <v>6334155857.4287596</v>
      </c>
      <c r="AP314" s="57">
        <v>6020788246.7989101</v>
      </c>
      <c r="AQ314" s="57">
        <v>5674900080.1757402</v>
      </c>
      <c r="AR314" s="57">
        <v>5295824241.5090399</v>
      </c>
      <c r="AS314" s="57">
        <v>4882929819.8481598</v>
      </c>
      <c r="AT314" s="57">
        <v>4435622109.3420296</v>
      </c>
    </row>
    <row r="315" spans="1:46">
      <c r="A315">
        <v>7</v>
      </c>
      <c r="B315">
        <v>610900</v>
      </c>
      <c r="C315" t="s">
        <v>446</v>
      </c>
      <c r="D315" t="s">
        <v>533</v>
      </c>
      <c r="E315" s="57">
        <v>2683886912.7736902</v>
      </c>
      <c r="F315" s="57">
        <v>3225544835.8866</v>
      </c>
      <c r="G315" s="57">
        <v>3673108593.7181702</v>
      </c>
      <c r="H315" s="57">
        <v>4035665815.80832</v>
      </c>
      <c r="I315" s="57">
        <v>4321901564.2053699</v>
      </c>
      <c r="J315" s="57">
        <v>4540098333.4658403</v>
      </c>
      <c r="K315" s="57">
        <v>4698136050.6545897</v>
      </c>
      <c r="L315" s="57">
        <v>4803492075.3447104</v>
      </c>
      <c r="M315" s="57">
        <v>4863241199.6176901</v>
      </c>
      <c r="N315" s="57">
        <v>4884055648.0631905</v>
      </c>
      <c r="O315" s="57">
        <v>4872205077.7792501</v>
      </c>
      <c r="P315" s="57">
        <v>4833556578.3721304</v>
      </c>
      <c r="Q315" s="57">
        <v>4773574671.9563904</v>
      </c>
      <c r="R315" s="57">
        <v>4697321313.1549101</v>
      </c>
      <c r="S315" s="57">
        <v>4609455889.0988598</v>
      </c>
      <c r="T315" s="57">
        <v>4514235219.42766</v>
      </c>
      <c r="U315" s="57">
        <v>4415513556.2890596</v>
      </c>
      <c r="V315" s="57">
        <v>4316742584.3390799</v>
      </c>
      <c r="W315" s="57">
        <v>4220971420.7420301</v>
      </c>
      <c r="X315" s="57">
        <v>4130846615.1704602</v>
      </c>
      <c r="Y315" s="57">
        <v>4048612149.8053298</v>
      </c>
      <c r="Z315" s="57">
        <v>3976109439.3357501</v>
      </c>
      <c r="AA315" s="57">
        <v>3914777330.95929</v>
      </c>
      <c r="AB315" s="57">
        <v>3865652104.3815899</v>
      </c>
      <c r="AC315" s="57">
        <v>3829367471.81668</v>
      </c>
      <c r="AD315" s="57">
        <v>3806154577.98703</v>
      </c>
      <c r="AE315" s="57">
        <v>3795842000.1231399</v>
      </c>
      <c r="AF315" s="57">
        <v>3797855747.9639602</v>
      </c>
      <c r="AG315" s="57">
        <v>3811219263.75665</v>
      </c>
      <c r="AH315" s="57">
        <v>3834553422.2567701</v>
      </c>
      <c r="AI315" s="57">
        <v>3866076530.7280302</v>
      </c>
      <c r="AJ315" s="57">
        <v>3903604328.9425702</v>
      </c>
      <c r="AK315" s="57">
        <v>3944549989.1805701</v>
      </c>
      <c r="AL315" s="57">
        <v>3985924116.2308998</v>
      </c>
      <c r="AM315" s="57">
        <v>4024334747.3902898</v>
      </c>
      <c r="AN315" s="57">
        <v>4055987352.46417</v>
      </c>
      <c r="AO315" s="57">
        <v>4076684833.7658701</v>
      </c>
      <c r="AP315" s="57">
        <v>4081827526.1171598</v>
      </c>
      <c r="AQ315" s="57">
        <v>4066413196.8484502</v>
      </c>
      <c r="AR315" s="57">
        <v>4025037045.7976699</v>
      </c>
      <c r="AS315" s="57">
        <v>3951891705.3118901</v>
      </c>
      <c r="AT315" s="57">
        <v>3840767240.2456698</v>
      </c>
    </row>
    <row r="316" spans="1:46">
      <c r="A316">
        <v>235</v>
      </c>
      <c r="B316">
        <v>611000</v>
      </c>
      <c r="C316" t="s">
        <v>446</v>
      </c>
      <c r="D316" t="s">
        <v>532</v>
      </c>
      <c r="E316" s="57">
        <v>3281735690.3680301</v>
      </c>
      <c r="F316" s="57">
        <v>3087435894.5429902</v>
      </c>
      <c r="G316" s="57">
        <v>2980911494.2417102</v>
      </c>
      <c r="H316" s="57">
        <v>2949471207.3024998</v>
      </c>
      <c r="I316" s="57">
        <v>2981125039.9851198</v>
      </c>
      <c r="J316" s="57">
        <v>3064584286.9707398</v>
      </c>
      <c r="K316" s="57">
        <v>3189261531.36202</v>
      </c>
      <c r="L316" s="57">
        <v>3345270644.6831002</v>
      </c>
      <c r="M316" s="57">
        <v>3523426786.8793602</v>
      </c>
      <c r="N316" s="57">
        <v>3715246406.3178802</v>
      </c>
      <c r="O316" s="57">
        <v>3912947239.7870102</v>
      </c>
      <c r="P316" s="57">
        <v>4109448312.4965901</v>
      </c>
      <c r="Q316" s="57">
        <v>4298369938.0778999</v>
      </c>
      <c r="R316" s="57">
        <v>4474033718.5836601</v>
      </c>
      <c r="S316" s="57">
        <v>4631462544.4880104</v>
      </c>
      <c r="T316" s="57">
        <v>4766380594.6865902</v>
      </c>
      <c r="U316" s="57">
        <v>4875213336.4962797</v>
      </c>
      <c r="V316" s="57">
        <v>4955087525.6557398</v>
      </c>
      <c r="W316" s="57">
        <v>5003831206.32481</v>
      </c>
      <c r="X316" s="57">
        <v>5019973711.0848198</v>
      </c>
      <c r="Y316" s="57">
        <v>5002745660.9385099</v>
      </c>
      <c r="Z316" s="57">
        <v>4952078965.3102798</v>
      </c>
      <c r="AA316" s="57">
        <v>4868606822.0456896</v>
      </c>
      <c r="AB316" s="57">
        <v>4753663717.4117804</v>
      </c>
      <c r="AC316" s="57">
        <v>4609285426.0972996</v>
      </c>
      <c r="AD316" s="57">
        <v>4438209011.2120104</v>
      </c>
      <c r="AE316" s="57">
        <v>4243872824.2875099</v>
      </c>
      <c r="AF316" s="57">
        <v>4030416505.2765899</v>
      </c>
      <c r="AG316" s="57">
        <v>3802680982.5535698</v>
      </c>
      <c r="AH316" s="57">
        <v>3566208472.9141002</v>
      </c>
      <c r="AI316" s="57">
        <v>3327242481.57551</v>
      </c>
      <c r="AJ316" s="57">
        <v>3092727802.17628</v>
      </c>
      <c r="AK316" s="57">
        <v>2870310516.7767701</v>
      </c>
      <c r="AL316" s="57">
        <v>2668337995.8582501</v>
      </c>
      <c r="AM316" s="57">
        <v>2495858898.3234601</v>
      </c>
      <c r="AN316" s="57">
        <v>2362623171.4971099</v>
      </c>
      <c r="AO316" s="57">
        <v>2279082051.1250401</v>
      </c>
      <c r="AP316" s="57">
        <v>2256388061.37431</v>
      </c>
      <c r="AQ316" s="57">
        <v>2306395014.8337202</v>
      </c>
      <c r="AR316" s="57">
        <v>2441658012.5134001</v>
      </c>
      <c r="AS316" s="57">
        <v>2675433443.8450098</v>
      </c>
      <c r="AT316" s="57">
        <v>3021678986.6812501</v>
      </c>
    </row>
    <row r="317" spans="1:46">
      <c r="A317">
        <v>156</v>
      </c>
      <c r="B317">
        <v>620100</v>
      </c>
      <c r="C317" t="s">
        <v>466</v>
      </c>
      <c r="D317" t="s">
        <v>531</v>
      </c>
      <c r="E317" s="57">
        <v>5543444005.6998396</v>
      </c>
      <c r="F317" s="57">
        <v>5872977669.1013899</v>
      </c>
      <c r="G317" s="57">
        <v>6163595164.1062803</v>
      </c>
      <c r="H317" s="57">
        <v>6421085682.3436804</v>
      </c>
      <c r="I317" s="57">
        <v>6650816811.6011</v>
      </c>
      <c r="J317" s="57">
        <v>6857734535.8242998</v>
      </c>
      <c r="K317" s="57">
        <v>7046363235.1173201</v>
      </c>
      <c r="L317" s="57">
        <v>7220805685.7425604</v>
      </c>
      <c r="M317" s="57">
        <v>7384743060.1206303</v>
      </c>
      <c r="N317" s="57">
        <v>7541434926.8304701</v>
      </c>
      <c r="O317" s="57">
        <v>7693719250.6092997</v>
      </c>
      <c r="P317" s="57">
        <v>7844012392.3526497</v>
      </c>
      <c r="Q317" s="57">
        <v>7994309109.1142998</v>
      </c>
      <c r="R317" s="57">
        <v>8146182554.1063499</v>
      </c>
      <c r="S317" s="57">
        <v>8300784276.6992102</v>
      </c>
      <c r="T317" s="57">
        <v>8458844222.4215097</v>
      </c>
      <c r="U317" s="57">
        <v>8620670732.9602394</v>
      </c>
      <c r="V317" s="57">
        <v>8786150546.1606407</v>
      </c>
      <c r="W317" s="57">
        <v>8954748796.0262604</v>
      </c>
      <c r="X317" s="57">
        <v>9125509012.7189293</v>
      </c>
      <c r="Y317" s="57">
        <v>9297053122.5587807</v>
      </c>
      <c r="Z317" s="57">
        <v>9467581448.024229</v>
      </c>
      <c r="AA317" s="57">
        <v>9634872707.7519703</v>
      </c>
      <c r="AB317" s="57">
        <v>9796284016.5369892</v>
      </c>
      <c r="AC317" s="57">
        <v>9948750885.3325806</v>
      </c>
      <c r="AD317" s="57">
        <v>10088787221.250299</v>
      </c>
      <c r="AE317" s="57">
        <v>10212485327.559999</v>
      </c>
      <c r="AF317" s="57">
        <v>10315515903.689899</v>
      </c>
      <c r="AG317" s="57">
        <v>10393128045.2264</v>
      </c>
      <c r="AH317" s="57">
        <v>10440149243.914301</v>
      </c>
      <c r="AI317" s="57">
        <v>10450985387.656401</v>
      </c>
      <c r="AJ317" s="57">
        <v>10419620760.514299</v>
      </c>
      <c r="AK317" s="57">
        <v>10339618042.7075</v>
      </c>
      <c r="AL317" s="57">
        <v>10204118310.613701</v>
      </c>
      <c r="AM317" s="57">
        <v>10005841036.7694</v>
      </c>
      <c r="AN317" s="57">
        <v>9737084089.8688698</v>
      </c>
      <c r="AO317" s="57">
        <v>9389723734.7649498</v>
      </c>
      <c r="AP317" s="57">
        <v>8955214632.4686298</v>
      </c>
      <c r="AQ317" s="57">
        <v>8424589840.1493196</v>
      </c>
      <c r="AR317" s="57">
        <v>7788460811.1346102</v>
      </c>
      <c r="AS317" s="57">
        <v>7037017394.9105501</v>
      </c>
      <c r="AT317" s="57">
        <v>6160027837.12115</v>
      </c>
    </row>
    <row r="318" spans="1:46">
      <c r="A318">
        <v>133</v>
      </c>
      <c r="B318">
        <v>620200</v>
      </c>
      <c r="C318" t="s">
        <v>466</v>
      </c>
      <c r="D318" t="s">
        <v>530</v>
      </c>
      <c r="E318" s="57">
        <v>378572454.28845799</v>
      </c>
      <c r="F318" s="57">
        <v>396669961.29555702</v>
      </c>
      <c r="G318" s="57">
        <v>412670260.07894403</v>
      </c>
      <c r="H318" s="57">
        <v>426729889.60194302</v>
      </c>
      <c r="I318" s="57">
        <v>438999331.94377798</v>
      </c>
      <c r="J318" s="57">
        <v>449623012.29957098</v>
      </c>
      <c r="K318" s="57">
        <v>458739298.980344</v>
      </c>
      <c r="L318" s="57">
        <v>466480503.41301799</v>
      </c>
      <c r="M318" s="57">
        <v>472972880.14041197</v>
      </c>
      <c r="N318" s="57">
        <v>478336626.82124698</v>
      </c>
      <c r="O318" s="57">
        <v>482685884.23013902</v>
      </c>
      <c r="P318" s="57">
        <v>486128736.25760698</v>
      </c>
      <c r="Q318" s="57">
        <v>488767209.91006702</v>
      </c>
      <c r="R318" s="57">
        <v>490697275.309834</v>
      </c>
      <c r="S318" s="57">
        <v>492008845.69512397</v>
      </c>
      <c r="T318" s="57">
        <v>492785777.42005098</v>
      </c>
      <c r="U318" s="57">
        <v>493105869.95462698</v>
      </c>
      <c r="V318" s="57">
        <v>493040865.88476402</v>
      </c>
      <c r="W318" s="57">
        <v>492656450.91227502</v>
      </c>
      <c r="X318" s="57">
        <v>492012253.85487002</v>
      </c>
      <c r="Y318" s="57">
        <v>491161846.64615703</v>
      </c>
      <c r="Z318" s="57">
        <v>490152744.33564699</v>
      </c>
      <c r="AA318" s="57">
        <v>489026405.08874702</v>
      </c>
      <c r="AB318" s="57">
        <v>487818230.18676198</v>
      </c>
      <c r="AC318" s="57">
        <v>486557564.02690297</v>
      </c>
      <c r="AD318" s="57">
        <v>485267694.12227201</v>
      </c>
      <c r="AE318" s="57">
        <v>483965851.10187298</v>
      </c>
      <c r="AF318" s="57">
        <v>482663208.71061099</v>
      </c>
      <c r="AG318" s="57">
        <v>481364883.80928999</v>
      </c>
      <c r="AH318" s="57">
        <v>480069936.37460703</v>
      </c>
      <c r="AI318" s="57">
        <v>478771369.49916899</v>
      </c>
      <c r="AJ318" s="57">
        <v>477456129.391473</v>
      </c>
      <c r="AK318" s="57">
        <v>476105105.37591898</v>
      </c>
      <c r="AL318" s="57">
        <v>474693129.89280498</v>
      </c>
      <c r="AM318" s="57">
        <v>473188978.49832898</v>
      </c>
      <c r="AN318" s="57">
        <v>471555369.86458802</v>
      </c>
      <c r="AO318" s="57">
        <v>469748965.779576</v>
      </c>
      <c r="AP318" s="57">
        <v>467720371.147192</v>
      </c>
      <c r="AQ318" s="57">
        <v>465414133.98722702</v>
      </c>
      <c r="AR318" s="57">
        <v>462768745.43537498</v>
      </c>
      <c r="AS318" s="57">
        <v>459716639.74322701</v>
      </c>
      <c r="AT318" s="57">
        <v>456184194.27827799</v>
      </c>
    </row>
    <row r="319" spans="1:46">
      <c r="A319">
        <v>137</v>
      </c>
      <c r="B319">
        <v>620300</v>
      </c>
      <c r="C319" t="s">
        <v>466</v>
      </c>
      <c r="D319" t="s">
        <v>529</v>
      </c>
      <c r="E319" s="57">
        <v>721925706.57335496</v>
      </c>
      <c r="F319" s="57">
        <v>753767610.96140003</v>
      </c>
      <c r="G319" s="57">
        <v>782994360.86560595</v>
      </c>
      <c r="H319" s="57">
        <v>809998954.42891598</v>
      </c>
      <c r="I319" s="57">
        <v>835141827.59598804</v>
      </c>
      <c r="J319" s="57">
        <v>858750854.11319005</v>
      </c>
      <c r="K319" s="57">
        <v>881121345.52860498</v>
      </c>
      <c r="L319" s="57">
        <v>902516051.19203103</v>
      </c>
      <c r="M319" s="57">
        <v>923165158.25497198</v>
      </c>
      <c r="N319" s="57">
        <v>943266291.67065406</v>
      </c>
      <c r="O319" s="57">
        <v>962984514.19401097</v>
      </c>
      <c r="P319" s="57">
        <v>982452326.38169003</v>
      </c>
      <c r="Q319" s="57">
        <v>1001769666.59205</v>
      </c>
      <c r="R319" s="57">
        <v>1021003910.98517</v>
      </c>
      <c r="S319" s="57">
        <v>1040189873.52284</v>
      </c>
      <c r="T319" s="57">
        <v>1059329805.96855</v>
      </c>
      <c r="U319" s="57">
        <v>1078393397.8875201</v>
      </c>
      <c r="V319" s="57">
        <v>1097317776.6466701</v>
      </c>
      <c r="W319" s="57">
        <v>1116007507.41465</v>
      </c>
      <c r="X319" s="57">
        <v>1134334593.1617999</v>
      </c>
      <c r="Y319" s="57">
        <v>1152138474.6602001</v>
      </c>
      <c r="Z319" s="57">
        <v>1169226030.4836099</v>
      </c>
      <c r="AA319" s="57">
        <v>1185371577.00754</v>
      </c>
      <c r="AB319" s="57">
        <v>1200316868.4091799</v>
      </c>
      <c r="AC319" s="57">
        <v>1213771096.66747</v>
      </c>
      <c r="AD319" s="57">
        <v>1225410891.56301</v>
      </c>
      <c r="AE319" s="57">
        <v>1234880320.67816</v>
      </c>
      <c r="AF319" s="57">
        <v>1241790889.39698</v>
      </c>
      <c r="AG319" s="57">
        <v>1245721540.9052401</v>
      </c>
      <c r="AH319" s="57">
        <v>1246218656.1904099</v>
      </c>
      <c r="AI319" s="57">
        <v>1242796054.0417099</v>
      </c>
      <c r="AJ319" s="57">
        <v>1234934991.05001</v>
      </c>
      <c r="AK319" s="57">
        <v>1222084161.60798</v>
      </c>
      <c r="AL319" s="57">
        <v>1203659697.90993</v>
      </c>
      <c r="AM319" s="57">
        <v>1179045169.9519</v>
      </c>
      <c r="AN319" s="57">
        <v>1147591585.5316601</v>
      </c>
      <c r="AO319" s="57">
        <v>1108617390.2486999</v>
      </c>
      <c r="AP319" s="57">
        <v>1061408467.50418</v>
      </c>
      <c r="AQ319" s="57">
        <v>1005218138.50102</v>
      </c>
      <c r="AR319" s="57">
        <v>939267162.24383199</v>
      </c>
      <c r="AS319" s="57">
        <v>862743735.53894603</v>
      </c>
      <c r="AT319" s="57">
        <v>774803492.99437499</v>
      </c>
    </row>
    <row r="320" spans="1:46">
      <c r="A320">
        <v>18</v>
      </c>
      <c r="B320">
        <v>620400</v>
      </c>
      <c r="C320" t="s">
        <v>466</v>
      </c>
      <c r="D320" t="s">
        <v>528</v>
      </c>
      <c r="E320" s="57">
        <v>1686537230.9997799</v>
      </c>
      <c r="F320" s="57">
        <v>1908763501.49509</v>
      </c>
      <c r="G320" s="57">
        <v>2096642419.2990401</v>
      </c>
      <c r="H320" s="57">
        <v>2253319870.3512101</v>
      </c>
      <c r="I320" s="57">
        <v>2381806930.25597</v>
      </c>
      <c r="J320" s="57">
        <v>2484979864.2824798</v>
      </c>
      <c r="K320" s="57">
        <v>2565580127.3646798</v>
      </c>
      <c r="L320" s="57">
        <v>2626214364.1013198</v>
      </c>
      <c r="M320" s="57">
        <v>2669354408.7559299</v>
      </c>
      <c r="N320" s="57">
        <v>2697337285.2568402</v>
      </c>
      <c r="O320" s="57">
        <v>2712365207.1971502</v>
      </c>
      <c r="P320" s="57">
        <v>2716505577.8347702</v>
      </c>
      <c r="Q320" s="57">
        <v>2711690990.0924001</v>
      </c>
      <c r="R320" s="57">
        <v>2699719226.5575199</v>
      </c>
      <c r="S320" s="57">
        <v>2682253259.4823999</v>
      </c>
      <c r="T320" s="57">
        <v>2660821250.7841401</v>
      </c>
      <c r="U320" s="57">
        <v>2636816552.04456</v>
      </c>
      <c r="V320" s="57">
        <v>2611497704.5103402</v>
      </c>
      <c r="W320" s="57">
        <v>2585988439.0928898</v>
      </c>
      <c r="X320" s="57">
        <v>2561277676.3684802</v>
      </c>
      <c r="Y320" s="57">
        <v>2538219526.5781202</v>
      </c>
      <c r="Z320" s="57">
        <v>2517533289.6276002</v>
      </c>
      <c r="AA320" s="57">
        <v>2499803455.0875502</v>
      </c>
      <c r="AB320" s="57">
        <v>2485479702.1933599</v>
      </c>
      <c r="AC320" s="57">
        <v>2474876899.84518</v>
      </c>
      <c r="AD320" s="57">
        <v>2468175106.6080499</v>
      </c>
      <c r="AE320" s="57">
        <v>2465419570.7117</v>
      </c>
      <c r="AF320" s="57">
        <v>2466520730.0507302</v>
      </c>
      <c r="AG320" s="57">
        <v>2471254212.1844301</v>
      </c>
      <c r="AH320" s="57">
        <v>2479260834.3369899</v>
      </c>
      <c r="AI320" s="57">
        <v>2490046603.3973198</v>
      </c>
      <c r="AJ320" s="57">
        <v>2502982715.9191298</v>
      </c>
      <c r="AK320" s="57">
        <v>2517305558.1209502</v>
      </c>
      <c r="AL320" s="57">
        <v>2532116705.8861098</v>
      </c>
      <c r="AM320" s="57">
        <v>2546382924.76263</v>
      </c>
      <c r="AN320" s="57">
        <v>2558936169.9635</v>
      </c>
      <c r="AO320" s="57">
        <v>2568473586.3663301</v>
      </c>
      <c r="AP320" s="57">
        <v>2573557508.5136099</v>
      </c>
      <c r="AQ320" s="57">
        <v>2572615460.6125798</v>
      </c>
      <c r="AR320" s="57">
        <v>2563940156.5352898</v>
      </c>
      <c r="AS320" s="57">
        <v>2545689499.8186302</v>
      </c>
      <c r="AT320" s="57">
        <v>2515886583.6641698</v>
      </c>
    </row>
    <row r="321" spans="1:46">
      <c r="A321">
        <v>268</v>
      </c>
      <c r="B321">
        <v>620500</v>
      </c>
      <c r="C321" t="s">
        <v>466</v>
      </c>
      <c r="D321" t="s">
        <v>527</v>
      </c>
      <c r="E321" s="57">
        <v>2431588768.23596</v>
      </c>
      <c r="F321" s="57">
        <v>3360967387.3682399</v>
      </c>
      <c r="G321" s="57">
        <v>4133981469.2642498</v>
      </c>
      <c r="H321" s="57">
        <v>4765635782.7915001</v>
      </c>
      <c r="I321" s="57">
        <v>5270272706.5826597</v>
      </c>
      <c r="J321" s="57">
        <v>5661572229.0356798</v>
      </c>
      <c r="K321" s="57">
        <v>5952551948.31357</v>
      </c>
      <c r="L321" s="57">
        <v>6155567072.3446798</v>
      </c>
      <c r="M321" s="57">
        <v>6282310418.8225698</v>
      </c>
      <c r="N321" s="57">
        <v>6343812415.2059002</v>
      </c>
      <c r="O321" s="57">
        <v>6350441098.7185402</v>
      </c>
      <c r="P321" s="57">
        <v>6311902116.3497295</v>
      </c>
      <c r="Q321" s="57">
        <v>6237238724.8537302</v>
      </c>
      <c r="R321" s="57">
        <v>6134831790.7500601</v>
      </c>
      <c r="S321" s="57">
        <v>6012399790.3234901</v>
      </c>
      <c r="T321" s="57">
        <v>5876998809.6240196</v>
      </c>
      <c r="U321" s="57">
        <v>5735022544.46667</v>
      </c>
      <c r="V321" s="57">
        <v>5592202300.43188</v>
      </c>
      <c r="W321" s="57">
        <v>5453606992.8652296</v>
      </c>
      <c r="X321" s="57">
        <v>5323643146.8773804</v>
      </c>
      <c r="Y321" s="57">
        <v>5206054897.3443604</v>
      </c>
      <c r="Z321" s="57">
        <v>5103923988.9074402</v>
      </c>
      <c r="AA321" s="57">
        <v>5019669775.9728699</v>
      </c>
      <c r="AB321" s="57">
        <v>4955049222.7122498</v>
      </c>
      <c r="AC321" s="57">
        <v>4911156903.0624104</v>
      </c>
      <c r="AD321" s="57">
        <v>4888425000.7253704</v>
      </c>
      <c r="AE321" s="57">
        <v>4886623309.1682997</v>
      </c>
      <c r="AF321" s="57">
        <v>4904859231.6234999</v>
      </c>
      <c r="AG321" s="57">
        <v>4941577781.0887098</v>
      </c>
      <c r="AH321" s="57">
        <v>4994561580.3268099</v>
      </c>
      <c r="AI321" s="57">
        <v>5060930861.8656301</v>
      </c>
      <c r="AJ321" s="57">
        <v>5137143467.9984999</v>
      </c>
      <c r="AK321" s="57">
        <v>5218994850.7838402</v>
      </c>
      <c r="AL321" s="57">
        <v>5301618072.0451403</v>
      </c>
      <c r="AM321" s="57">
        <v>5379483803.3715496</v>
      </c>
      <c r="AN321" s="57">
        <v>5446400326.11691</v>
      </c>
      <c r="AO321" s="57">
        <v>5495513531.4004202</v>
      </c>
      <c r="AP321" s="57">
        <v>5519306920.10672</v>
      </c>
      <c r="AQ321" s="57">
        <v>5509601602.8852196</v>
      </c>
      <c r="AR321" s="57">
        <v>5457556300.1510296</v>
      </c>
      <c r="AS321" s="57">
        <v>5353667342.0841398</v>
      </c>
      <c r="AT321" s="57">
        <v>5187768668.6297302</v>
      </c>
    </row>
    <row r="322" spans="1:46">
      <c r="A322">
        <v>296</v>
      </c>
      <c r="B322">
        <v>620600</v>
      </c>
      <c r="C322" t="s">
        <v>466</v>
      </c>
      <c r="D322" t="s">
        <v>526</v>
      </c>
      <c r="E322" s="57">
        <v>1395363657.30445</v>
      </c>
      <c r="F322" s="57">
        <v>1898267302.96753</v>
      </c>
      <c r="G322" s="57">
        <v>2312271586.8522501</v>
      </c>
      <c r="H322" s="57">
        <v>2646050355.1285</v>
      </c>
      <c r="I322" s="57">
        <v>2907891209.33425</v>
      </c>
      <c r="J322" s="57">
        <v>3105695506.3755999</v>
      </c>
      <c r="K322" s="57">
        <v>3246978358.52667</v>
      </c>
      <c r="L322" s="57">
        <v>3338868633.4296899</v>
      </c>
      <c r="M322" s="57">
        <v>3388108954.0949998</v>
      </c>
      <c r="N322" s="57">
        <v>3401055698.901</v>
      </c>
      <c r="O322" s="57">
        <v>3383679001.5941501</v>
      </c>
      <c r="P322" s="57">
        <v>3341562751.289</v>
      </c>
      <c r="Q322" s="57">
        <v>3279904592.4682298</v>
      </c>
      <c r="R322" s="57">
        <v>3203515924.9825602</v>
      </c>
      <c r="S322" s="57">
        <v>3116821904.0507998</v>
      </c>
      <c r="T322" s="57">
        <v>3023861440.2598</v>
      </c>
      <c r="U322" s="57">
        <v>2928287199.56459</v>
      </c>
      <c r="V322" s="57">
        <v>2833365603.28824</v>
      </c>
      <c r="W322" s="57">
        <v>2741976828.12183</v>
      </c>
      <c r="X322" s="57">
        <v>2656614806.12463</v>
      </c>
      <c r="Y322" s="57">
        <v>2579387224.7239699</v>
      </c>
      <c r="Z322" s="57">
        <v>2512015526.7151799</v>
      </c>
      <c r="AA322" s="57">
        <v>2455834910.2617502</v>
      </c>
      <c r="AB322" s="57">
        <v>2411794328.8952899</v>
      </c>
      <c r="AC322" s="57">
        <v>2380456491.5153198</v>
      </c>
      <c r="AD322" s="57">
        <v>2361997862.3897099</v>
      </c>
      <c r="AE322" s="57">
        <v>2356208661.15414</v>
      </c>
      <c r="AF322" s="57">
        <v>2362492862.8125901</v>
      </c>
      <c r="AG322" s="57">
        <v>2379868197.7369399</v>
      </c>
      <c r="AH322" s="57">
        <v>2406966151.6673298</v>
      </c>
      <c r="AI322" s="57">
        <v>2442031965.71176</v>
      </c>
      <c r="AJ322" s="57">
        <v>2482924636.3466201</v>
      </c>
      <c r="AK322" s="57">
        <v>2527116915.41608</v>
      </c>
      <c r="AL322" s="57">
        <v>2571695310.1325998</v>
      </c>
      <c r="AM322" s="57">
        <v>2613360083.0766602</v>
      </c>
      <c r="AN322" s="57">
        <v>2648425252.19666</v>
      </c>
      <c r="AO322" s="57">
        <v>2672818590.80936</v>
      </c>
      <c r="AP322" s="57">
        <v>2682081627.5994902</v>
      </c>
      <c r="AQ322" s="57">
        <v>2671369646.6196899</v>
      </c>
      <c r="AR322" s="57">
        <v>2635451687.2911701</v>
      </c>
      <c r="AS322" s="57">
        <v>2568710544.4025302</v>
      </c>
      <c r="AT322" s="57">
        <v>2465142768.1108999</v>
      </c>
    </row>
    <row r="323" spans="1:46">
      <c r="A323">
        <v>346</v>
      </c>
      <c r="B323">
        <v>620700</v>
      </c>
      <c r="C323" t="s">
        <v>466</v>
      </c>
      <c r="D323" t="s">
        <v>525</v>
      </c>
      <c r="E323" s="57">
        <v>1355540338.77598</v>
      </c>
      <c r="F323" s="57">
        <v>1460297007.10882</v>
      </c>
      <c r="G323" s="57">
        <v>1549817524.0810499</v>
      </c>
      <c r="H323" s="57">
        <v>1625429942.4730501</v>
      </c>
      <c r="I323" s="57">
        <v>1688406720.9593201</v>
      </c>
      <c r="J323" s="57">
        <v>1739964724.10853</v>
      </c>
      <c r="K323" s="57">
        <v>1781265222.3834701</v>
      </c>
      <c r="L323" s="57">
        <v>1813413892.1410699</v>
      </c>
      <c r="M323" s="57">
        <v>1837460815.63239</v>
      </c>
      <c r="N323" s="57">
        <v>1854400481.00263</v>
      </c>
      <c r="O323" s="57">
        <v>1865171782.2911301</v>
      </c>
      <c r="P323" s="57">
        <v>1870658019.4314001</v>
      </c>
      <c r="Q323" s="57">
        <v>1871686898.25102</v>
      </c>
      <c r="R323" s="57">
        <v>1869030530.47175</v>
      </c>
      <c r="S323" s="57">
        <v>1863405433.7094901</v>
      </c>
      <c r="T323" s="57">
        <v>1855472531.4742801</v>
      </c>
      <c r="U323" s="57">
        <v>1845837153.17027</v>
      </c>
      <c r="V323" s="57">
        <v>1835049034.0957699</v>
      </c>
      <c r="W323" s="57">
        <v>1823602315.4432199</v>
      </c>
      <c r="X323" s="57">
        <v>1811935544.2992001</v>
      </c>
      <c r="Y323" s="57">
        <v>1800431673.6444199</v>
      </c>
      <c r="Z323" s="57">
        <v>1789418062.35375</v>
      </c>
      <c r="AA323" s="57">
        <v>1779166475.1961801</v>
      </c>
      <c r="AB323" s="57">
        <v>1769893082.83482</v>
      </c>
      <c r="AC323" s="57">
        <v>1761758461.8269701</v>
      </c>
      <c r="AD323" s="57">
        <v>1754867594.6240001</v>
      </c>
      <c r="AE323" s="57">
        <v>1749269869.57147</v>
      </c>
      <c r="AF323" s="57">
        <v>1744959080.90905</v>
      </c>
      <c r="AG323" s="57">
        <v>1741873428.77057</v>
      </c>
      <c r="AH323" s="57">
        <v>1739895519.18398</v>
      </c>
      <c r="AI323" s="57">
        <v>1738852364.0713899</v>
      </c>
      <c r="AJ323" s="57">
        <v>1738515381.24898</v>
      </c>
      <c r="AK323" s="57">
        <v>1738600394.4271801</v>
      </c>
      <c r="AL323" s="57">
        <v>1738767633.2104499</v>
      </c>
      <c r="AM323" s="57">
        <v>1738621733.09744</v>
      </c>
      <c r="AN323" s="57">
        <v>1737711735.4809401</v>
      </c>
      <c r="AO323" s="57">
        <v>1735531087.6478701</v>
      </c>
      <c r="AP323" s="57">
        <v>1731517642.7792599</v>
      </c>
      <c r="AQ323" s="57">
        <v>1725053659.95035</v>
      </c>
      <c r="AR323" s="57">
        <v>1715465804.13043</v>
      </c>
      <c r="AS323" s="57">
        <v>1702025146.1829801</v>
      </c>
      <c r="AT323" s="57">
        <v>1683947162.8656299</v>
      </c>
    </row>
    <row r="324" spans="1:46">
      <c r="A324">
        <v>205</v>
      </c>
      <c r="B324">
        <v>620800</v>
      </c>
      <c r="C324" t="s">
        <v>466</v>
      </c>
      <c r="D324" t="s">
        <v>524</v>
      </c>
      <c r="E324" s="57">
        <v>1613849572.81779</v>
      </c>
      <c r="F324" s="57">
        <v>1606573381.3944499</v>
      </c>
      <c r="G324" s="57">
        <v>1617597072.34519</v>
      </c>
      <c r="H324" s="57">
        <v>1644336339.2746799</v>
      </c>
      <c r="I324" s="57">
        <v>1684335297.02511</v>
      </c>
      <c r="J324" s="57">
        <v>1735266481.6761301</v>
      </c>
      <c r="K324" s="57">
        <v>1794930850.5448999</v>
      </c>
      <c r="L324" s="57">
        <v>1861257782.1860399</v>
      </c>
      <c r="M324" s="57">
        <v>1932305076.39167</v>
      </c>
      <c r="N324" s="57">
        <v>2006258954.19139</v>
      </c>
      <c r="O324" s="57">
        <v>2081434057.8522601</v>
      </c>
      <c r="P324" s="57">
        <v>2156273450.87887</v>
      </c>
      <c r="Q324" s="57">
        <v>2229348618.0132499</v>
      </c>
      <c r="R324" s="57">
        <v>2299359465.2349601</v>
      </c>
      <c r="S324" s="57">
        <v>2365134319.7610002</v>
      </c>
      <c r="T324" s="57">
        <v>2425629930.0458698</v>
      </c>
      <c r="U324" s="57">
        <v>2479931465.7815499</v>
      </c>
      <c r="V324" s="57">
        <v>2527252517.8975301</v>
      </c>
      <c r="W324" s="57">
        <v>2566935098.56075</v>
      </c>
      <c r="X324" s="57">
        <v>2598449641.1756601</v>
      </c>
      <c r="Y324" s="57">
        <v>2621395000.38416</v>
      </c>
      <c r="Z324" s="57">
        <v>2635498452.06568</v>
      </c>
      <c r="AA324" s="57">
        <v>2640615693.33711</v>
      </c>
      <c r="AB324" s="57">
        <v>2636730842.5528002</v>
      </c>
      <c r="AC324" s="57">
        <v>2623956439.3046198</v>
      </c>
      <c r="AD324" s="57">
        <v>2602533444.4219198</v>
      </c>
      <c r="AE324" s="57">
        <v>2572831239.9715099</v>
      </c>
      <c r="AF324" s="57">
        <v>2535347629.25771</v>
      </c>
      <c r="AG324" s="57">
        <v>2490708836.82232</v>
      </c>
      <c r="AH324" s="57">
        <v>2439669508.4446101</v>
      </c>
      <c r="AI324" s="57">
        <v>2383112711.1413398</v>
      </c>
      <c r="AJ324" s="57">
        <v>2322049933.16678</v>
      </c>
      <c r="AK324" s="57">
        <v>2257621084.01263</v>
      </c>
      <c r="AL324" s="57">
        <v>2191094494.4081302</v>
      </c>
      <c r="AM324" s="57">
        <v>2123866916.3199601</v>
      </c>
      <c r="AN324" s="57">
        <v>2057463522.9522901</v>
      </c>
      <c r="AO324" s="57">
        <v>1993537908.7467899</v>
      </c>
      <c r="AP324" s="57">
        <v>1933872089.3826799</v>
      </c>
      <c r="AQ324" s="57">
        <v>1880376501.7764499</v>
      </c>
      <c r="AR324" s="57">
        <v>1835090004.0823801</v>
      </c>
      <c r="AS324" s="57">
        <v>1800179875.6919999</v>
      </c>
      <c r="AT324" s="57">
        <v>1777941817.23438</v>
      </c>
    </row>
    <row r="325" spans="1:46">
      <c r="A325">
        <v>146</v>
      </c>
      <c r="B325">
        <v>620900</v>
      </c>
      <c r="C325" t="s">
        <v>466</v>
      </c>
      <c r="D325" t="s">
        <v>523</v>
      </c>
      <c r="E325" s="57">
        <v>2313628536.8225698</v>
      </c>
      <c r="F325" s="57">
        <v>2252635214.5784602</v>
      </c>
      <c r="G325" s="57">
        <v>2195559484.5940599</v>
      </c>
      <c r="H325" s="57">
        <v>2142258439.7949901</v>
      </c>
      <c r="I325" s="57">
        <v>2092589842.22012</v>
      </c>
      <c r="J325" s="57">
        <v>2046412123.0216801</v>
      </c>
      <c r="K325" s="57">
        <v>2003584382.4651599</v>
      </c>
      <c r="L325" s="57">
        <v>1963966389.92939</v>
      </c>
      <c r="M325" s="57">
        <v>1927418583.9064901</v>
      </c>
      <c r="N325" s="57">
        <v>1893802072.0018899</v>
      </c>
      <c r="O325" s="57">
        <v>1862978630.93433</v>
      </c>
      <c r="P325" s="57">
        <v>1834810706.53585</v>
      </c>
      <c r="Q325" s="57">
        <v>1809161413.75179</v>
      </c>
      <c r="R325" s="57">
        <v>1785894536.64083</v>
      </c>
      <c r="S325" s="57">
        <v>1764874528.3749101</v>
      </c>
      <c r="T325" s="57">
        <v>1745966511.23932</v>
      </c>
      <c r="U325" s="57">
        <v>1729036276.6326101</v>
      </c>
      <c r="V325" s="57">
        <v>1713950285.06669</v>
      </c>
      <c r="W325" s="57">
        <v>1700575666.1667299</v>
      </c>
      <c r="X325" s="57">
        <v>1688780218.6712301</v>
      </c>
      <c r="Y325" s="57">
        <v>1678432410.4319899</v>
      </c>
      <c r="Z325" s="57">
        <v>1669401378.41413</v>
      </c>
      <c r="AA325" s="57">
        <v>1661556928.6960499</v>
      </c>
      <c r="AB325" s="57">
        <v>1654769536.46948</v>
      </c>
      <c r="AC325" s="57">
        <v>1648910346.0394499</v>
      </c>
      <c r="AD325" s="57">
        <v>1643851170.82428</v>
      </c>
      <c r="AE325" s="57">
        <v>1639464493.3556299</v>
      </c>
      <c r="AF325" s="57">
        <v>1635623465.27843</v>
      </c>
      <c r="AG325" s="57">
        <v>1632201907.35095</v>
      </c>
      <c r="AH325" s="57">
        <v>1629074309.4447401</v>
      </c>
      <c r="AI325" s="57">
        <v>1626115830.5446601</v>
      </c>
      <c r="AJ325" s="57">
        <v>1623202298.7488999</v>
      </c>
      <c r="AK325" s="57">
        <v>1620210211.26893</v>
      </c>
      <c r="AL325" s="57">
        <v>1617016734.4295399</v>
      </c>
      <c r="AM325" s="57">
        <v>1613499703.6688199</v>
      </c>
      <c r="AN325" s="57">
        <v>1609537623.5381701</v>
      </c>
      <c r="AO325" s="57">
        <v>1605009667.7023001</v>
      </c>
      <c r="AP325" s="57">
        <v>1599795678.9392099</v>
      </c>
      <c r="AQ325" s="57">
        <v>1593776169.14024</v>
      </c>
      <c r="AR325" s="57">
        <v>1586832319.3099899</v>
      </c>
      <c r="AS325" s="57">
        <v>1578845979.5664101</v>
      </c>
      <c r="AT325" s="57">
        <v>1569699669.1407299</v>
      </c>
    </row>
    <row r="326" spans="1:46">
      <c r="A326">
        <v>220</v>
      </c>
      <c r="B326">
        <v>621000</v>
      </c>
      <c r="C326" t="s">
        <v>466</v>
      </c>
      <c r="D326" t="s">
        <v>522</v>
      </c>
      <c r="E326" s="57">
        <v>2508369024.0462599</v>
      </c>
      <c r="F326" s="57">
        <v>2642830009.1628799</v>
      </c>
      <c r="G326" s="57">
        <v>2763905200.33285</v>
      </c>
      <c r="H326" s="57">
        <v>2872482236.5853</v>
      </c>
      <c r="I326" s="57">
        <v>2969419313.6305699</v>
      </c>
      <c r="J326" s="57">
        <v>3055545183.8602099</v>
      </c>
      <c r="K326" s="57">
        <v>3131659156.34694</v>
      </c>
      <c r="L326" s="57">
        <v>3198531096.8447399</v>
      </c>
      <c r="M326" s="57">
        <v>3256901427.7887402</v>
      </c>
      <c r="N326" s="57">
        <v>3307481128.29533</v>
      </c>
      <c r="O326" s="57">
        <v>3350951734.1620698</v>
      </c>
      <c r="P326" s="57">
        <v>3387965337.8677201</v>
      </c>
      <c r="Q326" s="57">
        <v>3419144588.5722899</v>
      </c>
      <c r="R326" s="57">
        <v>3445082692.11694</v>
      </c>
      <c r="S326" s="57">
        <v>3466343411.0240698</v>
      </c>
      <c r="T326" s="57">
        <v>3483461064.4972901</v>
      </c>
      <c r="U326" s="57">
        <v>3496940528.4214001</v>
      </c>
      <c r="V326" s="57">
        <v>3507257235.3624001</v>
      </c>
      <c r="W326" s="57">
        <v>3514857174.5675101</v>
      </c>
      <c r="X326" s="57">
        <v>3520156891.9651599</v>
      </c>
      <c r="Y326" s="57">
        <v>3523543490.1649799</v>
      </c>
      <c r="Z326" s="57">
        <v>3525374628.4577899</v>
      </c>
      <c r="AA326" s="57">
        <v>3525978522.81563</v>
      </c>
      <c r="AB326" s="57">
        <v>3525653945.8917499</v>
      </c>
      <c r="AC326" s="57">
        <v>3524670227.0206099</v>
      </c>
      <c r="AD326" s="57">
        <v>3523267252.2178502</v>
      </c>
      <c r="AE326" s="57">
        <v>3521655464.1803498</v>
      </c>
      <c r="AF326" s="57">
        <v>3520015862.28616</v>
      </c>
      <c r="AG326" s="57">
        <v>3518500002.5945802</v>
      </c>
      <c r="AH326" s="57">
        <v>3517229997.8460598</v>
      </c>
      <c r="AI326" s="57">
        <v>3516298517.4622998</v>
      </c>
      <c r="AJ326" s="57">
        <v>3515768787.5461898</v>
      </c>
      <c r="AK326" s="57">
        <v>3515674590.8818498</v>
      </c>
      <c r="AL326" s="57">
        <v>3516020266.9345398</v>
      </c>
      <c r="AM326" s="57">
        <v>3516780711.8508</v>
      </c>
      <c r="AN326" s="57">
        <v>3517901378.4583402</v>
      </c>
      <c r="AO326" s="57">
        <v>3519298276.2660899</v>
      </c>
      <c r="AP326" s="57">
        <v>3520857971.4641399</v>
      </c>
      <c r="AQ326" s="57">
        <v>3522437586.9238601</v>
      </c>
      <c r="AR326" s="57">
        <v>3523864802.1977901</v>
      </c>
      <c r="AS326" s="57">
        <v>3524937853.51964</v>
      </c>
      <c r="AT326" s="57">
        <v>3525425533.8043799</v>
      </c>
    </row>
    <row r="327" spans="1:46">
      <c r="A327">
        <v>64</v>
      </c>
      <c r="B327">
        <v>621100</v>
      </c>
      <c r="C327" t="s">
        <v>466</v>
      </c>
      <c r="D327" t="s">
        <v>521</v>
      </c>
      <c r="E327" s="57">
        <v>5363244916.89083</v>
      </c>
      <c r="F327" s="57">
        <v>5880808138.7902603</v>
      </c>
      <c r="G327" s="57">
        <v>6327710261.6679602</v>
      </c>
      <c r="H327" s="57">
        <v>6708549287.3836603</v>
      </c>
      <c r="I327" s="57">
        <v>7027801891.4967098</v>
      </c>
      <c r="J327" s="57">
        <v>7289823423.26612</v>
      </c>
      <c r="K327" s="57">
        <v>7498847905.6505804</v>
      </c>
      <c r="L327" s="57">
        <v>7658988035.3083296</v>
      </c>
      <c r="M327" s="57">
        <v>7774235182.5973196</v>
      </c>
      <c r="N327" s="57">
        <v>7848459391.57512</v>
      </c>
      <c r="O327" s="57">
        <v>7885409379.99893</v>
      </c>
      <c r="P327" s="57">
        <v>7888712539.3255997</v>
      </c>
      <c r="Q327" s="57">
        <v>7861874934.7116299</v>
      </c>
      <c r="R327" s="57">
        <v>7808281305.0131302</v>
      </c>
      <c r="S327" s="57">
        <v>7731195062.7858896</v>
      </c>
      <c r="T327" s="57">
        <v>7633758294.2853403</v>
      </c>
      <c r="U327" s="57">
        <v>7518991759.4664602</v>
      </c>
      <c r="V327" s="57">
        <v>7389794891.9839897</v>
      </c>
      <c r="W327" s="57">
        <v>7248945799.1922398</v>
      </c>
      <c r="X327" s="57">
        <v>7099101262.1452303</v>
      </c>
      <c r="Y327" s="57">
        <v>6942796735.5964899</v>
      </c>
      <c r="Z327" s="57">
        <v>6782446347.9993095</v>
      </c>
      <c r="AA327" s="57">
        <v>6620342901.5065899</v>
      </c>
      <c r="AB327" s="57">
        <v>6458657871.97085</v>
      </c>
      <c r="AC327" s="57">
        <v>6299441408.9442396</v>
      </c>
      <c r="AD327" s="57">
        <v>6144622335.6786203</v>
      </c>
      <c r="AE327" s="57">
        <v>5996008149.1253595</v>
      </c>
      <c r="AF327" s="57">
        <v>5855285019.9356203</v>
      </c>
      <c r="AG327" s="57">
        <v>5724017792.4601097</v>
      </c>
      <c r="AH327" s="57">
        <v>5603649984.7491903</v>
      </c>
      <c r="AI327" s="57">
        <v>5495503788.5528498</v>
      </c>
      <c r="AJ327" s="57">
        <v>5400780069.3208303</v>
      </c>
      <c r="AK327" s="57">
        <v>5320558366.2023296</v>
      </c>
      <c r="AL327" s="57">
        <v>5255796892.0462799</v>
      </c>
      <c r="AM327" s="57">
        <v>5207332533.4012699</v>
      </c>
      <c r="AN327" s="57">
        <v>5175880850.5155897</v>
      </c>
      <c r="AO327" s="57">
        <v>5162036077.3369398</v>
      </c>
      <c r="AP327" s="57">
        <v>5166271121.5129404</v>
      </c>
      <c r="AQ327" s="57">
        <v>5188937564.3905897</v>
      </c>
      <c r="AR327" s="57">
        <v>5230265661.01684</v>
      </c>
      <c r="AS327" s="57">
        <v>5290364340.1379404</v>
      </c>
      <c r="AT327" s="57">
        <v>5369221204.2000103</v>
      </c>
    </row>
    <row r="328" spans="1:46">
      <c r="A328">
        <v>178</v>
      </c>
      <c r="B328">
        <v>621200</v>
      </c>
      <c r="C328" t="s">
        <v>466</v>
      </c>
      <c r="D328" t="s">
        <v>520</v>
      </c>
      <c r="E328" s="57">
        <v>2177204849.6695099</v>
      </c>
      <c r="F328" s="57">
        <v>2859160780.0065699</v>
      </c>
      <c r="G328" s="57">
        <v>3423871296.1919599</v>
      </c>
      <c r="H328" s="57">
        <v>3882682623.1357098</v>
      </c>
      <c r="I328" s="57">
        <v>4246437265.7855701</v>
      </c>
      <c r="J328" s="57">
        <v>4525474009.1269798</v>
      </c>
      <c r="K328" s="57">
        <v>4729627918.1830597</v>
      </c>
      <c r="L328" s="57">
        <v>4868230338.0147104</v>
      </c>
      <c r="M328" s="57">
        <v>4950108893.7204304</v>
      </c>
      <c r="N328" s="57">
        <v>4983587490.4365797</v>
      </c>
      <c r="O328" s="57">
        <v>4976486313.3370504</v>
      </c>
      <c r="P328" s="57">
        <v>4936121827.6335897</v>
      </c>
      <c r="Q328" s="57">
        <v>4869306778.5755301</v>
      </c>
      <c r="R328" s="57">
        <v>4782350191.4500103</v>
      </c>
      <c r="S328" s="57">
        <v>4681057371.58183</v>
      </c>
      <c r="T328" s="57">
        <v>4570729904.3334799</v>
      </c>
      <c r="U328" s="57">
        <v>4456165655.1052399</v>
      </c>
      <c r="V328" s="57">
        <v>4341658769.3350096</v>
      </c>
      <c r="W328" s="57">
        <v>4230999672.4983401</v>
      </c>
      <c r="X328" s="57">
        <v>4127475070.1086602</v>
      </c>
      <c r="Y328" s="57">
        <v>4033867947.7170601</v>
      </c>
      <c r="Z328" s="57">
        <v>3952457570.9121599</v>
      </c>
      <c r="AA328" s="57">
        <v>3885019485.3204799</v>
      </c>
      <c r="AB328" s="57">
        <v>3832825516.6062498</v>
      </c>
      <c r="AC328" s="57">
        <v>3796643770.4713602</v>
      </c>
      <c r="AD328" s="57">
        <v>3776738632.6552901</v>
      </c>
      <c r="AE328" s="57">
        <v>3772870768.9353199</v>
      </c>
      <c r="AF328" s="57">
        <v>3784297125.1265702</v>
      </c>
      <c r="AG328" s="57">
        <v>3809770927.0816202</v>
      </c>
      <c r="AH328" s="57">
        <v>3847541680.6910601</v>
      </c>
      <c r="AI328" s="57">
        <v>3895355171.8827701</v>
      </c>
      <c r="AJ328" s="57">
        <v>3950453466.6227002</v>
      </c>
      <c r="AK328" s="57">
        <v>4009574910.9144402</v>
      </c>
      <c r="AL328" s="57">
        <v>4068954130.7992101</v>
      </c>
      <c r="AM328" s="57">
        <v>4124322032.3558502</v>
      </c>
      <c r="AN328" s="57">
        <v>4170905801.7009401</v>
      </c>
      <c r="AO328" s="57">
        <v>4203428904.9892702</v>
      </c>
      <c r="AP328" s="57">
        <v>4216111088.4124899</v>
      </c>
      <c r="AQ328" s="57">
        <v>4202668378.2004499</v>
      </c>
      <c r="AR328" s="57">
        <v>4156313080.6207399</v>
      </c>
      <c r="AS328" s="57">
        <v>4069753781.9785299</v>
      </c>
      <c r="AT328" s="57">
        <v>3935195348.6167102</v>
      </c>
    </row>
    <row r="329" spans="1:46">
      <c r="A329">
        <v>171</v>
      </c>
      <c r="B329">
        <v>622900</v>
      </c>
      <c r="C329" t="s">
        <v>466</v>
      </c>
      <c r="D329" t="s">
        <v>519</v>
      </c>
      <c r="E329" s="57">
        <v>2447754403.7874699</v>
      </c>
      <c r="F329" s="57">
        <v>2587079888.1655698</v>
      </c>
      <c r="G329" s="57">
        <v>2713509899.5843701</v>
      </c>
      <c r="H329" s="57">
        <v>2827892140.44978</v>
      </c>
      <c r="I329" s="57">
        <v>2931045689.3803802</v>
      </c>
      <c r="J329" s="57">
        <v>3023761001.20748</v>
      </c>
      <c r="K329" s="57">
        <v>3106799906.97509</v>
      </c>
      <c r="L329" s="57">
        <v>3180895613.93994</v>
      </c>
      <c r="M329" s="57">
        <v>3246752705.5714698</v>
      </c>
      <c r="N329" s="57">
        <v>3305047141.5518198</v>
      </c>
      <c r="O329" s="57">
        <v>3356426257.7758498</v>
      </c>
      <c r="P329" s="57">
        <v>3401508766.35115</v>
      </c>
      <c r="Q329" s="57">
        <v>3440884755.59796</v>
      </c>
      <c r="R329" s="57">
        <v>3475115690.0493102</v>
      </c>
      <c r="S329" s="57">
        <v>3504734410.4508801</v>
      </c>
      <c r="T329" s="57">
        <v>3530245133.7610798</v>
      </c>
      <c r="U329" s="57">
        <v>3552123453.1510501</v>
      </c>
      <c r="V329" s="57">
        <v>3570816338.0046101</v>
      </c>
      <c r="W329" s="57">
        <v>3586742133.9183002</v>
      </c>
      <c r="X329" s="57">
        <v>3600290562.7013898</v>
      </c>
      <c r="Y329" s="57">
        <v>3611822722.3758402</v>
      </c>
      <c r="Z329" s="57">
        <v>3621671087.1763201</v>
      </c>
      <c r="AA329" s="57">
        <v>3630139507.55023</v>
      </c>
      <c r="AB329" s="57">
        <v>3637503210.15765</v>
      </c>
      <c r="AC329" s="57">
        <v>3644008797.8713999</v>
      </c>
      <c r="AD329" s="57">
        <v>3649874249.7769899</v>
      </c>
      <c r="AE329" s="57">
        <v>3655288921.1726599</v>
      </c>
      <c r="AF329" s="57">
        <v>3660413543.5693598</v>
      </c>
      <c r="AG329" s="57">
        <v>3665380224.6907201</v>
      </c>
      <c r="AH329" s="57">
        <v>3670292448.4731102</v>
      </c>
      <c r="AI329" s="57">
        <v>3675225075.0655999</v>
      </c>
      <c r="AJ329" s="57">
        <v>3680224340.8299899</v>
      </c>
      <c r="AK329" s="57">
        <v>3685307858.3407502</v>
      </c>
      <c r="AL329" s="57">
        <v>3690464616.3850899</v>
      </c>
      <c r="AM329" s="57">
        <v>3695654979.9629502</v>
      </c>
      <c r="AN329" s="57">
        <v>3700810690.2869301</v>
      </c>
      <c r="AO329" s="57">
        <v>3705834864.7823601</v>
      </c>
      <c r="AP329" s="57">
        <v>3710601997.0873199</v>
      </c>
      <c r="AQ329" s="57">
        <v>3714957957.0525498</v>
      </c>
      <c r="AR329" s="57">
        <v>3718719990.7415099</v>
      </c>
      <c r="AS329" s="57">
        <v>3721676720.4303999</v>
      </c>
      <c r="AT329" s="57">
        <v>3723588144.60811</v>
      </c>
    </row>
    <row r="330" spans="1:46">
      <c r="A330">
        <v>78</v>
      </c>
      <c r="B330">
        <v>623000</v>
      </c>
      <c r="C330" t="s">
        <v>466</v>
      </c>
      <c r="D330" t="s">
        <v>518</v>
      </c>
      <c r="E330" s="57">
        <v>777394684.61883402</v>
      </c>
      <c r="F330" s="57">
        <v>811023174.5</v>
      </c>
      <c r="G330" s="57">
        <v>848714734.92197001</v>
      </c>
      <c r="H330" s="57">
        <v>889793714.079934</v>
      </c>
      <c r="I330" s="57">
        <v>933612776.36929595</v>
      </c>
      <c r="J330" s="57">
        <v>979552902.38567996</v>
      </c>
      <c r="K330" s="57">
        <v>1027023388.92493</v>
      </c>
      <c r="L330" s="57">
        <v>1075461848.9830899</v>
      </c>
      <c r="M330" s="57">
        <v>1124334211.7564499</v>
      </c>
      <c r="N330" s="57">
        <v>1173134722.6415</v>
      </c>
      <c r="O330" s="57">
        <v>1221385943.2349401</v>
      </c>
      <c r="P330" s="57">
        <v>1268638751.3336999</v>
      </c>
      <c r="Q330" s="57">
        <v>1314472340.9349301</v>
      </c>
      <c r="R330" s="57">
        <v>1358494222.23598</v>
      </c>
      <c r="S330" s="57">
        <v>1400340221.6344399</v>
      </c>
      <c r="T330" s="57">
        <v>1439674481.7281001</v>
      </c>
      <c r="U330" s="57">
        <v>1476189461.31497</v>
      </c>
      <c r="V330" s="57">
        <v>1509605935.39329</v>
      </c>
      <c r="W330" s="57">
        <v>1539672995.16149</v>
      </c>
      <c r="X330" s="57">
        <v>1566168048.01826</v>
      </c>
      <c r="Y330" s="57">
        <v>1588896817.5624599</v>
      </c>
      <c r="Z330" s="57">
        <v>1607693343.59319</v>
      </c>
      <c r="AA330" s="57">
        <v>1622419982.1097701</v>
      </c>
      <c r="AB330" s="57">
        <v>1632967405.3117399</v>
      </c>
      <c r="AC330" s="57">
        <v>1639254601.59886</v>
      </c>
      <c r="AD330" s="57">
        <v>1641228875.57107</v>
      </c>
      <c r="AE330" s="57">
        <v>1638865848.0285699</v>
      </c>
      <c r="AF330" s="57">
        <v>1632169455.97176</v>
      </c>
      <c r="AG330" s="57">
        <v>1621171952.6012599</v>
      </c>
      <c r="AH330" s="57">
        <v>1605933907.31792</v>
      </c>
      <c r="AI330" s="57">
        <v>1586544205.72279</v>
      </c>
      <c r="AJ330" s="57">
        <v>1563120049.61712</v>
      </c>
      <c r="AK330" s="57">
        <v>1535806957.0024199</v>
      </c>
      <c r="AL330" s="57">
        <v>1504778762.08038</v>
      </c>
      <c r="AM330" s="57">
        <v>1470237615.25295</v>
      </c>
      <c r="AN330" s="57">
        <v>1432413983.1222401</v>
      </c>
      <c r="AO330" s="57">
        <v>1391566648.4906299</v>
      </c>
      <c r="AP330" s="57">
        <v>1347982710.3606901</v>
      </c>
      <c r="AQ330" s="57">
        <v>1301977583.9352</v>
      </c>
      <c r="AR330" s="57">
        <v>1253895000.6171801</v>
      </c>
      <c r="AS330" s="57">
        <v>1204107008.00986</v>
      </c>
      <c r="AT330" s="57">
        <v>1153013969.9166701</v>
      </c>
    </row>
    <row r="331" spans="1:46">
      <c r="A331">
        <v>298</v>
      </c>
      <c r="B331">
        <v>630100</v>
      </c>
      <c r="C331" t="s">
        <v>450</v>
      </c>
      <c r="D331" t="s">
        <v>517</v>
      </c>
      <c r="E331" s="57">
        <v>7169368887.9045095</v>
      </c>
      <c r="F331" s="57">
        <v>6721663144.3885202</v>
      </c>
      <c r="G331" s="57">
        <v>6471368570.8301096</v>
      </c>
      <c r="H331" s="57">
        <v>6390074828.60355</v>
      </c>
      <c r="I331" s="57">
        <v>6450938356.6894503</v>
      </c>
      <c r="J331" s="57">
        <v>6628682371.6746798</v>
      </c>
      <c r="K331" s="57">
        <v>6899596867.7527199</v>
      </c>
      <c r="L331" s="57">
        <v>7241538616.7233295</v>
      </c>
      <c r="M331" s="57">
        <v>7633931167.9927101</v>
      </c>
      <c r="N331" s="57">
        <v>8057764848.5734901</v>
      </c>
      <c r="O331" s="57">
        <v>8495596763.0844698</v>
      </c>
      <c r="P331" s="57">
        <v>8931550793.7511902</v>
      </c>
      <c r="Q331" s="57">
        <v>9351317600.4053993</v>
      </c>
      <c r="R331" s="57">
        <v>9742154620.4852295</v>
      </c>
      <c r="S331" s="57">
        <v>10092886069.035299</v>
      </c>
      <c r="T331" s="57">
        <v>10393902938.7066</v>
      </c>
      <c r="U331" s="57">
        <v>10637162999.756399</v>
      </c>
      <c r="V331" s="57">
        <v>10816190800.048599</v>
      </c>
      <c r="W331" s="57">
        <v>10926077665.053301</v>
      </c>
      <c r="X331" s="57">
        <v>10963481697.847</v>
      </c>
      <c r="Y331" s="57">
        <v>10926627779.1129</v>
      </c>
      <c r="Z331" s="57">
        <v>10815307567.1401</v>
      </c>
      <c r="AA331" s="57">
        <v>10630879497.824499</v>
      </c>
      <c r="AB331" s="57">
        <v>10376268784.6682</v>
      </c>
      <c r="AC331" s="57">
        <v>10055967418.7798</v>
      </c>
      <c r="AD331" s="57">
        <v>9676034168.8742695</v>
      </c>
      <c r="AE331" s="57">
        <v>9244094581.2728901</v>
      </c>
      <c r="AF331" s="57">
        <v>8769340979.9038696</v>
      </c>
      <c r="AG331" s="57">
        <v>8262532466.3006001</v>
      </c>
      <c r="AH331" s="57">
        <v>7735994919.60394</v>
      </c>
      <c r="AI331" s="57">
        <v>7203620996.5608501</v>
      </c>
      <c r="AJ331" s="57">
        <v>6680870131.5250902</v>
      </c>
      <c r="AK331" s="57">
        <v>6184768536.4561195</v>
      </c>
      <c r="AL331" s="57">
        <v>5733909200.9194899</v>
      </c>
      <c r="AM331" s="57">
        <v>5348451892.0885601</v>
      </c>
      <c r="AN331" s="57">
        <v>5050123154.7422504</v>
      </c>
      <c r="AO331" s="57">
        <v>4862216311.2656898</v>
      </c>
      <c r="AP331" s="57">
        <v>4809591461.6504498</v>
      </c>
      <c r="AQ331" s="57">
        <v>4918675483.4948101</v>
      </c>
      <c r="AR331" s="57">
        <v>5217462032.0031099</v>
      </c>
      <c r="AS331" s="57">
        <v>5735511539.9863901</v>
      </c>
      <c r="AT331" s="57">
        <v>6503951217.8626099</v>
      </c>
    </row>
    <row r="332" spans="1:46">
      <c r="A332">
        <v>92</v>
      </c>
      <c r="B332">
        <v>630200</v>
      </c>
      <c r="C332" t="s">
        <v>450</v>
      </c>
      <c r="D332" t="s">
        <v>516</v>
      </c>
      <c r="E332" s="57">
        <v>1523371247.8766601</v>
      </c>
      <c r="F332" s="57">
        <v>1565711447.5311699</v>
      </c>
      <c r="G332" s="57">
        <v>1618022315.70665</v>
      </c>
      <c r="H332" s="57">
        <v>1678817376.16222</v>
      </c>
      <c r="I332" s="57">
        <v>1746673823.02193</v>
      </c>
      <c r="J332" s="57">
        <v>1820232520.7746799</v>
      </c>
      <c r="K332" s="57">
        <v>1898198004.2742701</v>
      </c>
      <c r="L332" s="57">
        <v>1979338478.7393701</v>
      </c>
      <c r="M332" s="57">
        <v>2062485819.75353</v>
      </c>
      <c r="N332" s="57">
        <v>2146535573.2652099</v>
      </c>
      <c r="O332" s="57">
        <v>2230446955.5877199</v>
      </c>
      <c r="P332" s="57">
        <v>2313242853.39926</v>
      </c>
      <c r="Q332" s="57">
        <v>2394009823.7429299</v>
      </c>
      <c r="R332" s="57">
        <v>2471898094.0267</v>
      </c>
      <c r="S332" s="57">
        <v>2546121562.0234098</v>
      </c>
      <c r="T332" s="57">
        <v>2615957795.87079</v>
      </c>
      <c r="U332" s="57">
        <v>2680748034.0714698</v>
      </c>
      <c r="V332" s="57">
        <v>2739897185.49296</v>
      </c>
      <c r="W332" s="57">
        <v>2792873829.36761</v>
      </c>
      <c r="X332" s="57">
        <v>2839210215.2927098</v>
      </c>
      <c r="Y332" s="57">
        <v>2878502263.2303901</v>
      </c>
      <c r="Z332" s="57">
        <v>2910409563.50769</v>
      </c>
      <c r="AA332" s="57">
        <v>2934655376.8165202</v>
      </c>
      <c r="AB332" s="57">
        <v>2951026634.2136698</v>
      </c>
      <c r="AC332" s="57">
        <v>2959373937.12081</v>
      </c>
      <c r="AD332" s="57">
        <v>2959611557.3245101</v>
      </c>
      <c r="AE332" s="57">
        <v>2951717436.9762001</v>
      </c>
      <c r="AF332" s="57">
        <v>2935733188.5922098</v>
      </c>
      <c r="AG332" s="57">
        <v>2911764095.05374</v>
      </c>
      <c r="AH332" s="57">
        <v>2879979109.6068902</v>
      </c>
      <c r="AI332" s="57">
        <v>2840610855.8626199</v>
      </c>
      <c r="AJ332" s="57">
        <v>2793955627.7967801</v>
      </c>
      <c r="AK332" s="57">
        <v>2740373389.7500901</v>
      </c>
      <c r="AL332" s="57">
        <v>2680287776.4282098</v>
      </c>
      <c r="AM332" s="57">
        <v>2614186092.9016099</v>
      </c>
      <c r="AN332" s="57">
        <v>2542619314.60567</v>
      </c>
      <c r="AO332" s="57">
        <v>2466202087.3406601</v>
      </c>
      <c r="AP332" s="57">
        <v>2385612727.27175</v>
      </c>
      <c r="AQ332" s="57">
        <v>2301593220.9289198</v>
      </c>
      <c r="AR332" s="57">
        <v>2214949225.2071199</v>
      </c>
      <c r="AS332" s="57">
        <v>2126550067.3661301</v>
      </c>
      <c r="AT332" s="57">
        <v>2037328745.0306301</v>
      </c>
    </row>
    <row r="333" spans="1:46">
      <c r="A333">
        <v>91</v>
      </c>
      <c r="B333">
        <v>632200</v>
      </c>
      <c r="C333" t="s">
        <v>450</v>
      </c>
      <c r="D333" t="s">
        <v>515</v>
      </c>
      <c r="E333" s="57">
        <v>159992200.84040999</v>
      </c>
      <c r="F333" s="57">
        <v>173310314.48100001</v>
      </c>
      <c r="G333" s="57">
        <v>186965239.36932001</v>
      </c>
      <c r="H333" s="57">
        <v>200843537.00162801</v>
      </c>
      <c r="I333" s="57">
        <v>214836701.40811899</v>
      </c>
      <c r="J333" s="57">
        <v>228841159.15292299</v>
      </c>
      <c r="K333" s="57">
        <v>242758269.334108</v>
      </c>
      <c r="L333" s="57">
        <v>256494323.583675</v>
      </c>
      <c r="M333" s="57">
        <v>269960546.06756502</v>
      </c>
      <c r="N333" s="57">
        <v>283073093.48565102</v>
      </c>
      <c r="O333" s="57">
        <v>295753055.07174402</v>
      </c>
      <c r="P333" s="57">
        <v>307926452.59359199</v>
      </c>
      <c r="Q333" s="57">
        <v>319524240.35287797</v>
      </c>
      <c r="R333" s="57">
        <v>330482305.18522</v>
      </c>
      <c r="S333" s="57">
        <v>340741466.46017301</v>
      </c>
      <c r="T333" s="57">
        <v>350247476.08122998</v>
      </c>
      <c r="U333" s="57">
        <v>358951018.485816</v>
      </c>
      <c r="V333" s="57">
        <v>366807710.64529401</v>
      </c>
      <c r="W333" s="57">
        <v>373778102.06496501</v>
      </c>
      <c r="X333" s="57">
        <v>379827674.78406399</v>
      </c>
      <c r="Y333" s="57">
        <v>384926843.37576199</v>
      </c>
      <c r="Z333" s="57">
        <v>389050954.94716501</v>
      </c>
      <c r="AA333" s="57">
        <v>392180289.13931799</v>
      </c>
      <c r="AB333" s="57">
        <v>394300058.12720001</v>
      </c>
      <c r="AC333" s="57">
        <v>395400406.619726</v>
      </c>
      <c r="AD333" s="57">
        <v>395476411.85974902</v>
      </c>
      <c r="AE333" s="57">
        <v>394528083.62405503</v>
      </c>
      <c r="AF333" s="57">
        <v>392560364.22336799</v>
      </c>
      <c r="AG333" s="57">
        <v>389583128.50234801</v>
      </c>
      <c r="AH333" s="57">
        <v>385611183.83959001</v>
      </c>
      <c r="AI333" s="57">
        <v>380664270.147627</v>
      </c>
      <c r="AJ333" s="57">
        <v>374767059.872926</v>
      </c>
      <c r="AK333" s="57">
        <v>367949157.99589002</v>
      </c>
      <c r="AL333" s="57">
        <v>360245102.03086001</v>
      </c>
      <c r="AM333" s="57">
        <v>351694362.02611101</v>
      </c>
      <c r="AN333" s="57">
        <v>342341340.56385601</v>
      </c>
      <c r="AO333" s="57">
        <v>332235372.76024401</v>
      </c>
      <c r="AP333" s="57">
        <v>321430726.26535499</v>
      </c>
      <c r="AQ333" s="57">
        <v>309986601.26321298</v>
      </c>
      <c r="AR333" s="57">
        <v>297967130.47177202</v>
      </c>
      <c r="AS333" s="57">
        <v>285441379.14292502</v>
      </c>
      <c r="AT333" s="57">
        <v>272483345.0625</v>
      </c>
    </row>
    <row r="334" spans="1:46">
      <c r="A334">
        <v>121</v>
      </c>
      <c r="B334">
        <v>632300</v>
      </c>
      <c r="C334" t="s">
        <v>450</v>
      </c>
      <c r="D334" t="s">
        <v>514</v>
      </c>
      <c r="E334" s="57">
        <v>169456007.55348</v>
      </c>
      <c r="F334" s="57">
        <v>181347097.98166701</v>
      </c>
      <c r="G334" s="57">
        <v>193963357.921094</v>
      </c>
      <c r="H334" s="57">
        <v>207159759.09888801</v>
      </c>
      <c r="I334" s="57">
        <v>220797196.337607</v>
      </c>
      <c r="J334" s="57">
        <v>234742487.55524501</v>
      </c>
      <c r="K334" s="57">
        <v>248868373.765228</v>
      </c>
      <c r="L334" s="57">
        <v>263053519.07642099</v>
      </c>
      <c r="M334" s="57">
        <v>277182510.69312</v>
      </c>
      <c r="N334" s="57">
        <v>291145858.915057</v>
      </c>
      <c r="O334" s="57">
        <v>304839997.137398</v>
      </c>
      <c r="P334" s="57">
        <v>318167281.850743</v>
      </c>
      <c r="Q334" s="57">
        <v>331035992.64112902</v>
      </c>
      <c r="R334" s="57">
        <v>343360332.19002301</v>
      </c>
      <c r="S334" s="57">
        <v>355060426.27433199</v>
      </c>
      <c r="T334" s="57">
        <v>366062323.76639199</v>
      </c>
      <c r="U334" s="57">
        <v>376297996.63397902</v>
      </c>
      <c r="V334" s="57">
        <v>385705339.94029802</v>
      </c>
      <c r="W334" s="57">
        <v>394228171.84399402</v>
      </c>
      <c r="X334" s="57">
        <v>401816233.59914201</v>
      </c>
      <c r="Y334" s="57">
        <v>408425189.55525398</v>
      </c>
      <c r="Z334" s="57">
        <v>414016627.15727597</v>
      </c>
      <c r="AA334" s="57">
        <v>418558056.94558799</v>
      </c>
      <c r="AB334" s="57">
        <v>422022912.556005</v>
      </c>
      <c r="AC334" s="57">
        <v>424390550.71977699</v>
      </c>
      <c r="AD334" s="57">
        <v>425646251.263587</v>
      </c>
      <c r="AE334" s="57">
        <v>425781217.10955399</v>
      </c>
      <c r="AF334" s="57">
        <v>424792574.27523202</v>
      </c>
      <c r="AG334" s="57">
        <v>422683371.87360698</v>
      </c>
      <c r="AH334" s="57">
        <v>419462582.11310202</v>
      </c>
      <c r="AI334" s="57">
        <v>415145100.29757297</v>
      </c>
      <c r="AJ334" s="57">
        <v>409751744.82631099</v>
      </c>
      <c r="AK334" s="57">
        <v>403309257.19404203</v>
      </c>
      <c r="AL334" s="57">
        <v>395850301.99092698</v>
      </c>
      <c r="AM334" s="57">
        <v>387413466.90255803</v>
      </c>
      <c r="AN334" s="57">
        <v>378043262.70996797</v>
      </c>
      <c r="AO334" s="57">
        <v>367790123.28961903</v>
      </c>
      <c r="AP334" s="57">
        <v>356710405.61340803</v>
      </c>
      <c r="AQ334" s="57">
        <v>344866389.748667</v>
      </c>
      <c r="AR334" s="57">
        <v>332326278.85816801</v>
      </c>
      <c r="AS334" s="57">
        <v>319164199.20010799</v>
      </c>
      <c r="AT334" s="57">
        <v>305460200.12812501</v>
      </c>
    </row>
    <row r="335" spans="1:46">
      <c r="A335">
        <v>94</v>
      </c>
      <c r="B335">
        <v>632500</v>
      </c>
      <c r="C335" t="s">
        <v>450</v>
      </c>
      <c r="D335" t="s">
        <v>513</v>
      </c>
      <c r="E335" s="57">
        <v>473835997.22456199</v>
      </c>
      <c r="F335" s="57">
        <v>477391631.698125</v>
      </c>
      <c r="G335" s="57">
        <v>485124756.67323297</v>
      </c>
      <c r="H335" s="57">
        <v>496507360.59606099</v>
      </c>
      <c r="I335" s="57">
        <v>511033159.87313998</v>
      </c>
      <c r="J335" s="57">
        <v>528217598.871355</v>
      </c>
      <c r="K335" s="57">
        <v>547597849.91794598</v>
      </c>
      <c r="L335" s="57">
        <v>568732813.300511</v>
      </c>
      <c r="M335" s="57">
        <v>591203117.26700199</v>
      </c>
      <c r="N335" s="57">
        <v>614611118.02572799</v>
      </c>
      <c r="O335" s="57">
        <v>638580899.74535203</v>
      </c>
      <c r="P335" s="57">
        <v>662758274.55489099</v>
      </c>
      <c r="Q335" s="57">
        <v>686810782.54372299</v>
      </c>
      <c r="R335" s="57">
        <v>710427691.76157403</v>
      </c>
      <c r="S335" s="57">
        <v>733319998.21853101</v>
      </c>
      <c r="T335" s="57">
        <v>755220425.88503397</v>
      </c>
      <c r="U335" s="57">
        <v>775883426.69188404</v>
      </c>
      <c r="V335" s="57">
        <v>795085180.53022599</v>
      </c>
      <c r="W335" s="57">
        <v>812623595.25157201</v>
      </c>
      <c r="X335" s="57">
        <v>828318306.66778302</v>
      </c>
      <c r="Y335" s="57">
        <v>842010678.55107796</v>
      </c>
      <c r="Z335" s="57">
        <v>853563802.63403296</v>
      </c>
      <c r="AA335" s="57">
        <v>862862498.60957503</v>
      </c>
      <c r="AB335" s="57">
        <v>869813314.13098705</v>
      </c>
      <c r="AC335" s="57">
        <v>874344524.81191397</v>
      </c>
      <c r="AD335" s="57">
        <v>876406134.22635102</v>
      </c>
      <c r="AE335" s="57">
        <v>875969873.90865099</v>
      </c>
      <c r="AF335" s="57">
        <v>873029203.35351503</v>
      </c>
      <c r="AG335" s="57">
        <v>867599310.01601601</v>
      </c>
      <c r="AH335" s="57">
        <v>859717109.31155801</v>
      </c>
      <c r="AI335" s="57">
        <v>849441244.61592495</v>
      </c>
      <c r="AJ335" s="57">
        <v>836852087.26524103</v>
      </c>
      <c r="AK335" s="57">
        <v>822051736.55599797</v>
      </c>
      <c r="AL335" s="57">
        <v>805164019.74502206</v>
      </c>
      <c r="AM335" s="57">
        <v>786334492.04952598</v>
      </c>
      <c r="AN335" s="57">
        <v>765730436.64704704</v>
      </c>
      <c r="AO335" s="57">
        <v>743540864.67550302</v>
      </c>
      <c r="AP335" s="57">
        <v>719976515.233145</v>
      </c>
      <c r="AQ335" s="57">
        <v>695269855.37860501</v>
      </c>
      <c r="AR335" s="57">
        <v>669675080.13084197</v>
      </c>
      <c r="AS335" s="57">
        <v>643468112.46918797</v>
      </c>
      <c r="AT335" s="57">
        <v>616946603.33333397</v>
      </c>
    </row>
    <row r="336" spans="1:46">
      <c r="A336">
        <v>88</v>
      </c>
      <c r="B336">
        <v>632600</v>
      </c>
      <c r="C336" t="s">
        <v>450</v>
      </c>
      <c r="D336" t="s">
        <v>512</v>
      </c>
      <c r="E336" s="57">
        <v>227320804.775105</v>
      </c>
      <c r="F336" s="57">
        <v>233085260.94</v>
      </c>
      <c r="G336" s="57">
        <v>240705021.574222</v>
      </c>
      <c r="H336" s="57">
        <v>249929413.898725</v>
      </c>
      <c r="I336" s="57">
        <v>260517943.09158701</v>
      </c>
      <c r="J336" s="57">
        <v>272240292.28801</v>
      </c>
      <c r="K336" s="57">
        <v>284876322.58032101</v>
      </c>
      <c r="L336" s="57">
        <v>298216073.01797301</v>
      </c>
      <c r="M336" s="57">
        <v>312059760.60754299</v>
      </c>
      <c r="N336" s="57">
        <v>326217780.31273103</v>
      </c>
      <c r="O336" s="57">
        <v>340510705.05436403</v>
      </c>
      <c r="P336" s="57">
        <v>354769285.71039301</v>
      </c>
      <c r="Q336" s="57">
        <v>368834451.11589402</v>
      </c>
      <c r="R336" s="57">
        <v>382557308.06306797</v>
      </c>
      <c r="S336" s="57">
        <v>395799141.301238</v>
      </c>
      <c r="T336" s="57">
        <v>408431413.53685701</v>
      </c>
      <c r="U336" s="57">
        <v>420335765.43349701</v>
      </c>
      <c r="V336" s="57">
        <v>431404015.61185902</v>
      </c>
      <c r="W336" s="57">
        <v>441538160.64976603</v>
      </c>
      <c r="X336" s="57">
        <v>450650375.082169</v>
      </c>
      <c r="Y336" s="57">
        <v>458663011.40113801</v>
      </c>
      <c r="Z336" s="57">
        <v>465508600.05587602</v>
      </c>
      <c r="AA336" s="57">
        <v>471129849.45270199</v>
      </c>
      <c r="AB336" s="57">
        <v>475479645.95506698</v>
      </c>
      <c r="AC336" s="57">
        <v>478521053.88354099</v>
      </c>
      <c r="AD336" s="57">
        <v>480227315.51582301</v>
      </c>
      <c r="AE336" s="57">
        <v>480581851.08673501</v>
      </c>
      <c r="AF336" s="57">
        <v>479578258.78822303</v>
      </c>
      <c r="AG336" s="57">
        <v>477220314.76936001</v>
      </c>
      <c r="AH336" s="57">
        <v>473521973.13634002</v>
      </c>
      <c r="AI336" s="57">
        <v>468507365.95248401</v>
      </c>
      <c r="AJ336" s="57">
        <v>462210803.23824</v>
      </c>
      <c r="AK336" s="57">
        <v>454676772.971178</v>
      </c>
      <c r="AL336" s="57">
        <v>445959941.08599299</v>
      </c>
      <c r="AM336" s="57">
        <v>436125151.47450501</v>
      </c>
      <c r="AN336" s="57">
        <v>425247425.98565799</v>
      </c>
      <c r="AO336" s="57">
        <v>413411964.42552203</v>
      </c>
      <c r="AP336" s="57">
        <v>400714144.557289</v>
      </c>
      <c r="AQ336" s="57">
        <v>387259522.101282</v>
      </c>
      <c r="AR336" s="57">
        <v>373163830.73494202</v>
      </c>
      <c r="AS336" s="57">
        <v>358552982.09284103</v>
      </c>
      <c r="AT336" s="57">
        <v>343563065.76666701</v>
      </c>
    </row>
    <row r="337" spans="1:46">
      <c r="A337">
        <v>337</v>
      </c>
      <c r="B337">
        <v>632700</v>
      </c>
      <c r="C337" t="s">
        <v>450</v>
      </c>
      <c r="D337" t="s">
        <v>511</v>
      </c>
      <c r="E337" s="57">
        <v>290513496.93255001</v>
      </c>
      <c r="F337" s="57">
        <v>293406297.69599998</v>
      </c>
      <c r="G337" s="57">
        <v>299221578.73232698</v>
      </c>
      <c r="H337" s="57">
        <v>307598151.43735301</v>
      </c>
      <c r="I337" s="57">
        <v>318189398.925776</v>
      </c>
      <c r="J337" s="57">
        <v>330663276.03117299</v>
      </c>
      <c r="K337" s="57">
        <v>344702309.30599803</v>
      </c>
      <c r="L337" s="57">
        <v>360003597.02157998</v>
      </c>
      <c r="M337" s="57">
        <v>376278809.16812801</v>
      </c>
      <c r="N337" s="57">
        <v>393254187.45472598</v>
      </c>
      <c r="O337" s="57">
        <v>410670545.30933601</v>
      </c>
      <c r="P337" s="57">
        <v>428283267.87879801</v>
      </c>
      <c r="Q337" s="57">
        <v>445862312.02882701</v>
      </c>
      <c r="R337" s="57">
        <v>463192206.34401703</v>
      </c>
      <c r="S337" s="57">
        <v>480072051.12783802</v>
      </c>
      <c r="T337" s="57">
        <v>496315518.40263897</v>
      </c>
      <c r="U337" s="57">
        <v>511750851.90964401</v>
      </c>
      <c r="V337" s="57">
        <v>526220867.10895401</v>
      </c>
      <c r="W337" s="57">
        <v>539582951.17955101</v>
      </c>
      <c r="X337" s="57">
        <v>551709063.01929104</v>
      </c>
      <c r="Y337" s="57">
        <v>562485733.24490499</v>
      </c>
      <c r="Z337" s="57">
        <v>571814064.19200397</v>
      </c>
      <c r="AA337" s="57">
        <v>579609729.91507804</v>
      </c>
      <c r="AB337" s="57">
        <v>585802976.18748999</v>
      </c>
      <c r="AC337" s="57">
        <v>590338620.50148499</v>
      </c>
      <c r="AD337" s="57">
        <v>593176052.06817806</v>
      </c>
      <c r="AE337" s="57">
        <v>594289231.81756699</v>
      </c>
      <c r="AF337" s="57">
        <v>593666692.39853001</v>
      </c>
      <c r="AG337" s="57">
        <v>591311538.17881095</v>
      </c>
      <c r="AH337" s="57">
        <v>587241445.24504101</v>
      </c>
      <c r="AI337" s="57">
        <v>581488661.40272701</v>
      </c>
      <c r="AJ337" s="57">
        <v>574100006.17624998</v>
      </c>
      <c r="AK337" s="57">
        <v>565136870.80886805</v>
      </c>
      <c r="AL337" s="57">
        <v>554675218.26272202</v>
      </c>
      <c r="AM337" s="57">
        <v>542805583.218817</v>
      </c>
      <c r="AN337" s="57">
        <v>529633072.07705098</v>
      </c>
      <c r="AO337" s="57">
        <v>515277362.95618999</v>
      </c>
      <c r="AP337" s="57">
        <v>499872705.69388199</v>
      </c>
      <c r="AQ337" s="57">
        <v>483567921.84664702</v>
      </c>
      <c r="AR337" s="57">
        <v>466526404.68988001</v>
      </c>
      <c r="AS337" s="57">
        <v>448926119.217861</v>
      </c>
      <c r="AT337" s="57">
        <v>430959602.143749</v>
      </c>
    </row>
    <row r="338" spans="1:46">
      <c r="A338">
        <v>95</v>
      </c>
      <c r="B338">
        <v>632800</v>
      </c>
      <c r="C338" t="s">
        <v>450</v>
      </c>
      <c r="D338" t="s">
        <v>510</v>
      </c>
      <c r="E338" s="57">
        <v>514579766.72231501</v>
      </c>
      <c r="F338" s="57">
        <v>523894361.61562502</v>
      </c>
      <c r="G338" s="57">
        <v>536608223.558599</v>
      </c>
      <c r="H338" s="57">
        <v>552243494.46792305</v>
      </c>
      <c r="I338" s="57">
        <v>570342276.98313701</v>
      </c>
      <c r="J338" s="57">
        <v>590466634.46663702</v>
      </c>
      <c r="K338" s="57">
        <v>612198591.00367105</v>
      </c>
      <c r="L338" s="57">
        <v>635140131.40233898</v>
      </c>
      <c r="M338" s="57">
        <v>658913201.19359696</v>
      </c>
      <c r="N338" s="57">
        <v>683159706.63125098</v>
      </c>
      <c r="O338" s="57">
        <v>707541514.69196403</v>
      </c>
      <c r="P338" s="57">
        <v>731740453.07524896</v>
      </c>
      <c r="Q338" s="57">
        <v>755458310.20347595</v>
      </c>
      <c r="R338" s="57">
        <v>778416835.22186399</v>
      </c>
      <c r="S338" s="57">
        <v>800357737.99848902</v>
      </c>
      <c r="T338" s="57">
        <v>821042689.12428105</v>
      </c>
      <c r="U338" s="57">
        <v>840253319.91301703</v>
      </c>
      <c r="V338" s="57">
        <v>857791222.40133905</v>
      </c>
      <c r="W338" s="57">
        <v>873477949.34872603</v>
      </c>
      <c r="X338" s="57">
        <v>887155014.23752797</v>
      </c>
      <c r="Y338" s="57">
        <v>898683891.27293301</v>
      </c>
      <c r="Z338" s="57">
        <v>907946015.38299799</v>
      </c>
      <c r="AA338" s="57">
        <v>914842782.21861601</v>
      </c>
      <c r="AB338" s="57">
        <v>919295548.153548</v>
      </c>
      <c r="AC338" s="57">
        <v>921245630.28439605</v>
      </c>
      <c r="AD338" s="57">
        <v>920654306.43063402</v>
      </c>
      <c r="AE338" s="57">
        <v>917502815.13456202</v>
      </c>
      <c r="AF338" s="57">
        <v>911792355.66135705</v>
      </c>
      <c r="AG338" s="57">
        <v>903544087.99904299</v>
      </c>
      <c r="AH338" s="57">
        <v>892799132.85849094</v>
      </c>
      <c r="AI338" s="57">
        <v>879618571.67342997</v>
      </c>
      <c r="AJ338" s="57">
        <v>864083446.60044801</v>
      </c>
      <c r="AK338" s="57">
        <v>846294760.51897097</v>
      </c>
      <c r="AL338" s="57">
        <v>826373477.031299</v>
      </c>
      <c r="AM338" s="57">
        <v>804460520.46256399</v>
      </c>
      <c r="AN338" s="57">
        <v>780716775.86076498</v>
      </c>
      <c r="AO338" s="57">
        <v>755323088.99674904</v>
      </c>
      <c r="AP338" s="57">
        <v>728480266.36422396</v>
      </c>
      <c r="AQ338" s="57">
        <v>700409075.17973995</v>
      </c>
      <c r="AR338" s="57">
        <v>671350243.38271201</v>
      </c>
      <c r="AS338" s="57">
        <v>641564459.63540006</v>
      </c>
      <c r="AT338" s="57">
        <v>611332373.32291698</v>
      </c>
    </row>
    <row r="339" spans="1:46">
      <c r="A339">
        <v>331</v>
      </c>
      <c r="B339">
        <v>640100</v>
      </c>
      <c r="C339" t="s">
        <v>451</v>
      </c>
      <c r="D339" t="s">
        <v>509</v>
      </c>
      <c r="E339" s="57">
        <v>3730217333.6522498</v>
      </c>
      <c r="F339" s="57">
        <v>3858099061.16255</v>
      </c>
      <c r="G339" s="57">
        <v>3999188253.4893198</v>
      </c>
      <c r="H339" s="57">
        <v>4149284148.6753302</v>
      </c>
      <c r="I339" s="57">
        <v>4304471159.6319904</v>
      </c>
      <c r="J339" s="57">
        <v>4461118874.1393995</v>
      </c>
      <c r="K339" s="57">
        <v>4615882054.8463402</v>
      </c>
      <c r="L339" s="57">
        <v>4765700639.2702198</v>
      </c>
      <c r="M339" s="57">
        <v>4907799739.7971401</v>
      </c>
      <c r="N339" s="57">
        <v>5039689643.68188</v>
      </c>
      <c r="O339" s="57">
        <v>5159165813.0478497</v>
      </c>
      <c r="P339" s="57">
        <v>5264308884.8871803</v>
      </c>
      <c r="Q339" s="57">
        <v>5353484671.0606203</v>
      </c>
      <c r="R339" s="57">
        <v>5425344158.2976103</v>
      </c>
      <c r="S339" s="57">
        <v>5478823508.1962795</v>
      </c>
      <c r="T339" s="57">
        <v>5513144057.2233496</v>
      </c>
      <c r="U339" s="57">
        <v>5527812316.7143297</v>
      </c>
      <c r="V339" s="57">
        <v>5522619972.87327</v>
      </c>
      <c r="W339" s="57">
        <v>5497643886.7729797</v>
      </c>
      <c r="X339" s="57">
        <v>5453246094.3549099</v>
      </c>
      <c r="Y339" s="57">
        <v>5390073806.4291296</v>
      </c>
      <c r="Z339" s="57">
        <v>5309059408.6744804</v>
      </c>
      <c r="AA339" s="57">
        <v>5211420461.63836</v>
      </c>
      <c r="AB339" s="57">
        <v>5098659700.7369003</v>
      </c>
      <c r="AC339" s="57">
        <v>4972565036.25494</v>
      </c>
      <c r="AD339" s="57">
        <v>4835209553.3458595</v>
      </c>
      <c r="AE339" s="57">
        <v>4688951512.0317698</v>
      </c>
      <c r="AF339" s="57">
        <v>4536434347.2034998</v>
      </c>
      <c r="AG339" s="57">
        <v>4380586668.6205397</v>
      </c>
      <c r="AH339" s="57">
        <v>4224622260.9109402</v>
      </c>
      <c r="AI339" s="57">
        <v>4072040083.5715299</v>
      </c>
      <c r="AJ339" s="57">
        <v>3926624270.9677801</v>
      </c>
      <c r="AK339" s="57">
        <v>3792444132.3337998</v>
      </c>
      <c r="AL339" s="57">
        <v>3673854151.7723799</v>
      </c>
      <c r="AM339" s="57">
        <v>3575493988.2549901</v>
      </c>
      <c r="AN339" s="57">
        <v>3502288475.6217799</v>
      </c>
      <c r="AO339" s="57">
        <v>3459447622.58149</v>
      </c>
      <c r="AP339" s="57">
        <v>3452466612.7117</v>
      </c>
      <c r="AQ339" s="57">
        <v>3487125804.4584298</v>
      </c>
      <c r="AR339" s="57">
        <v>3569490731.1365299</v>
      </c>
      <c r="AS339" s="57">
        <v>3705912100.9294901</v>
      </c>
      <c r="AT339" s="57">
        <v>3903025796.88942</v>
      </c>
    </row>
    <row r="340" spans="1:46">
      <c r="A340">
        <v>248</v>
      </c>
      <c r="B340">
        <v>640200</v>
      </c>
      <c r="C340" t="s">
        <v>451</v>
      </c>
      <c r="D340" t="s">
        <v>508</v>
      </c>
      <c r="E340" s="57">
        <v>764118863.23366201</v>
      </c>
      <c r="F340" s="57">
        <v>796751830.43408298</v>
      </c>
      <c r="G340" s="57">
        <v>832231682.75434399</v>
      </c>
      <c r="H340" s="57">
        <v>869993015.48183</v>
      </c>
      <c r="I340" s="57">
        <v>909495501.02391303</v>
      </c>
      <c r="J340" s="57">
        <v>950223888.90795195</v>
      </c>
      <c r="K340" s="57">
        <v>991688005.78129399</v>
      </c>
      <c r="L340" s="57">
        <v>1033422755.41127</v>
      </c>
      <c r="M340" s="57">
        <v>1074988118.68521</v>
      </c>
      <c r="N340" s="57">
        <v>1115969153.61041</v>
      </c>
      <c r="O340" s="57">
        <v>1155975995.3141601</v>
      </c>
      <c r="P340" s="57">
        <v>1194643856.0437601</v>
      </c>
      <c r="Q340" s="57">
        <v>1231633025.1664701</v>
      </c>
      <c r="R340" s="57">
        <v>1266628869.1695399</v>
      </c>
      <c r="S340" s="57">
        <v>1299341831.6602099</v>
      </c>
      <c r="T340" s="57">
        <v>1329507433.36573</v>
      </c>
      <c r="U340" s="57">
        <v>1356886272.1332901</v>
      </c>
      <c r="V340" s="57">
        <v>1381264022.93011</v>
      </c>
      <c r="W340" s="57">
        <v>1402451437.84337</v>
      </c>
      <c r="X340" s="57">
        <v>1420284346.08026</v>
      </c>
      <c r="Y340" s="57">
        <v>1434623653.9679401</v>
      </c>
      <c r="Z340" s="57">
        <v>1445355344.9535501</v>
      </c>
      <c r="AA340" s="57">
        <v>1452390479.6042399</v>
      </c>
      <c r="AB340" s="57">
        <v>1455665195.6071401</v>
      </c>
      <c r="AC340" s="57">
        <v>1455140707.7693501</v>
      </c>
      <c r="AD340" s="57">
        <v>1450803308.0179801</v>
      </c>
      <c r="AE340" s="57">
        <v>1442664365.4001</v>
      </c>
      <c r="AF340" s="57">
        <v>1430760326.0828099</v>
      </c>
      <c r="AG340" s="57">
        <v>1415152713.3531499</v>
      </c>
      <c r="AH340" s="57">
        <v>1395928127.61817</v>
      </c>
      <c r="AI340" s="57">
        <v>1373198246.4049001</v>
      </c>
      <c r="AJ340" s="57">
        <v>1347099824.3603799</v>
      </c>
      <c r="AK340" s="57">
        <v>1317794693.25161</v>
      </c>
      <c r="AL340" s="57">
        <v>1285469761.96558</v>
      </c>
      <c r="AM340" s="57">
        <v>1250337016.50928</v>
      </c>
      <c r="AN340" s="57">
        <v>1212633520.00966</v>
      </c>
      <c r="AO340" s="57">
        <v>1172621412.7137001</v>
      </c>
      <c r="AP340" s="57">
        <v>1130587911.9883399</v>
      </c>
      <c r="AQ340" s="57">
        <v>1086845312.3204999</v>
      </c>
      <c r="AR340" s="57">
        <v>1041730985.3171</v>
      </c>
      <c r="AS340" s="57">
        <v>995607379.70505798</v>
      </c>
      <c r="AT340" s="57">
        <v>948862021.33125198</v>
      </c>
    </row>
    <row r="341" spans="1:46">
      <c r="A341">
        <v>291</v>
      </c>
      <c r="B341">
        <v>640300</v>
      </c>
      <c r="C341" t="s">
        <v>451</v>
      </c>
      <c r="D341" t="s">
        <v>507</v>
      </c>
      <c r="E341" s="57">
        <v>824227117.11073399</v>
      </c>
      <c r="F341" s="57">
        <v>853107744.45225</v>
      </c>
      <c r="G341" s="57">
        <v>882867607.75694096</v>
      </c>
      <c r="H341" s="57">
        <v>913381260.45133901</v>
      </c>
      <c r="I341" s="57">
        <v>944530625.19973099</v>
      </c>
      <c r="J341" s="57">
        <v>976204993.90415597</v>
      </c>
      <c r="K341" s="57">
        <v>1008301027.70441</v>
      </c>
      <c r="L341" s="57">
        <v>1040722756.97802</v>
      </c>
      <c r="M341" s="57">
        <v>1073381581.34031</v>
      </c>
      <c r="N341" s="57">
        <v>1106196269.64431</v>
      </c>
      <c r="O341" s="57">
        <v>1139092959.98083</v>
      </c>
      <c r="P341" s="57">
        <v>1172005159.6784301</v>
      </c>
      <c r="Q341" s="57">
        <v>1204873745.3034</v>
      </c>
      <c r="R341" s="57">
        <v>1237646962.6598201</v>
      </c>
      <c r="S341" s="57">
        <v>1270280426.7895</v>
      </c>
      <c r="T341" s="57">
        <v>1302737121.9719999</v>
      </c>
      <c r="U341" s="57">
        <v>1334987401.7246499</v>
      </c>
      <c r="V341" s="57">
        <v>1367008988.8025</v>
      </c>
      <c r="W341" s="57">
        <v>1398786975.1984</v>
      </c>
      <c r="X341" s="57">
        <v>1430313822.14292</v>
      </c>
      <c r="Y341" s="57">
        <v>1461589360.1043799</v>
      </c>
      <c r="Z341" s="57">
        <v>1492620788.7888701</v>
      </c>
      <c r="AA341" s="57">
        <v>1523422677.1402199</v>
      </c>
      <c r="AB341" s="57">
        <v>1554016963.34003</v>
      </c>
      <c r="AC341" s="57">
        <v>1584432954.8076301</v>
      </c>
      <c r="AD341" s="57">
        <v>1614707328.20012</v>
      </c>
      <c r="AE341" s="57">
        <v>1644884129.4123399</v>
      </c>
      <c r="AF341" s="57">
        <v>1675014773.57689</v>
      </c>
      <c r="AG341" s="57">
        <v>1705158045.0641401</v>
      </c>
      <c r="AH341" s="57">
        <v>1735380097.4821701</v>
      </c>
      <c r="AI341" s="57">
        <v>1765754453.6768401</v>
      </c>
      <c r="AJ341" s="57">
        <v>1796362005.7317801</v>
      </c>
      <c r="AK341" s="57">
        <v>1827291014.9683299</v>
      </c>
      <c r="AL341" s="57">
        <v>1858637111.9456301</v>
      </c>
      <c r="AM341" s="57">
        <v>1890503296.46052</v>
      </c>
      <c r="AN341" s="57">
        <v>1922999937.5476401</v>
      </c>
      <c r="AO341" s="57">
        <v>1956244773.4793601</v>
      </c>
      <c r="AP341" s="57">
        <v>1990362911.76581</v>
      </c>
      <c r="AQ341" s="57">
        <v>2025486829.15486</v>
      </c>
      <c r="AR341" s="57">
        <v>2061756371.6321399</v>
      </c>
      <c r="AS341" s="57">
        <v>2099318754.4210501</v>
      </c>
      <c r="AT341" s="57">
        <v>2138328561.9827199</v>
      </c>
    </row>
    <row r="342" spans="1:46">
      <c r="A342">
        <v>81</v>
      </c>
      <c r="B342">
        <v>640400</v>
      </c>
      <c r="C342" t="s">
        <v>451</v>
      </c>
      <c r="D342" t="s">
        <v>506</v>
      </c>
      <c r="E342" s="57">
        <v>1383159180.02686</v>
      </c>
      <c r="F342" s="57">
        <v>1452810988.90835</v>
      </c>
      <c r="G342" s="57">
        <v>1517408849.2997999</v>
      </c>
      <c r="H342" s="57">
        <v>1577201691.3650401</v>
      </c>
      <c r="I342" s="57">
        <v>1632432817.66957</v>
      </c>
      <c r="J342" s="57">
        <v>1683339903.18048</v>
      </c>
      <c r="K342" s="57">
        <v>1730154995.2665</v>
      </c>
      <c r="L342" s="57">
        <v>1773104513.6979599</v>
      </c>
      <c r="M342" s="57">
        <v>1812409250.6468599</v>
      </c>
      <c r="N342" s="57">
        <v>1848284370.6867599</v>
      </c>
      <c r="O342" s="57">
        <v>1880939410.7929001</v>
      </c>
      <c r="P342" s="57">
        <v>1910578280.3420999</v>
      </c>
      <c r="Q342" s="57">
        <v>1937399261.1128399</v>
      </c>
      <c r="R342" s="57">
        <v>1961595007.2851801</v>
      </c>
      <c r="S342" s="57">
        <v>1983352545.44084</v>
      </c>
      <c r="T342" s="57">
        <v>2002853274.5631399</v>
      </c>
      <c r="U342" s="57">
        <v>2020272966.03703</v>
      </c>
      <c r="V342" s="57">
        <v>2035781763.6490901</v>
      </c>
      <c r="W342" s="57">
        <v>2049544183.5875101</v>
      </c>
      <c r="X342" s="57">
        <v>2061719114.4421201</v>
      </c>
      <c r="Y342" s="57">
        <v>2072459817.20434</v>
      </c>
      <c r="Z342" s="57">
        <v>2081913925.2672501</v>
      </c>
      <c r="AA342" s="57">
        <v>2090223444.42554</v>
      </c>
      <c r="AB342" s="57">
        <v>2097524752.8755</v>
      </c>
      <c r="AC342" s="57">
        <v>2103948601.21507</v>
      </c>
      <c r="AD342" s="57">
        <v>2109620112.44381</v>
      </c>
      <c r="AE342" s="57">
        <v>2114658781.9628899</v>
      </c>
      <c r="AF342" s="57">
        <v>2119178477.57512</v>
      </c>
      <c r="AG342" s="57">
        <v>2123287439.4849</v>
      </c>
      <c r="AH342" s="57">
        <v>2127088280.2983</v>
      </c>
      <c r="AI342" s="57">
        <v>2130677985.02297</v>
      </c>
      <c r="AJ342" s="57">
        <v>2134147911.0682001</v>
      </c>
      <c r="AK342" s="57">
        <v>2137583788.24492</v>
      </c>
      <c r="AL342" s="57">
        <v>2141065718.76564</v>
      </c>
      <c r="AM342" s="57">
        <v>2144668177.24453</v>
      </c>
      <c r="AN342" s="57">
        <v>2148460010.6973801</v>
      </c>
      <c r="AO342" s="57">
        <v>2152504438.5415702</v>
      </c>
      <c r="AP342" s="57">
        <v>2156859052.5961499</v>
      </c>
      <c r="AQ342" s="57">
        <v>2161575817.0817499</v>
      </c>
      <c r="AR342" s="57">
        <v>2166701068.6206498</v>
      </c>
      <c r="AS342" s="57">
        <v>2172275516.2367401</v>
      </c>
      <c r="AT342" s="57">
        <v>2178334241.3555298</v>
      </c>
    </row>
    <row r="343" spans="1:46">
      <c r="A343">
        <v>356</v>
      </c>
      <c r="B343">
        <v>640500</v>
      </c>
      <c r="C343" t="s">
        <v>451</v>
      </c>
      <c r="D343" t="s">
        <v>505</v>
      </c>
      <c r="E343" s="57">
        <v>1027346287.6106499</v>
      </c>
      <c r="F343" s="57">
        <v>1069335314.91646</v>
      </c>
      <c r="G343" s="57">
        <v>1117458449.1294301</v>
      </c>
      <c r="H343" s="57">
        <v>1170731118.6835499</v>
      </c>
      <c r="I343" s="57">
        <v>1228210729.41926</v>
      </c>
      <c r="J343" s="57">
        <v>1288996664.5834601</v>
      </c>
      <c r="K343" s="57">
        <v>1352230284.8294899</v>
      </c>
      <c r="L343" s="57">
        <v>1417094928.2171199</v>
      </c>
      <c r="M343" s="57">
        <v>1482815910.21259</v>
      </c>
      <c r="N343" s="57">
        <v>1548660523.68859</v>
      </c>
      <c r="O343" s="57">
        <v>1613938038.9242401</v>
      </c>
      <c r="P343" s="57">
        <v>1677999703.6051099</v>
      </c>
      <c r="Q343" s="57">
        <v>1740238742.82322</v>
      </c>
      <c r="R343" s="57">
        <v>1800090359.07706</v>
      </c>
      <c r="S343" s="57">
        <v>1857031732.2715199</v>
      </c>
      <c r="T343" s="57">
        <v>1910582019.7179899</v>
      </c>
      <c r="U343" s="57">
        <v>1960302356.1342599</v>
      </c>
      <c r="V343" s="57">
        <v>2005795853.6445999</v>
      </c>
      <c r="W343" s="57">
        <v>2046707601.7797201</v>
      </c>
      <c r="X343" s="57">
        <v>2082724667.4767599</v>
      </c>
      <c r="Y343" s="57">
        <v>2113576095.07934</v>
      </c>
      <c r="Z343" s="57">
        <v>2139032906.3374901</v>
      </c>
      <c r="AA343" s="57">
        <v>2158908100.4077201</v>
      </c>
      <c r="AB343" s="57">
        <v>2173056653.8529801</v>
      </c>
      <c r="AC343" s="57">
        <v>2181375520.6426301</v>
      </c>
      <c r="AD343" s="57">
        <v>2183803632.1525302</v>
      </c>
      <c r="AE343" s="57">
        <v>2180321897.1649699</v>
      </c>
      <c r="AF343" s="57">
        <v>2170953201.86867</v>
      </c>
      <c r="AG343" s="57">
        <v>2155762409.85882</v>
      </c>
      <c r="AH343" s="57">
        <v>2134856362.1370399</v>
      </c>
      <c r="AI343" s="57">
        <v>2108383877.1114099</v>
      </c>
      <c r="AJ343" s="57">
        <v>2076535750.5964501</v>
      </c>
      <c r="AK343" s="57">
        <v>2039544755.8131299</v>
      </c>
      <c r="AL343" s="57">
        <v>1997685643.38887</v>
      </c>
      <c r="AM343" s="57">
        <v>1951275141.3575301</v>
      </c>
      <c r="AN343" s="57">
        <v>1900671955.15943</v>
      </c>
      <c r="AO343" s="57">
        <v>1846276767.64131</v>
      </c>
      <c r="AP343" s="57">
        <v>1788532239.0564001</v>
      </c>
      <c r="AQ343" s="57">
        <v>1727923007.0643499</v>
      </c>
      <c r="AR343" s="57">
        <v>1664975686.73124</v>
      </c>
      <c r="AS343" s="57">
        <v>1600258870.5296299</v>
      </c>
      <c r="AT343" s="57">
        <v>1534383128.3385401</v>
      </c>
    </row>
    <row r="344" spans="1:46">
      <c r="A344">
        <v>288</v>
      </c>
      <c r="B344">
        <v>650100</v>
      </c>
      <c r="C344" t="s">
        <v>442</v>
      </c>
      <c r="D344" t="s">
        <v>504</v>
      </c>
      <c r="E344" s="57">
        <v>6064406092.2767801</v>
      </c>
      <c r="F344" s="57">
        <v>6218885927.8529797</v>
      </c>
      <c r="G344" s="57">
        <v>6410388297.3189001</v>
      </c>
      <c r="H344" s="57">
        <v>6632949104.2614098</v>
      </c>
      <c r="I344" s="57">
        <v>6880865031.0181198</v>
      </c>
      <c r="J344" s="57">
        <v>7148693538.6775198</v>
      </c>
      <c r="K344" s="57">
        <v>7431252867.0788603</v>
      </c>
      <c r="L344" s="57">
        <v>7723622034.8122597</v>
      </c>
      <c r="M344" s="57">
        <v>8021140839.2186604</v>
      </c>
      <c r="N344" s="57">
        <v>8319409856.3897495</v>
      </c>
      <c r="O344" s="57">
        <v>8614290441.1681404</v>
      </c>
      <c r="P344" s="57">
        <v>8901904727.1471691</v>
      </c>
      <c r="Q344" s="57">
        <v>9178635626.6710491</v>
      </c>
      <c r="R344" s="57">
        <v>9441126830.8347702</v>
      </c>
      <c r="S344" s="57">
        <v>9686282809.4841709</v>
      </c>
      <c r="T344" s="57">
        <v>9911268811.2159405</v>
      </c>
      <c r="U344" s="57">
        <v>10113510863.377501</v>
      </c>
      <c r="V344" s="57">
        <v>10290695772.067101</v>
      </c>
      <c r="W344" s="57">
        <v>10440771122.1339</v>
      </c>
      <c r="X344" s="57">
        <v>10561945277.177799</v>
      </c>
      <c r="Y344" s="57">
        <v>10652687379.5495</v>
      </c>
      <c r="Z344" s="57">
        <v>10711727350.3507</v>
      </c>
      <c r="AA344" s="57">
        <v>10738055889.433599</v>
      </c>
      <c r="AB344" s="57">
        <v>10730924475.401501</v>
      </c>
      <c r="AC344" s="57">
        <v>10689845365.6084</v>
      </c>
      <c r="AD344" s="57">
        <v>10614591596.1591</v>
      </c>
      <c r="AE344" s="57">
        <v>10505196981.909201</v>
      </c>
      <c r="AF344" s="57">
        <v>10361956116.4652</v>
      </c>
      <c r="AG344" s="57">
        <v>10185424372.1845</v>
      </c>
      <c r="AH344" s="57">
        <v>9976417900.1750507</v>
      </c>
      <c r="AI344" s="57">
        <v>9736013630.2958603</v>
      </c>
      <c r="AJ344" s="57">
        <v>9465549271.1566391</v>
      </c>
      <c r="AK344" s="57">
        <v>9166623310.1178894</v>
      </c>
      <c r="AL344" s="57">
        <v>8841095013.2910805</v>
      </c>
      <c r="AM344" s="57">
        <v>8491084425.5383196</v>
      </c>
      <c r="AN344" s="57">
        <v>8118972370.4728003</v>
      </c>
      <c r="AO344" s="57">
        <v>7727400450.4580402</v>
      </c>
      <c r="AP344" s="57">
        <v>7319271046.6089697</v>
      </c>
      <c r="AQ344" s="57">
        <v>6897747318.7908802</v>
      </c>
      <c r="AR344" s="57">
        <v>6466253205.6202097</v>
      </c>
      <c r="AS344" s="57">
        <v>6028473424.4639597</v>
      </c>
      <c r="AT344" s="57">
        <v>5588353471.43999</v>
      </c>
    </row>
    <row r="345" spans="1:46">
      <c r="A345">
        <v>150</v>
      </c>
      <c r="B345">
        <v>650200</v>
      </c>
      <c r="C345" t="s">
        <v>442</v>
      </c>
      <c r="D345" t="s">
        <v>503</v>
      </c>
      <c r="E345" s="57">
        <v>533697974.41814601</v>
      </c>
      <c r="F345" s="57">
        <v>550769279.08500004</v>
      </c>
      <c r="G345" s="57">
        <v>570125369.90582001</v>
      </c>
      <c r="H345" s="57">
        <v>591366164.99092805</v>
      </c>
      <c r="I345" s="57">
        <v>614108977.43059802</v>
      </c>
      <c r="J345" s="57">
        <v>637988515.29504395</v>
      </c>
      <c r="K345" s="57">
        <v>662656881.63442898</v>
      </c>
      <c r="L345" s="57">
        <v>687783574.47886002</v>
      </c>
      <c r="M345" s="57">
        <v>713055486.83839202</v>
      </c>
      <c r="N345" s="57">
        <v>738176906.70302403</v>
      </c>
      <c r="O345" s="57">
        <v>762869517.04269803</v>
      </c>
      <c r="P345" s="57">
        <v>786872395.80730903</v>
      </c>
      <c r="Q345" s="57">
        <v>809942015.92668998</v>
      </c>
      <c r="R345" s="57">
        <v>831852245.31062496</v>
      </c>
      <c r="S345" s="57">
        <v>852394346.84883904</v>
      </c>
      <c r="T345" s="57">
        <v>871376978.41100895</v>
      </c>
      <c r="U345" s="57">
        <v>888626192.84675002</v>
      </c>
      <c r="V345" s="57">
        <v>903985437.98562801</v>
      </c>
      <c r="W345" s="57">
        <v>917315556.63715899</v>
      </c>
      <c r="X345" s="57">
        <v>928494786.59078896</v>
      </c>
      <c r="Y345" s="57">
        <v>937418760.615924</v>
      </c>
      <c r="Z345" s="57">
        <v>944000506.46191502</v>
      </c>
      <c r="AA345" s="57">
        <v>948170446.85805202</v>
      </c>
      <c r="AB345" s="57">
        <v>949876399.51357496</v>
      </c>
      <c r="AC345" s="57">
        <v>949083577.11766601</v>
      </c>
      <c r="AD345" s="57">
        <v>945774587.33945704</v>
      </c>
      <c r="AE345" s="57">
        <v>939949432.82802403</v>
      </c>
      <c r="AF345" s="57">
        <v>931625511.21238804</v>
      </c>
      <c r="AG345" s="57">
        <v>920837615.10151601</v>
      </c>
      <c r="AH345" s="57">
        <v>907637932.08432198</v>
      </c>
      <c r="AI345" s="57">
        <v>892096044.72966301</v>
      </c>
      <c r="AJ345" s="57">
        <v>874298930.58634496</v>
      </c>
      <c r="AK345" s="57">
        <v>854350962.18311906</v>
      </c>
      <c r="AL345" s="57">
        <v>832373907.02867401</v>
      </c>
      <c r="AM345" s="57">
        <v>808506927.61166096</v>
      </c>
      <c r="AN345" s="57">
        <v>782906581.40066397</v>
      </c>
      <c r="AO345" s="57">
        <v>755746820.84421098</v>
      </c>
      <c r="AP345" s="57">
        <v>727218993.37078404</v>
      </c>
      <c r="AQ345" s="57">
        <v>697531841.38880801</v>
      </c>
      <c r="AR345" s="57">
        <v>666911502.28664899</v>
      </c>
      <c r="AS345" s="57">
        <v>635601508.43262696</v>
      </c>
      <c r="AT345" s="57">
        <v>603862787.174999</v>
      </c>
    </row>
    <row r="346" spans="1:46">
      <c r="A346">
        <v>277</v>
      </c>
      <c r="B346">
        <v>650400</v>
      </c>
      <c r="C346" t="s">
        <v>442</v>
      </c>
      <c r="D346" t="s">
        <v>502</v>
      </c>
      <c r="E346" s="57">
        <v>714232605.84913802</v>
      </c>
      <c r="F346" s="57">
        <v>933684377.614416</v>
      </c>
      <c r="G346" s="57">
        <v>1119802668.49209</v>
      </c>
      <c r="H346" s="57">
        <v>1275426077.3308799</v>
      </c>
      <c r="I346" s="57">
        <v>1403280362.06955</v>
      </c>
      <c r="J346" s="57">
        <v>1505978439.73685</v>
      </c>
      <c r="K346" s="57">
        <v>1586020386.4516001</v>
      </c>
      <c r="L346" s="57">
        <v>1645793437.42259</v>
      </c>
      <c r="M346" s="57">
        <v>1687571986.9486899</v>
      </c>
      <c r="N346" s="57">
        <v>1713517588.41873</v>
      </c>
      <c r="O346" s="57">
        <v>1725678954.31164</v>
      </c>
      <c r="P346" s="57">
        <v>1725991956.19629</v>
      </c>
      <c r="Q346" s="57">
        <v>1716279624.7316401</v>
      </c>
      <c r="R346" s="57">
        <v>1698252149.66664</v>
      </c>
      <c r="S346" s="57">
        <v>1673506879.84026</v>
      </c>
      <c r="T346" s="57">
        <v>1643528323.18152</v>
      </c>
      <c r="U346" s="57">
        <v>1609688146.70944</v>
      </c>
      <c r="V346" s="57">
        <v>1573245176.5330501</v>
      </c>
      <c r="W346" s="57">
        <v>1535345397.85146</v>
      </c>
      <c r="X346" s="57">
        <v>1497021954.9537301</v>
      </c>
      <c r="Y346" s="57">
        <v>1459195151.2190199</v>
      </c>
      <c r="Z346" s="57">
        <v>1422672449.11643</v>
      </c>
      <c r="AA346" s="57">
        <v>1388148470.2051401</v>
      </c>
      <c r="AB346" s="57">
        <v>1356204995.1343501</v>
      </c>
      <c r="AC346" s="57">
        <v>1327310963.64329</v>
      </c>
      <c r="AD346" s="57">
        <v>1301822474.56112</v>
      </c>
      <c r="AE346" s="57">
        <v>1279982785.8071699</v>
      </c>
      <c r="AF346" s="57">
        <v>1261922314.3907299</v>
      </c>
      <c r="AG346" s="57">
        <v>1247658636.4110401</v>
      </c>
      <c r="AH346" s="57">
        <v>1237096487.0574601</v>
      </c>
      <c r="AI346" s="57">
        <v>1230027760.60936</v>
      </c>
      <c r="AJ346" s="57">
        <v>1226131510.43609</v>
      </c>
      <c r="AK346" s="57">
        <v>1224973948.9970701</v>
      </c>
      <c r="AL346" s="57">
        <v>1226008447.84167</v>
      </c>
      <c r="AM346" s="57">
        <v>1228575537.60939</v>
      </c>
      <c r="AN346" s="57">
        <v>1231902908.02969</v>
      </c>
      <c r="AO346" s="57">
        <v>1235105407.9220099</v>
      </c>
      <c r="AP346" s="57">
        <v>1237185045.19591</v>
      </c>
      <c r="AQ346" s="57">
        <v>1237030986.85097</v>
      </c>
      <c r="AR346" s="57">
        <v>1233419558.9766099</v>
      </c>
      <c r="AS346" s="57">
        <v>1225014246.7525201</v>
      </c>
      <c r="AT346" s="57">
        <v>1210365694.4483199</v>
      </c>
    </row>
    <row r="347" spans="1:46">
      <c r="A347">
        <v>90</v>
      </c>
      <c r="B347">
        <v>650500</v>
      </c>
      <c r="C347" t="s">
        <v>442</v>
      </c>
      <c r="D347" t="s">
        <v>501</v>
      </c>
      <c r="E347" s="57">
        <v>855173146.38694596</v>
      </c>
      <c r="F347" s="57">
        <v>887521718.51454306</v>
      </c>
      <c r="G347" s="57">
        <v>916426236.48654699</v>
      </c>
      <c r="H347" s="57">
        <v>942119914.24360597</v>
      </c>
      <c r="I347" s="57">
        <v>964827533.67780399</v>
      </c>
      <c r="J347" s="57">
        <v>984765444.63266301</v>
      </c>
      <c r="K347" s="57">
        <v>1002141564.9031399</v>
      </c>
      <c r="L347" s="57">
        <v>1017155380.2356499</v>
      </c>
      <c r="M347" s="57">
        <v>1029997944.32801</v>
      </c>
      <c r="N347" s="57">
        <v>1040851878.8295</v>
      </c>
      <c r="O347" s="57">
        <v>1049891373.34084</v>
      </c>
      <c r="P347" s="57">
        <v>1057282185.41417</v>
      </c>
      <c r="Q347" s="57">
        <v>1063181640.55309</v>
      </c>
      <c r="R347" s="57">
        <v>1067738632.21262</v>
      </c>
      <c r="S347" s="57">
        <v>1071093621.79922</v>
      </c>
      <c r="T347" s="57">
        <v>1073378638.6708</v>
      </c>
      <c r="U347" s="57">
        <v>1074717280.1366999</v>
      </c>
      <c r="V347" s="57">
        <v>1075224711.45769</v>
      </c>
      <c r="W347" s="57">
        <v>1075007665.846</v>
      </c>
      <c r="X347" s="57">
        <v>1074164444.4652801</v>
      </c>
      <c r="Y347" s="57">
        <v>1072784916.4306099</v>
      </c>
      <c r="Z347" s="57">
        <v>1070950518.80853</v>
      </c>
      <c r="AA347" s="57">
        <v>1068734256.61701</v>
      </c>
      <c r="AB347" s="57">
        <v>1066200702.82546</v>
      </c>
      <c r="AC347" s="57">
        <v>1063405998.35471</v>
      </c>
      <c r="AD347" s="57">
        <v>1060397852.07705</v>
      </c>
      <c r="AE347" s="57">
        <v>1057215540.81621</v>
      </c>
      <c r="AF347" s="57">
        <v>1053889909.34733</v>
      </c>
      <c r="AG347" s="57">
        <v>1050443370.39701</v>
      </c>
      <c r="AH347" s="57">
        <v>1046889904.6433001</v>
      </c>
      <c r="AI347" s="57">
        <v>1043235060.71566</v>
      </c>
      <c r="AJ347" s="57">
        <v>1039475955.19499</v>
      </c>
      <c r="AK347" s="57">
        <v>1035601272.61366</v>
      </c>
      <c r="AL347" s="57">
        <v>1031591265.45544</v>
      </c>
      <c r="AM347" s="57">
        <v>1027417754.15555</v>
      </c>
      <c r="AN347" s="57">
        <v>1023044127.10067</v>
      </c>
      <c r="AO347" s="57">
        <v>1018425340.62889</v>
      </c>
      <c r="AP347" s="57">
        <v>1013507919.02974</v>
      </c>
      <c r="AQ347" s="57">
        <v>1008229954.54422</v>
      </c>
      <c r="AR347" s="57">
        <v>1002521107.36471</v>
      </c>
      <c r="AS347" s="57">
        <v>996302605.63508797</v>
      </c>
      <c r="AT347" s="57">
        <v>989487245.45063603</v>
      </c>
    </row>
    <row r="348" spans="1:46">
      <c r="A348">
        <v>36</v>
      </c>
      <c r="B348">
        <v>652300</v>
      </c>
      <c r="C348" t="s">
        <v>442</v>
      </c>
      <c r="D348" t="s">
        <v>500</v>
      </c>
      <c r="E348" s="57">
        <v>1762458067.7993901</v>
      </c>
      <c r="F348" s="57">
        <v>1824657066.3487501</v>
      </c>
      <c r="G348" s="57">
        <v>1893848223.4233799</v>
      </c>
      <c r="H348" s="57">
        <v>1968711750.4295299</v>
      </c>
      <c r="I348" s="57">
        <v>2047987227.97018</v>
      </c>
      <c r="J348" s="57">
        <v>2130473605.845</v>
      </c>
      <c r="K348" s="57">
        <v>2215029203.0504098</v>
      </c>
      <c r="L348" s="57">
        <v>2300571707.7795401</v>
      </c>
      <c r="M348" s="57">
        <v>2386078177.4222598</v>
      </c>
      <c r="N348" s="57">
        <v>2470585038.5651302</v>
      </c>
      <c r="O348" s="57">
        <v>2553188086.9914498</v>
      </c>
      <c r="P348" s="57">
        <v>2633042487.6812401</v>
      </c>
      <c r="Q348" s="57">
        <v>2709362774.8112402</v>
      </c>
      <c r="R348" s="57">
        <v>2781422851.75491</v>
      </c>
      <c r="S348" s="57">
        <v>2848555991.0824399</v>
      </c>
      <c r="T348" s="57">
        <v>2910154834.56072</v>
      </c>
      <c r="U348" s="57">
        <v>2965671393.1533899</v>
      </c>
      <c r="V348" s="57">
        <v>3014617047.0207801</v>
      </c>
      <c r="W348" s="57">
        <v>3056562545.5199699</v>
      </c>
      <c r="X348" s="57">
        <v>3091138007.20474</v>
      </c>
      <c r="Y348" s="57">
        <v>3118032919.8256102</v>
      </c>
      <c r="Z348" s="57">
        <v>3136996140.3298101</v>
      </c>
      <c r="AA348" s="57">
        <v>3147835894.86129</v>
      </c>
      <c r="AB348" s="57">
        <v>3150419778.7607198</v>
      </c>
      <c r="AC348" s="57">
        <v>3144674756.5655098</v>
      </c>
      <c r="AD348" s="57">
        <v>3130587162.0097599</v>
      </c>
      <c r="AE348" s="57">
        <v>3108202698.0243101</v>
      </c>
      <c r="AF348" s="57">
        <v>3077626436.7367401</v>
      </c>
      <c r="AG348" s="57">
        <v>3039022819.4713101</v>
      </c>
      <c r="AH348" s="57">
        <v>2992615656.7490201</v>
      </c>
      <c r="AI348" s="57">
        <v>2938688128.2876201</v>
      </c>
      <c r="AJ348" s="57">
        <v>2877582783.0015302</v>
      </c>
      <c r="AK348" s="57">
        <v>2809701539.0019202</v>
      </c>
      <c r="AL348" s="57">
        <v>2735505683.5966802</v>
      </c>
      <c r="AM348" s="57">
        <v>2655515873.2904201</v>
      </c>
      <c r="AN348" s="57">
        <v>2570312133.7844701</v>
      </c>
      <c r="AO348" s="57">
        <v>2480533859.9768801</v>
      </c>
      <c r="AP348" s="57">
        <v>2386879815.96244</v>
      </c>
      <c r="AQ348" s="57">
        <v>2290108135.0326099</v>
      </c>
      <c r="AR348" s="57">
        <v>2191036319.6756201</v>
      </c>
      <c r="AS348" s="57">
        <v>2090541241.5764401</v>
      </c>
      <c r="AT348" s="57">
        <v>1989559141.6166699</v>
      </c>
    </row>
    <row r="349" spans="1:46">
      <c r="A349">
        <v>33</v>
      </c>
      <c r="B349">
        <v>652700</v>
      </c>
      <c r="C349" t="s">
        <v>442</v>
      </c>
      <c r="D349" t="s">
        <v>499</v>
      </c>
      <c r="E349" s="57">
        <v>441546153.00359398</v>
      </c>
      <c r="F349" s="57">
        <v>462882519.37631202</v>
      </c>
      <c r="G349" s="57">
        <v>485867468.78586203</v>
      </c>
      <c r="H349" s="57">
        <v>510164343.53921503</v>
      </c>
      <c r="I349" s="57">
        <v>535451300.59189999</v>
      </c>
      <c r="J349" s="57">
        <v>561421311.547997</v>
      </c>
      <c r="K349" s="57">
        <v>587782162.66014099</v>
      </c>
      <c r="L349" s="57">
        <v>614256454.82952094</v>
      </c>
      <c r="M349" s="57">
        <v>640581603.60588205</v>
      </c>
      <c r="N349" s="57">
        <v>666509839.18751895</v>
      </c>
      <c r="O349" s="57">
        <v>691808206.42128396</v>
      </c>
      <c r="P349" s="57">
        <v>716258564.80258203</v>
      </c>
      <c r="Q349" s="57">
        <v>739657588.47537196</v>
      </c>
      <c r="R349" s="57">
        <v>761816766.23216701</v>
      </c>
      <c r="S349" s="57">
        <v>782562401.51403296</v>
      </c>
      <c r="T349" s="57">
        <v>801735612.41059399</v>
      </c>
      <c r="U349" s="57">
        <v>819192331.66002202</v>
      </c>
      <c r="V349" s="57">
        <v>834803306.64904702</v>
      </c>
      <c r="W349" s="57">
        <v>848454099.41295195</v>
      </c>
      <c r="X349" s="57">
        <v>860045086.63557398</v>
      </c>
      <c r="Y349" s="57">
        <v>869491459.64930499</v>
      </c>
      <c r="Z349" s="57">
        <v>876723224.43508804</v>
      </c>
      <c r="AA349" s="57">
        <v>881685201.62242603</v>
      </c>
      <c r="AB349" s="57">
        <v>884337026.48936498</v>
      </c>
      <c r="AC349" s="57">
        <v>884653148.96252096</v>
      </c>
      <c r="AD349" s="57">
        <v>882622833.617046</v>
      </c>
      <c r="AE349" s="57">
        <v>878250159.67665803</v>
      </c>
      <c r="AF349" s="57">
        <v>871554021.01363003</v>
      </c>
      <c r="AG349" s="57">
        <v>862568126.14878201</v>
      </c>
      <c r="AH349" s="57">
        <v>851340998.25149</v>
      </c>
      <c r="AI349" s="57">
        <v>837935975.13968694</v>
      </c>
      <c r="AJ349" s="57">
        <v>822431209.27985501</v>
      </c>
      <c r="AK349" s="57">
        <v>804919667.78703499</v>
      </c>
      <c r="AL349" s="57">
        <v>785509132.42481804</v>
      </c>
      <c r="AM349" s="57">
        <v>764322199.60535598</v>
      </c>
      <c r="AN349" s="57">
        <v>741496280.389341</v>
      </c>
      <c r="AO349" s="57">
        <v>717183600.48603296</v>
      </c>
      <c r="AP349" s="57">
        <v>691551200.253245</v>
      </c>
      <c r="AQ349" s="57">
        <v>664780934.697335</v>
      </c>
      <c r="AR349" s="57">
        <v>637069473.47321999</v>
      </c>
      <c r="AS349" s="57">
        <v>608628300.884372</v>
      </c>
      <c r="AT349" s="57">
        <v>579683715.88281202</v>
      </c>
    </row>
    <row r="350" spans="1:46">
      <c r="A350">
        <v>13</v>
      </c>
      <c r="B350">
        <v>652800</v>
      </c>
      <c r="C350" t="s">
        <v>442</v>
      </c>
      <c r="D350" t="s">
        <v>498</v>
      </c>
      <c r="E350" s="57">
        <v>1694467282.72896</v>
      </c>
      <c r="F350" s="57">
        <v>1756618615.38516</v>
      </c>
      <c r="G350" s="57">
        <v>1826778220.3341899</v>
      </c>
      <c r="H350" s="57">
        <v>1903587878.5585401</v>
      </c>
      <c r="I350" s="57">
        <v>1985746990.8288</v>
      </c>
      <c r="J350" s="57">
        <v>2072012577.7035999</v>
      </c>
      <c r="K350" s="57">
        <v>2161199279.5296698</v>
      </c>
      <c r="L350" s="57">
        <v>2252179356.4418201</v>
      </c>
      <c r="M350" s="57">
        <v>2343882688.3629298</v>
      </c>
      <c r="N350" s="57">
        <v>2435296775.0039501</v>
      </c>
      <c r="O350" s="57">
        <v>2525466735.8639398</v>
      </c>
      <c r="P350" s="57">
        <v>2613495310.22999</v>
      </c>
      <c r="Q350" s="57">
        <v>2698542857.1773</v>
      </c>
      <c r="R350" s="57">
        <v>2779827355.56914</v>
      </c>
      <c r="S350" s="57">
        <v>2856624404.05686</v>
      </c>
      <c r="T350" s="57">
        <v>2928267221.0798802</v>
      </c>
      <c r="U350" s="57">
        <v>2994146644.8656902</v>
      </c>
      <c r="V350" s="57">
        <v>3053711133.4298902</v>
      </c>
      <c r="W350" s="57">
        <v>3106466764.5761299</v>
      </c>
      <c r="X350" s="57">
        <v>3151977235.8961401</v>
      </c>
      <c r="Y350" s="57">
        <v>3189863864.7697301</v>
      </c>
      <c r="Z350" s="57">
        <v>3219805588.36479</v>
      </c>
      <c r="AA350" s="57">
        <v>3241538963.63729</v>
      </c>
      <c r="AB350" s="57">
        <v>3254858167.3312702</v>
      </c>
      <c r="AC350" s="57">
        <v>3259614995.9788499</v>
      </c>
      <c r="AD350" s="57">
        <v>3255718865.9002399</v>
      </c>
      <c r="AE350" s="57">
        <v>3243136813.2037101</v>
      </c>
      <c r="AF350" s="57">
        <v>3221893493.7856102</v>
      </c>
      <c r="AG350" s="57">
        <v>3192071183.3303599</v>
      </c>
      <c r="AH350" s="57">
        <v>3153809777.3104901</v>
      </c>
      <c r="AI350" s="57">
        <v>3107306790.9865799</v>
      </c>
      <c r="AJ350" s="57">
        <v>3052817359.40729</v>
      </c>
      <c r="AK350" s="57">
        <v>2990654237.4093699</v>
      </c>
      <c r="AL350" s="57">
        <v>2921187799.61763</v>
      </c>
      <c r="AM350" s="57">
        <v>2844846040.4449501</v>
      </c>
      <c r="AN350" s="57">
        <v>2762114574.09234</v>
      </c>
      <c r="AO350" s="57">
        <v>2673536634.54882</v>
      </c>
      <c r="AP350" s="57">
        <v>2579713075.5915298</v>
      </c>
      <c r="AQ350" s="57">
        <v>2481302370.7856898</v>
      </c>
      <c r="AR350" s="57">
        <v>2379020613.48458</v>
      </c>
      <c r="AS350" s="57">
        <v>2273641516.8295202</v>
      </c>
      <c r="AT350" s="57">
        <v>2165996413.75</v>
      </c>
    </row>
    <row r="351" spans="1:46">
      <c r="A351">
        <v>2</v>
      </c>
      <c r="B351">
        <v>652900</v>
      </c>
      <c r="C351" t="s">
        <v>442</v>
      </c>
      <c r="D351" t="s">
        <v>497</v>
      </c>
      <c r="E351" s="57">
        <v>3294088414.5681701</v>
      </c>
      <c r="F351" s="57">
        <v>3369958514.3358698</v>
      </c>
      <c r="G351" s="57">
        <v>3468554964.7434502</v>
      </c>
      <c r="H351" s="57">
        <v>3586727854.4964299</v>
      </c>
      <c r="I351" s="57">
        <v>3721455745.24932</v>
      </c>
      <c r="J351" s="57">
        <v>3869845671.60567</v>
      </c>
      <c r="K351" s="57">
        <v>4029133141.11796</v>
      </c>
      <c r="L351" s="57">
        <v>4196682134.2877102</v>
      </c>
      <c r="M351" s="57">
        <v>4369985104.5654202</v>
      </c>
      <c r="N351" s="57">
        <v>4546662978.3505602</v>
      </c>
      <c r="O351" s="57">
        <v>4724465154.9916096</v>
      </c>
      <c r="P351" s="57">
        <v>4901269506.7860298</v>
      </c>
      <c r="Q351" s="57">
        <v>5075082378.9802999</v>
      </c>
      <c r="R351" s="57">
        <v>5244038589.7698698</v>
      </c>
      <c r="S351" s="57">
        <v>5406401430.29918</v>
      </c>
      <c r="T351" s="57">
        <v>5560562664.6616802</v>
      </c>
      <c r="U351" s="57">
        <v>5705042529.8997698</v>
      </c>
      <c r="V351" s="57">
        <v>5838489736.0049</v>
      </c>
      <c r="W351" s="57">
        <v>5959681465.91747</v>
      </c>
      <c r="X351" s="57">
        <v>6067523375.5268698</v>
      </c>
      <c r="Y351" s="57">
        <v>6161049593.6715498</v>
      </c>
      <c r="Z351" s="57">
        <v>6239422722.1388302</v>
      </c>
      <c r="AA351" s="57">
        <v>6301933835.6651602</v>
      </c>
      <c r="AB351" s="57">
        <v>6348002481.9358597</v>
      </c>
      <c r="AC351" s="57">
        <v>6377176681.5853004</v>
      </c>
      <c r="AD351" s="57">
        <v>6389132928.1968603</v>
      </c>
      <c r="AE351" s="57">
        <v>6383676188.3028698</v>
      </c>
      <c r="AF351" s="57">
        <v>6360739901.3846903</v>
      </c>
      <c r="AG351" s="57">
        <v>6320385979.8726397</v>
      </c>
      <c r="AH351" s="57">
        <v>6262804809.14604</v>
      </c>
      <c r="AI351" s="57">
        <v>6188315247.5332098</v>
      </c>
      <c r="AJ351" s="57">
        <v>6097364626.3114595</v>
      </c>
      <c r="AK351" s="57">
        <v>5990528749.7071199</v>
      </c>
      <c r="AL351" s="57">
        <v>5868511894.8954296</v>
      </c>
      <c r="AM351" s="57">
        <v>5732146812.0007296</v>
      </c>
      <c r="AN351" s="57">
        <v>5582394724.0962095</v>
      </c>
      <c r="AO351" s="57">
        <v>5420345327.2042103</v>
      </c>
      <c r="AP351" s="57">
        <v>5247216790.29599</v>
      </c>
      <c r="AQ351" s="57">
        <v>5064355755.29179</v>
      </c>
      <c r="AR351" s="57">
        <v>4873237337.0608597</v>
      </c>
      <c r="AS351" s="57">
        <v>4675465123.4213896</v>
      </c>
      <c r="AT351" s="57">
        <v>4472771175.1406403</v>
      </c>
    </row>
    <row r="352" spans="1:46">
      <c r="A352">
        <v>151</v>
      </c>
      <c r="B352">
        <v>653000</v>
      </c>
      <c r="C352" t="s">
        <v>442</v>
      </c>
      <c r="D352" t="s">
        <v>496</v>
      </c>
      <c r="E352" s="57">
        <v>547907768.74160504</v>
      </c>
      <c r="F352" s="57">
        <v>579840580.40766001</v>
      </c>
      <c r="G352" s="57">
        <v>614817727.279899</v>
      </c>
      <c r="H352" s="57">
        <v>652335149.349576</v>
      </c>
      <c r="I352" s="57">
        <v>691908548.34474099</v>
      </c>
      <c r="J352" s="57">
        <v>733073387.73023701</v>
      </c>
      <c r="K352" s="57">
        <v>775384892.70770097</v>
      </c>
      <c r="L352" s="57">
        <v>818418050.21556199</v>
      </c>
      <c r="M352" s="57">
        <v>861767608.92904699</v>
      </c>
      <c r="N352" s="57">
        <v>905048079.26016998</v>
      </c>
      <c r="O352" s="57">
        <v>947893733.35774601</v>
      </c>
      <c r="P352" s="57">
        <v>989958605.10737705</v>
      </c>
      <c r="Q352" s="57">
        <v>1030916490.13146</v>
      </c>
      <c r="R352" s="57">
        <v>1070460945.7891999</v>
      </c>
      <c r="S352" s="57">
        <v>1108305291.1765599</v>
      </c>
      <c r="T352" s="57">
        <v>1144182607.1263399</v>
      </c>
      <c r="U352" s="57">
        <v>1177845736.2081101</v>
      </c>
      <c r="V352" s="57">
        <v>1209067282.72822</v>
      </c>
      <c r="W352" s="57">
        <v>1237639612.7298601</v>
      </c>
      <c r="X352" s="57">
        <v>1263374853.99296</v>
      </c>
      <c r="Y352" s="57">
        <v>1286104896.03427</v>
      </c>
      <c r="Z352" s="57">
        <v>1305681390.1073501</v>
      </c>
      <c r="AA352" s="57">
        <v>1321975749.2025199</v>
      </c>
      <c r="AB352" s="57">
        <v>1334879148.0469</v>
      </c>
      <c r="AC352" s="57">
        <v>1344302523.10444</v>
      </c>
      <c r="AD352" s="57">
        <v>1350176572.57583</v>
      </c>
      <c r="AE352" s="57">
        <v>1352451756.3986001</v>
      </c>
      <c r="AF352" s="57">
        <v>1351098296.24704</v>
      </c>
      <c r="AG352" s="57">
        <v>1346106175.5322499</v>
      </c>
      <c r="AH352" s="57">
        <v>1337485139.4021299</v>
      </c>
      <c r="AI352" s="57">
        <v>1325264694.7413499</v>
      </c>
      <c r="AJ352" s="57">
        <v>1309494110.1714001</v>
      </c>
      <c r="AK352" s="57">
        <v>1290242416.05055</v>
      </c>
      <c r="AL352" s="57">
        <v>1267598404.47386</v>
      </c>
      <c r="AM352" s="57">
        <v>1241670629.27319</v>
      </c>
      <c r="AN352" s="57">
        <v>1212587406.0172</v>
      </c>
      <c r="AO352" s="57">
        <v>1180496812.0113299</v>
      </c>
      <c r="AP352" s="57">
        <v>1145566686.2978201</v>
      </c>
      <c r="AQ352" s="57">
        <v>1107984629.65571</v>
      </c>
      <c r="AR352" s="57">
        <v>1067958004.6008199</v>
      </c>
      <c r="AS352" s="57">
        <v>1025713935.38578</v>
      </c>
      <c r="AT352" s="57">
        <v>981499308.00000203</v>
      </c>
    </row>
    <row r="353" spans="1:46">
      <c r="A353">
        <v>147</v>
      </c>
      <c r="B353">
        <v>653100</v>
      </c>
      <c r="C353" t="s">
        <v>442</v>
      </c>
      <c r="D353" t="s">
        <v>495</v>
      </c>
      <c r="E353" s="57">
        <v>5604886517.7072096</v>
      </c>
      <c r="F353" s="57">
        <v>5673511007.7494497</v>
      </c>
      <c r="G353" s="57">
        <v>5790199097.7666903</v>
      </c>
      <c r="H353" s="57">
        <v>5948885315.3559303</v>
      </c>
      <c r="I353" s="57">
        <v>6143748168.6874399</v>
      </c>
      <c r="J353" s="57">
        <v>6369210146.5047598</v>
      </c>
      <c r="K353" s="57">
        <v>6619937718.1246595</v>
      </c>
      <c r="L353" s="57">
        <v>6890841333.4372196</v>
      </c>
      <c r="M353" s="57">
        <v>7177075422.9057398</v>
      </c>
      <c r="N353" s="57">
        <v>7474038397.5668001</v>
      </c>
      <c r="O353" s="57">
        <v>7777372649.0302496</v>
      </c>
      <c r="P353" s="57">
        <v>8082964549.4792004</v>
      </c>
      <c r="Q353" s="57">
        <v>8386944451.6700096</v>
      </c>
      <c r="R353" s="57">
        <v>8685686688.9322891</v>
      </c>
      <c r="S353" s="57">
        <v>8975809575.1689606</v>
      </c>
      <c r="T353" s="57">
        <v>9254175404.8561707</v>
      </c>
      <c r="U353" s="57">
        <v>9517890453.0433407</v>
      </c>
      <c r="V353" s="57">
        <v>9764304975.3531208</v>
      </c>
      <c r="W353" s="57">
        <v>9991013207.9815292</v>
      </c>
      <c r="X353" s="57">
        <v>10195853367.697701</v>
      </c>
      <c r="Y353" s="57">
        <v>10376907651.844101</v>
      </c>
      <c r="Z353" s="57">
        <v>10532502238.3365</v>
      </c>
      <c r="AA353" s="57">
        <v>10661207285.663799</v>
      </c>
      <c r="AB353" s="57">
        <v>10761836932.888399</v>
      </c>
      <c r="AC353" s="57">
        <v>10833449299.6458</v>
      </c>
      <c r="AD353" s="57">
        <v>10875346486.1446</v>
      </c>
      <c r="AE353" s="57">
        <v>10887074573.167101</v>
      </c>
      <c r="AF353" s="57">
        <v>10868423622.068399</v>
      </c>
      <c r="AG353" s="57">
        <v>10819427674.777201</v>
      </c>
      <c r="AH353" s="57">
        <v>10740364753.7952</v>
      </c>
      <c r="AI353" s="57">
        <v>10631756862.197599</v>
      </c>
      <c r="AJ353" s="57">
        <v>10494369983.6327</v>
      </c>
      <c r="AK353" s="57">
        <v>10329214082.322201</v>
      </c>
      <c r="AL353" s="57">
        <v>10137543103.0609</v>
      </c>
      <c r="AM353" s="57">
        <v>9920854971.21698</v>
      </c>
      <c r="AN353" s="57">
        <v>9680891592.7318592</v>
      </c>
      <c r="AO353" s="57">
        <v>9419638854.1200905</v>
      </c>
      <c r="AP353" s="57">
        <v>9139326622.46978</v>
      </c>
      <c r="AQ353" s="57">
        <v>8842428745.4420204</v>
      </c>
      <c r="AR353" s="57">
        <v>8531663051.2712402</v>
      </c>
      <c r="AS353" s="57">
        <v>8209991348.7652302</v>
      </c>
      <c r="AT353" s="57">
        <v>7880619427.3050003</v>
      </c>
    </row>
    <row r="354" spans="1:46">
      <c r="A354">
        <v>100</v>
      </c>
      <c r="B354">
        <v>653200</v>
      </c>
      <c r="C354" t="s">
        <v>442</v>
      </c>
      <c r="D354" t="s">
        <v>494</v>
      </c>
      <c r="E354" s="57">
        <v>2512341808.8903999</v>
      </c>
      <c r="F354" s="57">
        <v>2574346805.7021399</v>
      </c>
      <c r="G354" s="57">
        <v>2655183699.67908</v>
      </c>
      <c r="H354" s="57">
        <v>2752332190.82586</v>
      </c>
      <c r="I354" s="57">
        <v>2863371955.87608</v>
      </c>
      <c r="J354" s="57">
        <v>2985982648.2923698</v>
      </c>
      <c r="K354" s="57">
        <v>3117943898.2663002</v>
      </c>
      <c r="L354" s="57">
        <v>3257135312.7184601</v>
      </c>
      <c r="M354" s="57">
        <v>3401536475.2983999</v>
      </c>
      <c r="N354" s="57">
        <v>3549226946.3846798</v>
      </c>
      <c r="O354" s="57">
        <v>3698386263.0848298</v>
      </c>
      <c r="P354" s="57">
        <v>3847293939.2353601</v>
      </c>
      <c r="Q354" s="57">
        <v>3994329465.4017701</v>
      </c>
      <c r="R354" s="57">
        <v>4137972308.8785501</v>
      </c>
      <c r="S354" s="57">
        <v>4276801913.6891799</v>
      </c>
      <c r="T354" s="57">
        <v>4409497700.5861101</v>
      </c>
      <c r="U354" s="57">
        <v>4534839067.0507803</v>
      </c>
      <c r="V354" s="57">
        <v>4651705387.2936296</v>
      </c>
      <c r="W354" s="57">
        <v>4759076012.2540503</v>
      </c>
      <c r="X354" s="57">
        <v>4856030269.6004601</v>
      </c>
      <c r="Y354" s="57">
        <v>4941747463.7302303</v>
      </c>
      <c r="Z354" s="57">
        <v>5015506875.7697296</v>
      </c>
      <c r="AA354" s="57">
        <v>5076687763.5743399</v>
      </c>
      <c r="AB354" s="57">
        <v>5124769361.7283697</v>
      </c>
      <c r="AC354" s="57">
        <v>5159330881.5451403</v>
      </c>
      <c r="AD354" s="57">
        <v>5180051511.0669699</v>
      </c>
      <c r="AE354" s="57">
        <v>5186710415.0651598</v>
      </c>
      <c r="AF354" s="57">
        <v>5179186735.0399704</v>
      </c>
      <c r="AG354" s="57">
        <v>5157459589.2207003</v>
      </c>
      <c r="AH354" s="57">
        <v>5121608072.5655603</v>
      </c>
      <c r="AI354" s="57">
        <v>5071811256.7618103</v>
      </c>
      <c r="AJ354" s="57">
        <v>5008348190.2256403</v>
      </c>
      <c r="AK354" s="57">
        <v>4931597898.1022997</v>
      </c>
      <c r="AL354" s="57">
        <v>4842039382.2659597</v>
      </c>
      <c r="AM354" s="57">
        <v>4740251621.3197803</v>
      </c>
      <c r="AN354" s="57">
        <v>4626913570.5959396</v>
      </c>
      <c r="AO354" s="57">
        <v>4502804162.15557</v>
      </c>
      <c r="AP354" s="57">
        <v>4368802304.7888098</v>
      </c>
      <c r="AQ354" s="57">
        <v>4225886884.0148001</v>
      </c>
      <c r="AR354" s="57">
        <v>4075136762.0816002</v>
      </c>
      <c r="AS354" s="57">
        <v>3917730777.96632</v>
      </c>
      <c r="AT354" s="57">
        <v>3754947747.375</v>
      </c>
    </row>
    <row r="355" spans="1:46">
      <c r="A355">
        <v>326</v>
      </c>
      <c r="B355">
        <v>654000</v>
      </c>
      <c r="C355" t="s">
        <v>442</v>
      </c>
      <c r="D355" t="s">
        <v>493</v>
      </c>
      <c r="E355" s="57">
        <v>3344089754.24227</v>
      </c>
      <c r="F355" s="57">
        <v>3404016797.25281</v>
      </c>
      <c r="G355" s="57">
        <v>3487335092.1689401</v>
      </c>
      <c r="H355" s="57">
        <v>3590819623.5746799</v>
      </c>
      <c r="I355" s="57">
        <v>3711379675.8268299</v>
      </c>
      <c r="J355" s="57">
        <v>3846058833.0549998</v>
      </c>
      <c r="K355" s="57">
        <v>3992034979.1615901</v>
      </c>
      <c r="L355" s="57">
        <v>4146620297.8218298</v>
      </c>
      <c r="M355" s="57">
        <v>4307261272.4836998</v>
      </c>
      <c r="N355" s="57">
        <v>4471538686.3680296</v>
      </c>
      <c r="O355" s="57">
        <v>4637167622.4684401</v>
      </c>
      <c r="P355" s="57">
        <v>4801997463.5513096</v>
      </c>
      <c r="Q355" s="57">
        <v>4964011892.1558599</v>
      </c>
      <c r="R355" s="57">
        <v>5121328890.5941095</v>
      </c>
      <c r="S355" s="57">
        <v>5272200740.9508801</v>
      </c>
      <c r="T355" s="57">
        <v>5415014025.0837498</v>
      </c>
      <c r="U355" s="57">
        <v>5548289624.6231604</v>
      </c>
      <c r="V355" s="57">
        <v>5670682720.9722996</v>
      </c>
      <c r="W355" s="57">
        <v>5780982795.3072004</v>
      </c>
      <c r="X355" s="57">
        <v>5878113628.5766697</v>
      </c>
      <c r="Y355" s="57">
        <v>5961133301.5023203</v>
      </c>
      <c r="Z355" s="57">
        <v>6029234194.5785398</v>
      </c>
      <c r="AA355" s="57">
        <v>6081742988.0725803</v>
      </c>
      <c r="AB355" s="57">
        <v>6118120662.0244303</v>
      </c>
      <c r="AC355" s="57">
        <v>6137962496.2469301</v>
      </c>
      <c r="AD355" s="57">
        <v>6140998070.3256502</v>
      </c>
      <c r="AE355" s="57">
        <v>6127091263.6190205</v>
      </c>
      <c r="AF355" s="57">
        <v>6096240255.2582903</v>
      </c>
      <c r="AG355" s="57">
        <v>6048577524.14746</v>
      </c>
      <c r="AH355" s="57">
        <v>5984369848.9633303</v>
      </c>
      <c r="AI355" s="57">
        <v>5904018308.1555004</v>
      </c>
      <c r="AJ355" s="57">
        <v>5808058279.9463997</v>
      </c>
      <c r="AK355" s="57">
        <v>5697159442.3312597</v>
      </c>
      <c r="AL355" s="57">
        <v>5572125773.0781202</v>
      </c>
      <c r="AM355" s="57">
        <v>5433895549.7277203</v>
      </c>
      <c r="AN355" s="57">
        <v>5283541349.5937204</v>
      </c>
      <c r="AO355" s="57">
        <v>5122270049.7625799</v>
      </c>
      <c r="AP355" s="57">
        <v>4951422827.0934401</v>
      </c>
      <c r="AQ355" s="57">
        <v>4772475158.2184095</v>
      </c>
      <c r="AR355" s="57">
        <v>4587036819.5422001</v>
      </c>
      <c r="AS355" s="57">
        <v>4396851887.2424803</v>
      </c>
      <c r="AT355" s="57">
        <v>4203798737.2697001</v>
      </c>
    </row>
    <row r="356" spans="1:46">
      <c r="A356">
        <v>260</v>
      </c>
      <c r="B356">
        <v>654200</v>
      </c>
      <c r="C356" t="s">
        <v>442</v>
      </c>
      <c r="D356" t="s">
        <v>492</v>
      </c>
      <c r="E356" s="57">
        <v>1017312417.00611</v>
      </c>
      <c r="F356" s="57">
        <v>1057346153.69494</v>
      </c>
      <c r="G356" s="57">
        <v>1101425235.7228601</v>
      </c>
      <c r="H356" s="57">
        <v>1148767031.9301</v>
      </c>
      <c r="I356" s="57">
        <v>1198624169.8896201</v>
      </c>
      <c r="J356" s="57">
        <v>1250284535.90713</v>
      </c>
      <c r="K356" s="57">
        <v>1303071275.02106</v>
      </c>
      <c r="L356" s="57">
        <v>1356342791.00261</v>
      </c>
      <c r="M356" s="57">
        <v>1409492746.35571</v>
      </c>
      <c r="N356" s="57">
        <v>1461950062.3170099</v>
      </c>
      <c r="O356" s="57">
        <v>1513178918.8559401</v>
      </c>
      <c r="P356" s="57">
        <v>1562678754.6746399</v>
      </c>
      <c r="Q356" s="57">
        <v>1609984267.20802</v>
      </c>
      <c r="R356" s="57">
        <v>1654665412.6236999</v>
      </c>
      <c r="S356" s="57">
        <v>1696327405.8220699</v>
      </c>
      <c r="T356" s="57">
        <v>1734610720.43625</v>
      </c>
      <c r="U356" s="57">
        <v>1769191088.8320899</v>
      </c>
      <c r="V356" s="57">
        <v>1799779502.1082001</v>
      </c>
      <c r="W356" s="57">
        <v>1826122210.0959301</v>
      </c>
      <c r="X356" s="57">
        <v>1848000721.35935</v>
      </c>
      <c r="Y356" s="57">
        <v>1865231803.1953101</v>
      </c>
      <c r="Z356" s="57">
        <v>1877667481.6333699</v>
      </c>
      <c r="AA356" s="57">
        <v>1885195041.4358399</v>
      </c>
      <c r="AB356" s="57">
        <v>1887737026.09778</v>
      </c>
      <c r="AC356" s="57">
        <v>1885251237.8469701</v>
      </c>
      <c r="AD356" s="57">
        <v>1877730737.64396</v>
      </c>
      <c r="AE356" s="57">
        <v>1865203845.18203</v>
      </c>
      <c r="AF356" s="57">
        <v>1847734138.8871901</v>
      </c>
      <c r="AG356" s="57">
        <v>1825420455.9182</v>
      </c>
      <c r="AH356" s="57">
        <v>1798396892.16658</v>
      </c>
      <c r="AI356" s="57">
        <v>1766832802.2565601</v>
      </c>
      <c r="AJ356" s="57">
        <v>1730932799.54513</v>
      </c>
      <c r="AK356" s="57">
        <v>1690936756.12202</v>
      </c>
      <c r="AL356" s="57">
        <v>1647119802.80971</v>
      </c>
      <c r="AM356" s="57">
        <v>1599792329.1633999</v>
      </c>
      <c r="AN356" s="57">
        <v>1549299983.47103</v>
      </c>
      <c r="AO356" s="57">
        <v>1496023672.75333</v>
      </c>
      <c r="AP356" s="57">
        <v>1440379562.76371</v>
      </c>
      <c r="AQ356" s="57">
        <v>1382819077.9883699</v>
      </c>
      <c r="AR356" s="57">
        <v>1323828901.6461999</v>
      </c>
      <c r="AS356" s="57">
        <v>1263930975.68889</v>
      </c>
      <c r="AT356" s="57">
        <v>1203682500.8008299</v>
      </c>
    </row>
    <row r="357" spans="1:46">
      <c r="A357">
        <v>5</v>
      </c>
      <c r="B357">
        <v>654300</v>
      </c>
      <c r="C357" t="s">
        <v>442</v>
      </c>
      <c r="D357" t="s">
        <v>491</v>
      </c>
      <c r="E357" s="57">
        <v>517238475.35415298</v>
      </c>
      <c r="F357" s="57">
        <v>542742790.88505006</v>
      </c>
      <c r="G357" s="57">
        <v>570373435.15700305</v>
      </c>
      <c r="H357" s="57">
        <v>599732773.87462902</v>
      </c>
      <c r="I357" s="57">
        <v>630439669.61484003</v>
      </c>
      <c r="J357" s="57">
        <v>662129481.82683599</v>
      </c>
      <c r="K357" s="57">
        <v>694454066.83211696</v>
      </c>
      <c r="L357" s="57">
        <v>727081777.824471</v>
      </c>
      <c r="M357" s="57">
        <v>759697464.86998105</v>
      </c>
      <c r="N357" s="57">
        <v>792002474.907022</v>
      </c>
      <c r="O357" s="57">
        <v>823714651.74626398</v>
      </c>
      <c r="P357" s="57">
        <v>854568336.07066596</v>
      </c>
      <c r="Q357" s="57">
        <v>884314365.43548703</v>
      </c>
      <c r="R357" s="57">
        <v>912720074.26827204</v>
      </c>
      <c r="S357" s="57">
        <v>939569293.86886299</v>
      </c>
      <c r="T357" s="57">
        <v>964662352.40939295</v>
      </c>
      <c r="U357" s="57">
        <v>987816074.93429005</v>
      </c>
      <c r="V357" s="57">
        <v>1008863783.36027</v>
      </c>
      <c r="W357" s="57">
        <v>1027655296.47636</v>
      </c>
      <c r="X357" s="57">
        <v>1044056929.94385</v>
      </c>
      <c r="Y357" s="57">
        <v>1057951496.29634</v>
      </c>
      <c r="Z357" s="57">
        <v>1069238304.93973</v>
      </c>
      <c r="AA357" s="57">
        <v>1077833162.15221</v>
      </c>
      <c r="AB357" s="57">
        <v>1083668371.08424</v>
      </c>
      <c r="AC357" s="57">
        <v>1086692731.75861</v>
      </c>
      <c r="AD357" s="57">
        <v>1086871541.07038</v>
      </c>
      <c r="AE357" s="57">
        <v>1084186592.7869</v>
      </c>
      <c r="AF357" s="57">
        <v>1078636177.5478201</v>
      </c>
      <c r="AG357" s="57">
        <v>1070235082.86509</v>
      </c>
      <c r="AH357" s="57">
        <v>1059014593.12295</v>
      </c>
      <c r="AI357" s="57">
        <v>1045022489.57792</v>
      </c>
      <c r="AJ357" s="57">
        <v>1028323050.35883</v>
      </c>
      <c r="AK357" s="57">
        <v>1008997050.46679</v>
      </c>
      <c r="AL357" s="57">
        <v>987141761.77521598</v>
      </c>
      <c r="AM357" s="57">
        <v>962870953.02980494</v>
      </c>
      <c r="AN357" s="57">
        <v>936314889.84854996</v>
      </c>
      <c r="AO357" s="57">
        <v>907620334.72174299</v>
      </c>
      <c r="AP357" s="57">
        <v>876950547.01196301</v>
      </c>
      <c r="AQ357" s="57">
        <v>844485282.95408797</v>
      </c>
      <c r="AR357" s="57">
        <v>810420795.65528095</v>
      </c>
      <c r="AS357" s="57">
        <v>774969835.094998</v>
      </c>
      <c r="AT357" s="57">
        <v>738361648.12499905</v>
      </c>
    </row>
    <row r="358" spans="1:46">
      <c r="A358">
        <v>246</v>
      </c>
      <c r="B358">
        <v>659001</v>
      </c>
      <c r="C358" t="s">
        <v>442</v>
      </c>
      <c r="D358" t="s">
        <v>490</v>
      </c>
      <c r="E358" s="57">
        <v>508844400.495538</v>
      </c>
      <c r="F358" s="57">
        <v>528894739.37578702</v>
      </c>
      <c r="G358" s="57">
        <v>550416976.36912</v>
      </c>
      <c r="H358" s="57">
        <v>573080498.05558395</v>
      </c>
      <c r="I358" s="57">
        <v>596569955.00144696</v>
      </c>
      <c r="J358" s="57">
        <v>620585261.75919294</v>
      </c>
      <c r="K358" s="57">
        <v>644841596.86752605</v>
      </c>
      <c r="L358" s="57">
        <v>669069402.85136902</v>
      </c>
      <c r="M358" s="57">
        <v>693014386.22186506</v>
      </c>
      <c r="N358" s="57">
        <v>716437517.476372</v>
      </c>
      <c r="O358" s="57">
        <v>739115031.09847105</v>
      </c>
      <c r="P358" s="57">
        <v>760838425.55795801</v>
      </c>
      <c r="Q358" s="57">
        <v>781414463.31085205</v>
      </c>
      <c r="R358" s="57">
        <v>800665170.799389</v>
      </c>
      <c r="S358" s="57">
        <v>818427838.452021</v>
      </c>
      <c r="T358" s="57">
        <v>834555020.68342197</v>
      </c>
      <c r="U358" s="57">
        <v>848914535.894485</v>
      </c>
      <c r="V358" s="57">
        <v>861389466.47231996</v>
      </c>
      <c r="W358" s="57">
        <v>871878158.79025698</v>
      </c>
      <c r="X358" s="57">
        <v>880294223.20784402</v>
      </c>
      <c r="Y358" s="57">
        <v>886566534.07084703</v>
      </c>
      <c r="Z358" s="57">
        <v>890639229.71125495</v>
      </c>
      <c r="AA358" s="57">
        <v>892471712.44726896</v>
      </c>
      <c r="AB358" s="57">
        <v>892038648.58331704</v>
      </c>
      <c r="AC358" s="57">
        <v>889329968.41003895</v>
      </c>
      <c r="AD358" s="57">
        <v>884350866.20429504</v>
      </c>
      <c r="AE358" s="57">
        <v>877121800.22916806</v>
      </c>
      <c r="AF358" s="57">
        <v>867678492.73395205</v>
      </c>
      <c r="AG358" s="57">
        <v>856071929.95417094</v>
      </c>
      <c r="AH358" s="57">
        <v>842368362.11155701</v>
      </c>
      <c r="AI358" s="57">
        <v>826649303.41406405</v>
      </c>
      <c r="AJ358" s="57">
        <v>809011532.05587101</v>
      </c>
      <c r="AK358" s="57">
        <v>789567090.21736801</v>
      </c>
      <c r="AL358" s="57">
        <v>768443284.06516397</v>
      </c>
      <c r="AM358" s="57">
        <v>745782683.75209606</v>
      </c>
      <c r="AN358" s="57">
        <v>721743123.41720605</v>
      </c>
      <c r="AO358" s="57">
        <v>696497701.18576503</v>
      </c>
      <c r="AP358" s="57">
        <v>670234779.16926205</v>
      </c>
      <c r="AQ358" s="57">
        <v>643157983.46540105</v>
      </c>
      <c r="AR358" s="57">
        <v>615486204.15810394</v>
      </c>
      <c r="AS358" s="57">
        <v>587453595.31751704</v>
      </c>
      <c r="AT358" s="57">
        <v>559309575</v>
      </c>
    </row>
    <row r="359" spans="1:46">
      <c r="A359">
        <v>3</v>
      </c>
      <c r="B359">
        <v>659002</v>
      </c>
      <c r="C359" t="s">
        <v>442</v>
      </c>
      <c r="D359" t="s">
        <v>489</v>
      </c>
      <c r="E359" s="57">
        <v>353210731.54428297</v>
      </c>
      <c r="F359" s="57">
        <v>366945469.70999998</v>
      </c>
      <c r="G359" s="57">
        <v>382153296.555718</v>
      </c>
      <c r="H359" s="57">
        <v>398555887.14453101</v>
      </c>
      <c r="I359" s="57">
        <v>415887440.14656198</v>
      </c>
      <c r="J359" s="57">
        <v>433894677.83895499</v>
      </c>
      <c r="K359" s="57">
        <v>452336846.105883</v>
      </c>
      <c r="L359" s="57">
        <v>470985714.43854499</v>
      </c>
      <c r="M359" s="57">
        <v>489625575.93516397</v>
      </c>
      <c r="N359" s="57">
        <v>508053247.30098897</v>
      </c>
      <c r="O359" s="57">
        <v>526078068.84829599</v>
      </c>
      <c r="P359" s="57">
        <v>543521904.49638498</v>
      </c>
      <c r="Q359" s="57">
        <v>560219141.77158499</v>
      </c>
      <c r="R359" s="57">
        <v>576016691.80724597</v>
      </c>
      <c r="S359" s="57">
        <v>590773989.34374702</v>
      </c>
      <c r="T359" s="57">
        <v>604362992.72849298</v>
      </c>
      <c r="U359" s="57">
        <v>616668183.91591299</v>
      </c>
      <c r="V359" s="57">
        <v>627586568.46746302</v>
      </c>
      <c r="W359" s="57">
        <v>637027675.55162299</v>
      </c>
      <c r="X359" s="57">
        <v>644913557.94390094</v>
      </c>
      <c r="Y359" s="57">
        <v>651178792.02683103</v>
      </c>
      <c r="Z359" s="57">
        <v>655770477.78997004</v>
      </c>
      <c r="AA359" s="57">
        <v>658648238.82990301</v>
      </c>
      <c r="AB359" s="57">
        <v>659784222.35023999</v>
      </c>
      <c r="AC359" s="57">
        <v>659163099.16161597</v>
      </c>
      <c r="AD359" s="57">
        <v>656782063.68169296</v>
      </c>
      <c r="AE359" s="57">
        <v>652650833.93515897</v>
      </c>
      <c r="AF359" s="57">
        <v>646791651.553725</v>
      </c>
      <c r="AG359" s="57">
        <v>639239281.77613604</v>
      </c>
      <c r="AH359" s="57">
        <v>630041013.44815004</v>
      </c>
      <c r="AI359" s="57">
        <v>619256659.02255797</v>
      </c>
      <c r="AJ359" s="57">
        <v>606958554.55917799</v>
      </c>
      <c r="AK359" s="57">
        <v>593231559.72485304</v>
      </c>
      <c r="AL359" s="57">
        <v>578173057.79344904</v>
      </c>
      <c r="AM359" s="57">
        <v>561892955.64586103</v>
      </c>
      <c r="AN359" s="57">
        <v>544513683.77000499</v>
      </c>
      <c r="AO359" s="57">
        <v>526170196.26082802</v>
      </c>
      <c r="AP359" s="57">
        <v>507009970.82030201</v>
      </c>
      <c r="AQ359" s="57">
        <v>487193008.75742</v>
      </c>
      <c r="AR359" s="57">
        <v>466891834.98820698</v>
      </c>
      <c r="AS359" s="57">
        <v>446291498.03570902</v>
      </c>
      <c r="AT359" s="57">
        <v>425589570.02999902</v>
      </c>
    </row>
    <row r="360" spans="1:46">
      <c r="A360">
        <v>276</v>
      </c>
      <c r="B360">
        <v>659003</v>
      </c>
      <c r="C360" t="s">
        <v>442</v>
      </c>
      <c r="D360" t="s">
        <v>488</v>
      </c>
      <c r="E360" s="57">
        <v>160322598.39592999</v>
      </c>
      <c r="F360" s="57">
        <v>172301712.0688</v>
      </c>
      <c r="G360" s="57">
        <v>184907320.41076401</v>
      </c>
      <c r="H360" s="57">
        <v>198002601.66690099</v>
      </c>
      <c r="I360" s="57">
        <v>211456466.97010499</v>
      </c>
      <c r="J360" s="57">
        <v>225143560.34108099</v>
      </c>
      <c r="K360" s="57">
        <v>238944258.68834901</v>
      </c>
      <c r="L360" s="57">
        <v>252744671.80824301</v>
      </c>
      <c r="M360" s="57">
        <v>266436642.384911</v>
      </c>
      <c r="N360" s="57">
        <v>279917745.99031299</v>
      </c>
      <c r="O360" s="57">
        <v>293091291.08422297</v>
      </c>
      <c r="P360" s="57">
        <v>305866319.01422799</v>
      </c>
      <c r="Q360" s="57">
        <v>318157604.01573199</v>
      </c>
      <c r="R360" s="57">
        <v>329885653.21194899</v>
      </c>
      <c r="S360" s="57">
        <v>340976706.61390603</v>
      </c>
      <c r="T360" s="57">
        <v>351362737.12044799</v>
      </c>
      <c r="U360" s="57">
        <v>360981450.51822799</v>
      </c>
      <c r="V360" s="57">
        <v>369776285.48171699</v>
      </c>
      <c r="W360" s="57">
        <v>377696413.57319802</v>
      </c>
      <c r="X360" s="57">
        <v>384696739.24276799</v>
      </c>
      <c r="Y360" s="57">
        <v>390737899.82833397</v>
      </c>
      <c r="Z360" s="57">
        <v>395786265.55562401</v>
      </c>
      <c r="AA360" s="57">
        <v>399813939.53817201</v>
      </c>
      <c r="AB360" s="57">
        <v>402798757.77732998</v>
      </c>
      <c r="AC360" s="57">
        <v>404724289.16226202</v>
      </c>
      <c r="AD360" s="57">
        <v>405579835.46994698</v>
      </c>
      <c r="AE360" s="57">
        <v>405360431.36517602</v>
      </c>
      <c r="AF360" s="57">
        <v>404066844.40055299</v>
      </c>
      <c r="AG360" s="57">
        <v>401705575.01649803</v>
      </c>
      <c r="AH360" s="57">
        <v>398288856.54124302</v>
      </c>
      <c r="AI360" s="57">
        <v>393834655.190835</v>
      </c>
      <c r="AJ360" s="57">
        <v>388366670.06913102</v>
      </c>
      <c r="AK360" s="57">
        <v>381914333.16780603</v>
      </c>
      <c r="AL360" s="57">
        <v>374512809.36634398</v>
      </c>
      <c r="AM360" s="57">
        <v>366202996.43204999</v>
      </c>
      <c r="AN360" s="57">
        <v>357031525.020033</v>
      </c>
      <c r="AO360" s="57">
        <v>347050758.67322201</v>
      </c>
      <c r="AP360" s="57">
        <v>336318793.82235801</v>
      </c>
      <c r="AQ360" s="57">
        <v>324899459.78599602</v>
      </c>
      <c r="AR360" s="57">
        <v>312862318.770504</v>
      </c>
      <c r="AS360" s="57">
        <v>300282665.87006199</v>
      </c>
      <c r="AT360" s="57">
        <v>287241529.06666601</v>
      </c>
    </row>
    <row r="361" spans="1:46">
      <c r="A361">
        <v>293</v>
      </c>
      <c r="B361">
        <v>659004</v>
      </c>
      <c r="C361" t="s">
        <v>442</v>
      </c>
      <c r="D361" t="s">
        <v>487</v>
      </c>
      <c r="E361" s="57">
        <v>203716222.50762001</v>
      </c>
      <c r="F361" s="57">
        <v>221966597.27309999</v>
      </c>
      <c r="G361" s="57">
        <v>240007651.37491101</v>
      </c>
      <c r="H361" s="57">
        <v>257744751.27349499</v>
      </c>
      <c r="I361" s="57">
        <v>275088275.944089</v>
      </c>
      <c r="J361" s="57">
        <v>291953616.87672597</v>
      </c>
      <c r="K361" s="57">
        <v>308261178.07623601</v>
      </c>
      <c r="L361" s="57">
        <v>323936376.062244</v>
      </c>
      <c r="M361" s="57">
        <v>338909639.86917198</v>
      </c>
      <c r="N361" s="57">
        <v>353116411.04623699</v>
      </c>
      <c r="O361" s="57">
        <v>366497143.657453</v>
      </c>
      <c r="P361" s="57">
        <v>378997304.28162998</v>
      </c>
      <c r="Q361" s="57">
        <v>390567372.01237297</v>
      </c>
      <c r="R361" s="57">
        <v>401162838.458085</v>
      </c>
      <c r="S361" s="57">
        <v>410744207.74196303</v>
      </c>
      <c r="T361" s="57">
        <v>419276996.502002</v>
      </c>
      <c r="U361" s="57">
        <v>426731733.89099097</v>
      </c>
      <c r="V361" s="57">
        <v>433083961.57651699</v>
      </c>
      <c r="W361" s="57">
        <v>438314233.74096298</v>
      </c>
      <c r="X361" s="57">
        <v>442408117.081505</v>
      </c>
      <c r="Y361" s="57">
        <v>445356190.81011999</v>
      </c>
      <c r="Z361" s="57">
        <v>447154046.65357703</v>
      </c>
      <c r="AA361" s="57">
        <v>447802288.85344303</v>
      </c>
      <c r="AB361" s="57">
        <v>447306534.16608</v>
      </c>
      <c r="AC361" s="57">
        <v>445677411.86264801</v>
      </c>
      <c r="AD361" s="57">
        <v>442930563.729101</v>
      </c>
      <c r="AE361" s="57">
        <v>439086644.06619</v>
      </c>
      <c r="AF361" s="57">
        <v>434171319.68946201</v>
      </c>
      <c r="AG361" s="57">
        <v>428215269.92926002</v>
      </c>
      <c r="AH361" s="57">
        <v>421254186.630723</v>
      </c>
      <c r="AI361" s="57">
        <v>413328774.153786</v>
      </c>
      <c r="AJ361" s="57">
        <v>404484749.37317997</v>
      </c>
      <c r="AK361" s="57">
        <v>394772841.678433</v>
      </c>
      <c r="AL361" s="57">
        <v>384248792.97386801</v>
      </c>
      <c r="AM361" s="57">
        <v>372973357.67860502</v>
      </c>
      <c r="AN361" s="57">
        <v>361012302.72656</v>
      </c>
      <c r="AO361" s="57">
        <v>348436407.56644201</v>
      </c>
      <c r="AP361" s="57">
        <v>335321464.16175997</v>
      </c>
      <c r="AQ361" s="57">
        <v>321748276.990821</v>
      </c>
      <c r="AR361" s="57">
        <v>307802663.04672003</v>
      </c>
      <c r="AS361" s="57">
        <v>293575451.837354</v>
      </c>
      <c r="AT361" s="57">
        <v>279162485.38541698</v>
      </c>
    </row>
    <row r="362" spans="1:46">
      <c r="A362">
        <v>28</v>
      </c>
      <c r="B362">
        <v>659005</v>
      </c>
      <c r="C362" t="s">
        <v>442</v>
      </c>
      <c r="D362" t="s">
        <v>486</v>
      </c>
      <c r="E362" s="57">
        <v>83495713.187916204</v>
      </c>
      <c r="F362" s="57">
        <v>87468915.476799995</v>
      </c>
      <c r="G362" s="57">
        <v>91668772.597870499</v>
      </c>
      <c r="H362" s="57">
        <v>96037344.992198601</v>
      </c>
      <c r="I362" s="57">
        <v>100519463.229582</v>
      </c>
      <c r="J362" s="57">
        <v>105062728.008545</v>
      </c>
      <c r="K362" s="57">
        <v>109617510.15633801</v>
      </c>
      <c r="L362" s="57">
        <v>114136950.62894</v>
      </c>
      <c r="M362" s="57">
        <v>118576960.51105499</v>
      </c>
      <c r="N362" s="57">
        <v>122896221.016114</v>
      </c>
      <c r="O362" s="57">
        <v>127056183.486277</v>
      </c>
      <c r="P362" s="57">
        <v>131021069.392427</v>
      </c>
      <c r="Q362" s="57">
        <v>134757870.334176</v>
      </c>
      <c r="R362" s="57">
        <v>138236348.039864</v>
      </c>
      <c r="S362" s="57">
        <v>141429034.36655399</v>
      </c>
      <c r="T362" s="57">
        <v>144311231.30004001</v>
      </c>
      <c r="U362" s="57">
        <v>146861010.95484</v>
      </c>
      <c r="V362" s="57">
        <v>149059215.57419899</v>
      </c>
      <c r="W362" s="57">
        <v>150889457.53009099</v>
      </c>
      <c r="X362" s="57">
        <v>152338119.32321301</v>
      </c>
      <c r="Y362" s="57">
        <v>153394353.582993</v>
      </c>
      <c r="Z362" s="57">
        <v>154050083.06758201</v>
      </c>
      <c r="AA362" s="57">
        <v>154300000.66385999</v>
      </c>
      <c r="AB362" s="57">
        <v>154141569.38743299</v>
      </c>
      <c r="AC362" s="57">
        <v>153575022.382635</v>
      </c>
      <c r="AD362" s="57">
        <v>152603362.92252401</v>
      </c>
      <c r="AE362" s="57">
        <v>151232364.40888801</v>
      </c>
      <c r="AF362" s="57">
        <v>149470570.37223899</v>
      </c>
      <c r="AG362" s="57">
        <v>147329294.471818</v>
      </c>
      <c r="AH362" s="57">
        <v>144822620.495592</v>
      </c>
      <c r="AI362" s="57">
        <v>141967402.36025399</v>
      </c>
      <c r="AJ362" s="57">
        <v>138783264.11122301</v>
      </c>
      <c r="AK362" s="57">
        <v>135292599.922649</v>
      </c>
      <c r="AL362" s="57">
        <v>131520574.097403</v>
      </c>
      <c r="AM362" s="57">
        <v>127495121.06708901</v>
      </c>
      <c r="AN362" s="57">
        <v>123246945.392031</v>
      </c>
      <c r="AO362" s="57">
        <v>118809521.76128501</v>
      </c>
      <c r="AP362" s="57">
        <v>114219094.992632</v>
      </c>
      <c r="AQ362" s="57">
        <v>109514680.032579</v>
      </c>
      <c r="AR362" s="57">
        <v>104738061.95636</v>
      </c>
      <c r="AS362" s="57">
        <v>99933795.967937604</v>
      </c>
      <c r="AT362" s="57">
        <v>95149207.400000095</v>
      </c>
    </row>
    <row r="363" spans="1:46">
      <c r="A363">
        <v>270</v>
      </c>
      <c r="B363">
        <v>659006</v>
      </c>
      <c r="C363" t="s">
        <v>442</v>
      </c>
      <c r="D363" t="s">
        <v>485</v>
      </c>
      <c r="E363" s="57">
        <v>163397000.838</v>
      </c>
      <c r="F363" s="57">
        <v>172877367.88546899</v>
      </c>
      <c r="G363" s="57">
        <v>182502167.006221</v>
      </c>
      <c r="H363" s="57">
        <v>192181554.53922999</v>
      </c>
      <c r="I363" s="57">
        <v>201830286.33974701</v>
      </c>
      <c r="J363" s="57">
        <v>211367717.77929899</v>
      </c>
      <c r="K363" s="57">
        <v>220717803.745693</v>
      </c>
      <c r="L363" s="57">
        <v>229809098.643011</v>
      </c>
      <c r="M363" s="57">
        <v>238574756.39161599</v>
      </c>
      <c r="N363" s="57">
        <v>246952530.42814401</v>
      </c>
      <c r="O363" s="57">
        <v>254884773.705513</v>
      </c>
      <c r="P363" s="57">
        <v>262318438.69291601</v>
      </c>
      <c r="Q363" s="57">
        <v>269205077.37582397</v>
      </c>
      <c r="R363" s="57">
        <v>275500841.25598598</v>
      </c>
      <c r="S363" s="57">
        <v>281166481.35142702</v>
      </c>
      <c r="T363" s="57">
        <v>286167348.19645202</v>
      </c>
      <c r="U363" s="57">
        <v>290473391.84164202</v>
      </c>
      <c r="V363" s="57">
        <v>294059161.85385501</v>
      </c>
      <c r="W363" s="57">
        <v>296903807.31622899</v>
      </c>
      <c r="X363" s="57">
        <v>298991076.82817602</v>
      </c>
      <c r="Y363" s="57">
        <v>300309318.50538898</v>
      </c>
      <c r="Z363" s="57">
        <v>300851479.97983599</v>
      </c>
      <c r="AA363" s="57">
        <v>300615108.39976299</v>
      </c>
      <c r="AB363" s="57">
        <v>299602350.42969602</v>
      </c>
      <c r="AC363" s="57">
        <v>297819952.25043398</v>
      </c>
      <c r="AD363" s="57">
        <v>295279259.55905902</v>
      </c>
      <c r="AE363" s="57">
        <v>291996217.56892502</v>
      </c>
      <c r="AF363" s="57">
        <v>287991371.00966901</v>
      </c>
      <c r="AG363" s="57">
        <v>283289864.12720001</v>
      </c>
      <c r="AH363" s="57">
        <v>277921440.68370998</v>
      </c>
      <c r="AI363" s="57">
        <v>271920443.957663</v>
      </c>
      <c r="AJ363" s="57">
        <v>265325816.74380499</v>
      </c>
      <c r="AK363" s="57">
        <v>258181101.35315701</v>
      </c>
      <c r="AL363" s="57">
        <v>250534439.61302</v>
      </c>
      <c r="AM363" s="57">
        <v>242438572.86697099</v>
      </c>
      <c r="AN363" s="57">
        <v>233950841.97486201</v>
      </c>
      <c r="AO363" s="57">
        <v>225133187.312828</v>
      </c>
      <c r="AP363" s="57">
        <v>216052148.77327701</v>
      </c>
      <c r="AQ363" s="57">
        <v>206778865.76489499</v>
      </c>
      <c r="AR363" s="57">
        <v>197389077.21265</v>
      </c>
      <c r="AS363" s="57">
        <v>187963121.55778199</v>
      </c>
      <c r="AT363" s="57">
        <v>178585936.75781199</v>
      </c>
    </row>
    <row r="364" spans="1:46">
      <c r="A364">
        <v>249</v>
      </c>
      <c r="B364">
        <v>659007</v>
      </c>
      <c r="C364" t="s">
        <v>442</v>
      </c>
      <c r="D364" t="s">
        <v>484</v>
      </c>
      <c r="E364" s="57">
        <v>89085224.202635407</v>
      </c>
      <c r="F364" s="57">
        <v>95510318.638936505</v>
      </c>
      <c r="G364" s="57">
        <v>102041373.358634</v>
      </c>
      <c r="H364" s="57">
        <v>108621184.33573601</v>
      </c>
      <c r="I364" s="57">
        <v>115195390.661402</v>
      </c>
      <c r="J364" s="57">
        <v>121712474.543945</v>
      </c>
      <c r="K364" s="57">
        <v>128123761.30883101</v>
      </c>
      <c r="L364" s="57">
        <v>134383419.398678</v>
      </c>
      <c r="M364" s="57">
        <v>140448460.37325701</v>
      </c>
      <c r="N364" s="57">
        <v>146278738.90949199</v>
      </c>
      <c r="O364" s="57">
        <v>151836952.801458</v>
      </c>
      <c r="P364" s="57">
        <v>157088642.96038499</v>
      </c>
      <c r="Q364" s="57">
        <v>162002193.414653</v>
      </c>
      <c r="R364" s="57">
        <v>166548831.309798</v>
      </c>
      <c r="S364" s="57">
        <v>170702626.90850601</v>
      </c>
      <c r="T364" s="57">
        <v>174440493.590617</v>
      </c>
      <c r="U364" s="57">
        <v>177742187.853122</v>
      </c>
      <c r="V364" s="57">
        <v>180590309.31016701</v>
      </c>
      <c r="W364" s="57">
        <v>182970300.693048</v>
      </c>
      <c r="X364" s="57">
        <v>184870447.850218</v>
      </c>
      <c r="Y364" s="57">
        <v>186281879.74727699</v>
      </c>
      <c r="Z364" s="57">
        <v>187198568.46698099</v>
      </c>
      <c r="AA364" s="57">
        <v>187617329.20923901</v>
      </c>
      <c r="AB364" s="57">
        <v>187537820.29111201</v>
      </c>
      <c r="AC364" s="57">
        <v>186962543.14681301</v>
      </c>
      <c r="AD364" s="57">
        <v>185896842.32770699</v>
      </c>
      <c r="AE364" s="57">
        <v>184348905.50231501</v>
      </c>
      <c r="AF364" s="57">
        <v>182329763.45630601</v>
      </c>
      <c r="AG364" s="57">
        <v>179853290.09250599</v>
      </c>
      <c r="AH364" s="57">
        <v>176936202.43089101</v>
      </c>
      <c r="AI364" s="57">
        <v>173598060.60859099</v>
      </c>
      <c r="AJ364" s="57">
        <v>169861267.87988701</v>
      </c>
      <c r="AK364" s="57">
        <v>165751070.61621401</v>
      </c>
      <c r="AL364" s="57">
        <v>161295558.30616099</v>
      </c>
      <c r="AM364" s="57">
        <v>156525663.555466</v>
      </c>
      <c r="AN364" s="57">
        <v>151475162.08702299</v>
      </c>
      <c r="AO364" s="57">
        <v>146180672.740877</v>
      </c>
      <c r="AP364" s="57">
        <v>140681657.474226</v>
      </c>
      <c r="AQ364" s="57">
        <v>135020421.36142001</v>
      </c>
      <c r="AR364" s="57">
        <v>129242112.593964</v>
      </c>
      <c r="AS364" s="57">
        <v>123394722.48051199</v>
      </c>
      <c r="AT364" s="57">
        <v>117529085.44687501</v>
      </c>
    </row>
    <row r="365" spans="1:46">
      <c r="A365">
        <v>149</v>
      </c>
      <c r="B365">
        <v>659008</v>
      </c>
      <c r="C365" t="s">
        <v>442</v>
      </c>
      <c r="D365" t="s">
        <v>483</v>
      </c>
      <c r="E365" s="57">
        <v>186667943.702813</v>
      </c>
      <c r="F365" s="57">
        <v>192877961.81193799</v>
      </c>
      <c r="G365" s="57">
        <v>199862836.59878099</v>
      </c>
      <c r="H365" s="57">
        <v>207474668.20502001</v>
      </c>
      <c r="I365" s="57">
        <v>215572470.54904699</v>
      </c>
      <c r="J365" s="57">
        <v>224022171.32596901</v>
      </c>
      <c r="K365" s="57">
        <v>232696612.007606</v>
      </c>
      <c r="L365" s="57">
        <v>241475547.84249601</v>
      </c>
      <c r="M365" s="57">
        <v>250245647.85588899</v>
      </c>
      <c r="N365" s="57">
        <v>258900494.849749</v>
      </c>
      <c r="O365" s="57">
        <v>267340585.40275699</v>
      </c>
      <c r="P365" s="57">
        <v>275473329.87030703</v>
      </c>
      <c r="Q365" s="57">
        <v>283213052.38450903</v>
      </c>
      <c r="R365" s="57">
        <v>290480990.85418499</v>
      </c>
      <c r="S365" s="57">
        <v>297205296.96487498</v>
      </c>
      <c r="T365" s="57">
        <v>303321036.17883098</v>
      </c>
      <c r="U365" s="57">
        <v>308770187.73502201</v>
      </c>
      <c r="V365" s="57">
        <v>313501644.64912897</v>
      </c>
      <c r="W365" s="57">
        <v>317471213.71354902</v>
      </c>
      <c r="X365" s="57">
        <v>320641615.49739301</v>
      </c>
      <c r="Y365" s="57">
        <v>322982484.34648901</v>
      </c>
      <c r="Z365" s="57">
        <v>324470368.38337499</v>
      </c>
      <c r="AA365" s="57">
        <v>325088729.50730902</v>
      </c>
      <c r="AB365" s="57">
        <v>324827943.39425999</v>
      </c>
      <c r="AC365" s="57">
        <v>323685299.496912</v>
      </c>
      <c r="AD365" s="57">
        <v>321665001.04466498</v>
      </c>
      <c r="AE365" s="57">
        <v>318778165.04363298</v>
      </c>
      <c r="AF365" s="57">
        <v>315042822.276645</v>
      </c>
      <c r="AG365" s="57">
        <v>310483917.30324101</v>
      </c>
      <c r="AH365" s="57">
        <v>305133308.45968401</v>
      </c>
      <c r="AI365" s="57">
        <v>299029767.85894197</v>
      </c>
      <c r="AJ365" s="57">
        <v>292218981.39070302</v>
      </c>
      <c r="AK365" s="57">
        <v>284753548.72136998</v>
      </c>
      <c r="AL365" s="57">
        <v>276692983.29406101</v>
      </c>
      <c r="AM365" s="57">
        <v>268103712.328601</v>
      </c>
      <c r="AN365" s="57">
        <v>259059076.82154</v>
      </c>
      <c r="AO365" s="57">
        <v>249639331.54613599</v>
      </c>
      <c r="AP365" s="57">
        <v>239931645.052367</v>
      </c>
      <c r="AQ365" s="57">
        <v>230030099.66692001</v>
      </c>
      <c r="AR365" s="57">
        <v>220035691.49319801</v>
      </c>
      <c r="AS365" s="57">
        <v>210056330.41132399</v>
      </c>
      <c r="AT365" s="57">
        <v>200206840.07812601</v>
      </c>
    </row>
    <row r="366" spans="1:46">
      <c r="A366">
        <v>153</v>
      </c>
      <c r="B366">
        <v>659009</v>
      </c>
      <c r="C366" t="s">
        <v>442</v>
      </c>
      <c r="D366" t="s">
        <v>482</v>
      </c>
      <c r="E366" s="57">
        <v>56899955.568851799</v>
      </c>
      <c r="F366" s="57">
        <v>59588588.7372263</v>
      </c>
      <c r="G366" s="57">
        <v>62659005.844865903</v>
      </c>
      <c r="H366" s="57">
        <v>66053257.177294001</v>
      </c>
      <c r="I366" s="57">
        <v>69715715.612760499</v>
      </c>
      <c r="J366" s="57">
        <v>73593076.622242004</v>
      </c>
      <c r="K366" s="57">
        <v>77634358.269441694</v>
      </c>
      <c r="L366" s="57">
        <v>81790901.210789904</v>
      </c>
      <c r="M366" s="57">
        <v>86016368.695443407</v>
      </c>
      <c r="N366" s="57">
        <v>90266746.565285906</v>
      </c>
      <c r="O366" s="57">
        <v>94500343.254927397</v>
      </c>
      <c r="P366" s="57">
        <v>98677789.791704804</v>
      </c>
      <c r="Q366" s="57">
        <v>102762039.795682</v>
      </c>
      <c r="R366" s="57">
        <v>106718369.47965001</v>
      </c>
      <c r="S366" s="57">
        <v>110514377.649124</v>
      </c>
      <c r="T366" s="57">
        <v>114119985.70235001</v>
      </c>
      <c r="U366" s="57">
        <v>117507437.630298</v>
      </c>
      <c r="V366" s="57">
        <v>120651300.016666</v>
      </c>
      <c r="W366" s="57">
        <v>123528462.037876</v>
      </c>
      <c r="X366" s="57">
        <v>126118135.46308</v>
      </c>
      <c r="Y366" s="57">
        <v>128401854.654156</v>
      </c>
      <c r="Z366" s="57">
        <v>130363476.565708</v>
      </c>
      <c r="AA366" s="57">
        <v>131989180.745066</v>
      </c>
      <c r="AB366" s="57">
        <v>133267469.332289</v>
      </c>
      <c r="AC366" s="57">
        <v>134189167.06016099</v>
      </c>
      <c r="AD366" s="57">
        <v>134747421.25419199</v>
      </c>
      <c r="AE366" s="57">
        <v>134937701.83262101</v>
      </c>
      <c r="AF366" s="57">
        <v>134757801.30641299</v>
      </c>
      <c r="AG366" s="57">
        <v>134207834.779258</v>
      </c>
      <c r="AH366" s="57">
        <v>133290239.947574</v>
      </c>
      <c r="AI366" s="57">
        <v>132009777.10050701</v>
      </c>
      <c r="AJ366" s="57">
        <v>130373529.119927</v>
      </c>
      <c r="AK366" s="57">
        <v>128390901.480434</v>
      </c>
      <c r="AL366" s="57">
        <v>126073622.24935199</v>
      </c>
      <c r="AM366" s="57">
        <v>123435742.086732</v>
      </c>
      <c r="AN366" s="57">
        <v>120493634.245352</v>
      </c>
      <c r="AO366" s="57">
        <v>117265994.570719</v>
      </c>
      <c r="AP366" s="57">
        <v>113773841.501065</v>
      </c>
      <c r="AQ366" s="57">
        <v>110040516.06734499</v>
      </c>
      <c r="AR366" s="57">
        <v>106091681.89324801</v>
      </c>
      <c r="AS366" s="57">
        <v>101955325.19518299</v>
      </c>
      <c r="AT366" s="57">
        <v>97661754.782291502</v>
      </c>
    </row>
    <row r="367" spans="1:46">
      <c r="A367">
        <v>113</v>
      </c>
      <c r="B367">
        <v>659010</v>
      </c>
      <c r="C367" t="s">
        <v>442</v>
      </c>
      <c r="D367" t="s">
        <v>481</v>
      </c>
      <c r="E367" s="57">
        <v>166713535.18632299</v>
      </c>
      <c r="F367" s="57">
        <v>183063929.10734501</v>
      </c>
      <c r="G367" s="57">
        <v>199081478.31368801</v>
      </c>
      <c r="H367" s="57">
        <v>214695865.66425201</v>
      </c>
      <c r="I367" s="57">
        <v>229840809.08142501</v>
      </c>
      <c r="J367" s="57">
        <v>244454061.551085</v>
      </c>
      <c r="K367" s="57">
        <v>258477411.122601</v>
      </c>
      <c r="L367" s="57">
        <v>271856680.90882897</v>
      </c>
      <c r="M367" s="57">
        <v>284541729.08611798</v>
      </c>
      <c r="N367" s="57">
        <v>296486448.89430499</v>
      </c>
      <c r="O367" s="57">
        <v>307648768.63671601</v>
      </c>
      <c r="P367" s="57">
        <v>317990651.68016797</v>
      </c>
      <c r="Q367" s="57">
        <v>327478096.45496798</v>
      </c>
      <c r="R367" s="57">
        <v>336081136.45491201</v>
      </c>
      <c r="S367" s="57">
        <v>343773840.23728502</v>
      </c>
      <c r="T367" s="57">
        <v>350534311.42286402</v>
      </c>
      <c r="U367" s="57">
        <v>356344688.69591302</v>
      </c>
      <c r="V367" s="57">
        <v>361191145.804187</v>
      </c>
      <c r="W367" s="57">
        <v>365063891.55893099</v>
      </c>
      <c r="X367" s="57">
        <v>367957169.83487999</v>
      </c>
      <c r="Y367" s="57">
        <v>369869259.57025802</v>
      </c>
      <c r="Z367" s="57">
        <v>370802474.76677799</v>
      </c>
      <c r="AA367" s="57">
        <v>370763164.489645</v>
      </c>
      <c r="AB367" s="57">
        <v>369761712.86755103</v>
      </c>
      <c r="AC367" s="57">
        <v>367812539.09268099</v>
      </c>
      <c r="AD367" s="57">
        <v>364934097.42070597</v>
      </c>
      <c r="AE367" s="57">
        <v>361148877.17079002</v>
      </c>
      <c r="AF367" s="57">
        <v>356483402.72558302</v>
      </c>
      <c r="AG367" s="57">
        <v>350968233.53122902</v>
      </c>
      <c r="AH367" s="57">
        <v>344637964.09736001</v>
      </c>
      <c r="AI367" s="57">
        <v>337531223.997096</v>
      </c>
      <c r="AJ367" s="57">
        <v>329690677.86704898</v>
      </c>
      <c r="AK367" s="57">
        <v>321163025.40732002</v>
      </c>
      <c r="AL367" s="57">
        <v>311999001.38149899</v>
      </c>
      <c r="AM367" s="57">
        <v>302253375.61666799</v>
      </c>
      <c r="AN367" s="57">
        <v>291984953.00339401</v>
      </c>
      <c r="AO367" s="57">
        <v>281256573.49574</v>
      </c>
      <c r="AP367" s="57">
        <v>270135112.11125499</v>
      </c>
      <c r="AQ367" s="57">
        <v>258691478.93097499</v>
      </c>
      <c r="AR367" s="57">
        <v>247000619.09943399</v>
      </c>
      <c r="AS367" s="57">
        <v>235141512.82464701</v>
      </c>
      <c r="AT367" s="57">
        <v>223197175.37812501</v>
      </c>
    </row>
  </sheetData>
  <autoFilter ref="A1:AT1" xr:uid="{56D363EF-5D1B-4D91-8C64-6ED4E7FCEA98}">
    <sortState xmlns:xlrd2="http://schemas.microsoft.com/office/spreadsheetml/2017/richdata2" ref="A2:AT367">
      <sortCondition ref="B1"/>
    </sortState>
  </autoFilter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5566F-49D7-4B91-9912-E2963EDC0921}">
  <dimension ref="A1:P47"/>
  <sheetViews>
    <sheetView workbookViewId="0">
      <selection activeCell="F26" sqref="F26"/>
    </sheetView>
  </sheetViews>
  <sheetFormatPr defaultColWidth="9" defaultRowHeight="15.65"/>
  <cols>
    <col min="1" max="1" width="20.625" style="60" customWidth="1"/>
    <col min="2" max="15" width="7.875" style="60" customWidth="1"/>
    <col min="16" max="16" width="15.875" style="61" customWidth="1"/>
    <col min="17" max="16384" width="9" style="60"/>
  </cols>
  <sheetData>
    <row r="1" spans="1:16" ht="31.95" thickBot="1">
      <c r="A1" s="94" t="s">
        <v>479</v>
      </c>
      <c r="B1" s="91">
        <v>2010</v>
      </c>
      <c r="C1" s="91">
        <v>2011</v>
      </c>
      <c r="D1" s="91">
        <v>2012</v>
      </c>
      <c r="E1" s="91">
        <v>2013</v>
      </c>
      <c r="F1" s="91">
        <v>2014</v>
      </c>
      <c r="G1" s="91">
        <v>2015</v>
      </c>
      <c r="H1" s="91">
        <v>2016</v>
      </c>
      <c r="I1" s="91">
        <v>2017</v>
      </c>
      <c r="J1" s="91">
        <v>2018</v>
      </c>
      <c r="K1" s="91">
        <v>2019</v>
      </c>
      <c r="L1" s="91">
        <v>2020</v>
      </c>
      <c r="M1" s="91">
        <v>2021</v>
      </c>
      <c r="N1" s="91">
        <v>2022</v>
      </c>
      <c r="O1" s="91" t="s">
        <v>903</v>
      </c>
      <c r="P1" s="91" t="s">
        <v>902</v>
      </c>
    </row>
    <row r="2" spans="1:16" ht="16.3" thickBot="1">
      <c r="A2" s="93" t="s">
        <v>901</v>
      </c>
      <c r="B2" s="91">
        <v>1073.98</v>
      </c>
      <c r="C2" s="91">
        <v>1165.55</v>
      </c>
      <c r="D2" s="91">
        <v>1228.44</v>
      </c>
      <c r="E2" s="91">
        <v>1283.3499999999999</v>
      </c>
      <c r="F2" s="91">
        <v>1315.66</v>
      </c>
      <c r="G2" s="91">
        <v>1303.17</v>
      </c>
      <c r="H2" s="91">
        <v>1285.1500000000001</v>
      </c>
      <c r="I2" s="91">
        <v>1272.1500000000001</v>
      </c>
      <c r="J2" s="91">
        <v>1262.24</v>
      </c>
      <c r="K2" s="91">
        <v>1279.17</v>
      </c>
      <c r="L2" s="91">
        <v>871.92</v>
      </c>
      <c r="M2" s="91">
        <v>993.84</v>
      </c>
      <c r="N2" s="91">
        <v>755.11</v>
      </c>
      <c r="O2" s="91">
        <v>454.1508</v>
      </c>
      <c r="P2" s="90">
        <f>2*O2/N2</f>
        <v>1.2028732237687225</v>
      </c>
    </row>
    <row r="3" spans="1:16" ht="31.95" thickBot="1">
      <c r="A3" s="93" t="s">
        <v>900</v>
      </c>
      <c r="B3" s="91">
        <v>670.12</v>
      </c>
      <c r="C3" s="91">
        <v>715.79</v>
      </c>
      <c r="D3" s="91">
        <v>749.8</v>
      </c>
      <c r="E3" s="91">
        <v>771.17</v>
      </c>
      <c r="F3" s="91">
        <v>781.88</v>
      </c>
      <c r="G3" s="91">
        <v>765.4</v>
      </c>
      <c r="H3" s="91">
        <v>745.35</v>
      </c>
      <c r="I3" s="91">
        <v>722.87</v>
      </c>
      <c r="J3" s="91">
        <v>697</v>
      </c>
      <c r="K3" s="91">
        <v>691.76</v>
      </c>
      <c r="L3" s="91">
        <v>442.36</v>
      </c>
      <c r="M3" s="91">
        <v>489.16</v>
      </c>
      <c r="N3" s="91">
        <v>353.37</v>
      </c>
      <c r="O3" s="91">
        <v>198.65049999999999</v>
      </c>
      <c r="P3" s="90">
        <f>2*O3/N3</f>
        <v>1.1243201177236324</v>
      </c>
    </row>
    <row r="4" spans="1:16" ht="31.95" thickBot="1">
      <c r="A4" s="93" t="s">
        <v>899</v>
      </c>
      <c r="B4" s="91">
        <v>317.86</v>
      </c>
      <c r="C4" s="91">
        <v>331.73</v>
      </c>
      <c r="D4" s="91">
        <v>346.82</v>
      </c>
      <c r="E4" s="91">
        <v>348.96</v>
      </c>
      <c r="F4" s="91">
        <v>346.69</v>
      </c>
      <c r="G4" s="91">
        <v>352.33</v>
      </c>
      <c r="H4" s="91">
        <v>358.32</v>
      </c>
      <c r="I4" s="91">
        <v>355.2</v>
      </c>
      <c r="J4" s="91">
        <v>346.1</v>
      </c>
      <c r="K4" s="91">
        <v>354.13</v>
      </c>
      <c r="L4" s="91">
        <v>302.79000000000002</v>
      </c>
      <c r="M4" s="91">
        <v>335.27</v>
      </c>
      <c r="N4" s="91" t="s">
        <v>898</v>
      </c>
      <c r="O4" s="91"/>
      <c r="P4" s="90"/>
    </row>
    <row r="5" spans="1:16" ht="31.95" thickBot="1">
      <c r="A5" s="93" t="s">
        <v>897</v>
      </c>
      <c r="B5" s="91">
        <v>55.68</v>
      </c>
      <c r="C5" s="91">
        <v>71.34</v>
      </c>
      <c r="D5" s="91">
        <v>87.29</v>
      </c>
      <c r="E5" s="91">
        <v>109.19</v>
      </c>
      <c r="F5" s="91">
        <v>126.66</v>
      </c>
      <c r="G5" s="91">
        <v>140.01</v>
      </c>
      <c r="H5" s="91">
        <v>161.51</v>
      </c>
      <c r="I5" s="91">
        <v>183.05</v>
      </c>
      <c r="J5" s="91">
        <v>212.77</v>
      </c>
      <c r="K5" s="91">
        <v>238.78</v>
      </c>
      <c r="L5" s="91">
        <v>175.9</v>
      </c>
      <c r="M5" s="91">
        <v>237.27</v>
      </c>
      <c r="N5" s="91">
        <v>193.09</v>
      </c>
      <c r="O5" s="91">
        <v>136.40270000000001</v>
      </c>
      <c r="P5" s="90">
        <f>2*O5/N5</f>
        <v>1.4128406442591539</v>
      </c>
    </row>
    <row r="6" spans="1:16" ht="31.95" thickBot="1">
      <c r="A6" s="93" t="s">
        <v>896</v>
      </c>
      <c r="B6" s="91">
        <v>1.39</v>
      </c>
      <c r="C6" s="91">
        <v>2.39</v>
      </c>
      <c r="D6" s="91">
        <v>2.81</v>
      </c>
      <c r="E6" s="91">
        <v>2.74</v>
      </c>
      <c r="F6" s="91">
        <v>3.27</v>
      </c>
      <c r="G6" s="91">
        <v>3.74</v>
      </c>
      <c r="H6" s="91">
        <v>4.33</v>
      </c>
      <c r="I6" s="91">
        <v>5.07</v>
      </c>
      <c r="J6" s="91">
        <v>35.26</v>
      </c>
      <c r="K6" s="91">
        <v>41.43</v>
      </c>
      <c r="L6" s="91">
        <v>4.33</v>
      </c>
      <c r="M6" s="91"/>
      <c r="N6" s="91"/>
      <c r="O6" s="91"/>
      <c r="P6" s="90"/>
    </row>
    <row r="7" spans="1:16" ht="31.95" thickBot="1">
      <c r="A7" s="93" t="s">
        <v>895</v>
      </c>
      <c r="B7" s="91">
        <v>346.28</v>
      </c>
      <c r="C7" s="91">
        <v>376.71</v>
      </c>
      <c r="D7" s="91">
        <v>390.03</v>
      </c>
      <c r="E7" s="91">
        <v>401.94</v>
      </c>
      <c r="F7" s="91">
        <v>406.06</v>
      </c>
      <c r="G7" s="91">
        <v>396.74</v>
      </c>
      <c r="H7" s="91">
        <v>377.35</v>
      </c>
      <c r="I7" s="91">
        <v>365.4</v>
      </c>
      <c r="J7" s="91">
        <v>351.67</v>
      </c>
      <c r="K7" s="91">
        <v>347.89</v>
      </c>
      <c r="L7" s="91">
        <v>253.27</v>
      </c>
      <c r="M7" s="91">
        <v>266.89999999999998</v>
      </c>
      <c r="N7" s="91">
        <v>208.2</v>
      </c>
      <c r="O7" s="91">
        <v>118.71040000000001</v>
      </c>
      <c r="P7" s="90">
        <f>2*O7/N7</f>
        <v>1.1403496637848225</v>
      </c>
    </row>
    <row r="8" spans="1:16" ht="31.95" thickBot="1">
      <c r="A8" s="92" t="s">
        <v>894</v>
      </c>
      <c r="B8" s="91">
        <v>1.9</v>
      </c>
      <c r="C8" s="91">
        <v>1.72</v>
      </c>
      <c r="D8" s="91">
        <v>1.31</v>
      </c>
      <c r="E8" s="91">
        <v>1.06</v>
      </c>
      <c r="F8" s="91">
        <v>1.07</v>
      </c>
      <c r="G8" s="91">
        <v>1.01</v>
      </c>
      <c r="H8" s="91">
        <v>0.94</v>
      </c>
      <c r="I8" s="91">
        <v>0.83</v>
      </c>
      <c r="J8" s="91">
        <v>0.8</v>
      </c>
      <c r="K8" s="91">
        <v>0.73</v>
      </c>
      <c r="L8" s="91">
        <v>0.39</v>
      </c>
      <c r="M8" s="91">
        <v>0.51</v>
      </c>
      <c r="N8" s="91">
        <v>0.45</v>
      </c>
      <c r="O8" s="91">
        <v>0.38719999999999999</v>
      </c>
      <c r="P8" s="90">
        <f>2*O8/N8</f>
        <v>1.7208888888888887</v>
      </c>
    </row>
    <row r="10" spans="1:16">
      <c r="A10" s="264" t="s">
        <v>893</v>
      </c>
      <c r="B10" s="264"/>
      <c r="C10" s="264"/>
      <c r="D10" s="264"/>
      <c r="E10" s="264"/>
      <c r="F10" s="264"/>
      <c r="G10" s="264"/>
      <c r="H10" s="264"/>
      <c r="I10" s="264"/>
      <c r="J10" s="264"/>
      <c r="K10" s="264"/>
      <c r="L10" s="264"/>
      <c r="M10" s="264"/>
      <c r="N10" s="264"/>
      <c r="O10" s="264"/>
      <c r="P10" s="264"/>
    </row>
    <row r="11" spans="1:16">
      <c r="A11" s="265" t="s">
        <v>892</v>
      </c>
      <c r="B11" s="265"/>
      <c r="C11" s="265"/>
      <c r="D11" s="265"/>
      <c r="E11" s="265"/>
      <c r="F11" s="265"/>
      <c r="G11" s="265"/>
      <c r="H11" s="265"/>
      <c r="I11" s="265"/>
      <c r="J11" s="265"/>
      <c r="K11" s="265"/>
      <c r="L11" s="265"/>
      <c r="M11" s="265"/>
      <c r="N11" s="265"/>
      <c r="O11" s="265"/>
      <c r="P11" s="265"/>
    </row>
    <row r="12" spans="1:16">
      <c r="A12" s="266" t="s">
        <v>480</v>
      </c>
      <c r="B12" s="269" t="s">
        <v>891</v>
      </c>
      <c r="C12" s="270"/>
      <c r="D12" s="271"/>
      <c r="E12" s="269" t="s">
        <v>890</v>
      </c>
      <c r="F12" s="270"/>
      <c r="G12" s="271"/>
      <c r="H12" s="272" t="s">
        <v>889</v>
      </c>
      <c r="I12" s="273"/>
      <c r="J12" s="273"/>
      <c r="K12" s="269" t="s">
        <v>888</v>
      </c>
      <c r="L12" s="270"/>
      <c r="M12" s="271"/>
      <c r="N12" s="269" t="s">
        <v>887</v>
      </c>
      <c r="O12" s="270"/>
      <c r="P12" s="270"/>
    </row>
    <row r="13" spans="1:16">
      <c r="A13" s="267"/>
      <c r="B13" s="260" t="s">
        <v>886</v>
      </c>
      <c r="C13" s="89"/>
      <c r="D13" s="262" t="s">
        <v>885</v>
      </c>
      <c r="E13" s="260" t="s">
        <v>886</v>
      </c>
      <c r="F13" s="89"/>
      <c r="G13" s="262" t="s">
        <v>885</v>
      </c>
      <c r="H13" s="260" t="s">
        <v>886</v>
      </c>
      <c r="I13" s="89"/>
      <c r="J13" s="276" t="s">
        <v>885</v>
      </c>
      <c r="K13" s="260" t="s">
        <v>886</v>
      </c>
      <c r="L13" s="89"/>
      <c r="M13" s="262" t="s">
        <v>885</v>
      </c>
      <c r="N13" s="274" t="s">
        <v>886</v>
      </c>
      <c r="O13" s="89"/>
      <c r="P13" s="276" t="s">
        <v>885</v>
      </c>
    </row>
    <row r="14" spans="1:16">
      <c r="A14" s="268"/>
      <c r="B14" s="261"/>
      <c r="C14" s="88" t="s">
        <v>884</v>
      </c>
      <c r="D14" s="263"/>
      <c r="E14" s="261"/>
      <c r="F14" s="88" t="s">
        <v>884</v>
      </c>
      <c r="G14" s="263"/>
      <c r="H14" s="261"/>
      <c r="I14" s="88" t="s">
        <v>884</v>
      </c>
      <c r="J14" s="277"/>
      <c r="K14" s="261"/>
      <c r="L14" s="87" t="s">
        <v>884</v>
      </c>
      <c r="M14" s="263"/>
      <c r="N14" s="275"/>
      <c r="O14" s="87" t="s">
        <v>884</v>
      </c>
      <c r="P14" s="277"/>
    </row>
    <row r="15" spans="1:16">
      <c r="A15" s="86" t="s">
        <v>883</v>
      </c>
      <c r="B15" s="84">
        <v>4541508</v>
      </c>
      <c r="C15" s="84">
        <v>802694</v>
      </c>
      <c r="D15" s="85">
        <v>15</v>
      </c>
      <c r="E15" s="84">
        <v>1986505</v>
      </c>
      <c r="F15" s="84">
        <v>355616</v>
      </c>
      <c r="G15" s="85">
        <v>4.5999999999999996</v>
      </c>
      <c r="H15" s="84">
        <v>1364027</v>
      </c>
      <c r="I15" s="84">
        <v>243844</v>
      </c>
      <c r="J15" s="82">
        <v>45.9</v>
      </c>
      <c r="K15" s="84">
        <v>1187104</v>
      </c>
      <c r="L15" s="84">
        <v>202555</v>
      </c>
      <c r="M15" s="85">
        <v>6.8</v>
      </c>
      <c r="N15" s="84">
        <v>3872</v>
      </c>
      <c r="O15" s="83">
        <v>678</v>
      </c>
      <c r="P15" s="82">
        <v>113</v>
      </c>
    </row>
    <row r="16" spans="1:16">
      <c r="A16" s="80" t="s">
        <v>468</v>
      </c>
      <c r="B16" s="78">
        <v>271373</v>
      </c>
      <c r="C16" s="78">
        <v>48779</v>
      </c>
      <c r="D16" s="77">
        <v>34.200000000000003</v>
      </c>
      <c r="E16" s="78">
        <v>97738</v>
      </c>
      <c r="F16" s="78">
        <v>17602</v>
      </c>
      <c r="G16" s="77">
        <v>15.9</v>
      </c>
      <c r="H16" s="78">
        <v>162149</v>
      </c>
      <c r="I16" s="78">
        <v>29134</v>
      </c>
      <c r="J16" s="79">
        <v>48.9</v>
      </c>
      <c r="K16" s="78">
        <v>11485</v>
      </c>
      <c r="L16" s="78">
        <v>2043</v>
      </c>
      <c r="M16" s="77">
        <v>28.3</v>
      </c>
      <c r="N16" s="76"/>
      <c r="O16" s="76"/>
      <c r="P16" s="75"/>
    </row>
    <row r="17" spans="1:16">
      <c r="A17" s="74" t="s">
        <v>443</v>
      </c>
      <c r="B17" s="71">
        <v>51370</v>
      </c>
      <c r="C17" s="71">
        <v>8982</v>
      </c>
      <c r="D17" s="70">
        <v>30.4</v>
      </c>
      <c r="E17" s="71">
        <v>21943</v>
      </c>
      <c r="F17" s="71">
        <v>3807</v>
      </c>
      <c r="G17" s="70">
        <v>-1</v>
      </c>
      <c r="H17" s="71">
        <v>26728</v>
      </c>
      <c r="I17" s="71">
        <v>4754</v>
      </c>
      <c r="J17" s="72">
        <v>74.599999999999994</v>
      </c>
      <c r="K17" s="71">
        <v>2699</v>
      </c>
      <c r="L17" s="73">
        <v>421</v>
      </c>
      <c r="M17" s="70">
        <v>41</v>
      </c>
      <c r="N17" s="69"/>
      <c r="O17" s="69"/>
      <c r="P17" s="68"/>
    </row>
    <row r="18" spans="1:16">
      <c r="A18" s="74" t="s">
        <v>461</v>
      </c>
      <c r="B18" s="71">
        <v>89849</v>
      </c>
      <c r="C18" s="71">
        <v>16090</v>
      </c>
      <c r="D18" s="70">
        <v>15.6</v>
      </c>
      <c r="E18" s="71">
        <v>45767</v>
      </c>
      <c r="F18" s="71">
        <v>8242</v>
      </c>
      <c r="G18" s="70">
        <v>16.5</v>
      </c>
      <c r="H18" s="71">
        <v>7416</v>
      </c>
      <c r="I18" s="71">
        <v>1395</v>
      </c>
      <c r="J18" s="72">
        <v>45.6</v>
      </c>
      <c r="K18" s="71">
        <v>36666</v>
      </c>
      <c r="L18" s="71">
        <v>6453</v>
      </c>
      <c r="M18" s="70">
        <v>9.9</v>
      </c>
      <c r="N18" s="69"/>
      <c r="O18" s="69"/>
      <c r="P18" s="68"/>
    </row>
    <row r="19" spans="1:16">
      <c r="A19" s="74" t="s">
        <v>447</v>
      </c>
      <c r="B19" s="71">
        <v>81863</v>
      </c>
      <c r="C19" s="71">
        <v>14440</v>
      </c>
      <c r="D19" s="70">
        <v>3.8</v>
      </c>
      <c r="E19" s="71">
        <v>48622</v>
      </c>
      <c r="F19" s="71">
        <v>8768</v>
      </c>
      <c r="G19" s="70">
        <v>8</v>
      </c>
      <c r="H19" s="71">
        <v>2044</v>
      </c>
      <c r="I19" s="73">
        <v>368</v>
      </c>
      <c r="J19" s="72">
        <v>36.1</v>
      </c>
      <c r="K19" s="71">
        <v>31197</v>
      </c>
      <c r="L19" s="71">
        <v>5305</v>
      </c>
      <c r="M19" s="70">
        <v>-3.6</v>
      </c>
      <c r="N19" s="69"/>
      <c r="O19" s="69"/>
      <c r="P19" s="68"/>
    </row>
    <row r="20" spans="1:16">
      <c r="A20" s="74" t="s">
        <v>452</v>
      </c>
      <c r="B20" s="71">
        <v>93790</v>
      </c>
      <c r="C20" s="71">
        <v>16743</v>
      </c>
      <c r="D20" s="70">
        <v>2</v>
      </c>
      <c r="E20" s="71">
        <v>28523</v>
      </c>
      <c r="F20" s="71">
        <v>5404</v>
      </c>
      <c r="G20" s="70">
        <v>3.7</v>
      </c>
      <c r="H20" s="71">
        <v>3061</v>
      </c>
      <c r="I20" s="73">
        <v>567</v>
      </c>
      <c r="J20" s="72">
        <v>62</v>
      </c>
      <c r="K20" s="71">
        <v>62206</v>
      </c>
      <c r="L20" s="71">
        <v>10772</v>
      </c>
      <c r="M20" s="70">
        <v>-0.5</v>
      </c>
      <c r="N20" s="76"/>
      <c r="O20" s="76"/>
      <c r="P20" s="75"/>
    </row>
    <row r="21" spans="1:16">
      <c r="A21" s="80" t="s">
        <v>453</v>
      </c>
      <c r="B21" s="78">
        <v>222244</v>
      </c>
      <c r="C21" s="78">
        <v>40752</v>
      </c>
      <c r="D21" s="77">
        <v>20.6</v>
      </c>
      <c r="E21" s="78">
        <v>93594</v>
      </c>
      <c r="F21" s="78">
        <v>17759</v>
      </c>
      <c r="G21" s="77">
        <v>7</v>
      </c>
      <c r="H21" s="78">
        <v>33432</v>
      </c>
      <c r="I21" s="78">
        <v>6312</v>
      </c>
      <c r="J21" s="79">
        <v>61.2</v>
      </c>
      <c r="K21" s="78">
        <v>95218</v>
      </c>
      <c r="L21" s="78">
        <v>16681</v>
      </c>
      <c r="M21" s="77">
        <v>25.3</v>
      </c>
      <c r="N21" s="76"/>
      <c r="O21" s="76"/>
      <c r="P21" s="75"/>
    </row>
    <row r="22" spans="1:16">
      <c r="A22" s="74" t="s">
        <v>456</v>
      </c>
      <c r="B22" s="71">
        <v>128062</v>
      </c>
      <c r="C22" s="71">
        <v>23607</v>
      </c>
      <c r="D22" s="70">
        <v>45</v>
      </c>
      <c r="E22" s="71">
        <v>43933</v>
      </c>
      <c r="F22" s="71">
        <v>8792</v>
      </c>
      <c r="G22" s="70">
        <v>52.2</v>
      </c>
      <c r="H22" s="71">
        <v>9691</v>
      </c>
      <c r="I22" s="71">
        <v>1946</v>
      </c>
      <c r="J22" s="72">
        <v>109.9</v>
      </c>
      <c r="K22" s="71">
        <v>74438</v>
      </c>
      <c r="L22" s="71">
        <v>12869</v>
      </c>
      <c r="M22" s="70">
        <v>35.700000000000003</v>
      </c>
      <c r="N22" s="69"/>
      <c r="O22" s="69"/>
      <c r="P22" s="68"/>
    </row>
    <row r="23" spans="1:16">
      <c r="A23" s="74" t="s">
        <v>459</v>
      </c>
      <c r="B23" s="71">
        <v>176488</v>
      </c>
      <c r="C23" s="71">
        <v>31598</v>
      </c>
      <c r="D23" s="70">
        <v>10</v>
      </c>
      <c r="E23" s="71">
        <v>60715</v>
      </c>
      <c r="F23" s="71">
        <v>11914</v>
      </c>
      <c r="G23" s="70">
        <v>15.7</v>
      </c>
      <c r="H23" s="71">
        <v>12174</v>
      </c>
      <c r="I23" s="71">
        <v>2391</v>
      </c>
      <c r="J23" s="72">
        <v>87.4</v>
      </c>
      <c r="K23" s="71">
        <v>103542</v>
      </c>
      <c r="L23" s="71">
        <v>17256</v>
      </c>
      <c r="M23" s="70">
        <v>2</v>
      </c>
      <c r="N23" s="73">
        <v>58</v>
      </c>
      <c r="O23" s="73">
        <v>36</v>
      </c>
      <c r="P23" s="72">
        <v>330</v>
      </c>
    </row>
    <row r="24" spans="1:16">
      <c r="A24" s="80" t="s">
        <v>445</v>
      </c>
      <c r="B24" s="78">
        <v>236889</v>
      </c>
      <c r="C24" s="78">
        <v>41488</v>
      </c>
      <c r="D24" s="77">
        <v>92.1</v>
      </c>
      <c r="E24" s="78">
        <v>52271</v>
      </c>
      <c r="F24" s="78">
        <v>8946</v>
      </c>
      <c r="G24" s="77">
        <v>63.8</v>
      </c>
      <c r="H24" s="78">
        <v>172526</v>
      </c>
      <c r="I24" s="78">
        <v>30497</v>
      </c>
      <c r="J24" s="79">
        <v>106.4</v>
      </c>
      <c r="K24" s="78">
        <v>10839</v>
      </c>
      <c r="L24" s="78">
        <v>1808</v>
      </c>
      <c r="M24" s="77">
        <v>48.1</v>
      </c>
      <c r="N24" s="78">
        <v>1253</v>
      </c>
      <c r="O24" s="81">
        <v>238</v>
      </c>
      <c r="P24" s="79">
        <v>163.6</v>
      </c>
    </row>
    <row r="25" spans="1:16">
      <c r="A25" s="74" t="s">
        <v>455</v>
      </c>
      <c r="B25" s="71">
        <v>225214</v>
      </c>
      <c r="C25" s="71">
        <v>38720</v>
      </c>
      <c r="D25" s="70">
        <v>20</v>
      </c>
      <c r="E25" s="71">
        <v>103837</v>
      </c>
      <c r="F25" s="71">
        <v>17898</v>
      </c>
      <c r="G25" s="70">
        <v>7.3</v>
      </c>
      <c r="H25" s="71">
        <v>89655</v>
      </c>
      <c r="I25" s="71">
        <v>15666</v>
      </c>
      <c r="J25" s="72">
        <v>40.4</v>
      </c>
      <c r="K25" s="71">
        <v>31588</v>
      </c>
      <c r="L25" s="71">
        <v>5135</v>
      </c>
      <c r="M25" s="70">
        <v>17.2</v>
      </c>
      <c r="N25" s="73">
        <v>134</v>
      </c>
      <c r="O25" s="73">
        <v>21</v>
      </c>
      <c r="P25" s="72">
        <v>9.1</v>
      </c>
    </row>
    <row r="26" spans="1:16">
      <c r="A26" s="74" t="s">
        <v>440</v>
      </c>
      <c r="B26" s="71">
        <v>206756</v>
      </c>
      <c r="C26" s="71">
        <v>36295</v>
      </c>
      <c r="D26" s="70">
        <v>17.100000000000001</v>
      </c>
      <c r="E26" s="71">
        <v>98644</v>
      </c>
      <c r="F26" s="71">
        <v>17279</v>
      </c>
      <c r="G26" s="70">
        <v>5.8</v>
      </c>
      <c r="H26" s="71">
        <v>82701</v>
      </c>
      <c r="I26" s="71">
        <v>14712</v>
      </c>
      <c r="J26" s="72">
        <v>45.4</v>
      </c>
      <c r="K26" s="71">
        <v>25401</v>
      </c>
      <c r="L26" s="71">
        <v>4303</v>
      </c>
      <c r="M26" s="70">
        <v>-4.4000000000000004</v>
      </c>
      <c r="N26" s="73">
        <v>10</v>
      </c>
      <c r="O26" s="73">
        <v>1</v>
      </c>
      <c r="P26" s="72">
        <v>-32.5</v>
      </c>
    </row>
    <row r="27" spans="1:16">
      <c r="A27" s="74" t="s">
        <v>469</v>
      </c>
      <c r="B27" s="71">
        <v>137341</v>
      </c>
      <c r="C27" s="71">
        <v>22992</v>
      </c>
      <c r="D27" s="70">
        <v>10.5</v>
      </c>
      <c r="E27" s="71">
        <v>62341</v>
      </c>
      <c r="F27" s="71">
        <v>10310</v>
      </c>
      <c r="G27" s="70">
        <v>7.2</v>
      </c>
      <c r="H27" s="71">
        <v>20351</v>
      </c>
      <c r="I27" s="71">
        <v>3570</v>
      </c>
      <c r="J27" s="72">
        <v>36.4</v>
      </c>
      <c r="K27" s="71">
        <v>54649</v>
      </c>
      <c r="L27" s="71">
        <v>9112</v>
      </c>
      <c r="M27" s="70">
        <v>6.8</v>
      </c>
      <c r="N27" s="69"/>
      <c r="O27" s="69"/>
      <c r="P27" s="68"/>
    </row>
    <row r="28" spans="1:16">
      <c r="A28" s="74" t="s">
        <v>467</v>
      </c>
      <c r="B28" s="71">
        <v>113050</v>
      </c>
      <c r="C28" s="71">
        <v>19756</v>
      </c>
      <c r="D28" s="70">
        <v>5.7</v>
      </c>
      <c r="E28" s="71">
        <v>70400</v>
      </c>
      <c r="F28" s="71">
        <v>12310</v>
      </c>
      <c r="G28" s="70">
        <v>-1.1000000000000001</v>
      </c>
      <c r="H28" s="71">
        <v>20390</v>
      </c>
      <c r="I28" s="71">
        <v>3570</v>
      </c>
      <c r="J28" s="72">
        <v>33.9</v>
      </c>
      <c r="K28" s="71">
        <v>21035</v>
      </c>
      <c r="L28" s="71">
        <v>3684</v>
      </c>
      <c r="M28" s="70">
        <v>4.3</v>
      </c>
      <c r="N28" s="71">
        <v>1225</v>
      </c>
      <c r="O28" s="73">
        <v>192</v>
      </c>
      <c r="P28" s="72">
        <v>179.8</v>
      </c>
    </row>
    <row r="29" spans="1:16">
      <c r="A29" s="74" t="s">
        <v>454</v>
      </c>
      <c r="B29" s="71">
        <v>74369</v>
      </c>
      <c r="C29" s="71">
        <v>12865</v>
      </c>
      <c r="D29" s="70">
        <v>12.7</v>
      </c>
      <c r="E29" s="71">
        <v>38308</v>
      </c>
      <c r="F29" s="71">
        <v>6780</v>
      </c>
      <c r="G29" s="70">
        <v>6.1</v>
      </c>
      <c r="H29" s="71">
        <v>17611</v>
      </c>
      <c r="I29" s="71">
        <v>3134</v>
      </c>
      <c r="J29" s="72">
        <v>51.9</v>
      </c>
      <c r="K29" s="71">
        <v>18450</v>
      </c>
      <c r="L29" s="71">
        <v>2950</v>
      </c>
      <c r="M29" s="70">
        <v>0.9</v>
      </c>
      <c r="N29" s="69"/>
      <c r="O29" s="69"/>
      <c r="P29" s="68"/>
    </row>
    <row r="30" spans="1:16">
      <c r="A30" s="74" t="s">
        <v>448</v>
      </c>
      <c r="B30" s="71">
        <v>188941</v>
      </c>
      <c r="C30" s="71">
        <v>34837</v>
      </c>
      <c r="D30" s="70">
        <v>11.5</v>
      </c>
      <c r="E30" s="71">
        <v>124742</v>
      </c>
      <c r="F30" s="71">
        <v>23251</v>
      </c>
      <c r="G30" s="70">
        <v>6.8</v>
      </c>
      <c r="H30" s="71">
        <v>25305</v>
      </c>
      <c r="I30" s="71">
        <v>4923</v>
      </c>
      <c r="J30" s="72">
        <v>57.2</v>
      </c>
      <c r="K30" s="71">
        <v>38894</v>
      </c>
      <c r="L30" s="71">
        <v>6663</v>
      </c>
      <c r="M30" s="70">
        <v>6.2</v>
      </c>
      <c r="N30" s="73">
        <v>1</v>
      </c>
      <c r="O30" s="76"/>
      <c r="P30" s="72">
        <v>-6.3</v>
      </c>
    </row>
    <row r="31" spans="1:16">
      <c r="A31" s="80" t="s">
        <v>460</v>
      </c>
      <c r="B31" s="78">
        <v>149753</v>
      </c>
      <c r="C31" s="78">
        <v>25759</v>
      </c>
      <c r="D31" s="77">
        <v>31.4</v>
      </c>
      <c r="E31" s="78">
        <v>70310</v>
      </c>
      <c r="F31" s="78">
        <v>11591</v>
      </c>
      <c r="G31" s="77">
        <v>26.4</v>
      </c>
      <c r="H31" s="78">
        <v>29345</v>
      </c>
      <c r="I31" s="78">
        <v>5308</v>
      </c>
      <c r="J31" s="79">
        <v>62.8</v>
      </c>
      <c r="K31" s="78">
        <v>50097</v>
      </c>
      <c r="L31" s="78">
        <v>8860</v>
      </c>
      <c r="M31" s="77">
        <v>24.3</v>
      </c>
      <c r="N31" s="76"/>
      <c r="O31" s="76"/>
      <c r="P31" s="75"/>
    </row>
    <row r="32" spans="1:16">
      <c r="A32" s="74" t="s">
        <v>458</v>
      </c>
      <c r="B32" s="71">
        <v>200555</v>
      </c>
      <c r="C32" s="71">
        <v>35022</v>
      </c>
      <c r="D32" s="70">
        <v>4.9000000000000004</v>
      </c>
      <c r="E32" s="71">
        <v>90615</v>
      </c>
      <c r="F32" s="71">
        <v>15899</v>
      </c>
      <c r="G32" s="70">
        <v>-4.9000000000000004</v>
      </c>
      <c r="H32" s="71">
        <v>64393</v>
      </c>
      <c r="I32" s="71">
        <v>11563</v>
      </c>
      <c r="J32" s="72">
        <v>33.5</v>
      </c>
      <c r="K32" s="71">
        <v>45148</v>
      </c>
      <c r="L32" s="71">
        <v>7494</v>
      </c>
      <c r="M32" s="70">
        <v>-5</v>
      </c>
      <c r="N32" s="73">
        <v>399</v>
      </c>
      <c r="O32" s="73">
        <v>65</v>
      </c>
      <c r="P32" s="72">
        <v>152.5</v>
      </c>
    </row>
    <row r="33" spans="1:16">
      <c r="A33" s="74" t="s">
        <v>457</v>
      </c>
      <c r="B33" s="71">
        <v>185694</v>
      </c>
      <c r="C33" s="71">
        <v>33129</v>
      </c>
      <c r="D33" s="70">
        <v>7</v>
      </c>
      <c r="E33" s="71">
        <v>89505</v>
      </c>
      <c r="F33" s="71">
        <v>16192</v>
      </c>
      <c r="G33" s="70">
        <v>-8.1</v>
      </c>
      <c r="H33" s="71">
        <v>43388</v>
      </c>
      <c r="I33" s="71">
        <v>7975</v>
      </c>
      <c r="J33" s="72">
        <v>75.3</v>
      </c>
      <c r="K33" s="71">
        <v>52802</v>
      </c>
      <c r="L33" s="71">
        <v>8963</v>
      </c>
      <c r="M33" s="70">
        <v>2.6</v>
      </c>
      <c r="N33" s="69"/>
      <c r="O33" s="69"/>
      <c r="P33" s="68"/>
    </row>
    <row r="34" spans="1:16">
      <c r="A34" s="74" t="s">
        <v>465</v>
      </c>
      <c r="B34" s="71">
        <v>473642</v>
      </c>
      <c r="C34" s="71">
        <v>83231</v>
      </c>
      <c r="D34" s="70">
        <v>15.7</v>
      </c>
      <c r="E34" s="71">
        <v>160121</v>
      </c>
      <c r="F34" s="71">
        <v>27973</v>
      </c>
      <c r="G34" s="70">
        <v>0.2</v>
      </c>
      <c r="H34" s="71">
        <v>276144</v>
      </c>
      <c r="I34" s="71">
        <v>48805</v>
      </c>
      <c r="J34" s="72">
        <v>32.799999999999997</v>
      </c>
      <c r="K34" s="71">
        <v>36649</v>
      </c>
      <c r="L34" s="71">
        <v>6337</v>
      </c>
      <c r="M34" s="70">
        <v>-10.5</v>
      </c>
      <c r="N34" s="73">
        <v>727</v>
      </c>
      <c r="O34" s="73">
        <v>116</v>
      </c>
      <c r="P34" s="72">
        <v>30.3</v>
      </c>
    </row>
    <row r="35" spans="1:16">
      <c r="A35" s="74" t="s">
        <v>464</v>
      </c>
      <c r="B35" s="71">
        <v>57979</v>
      </c>
      <c r="C35" s="71">
        <v>9904</v>
      </c>
      <c r="D35" s="70">
        <v>2.4</v>
      </c>
      <c r="E35" s="71">
        <v>32709</v>
      </c>
      <c r="F35" s="71">
        <v>5635</v>
      </c>
      <c r="G35" s="70">
        <v>-3</v>
      </c>
      <c r="H35" s="71">
        <v>16529</v>
      </c>
      <c r="I35" s="71">
        <v>2854</v>
      </c>
      <c r="J35" s="72">
        <v>20.100000000000001</v>
      </c>
      <c r="K35" s="71">
        <v>8741</v>
      </c>
      <c r="L35" s="71">
        <v>1416</v>
      </c>
      <c r="M35" s="70">
        <v>-4.5</v>
      </c>
      <c r="N35" s="69"/>
      <c r="O35" s="69"/>
      <c r="P35" s="68"/>
    </row>
    <row r="36" spans="1:16">
      <c r="A36" s="74" t="s">
        <v>462</v>
      </c>
      <c r="B36" s="71">
        <v>10882</v>
      </c>
      <c r="C36" s="71">
        <v>1637</v>
      </c>
      <c r="D36" s="70">
        <v>-10.199999999999999</v>
      </c>
      <c r="E36" s="71">
        <v>6989</v>
      </c>
      <c r="F36" s="71">
        <v>1073</v>
      </c>
      <c r="G36" s="70">
        <v>-13.6</v>
      </c>
      <c r="H36" s="73">
        <v>69</v>
      </c>
      <c r="I36" s="73">
        <v>7</v>
      </c>
      <c r="J36" s="72">
        <v>26.3</v>
      </c>
      <c r="K36" s="71">
        <v>3823</v>
      </c>
      <c r="L36" s="73">
        <v>557</v>
      </c>
      <c r="M36" s="70">
        <v>-3.6</v>
      </c>
      <c r="N36" s="76"/>
      <c r="O36" s="76"/>
      <c r="P36" s="75"/>
    </row>
    <row r="37" spans="1:16">
      <c r="A37" s="80" t="s">
        <v>439</v>
      </c>
      <c r="B37" s="78">
        <v>198442</v>
      </c>
      <c r="C37" s="78">
        <v>35845</v>
      </c>
      <c r="D37" s="77">
        <v>-0.5</v>
      </c>
      <c r="E37" s="78">
        <v>98873</v>
      </c>
      <c r="F37" s="78">
        <v>18384</v>
      </c>
      <c r="G37" s="77">
        <v>-7.8</v>
      </c>
      <c r="H37" s="78">
        <v>63202</v>
      </c>
      <c r="I37" s="78">
        <v>11290</v>
      </c>
      <c r="J37" s="79">
        <v>19.5</v>
      </c>
      <c r="K37" s="78">
        <v>36302</v>
      </c>
      <c r="L37" s="78">
        <v>6162</v>
      </c>
      <c r="M37" s="77">
        <v>-7.4</v>
      </c>
      <c r="N37" s="81">
        <v>65</v>
      </c>
      <c r="O37" s="81">
        <v>9</v>
      </c>
      <c r="P37" s="79">
        <v>80.099999999999994</v>
      </c>
    </row>
    <row r="38" spans="1:16">
      <c r="A38" s="74" t="s">
        <v>444</v>
      </c>
      <c r="B38" s="71">
        <v>315874</v>
      </c>
      <c r="C38" s="71">
        <v>54076</v>
      </c>
      <c r="D38" s="70">
        <v>4.7</v>
      </c>
      <c r="E38" s="71">
        <v>143991</v>
      </c>
      <c r="F38" s="71">
        <v>24429</v>
      </c>
      <c r="G38" s="70">
        <v>-1.8</v>
      </c>
      <c r="H38" s="71">
        <v>100425</v>
      </c>
      <c r="I38" s="71">
        <v>17712</v>
      </c>
      <c r="J38" s="72">
        <v>16.899999999999999</v>
      </c>
      <c r="K38" s="71">
        <v>71458</v>
      </c>
      <c r="L38" s="71">
        <v>11936</v>
      </c>
      <c r="M38" s="70">
        <v>3.2</v>
      </c>
      <c r="N38" s="69"/>
      <c r="O38" s="69"/>
      <c r="P38" s="68"/>
    </row>
    <row r="39" spans="1:16">
      <c r="A39" s="74" t="s">
        <v>463</v>
      </c>
      <c r="B39" s="71">
        <v>137353</v>
      </c>
      <c r="C39" s="71">
        <v>24406</v>
      </c>
      <c r="D39" s="70">
        <v>-0.5</v>
      </c>
      <c r="E39" s="71">
        <v>61121</v>
      </c>
      <c r="F39" s="71">
        <v>11370</v>
      </c>
      <c r="G39" s="70">
        <v>-5</v>
      </c>
      <c r="H39" s="71">
        <v>5858</v>
      </c>
      <c r="I39" s="71">
        <v>1102</v>
      </c>
      <c r="J39" s="72">
        <v>15</v>
      </c>
      <c r="K39" s="71">
        <v>70373</v>
      </c>
      <c r="L39" s="71">
        <v>11934</v>
      </c>
      <c r="M39" s="70">
        <v>2.5</v>
      </c>
      <c r="N39" s="69"/>
      <c r="O39" s="69"/>
      <c r="P39" s="68"/>
    </row>
    <row r="40" spans="1:16">
      <c r="A40" s="74" t="s">
        <v>441</v>
      </c>
      <c r="B40" s="71">
        <v>84391</v>
      </c>
      <c r="C40" s="71">
        <v>14470</v>
      </c>
      <c r="D40" s="70">
        <v>-0.7</v>
      </c>
      <c r="E40" s="71">
        <v>40267</v>
      </c>
      <c r="F40" s="71">
        <v>7088</v>
      </c>
      <c r="G40" s="70">
        <v>-11.4</v>
      </c>
      <c r="H40" s="71">
        <v>13276</v>
      </c>
      <c r="I40" s="71">
        <v>2404</v>
      </c>
      <c r="J40" s="72">
        <v>45.7</v>
      </c>
      <c r="K40" s="71">
        <v>30847</v>
      </c>
      <c r="L40" s="71">
        <v>4978</v>
      </c>
      <c r="M40" s="70">
        <v>1.5</v>
      </c>
      <c r="N40" s="69"/>
      <c r="O40" s="69"/>
      <c r="P40" s="68"/>
    </row>
    <row r="41" spans="1:16">
      <c r="A41" s="74" t="s">
        <v>543</v>
      </c>
      <c r="B41" s="71">
        <v>6594</v>
      </c>
      <c r="C41" s="71">
        <v>1224</v>
      </c>
      <c r="D41" s="70">
        <v>-11.7</v>
      </c>
      <c r="E41" s="71">
        <v>3259</v>
      </c>
      <c r="F41" s="73">
        <v>614</v>
      </c>
      <c r="G41" s="70">
        <v>-14.9</v>
      </c>
      <c r="H41" s="76"/>
      <c r="I41" s="76"/>
      <c r="J41" s="75"/>
      <c r="K41" s="71">
        <v>3336</v>
      </c>
      <c r="L41" s="73">
        <v>610</v>
      </c>
      <c r="M41" s="70">
        <v>-8.3000000000000007</v>
      </c>
      <c r="N41" s="76"/>
      <c r="O41" s="76"/>
      <c r="P41" s="75"/>
    </row>
    <row r="42" spans="1:16">
      <c r="A42" s="80" t="s">
        <v>446</v>
      </c>
      <c r="B42" s="78">
        <v>173444</v>
      </c>
      <c r="C42" s="78">
        <v>31043</v>
      </c>
      <c r="D42" s="77">
        <v>26.5</v>
      </c>
      <c r="E42" s="78">
        <v>70677</v>
      </c>
      <c r="F42" s="78">
        <v>13107</v>
      </c>
      <c r="G42" s="77">
        <v>15.4</v>
      </c>
      <c r="H42" s="78">
        <v>60525</v>
      </c>
      <c r="I42" s="78">
        <v>10780</v>
      </c>
      <c r="J42" s="79">
        <v>56.6</v>
      </c>
      <c r="K42" s="78">
        <v>42241</v>
      </c>
      <c r="L42" s="78">
        <v>7156</v>
      </c>
      <c r="M42" s="77">
        <v>13.5</v>
      </c>
      <c r="N42" s="76"/>
      <c r="O42" s="76"/>
      <c r="P42" s="75"/>
    </row>
    <row r="43" spans="1:16">
      <c r="A43" s="74" t="s">
        <v>466</v>
      </c>
      <c r="B43" s="71">
        <v>94523</v>
      </c>
      <c r="C43" s="71">
        <v>17416</v>
      </c>
      <c r="D43" s="70">
        <v>7.9</v>
      </c>
      <c r="E43" s="71">
        <v>54152</v>
      </c>
      <c r="F43" s="71">
        <v>10167</v>
      </c>
      <c r="G43" s="70">
        <v>3</v>
      </c>
      <c r="H43" s="71">
        <v>3888</v>
      </c>
      <c r="I43" s="73">
        <v>775</v>
      </c>
      <c r="J43" s="72">
        <v>47</v>
      </c>
      <c r="K43" s="71">
        <v>36483</v>
      </c>
      <c r="L43" s="71">
        <v>6474</v>
      </c>
      <c r="M43" s="70">
        <v>12.8</v>
      </c>
      <c r="N43" s="69"/>
      <c r="O43" s="69"/>
      <c r="P43" s="68"/>
    </row>
    <row r="44" spans="1:16">
      <c r="A44" s="74" t="s">
        <v>450</v>
      </c>
      <c r="B44" s="71">
        <v>25470</v>
      </c>
      <c r="C44" s="71">
        <v>4640</v>
      </c>
      <c r="D44" s="70">
        <v>6.7</v>
      </c>
      <c r="E44" s="71">
        <v>14301</v>
      </c>
      <c r="F44" s="71">
        <v>2654</v>
      </c>
      <c r="G44" s="70">
        <v>10.1</v>
      </c>
      <c r="H44" s="69"/>
      <c r="I44" s="69"/>
      <c r="J44" s="68"/>
      <c r="K44" s="71">
        <v>11169</v>
      </c>
      <c r="L44" s="71">
        <v>1985</v>
      </c>
      <c r="M44" s="70">
        <v>2.6</v>
      </c>
      <c r="N44" s="69"/>
      <c r="O44" s="69"/>
      <c r="P44" s="68"/>
    </row>
    <row r="45" spans="1:16">
      <c r="A45" s="74" t="s">
        <v>451</v>
      </c>
      <c r="B45" s="71">
        <v>29111</v>
      </c>
      <c r="C45" s="71">
        <v>5036</v>
      </c>
      <c r="D45" s="70">
        <v>-9.8000000000000007</v>
      </c>
      <c r="E45" s="71">
        <v>11276</v>
      </c>
      <c r="F45" s="71">
        <v>1994</v>
      </c>
      <c r="G45" s="70">
        <v>-18.399999999999999</v>
      </c>
      <c r="H45" s="69"/>
      <c r="I45" s="69"/>
      <c r="J45" s="68"/>
      <c r="K45" s="71">
        <v>17834</v>
      </c>
      <c r="L45" s="71">
        <v>3042</v>
      </c>
      <c r="M45" s="70">
        <v>-3.4</v>
      </c>
      <c r="N45" s="69"/>
      <c r="O45" s="69"/>
      <c r="P45" s="68"/>
    </row>
    <row r="46" spans="1:16">
      <c r="A46" s="74" t="s">
        <v>442</v>
      </c>
      <c r="B46" s="71">
        <v>100203</v>
      </c>
      <c r="C46" s="71">
        <v>17916</v>
      </c>
      <c r="D46" s="70">
        <v>-1.2</v>
      </c>
      <c r="E46" s="71">
        <v>46959</v>
      </c>
      <c r="F46" s="71">
        <v>8388</v>
      </c>
      <c r="G46" s="70">
        <v>-6.6</v>
      </c>
      <c r="H46" s="71">
        <v>1751</v>
      </c>
      <c r="I46" s="73">
        <v>332</v>
      </c>
      <c r="J46" s="72">
        <v>33.200000000000003</v>
      </c>
      <c r="K46" s="71">
        <v>51493</v>
      </c>
      <c r="L46" s="71">
        <v>9196</v>
      </c>
      <c r="M46" s="70">
        <v>3.5</v>
      </c>
      <c r="N46" s="69"/>
      <c r="O46" s="69"/>
      <c r="P46" s="68"/>
    </row>
    <row r="47" spans="1:16">
      <c r="A47" s="67" t="s">
        <v>882</v>
      </c>
      <c r="B47" s="66">
        <v>4861</v>
      </c>
      <c r="C47" s="65">
        <v>837</v>
      </c>
      <c r="D47" s="64">
        <v>-3.2</v>
      </c>
      <c r="E47" s="66">
        <v>2584</v>
      </c>
      <c r="F47" s="65">
        <v>505</v>
      </c>
      <c r="G47" s="64">
        <v>-9.6</v>
      </c>
      <c r="H47" s="63"/>
      <c r="I47" s="63"/>
      <c r="J47" s="62"/>
      <c r="K47" s="66">
        <v>2278</v>
      </c>
      <c r="L47" s="65">
        <v>332</v>
      </c>
      <c r="M47" s="64">
        <v>5.2</v>
      </c>
      <c r="N47" s="63"/>
      <c r="O47" s="63"/>
      <c r="P47" s="62"/>
    </row>
  </sheetData>
  <mergeCells count="18">
    <mergeCell ref="H13:H14"/>
    <mergeCell ref="J13:J14"/>
    <mergeCell ref="K13:K14"/>
    <mergeCell ref="M13:M14"/>
    <mergeCell ref="A10:P10"/>
    <mergeCell ref="A11:P11"/>
    <mergeCell ref="A12:A14"/>
    <mergeCell ref="B12:D12"/>
    <mergeCell ref="E12:G12"/>
    <mergeCell ref="H12:J12"/>
    <mergeCell ref="K12:M12"/>
    <mergeCell ref="N12:P12"/>
    <mergeCell ref="B13:B14"/>
    <mergeCell ref="D13:D14"/>
    <mergeCell ref="N13:N14"/>
    <mergeCell ref="P13:P14"/>
    <mergeCell ref="E13:E14"/>
    <mergeCell ref="G13:G14"/>
  </mergeCells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6DDC8-81A0-4D9C-A7D4-45B0FA0C50B1}">
  <dimension ref="A1:Z146"/>
  <sheetViews>
    <sheetView workbookViewId="0">
      <selection activeCell="F26" sqref="F26"/>
    </sheetView>
  </sheetViews>
  <sheetFormatPr defaultColWidth="9" defaultRowHeight="13.6" customHeight="1"/>
  <cols>
    <col min="1" max="1" width="12.125" style="95" customWidth="1"/>
    <col min="2" max="25" width="7.875" style="95" customWidth="1"/>
    <col min="26" max="16384" width="9" style="95"/>
  </cols>
  <sheetData>
    <row r="1" spans="1:26" ht="13.6" customHeight="1">
      <c r="B1" s="300" t="s">
        <v>920</v>
      </c>
      <c r="C1" s="300"/>
      <c r="D1" s="300"/>
      <c r="E1" s="300"/>
      <c r="F1" s="300"/>
      <c r="G1" s="300"/>
      <c r="H1" s="300"/>
      <c r="I1" s="300"/>
      <c r="J1" s="300"/>
      <c r="K1" s="300"/>
      <c r="L1" s="300"/>
      <c r="M1" s="300"/>
      <c r="N1" s="300"/>
      <c r="O1" s="300"/>
      <c r="P1" s="300"/>
      <c r="Q1" s="300"/>
      <c r="R1" s="300"/>
      <c r="S1" s="300"/>
      <c r="T1" s="300"/>
      <c r="U1" s="300"/>
      <c r="V1" s="300"/>
      <c r="W1" s="300"/>
      <c r="X1" s="300"/>
      <c r="Y1" s="300"/>
    </row>
    <row r="2" spans="1:26" ht="13.6" customHeight="1">
      <c r="A2" s="278"/>
      <c r="B2" s="281" t="s">
        <v>911</v>
      </c>
      <c r="C2" s="282"/>
      <c r="D2" s="283"/>
      <c r="E2" s="281" t="s">
        <v>910</v>
      </c>
      <c r="F2" s="282"/>
      <c r="G2" s="282"/>
      <c r="H2" s="281" t="s">
        <v>909</v>
      </c>
      <c r="I2" s="282"/>
      <c r="J2" s="283"/>
      <c r="K2" s="281" t="s">
        <v>908</v>
      </c>
      <c r="L2" s="282"/>
      <c r="M2" s="282"/>
      <c r="N2" s="295" t="s">
        <v>907</v>
      </c>
      <c r="O2" s="289"/>
      <c r="P2" s="296"/>
      <c r="Q2" s="288" t="s">
        <v>906</v>
      </c>
      <c r="R2" s="289"/>
      <c r="S2" s="289"/>
      <c r="T2" s="288" t="s">
        <v>905</v>
      </c>
      <c r="U2" s="289"/>
      <c r="V2" s="296"/>
      <c r="W2" s="288" t="s">
        <v>904</v>
      </c>
      <c r="X2" s="289"/>
      <c r="Y2" s="290"/>
      <c r="Z2" s="123"/>
    </row>
    <row r="3" spans="1:26" ht="13.6" customHeight="1">
      <c r="A3" s="279"/>
      <c r="B3" s="286" t="s">
        <v>886</v>
      </c>
      <c r="C3" s="165"/>
      <c r="D3" s="284" t="s">
        <v>885</v>
      </c>
      <c r="E3" s="286" t="s">
        <v>886</v>
      </c>
      <c r="F3" s="165"/>
      <c r="G3" s="284" t="s">
        <v>885</v>
      </c>
      <c r="H3" s="286" t="s">
        <v>886</v>
      </c>
      <c r="I3" s="165"/>
      <c r="J3" s="293" t="s">
        <v>885</v>
      </c>
      <c r="K3" s="286" t="s">
        <v>886</v>
      </c>
      <c r="L3" s="165"/>
      <c r="M3" s="293" t="s">
        <v>885</v>
      </c>
      <c r="N3" s="298" t="s">
        <v>886</v>
      </c>
      <c r="O3" s="165"/>
      <c r="P3" s="284" t="s">
        <v>885</v>
      </c>
      <c r="Q3" s="286" t="s">
        <v>886</v>
      </c>
      <c r="R3" s="165"/>
      <c r="S3" s="293" t="s">
        <v>885</v>
      </c>
      <c r="T3" s="286" t="s">
        <v>886</v>
      </c>
      <c r="U3" s="165"/>
      <c r="V3" s="284" t="s">
        <v>885</v>
      </c>
      <c r="W3" s="286" t="s">
        <v>886</v>
      </c>
      <c r="X3" s="165"/>
      <c r="Y3" s="291" t="s">
        <v>885</v>
      </c>
      <c r="Z3" s="123"/>
    </row>
    <row r="4" spans="1:26" ht="13.6" customHeight="1">
      <c r="A4" s="280"/>
      <c r="B4" s="287"/>
      <c r="C4" s="164" t="s">
        <v>884</v>
      </c>
      <c r="D4" s="285"/>
      <c r="E4" s="287"/>
      <c r="F4" s="164" t="s">
        <v>884</v>
      </c>
      <c r="G4" s="285"/>
      <c r="H4" s="287"/>
      <c r="I4" s="164" t="s">
        <v>884</v>
      </c>
      <c r="J4" s="294"/>
      <c r="K4" s="287"/>
      <c r="L4" s="164" t="s">
        <v>884</v>
      </c>
      <c r="M4" s="294"/>
      <c r="N4" s="299"/>
      <c r="O4" s="164" t="s">
        <v>884</v>
      </c>
      <c r="P4" s="285"/>
      <c r="Q4" s="287"/>
      <c r="R4" s="164" t="s">
        <v>884</v>
      </c>
      <c r="S4" s="294"/>
      <c r="T4" s="287"/>
      <c r="U4" s="163" t="s">
        <v>884</v>
      </c>
      <c r="V4" s="285"/>
      <c r="W4" s="287"/>
      <c r="X4" s="163" t="s">
        <v>884</v>
      </c>
      <c r="Y4" s="292"/>
      <c r="Z4" s="123"/>
    </row>
    <row r="5" spans="1:26" ht="13.6" customHeight="1">
      <c r="A5" s="102" t="s">
        <v>883</v>
      </c>
      <c r="B5" s="158">
        <v>1900796</v>
      </c>
      <c r="C5" s="158">
        <v>347236</v>
      </c>
      <c r="D5" s="160">
        <v>7.5</v>
      </c>
      <c r="E5" s="159">
        <v>349818886</v>
      </c>
      <c r="F5" s="158">
        <v>63312194</v>
      </c>
      <c r="G5" s="161">
        <v>6.6</v>
      </c>
      <c r="H5" s="158">
        <v>214365</v>
      </c>
      <c r="I5" s="158">
        <v>39041</v>
      </c>
      <c r="J5" s="160">
        <v>18.600000000000001</v>
      </c>
      <c r="K5" s="159">
        <v>16224691</v>
      </c>
      <c r="L5" s="158">
        <v>3054833</v>
      </c>
      <c r="M5" s="161">
        <v>35.700000000000003</v>
      </c>
      <c r="N5" s="162">
        <v>441852</v>
      </c>
      <c r="O5" s="158">
        <v>80711</v>
      </c>
      <c r="P5" s="160">
        <v>7.7</v>
      </c>
      <c r="Q5" s="159">
        <v>622506517</v>
      </c>
      <c r="R5" s="158">
        <v>106610609</v>
      </c>
      <c r="S5" s="161">
        <v>7.6</v>
      </c>
      <c r="T5" s="158">
        <v>11787</v>
      </c>
      <c r="U5" s="158">
        <v>2039</v>
      </c>
      <c r="V5" s="160">
        <v>146.80000000000001</v>
      </c>
      <c r="W5" s="159">
        <v>237500</v>
      </c>
      <c r="X5" s="158">
        <v>42899</v>
      </c>
      <c r="Y5" s="157">
        <v>153.6</v>
      </c>
      <c r="Z5" s="135"/>
    </row>
    <row r="6" spans="1:26" ht="13.6" customHeight="1">
      <c r="A6" s="98" t="s">
        <v>468</v>
      </c>
      <c r="B6" s="133">
        <v>9200</v>
      </c>
      <c r="C6" s="133">
        <v>1695</v>
      </c>
      <c r="D6" s="127">
        <v>-0.9</v>
      </c>
      <c r="E6" s="126">
        <v>1207015</v>
      </c>
      <c r="F6" s="133">
        <v>223240</v>
      </c>
      <c r="G6" s="132">
        <v>7.9</v>
      </c>
      <c r="H6" s="133">
        <v>11921</v>
      </c>
      <c r="I6" s="133">
        <v>2187</v>
      </c>
      <c r="J6" s="127">
        <v>3.5</v>
      </c>
      <c r="K6" s="126">
        <v>310029</v>
      </c>
      <c r="L6" s="133">
        <v>69181</v>
      </c>
      <c r="M6" s="132">
        <v>23</v>
      </c>
      <c r="N6" s="148"/>
      <c r="O6" s="145"/>
      <c r="P6" s="145"/>
      <c r="Q6" s="146"/>
      <c r="R6" s="145"/>
      <c r="S6" s="147"/>
      <c r="T6" s="145"/>
      <c r="U6" s="145"/>
      <c r="V6" s="145"/>
      <c r="W6" s="146"/>
      <c r="X6" s="145"/>
      <c r="Y6" s="144"/>
      <c r="Z6" s="135"/>
    </row>
    <row r="7" spans="1:26" ht="13.6" customHeight="1">
      <c r="A7" s="97" t="s">
        <v>443</v>
      </c>
      <c r="B7" s="133">
        <v>16592</v>
      </c>
      <c r="C7" s="133">
        <v>3021</v>
      </c>
      <c r="D7" s="127">
        <v>19.5</v>
      </c>
      <c r="E7" s="126">
        <v>3310488</v>
      </c>
      <c r="F7" s="133">
        <v>625725</v>
      </c>
      <c r="G7" s="132">
        <v>19.7</v>
      </c>
      <c r="H7" s="133">
        <v>3957</v>
      </c>
      <c r="I7" s="125">
        <v>716</v>
      </c>
      <c r="J7" s="127">
        <v>18.2</v>
      </c>
      <c r="K7" s="126">
        <v>230008</v>
      </c>
      <c r="L7" s="133">
        <v>41695</v>
      </c>
      <c r="M7" s="132">
        <v>20.8</v>
      </c>
      <c r="N7" s="151">
        <v>5233</v>
      </c>
      <c r="O7" s="125">
        <v>902</v>
      </c>
      <c r="P7" s="127">
        <v>-2.2999999999999998</v>
      </c>
      <c r="Q7" s="126">
        <v>7664812</v>
      </c>
      <c r="R7" s="133">
        <v>1287347</v>
      </c>
      <c r="S7" s="132">
        <v>2.9</v>
      </c>
      <c r="T7" s="125">
        <v>68</v>
      </c>
      <c r="U7" s="125">
        <v>20</v>
      </c>
      <c r="V7" s="133"/>
      <c r="W7" s="126">
        <v>1014</v>
      </c>
      <c r="X7" s="125">
        <v>310</v>
      </c>
      <c r="Y7" s="124"/>
      <c r="Z7" s="123"/>
    </row>
    <row r="8" spans="1:26" ht="13.6" customHeight="1">
      <c r="A8" s="97" t="s">
        <v>461</v>
      </c>
      <c r="B8" s="133">
        <v>103118</v>
      </c>
      <c r="C8" s="133">
        <v>18941</v>
      </c>
      <c r="D8" s="127">
        <v>11.1</v>
      </c>
      <c r="E8" s="126">
        <v>39950362</v>
      </c>
      <c r="F8" s="133">
        <v>7255065</v>
      </c>
      <c r="G8" s="132">
        <v>8.1999999999999993</v>
      </c>
      <c r="H8" s="133">
        <v>3830</v>
      </c>
      <c r="I8" s="125">
        <v>789</v>
      </c>
      <c r="J8" s="127">
        <v>85</v>
      </c>
      <c r="K8" s="126">
        <v>331580</v>
      </c>
      <c r="L8" s="133">
        <v>71208</v>
      </c>
      <c r="M8" s="132">
        <v>88.1</v>
      </c>
      <c r="N8" s="151">
        <v>2842</v>
      </c>
      <c r="O8" s="125">
        <v>524</v>
      </c>
      <c r="P8" s="127">
        <v>8.3000000000000007</v>
      </c>
      <c r="Q8" s="126">
        <v>4701174</v>
      </c>
      <c r="R8" s="133">
        <v>802716</v>
      </c>
      <c r="S8" s="132">
        <v>14.4</v>
      </c>
      <c r="T8" s="129"/>
      <c r="U8" s="129"/>
      <c r="V8" s="129"/>
      <c r="W8" s="130"/>
      <c r="X8" s="129"/>
      <c r="Y8" s="156"/>
      <c r="Z8" s="123"/>
    </row>
    <row r="9" spans="1:26" ht="13.6" customHeight="1">
      <c r="A9" s="97" t="s">
        <v>447</v>
      </c>
      <c r="B9" s="133">
        <v>58103</v>
      </c>
      <c r="C9" s="133">
        <v>10827</v>
      </c>
      <c r="D9" s="127">
        <v>13.2</v>
      </c>
      <c r="E9" s="126">
        <v>16428467</v>
      </c>
      <c r="F9" s="133">
        <v>3016688</v>
      </c>
      <c r="G9" s="132">
        <v>7.9</v>
      </c>
      <c r="H9" s="133">
        <v>1649</v>
      </c>
      <c r="I9" s="125">
        <v>334</v>
      </c>
      <c r="J9" s="127">
        <v>23.4</v>
      </c>
      <c r="K9" s="126">
        <v>201241</v>
      </c>
      <c r="L9" s="133">
        <v>43716</v>
      </c>
      <c r="M9" s="132">
        <v>70.8</v>
      </c>
      <c r="N9" s="150">
        <v>1</v>
      </c>
      <c r="O9" s="133"/>
      <c r="P9" s="127">
        <v>-45.9</v>
      </c>
      <c r="Q9" s="155">
        <v>12</v>
      </c>
      <c r="R9" s="125">
        <v>4</v>
      </c>
      <c r="S9" s="132">
        <v>-6.9</v>
      </c>
      <c r="T9" s="125">
        <v>93</v>
      </c>
      <c r="U9" s="125">
        <v>36</v>
      </c>
      <c r="V9" s="127">
        <v>280.3</v>
      </c>
      <c r="W9" s="155">
        <v>414</v>
      </c>
      <c r="X9" s="125">
        <v>183</v>
      </c>
      <c r="Y9" s="149">
        <v>284.7</v>
      </c>
      <c r="Z9" s="123"/>
    </row>
    <row r="10" spans="1:26" ht="13.6" customHeight="1">
      <c r="A10" s="97" t="s">
        <v>452</v>
      </c>
      <c r="B10" s="133">
        <v>68093</v>
      </c>
      <c r="C10" s="133">
        <v>13145</v>
      </c>
      <c r="D10" s="127">
        <v>8.3000000000000007</v>
      </c>
      <c r="E10" s="126">
        <v>10915128</v>
      </c>
      <c r="F10" s="133">
        <v>2113559</v>
      </c>
      <c r="G10" s="132">
        <v>4.2</v>
      </c>
      <c r="H10" s="133">
        <v>1070</v>
      </c>
      <c r="I10" s="125">
        <v>225</v>
      </c>
      <c r="J10" s="127">
        <v>13.5</v>
      </c>
      <c r="K10" s="126">
        <v>132758</v>
      </c>
      <c r="L10" s="133">
        <v>28956</v>
      </c>
      <c r="M10" s="132">
        <v>35.700000000000003</v>
      </c>
      <c r="N10" s="148"/>
      <c r="O10" s="145"/>
      <c r="P10" s="145"/>
      <c r="Q10" s="146"/>
      <c r="R10" s="145"/>
      <c r="S10" s="147"/>
      <c r="T10" s="145"/>
      <c r="U10" s="145"/>
      <c r="V10" s="145"/>
      <c r="W10" s="146"/>
      <c r="X10" s="145"/>
      <c r="Y10" s="144"/>
      <c r="Z10" s="135"/>
    </row>
    <row r="11" spans="1:26" ht="13.6" customHeight="1">
      <c r="A11" s="98" t="s">
        <v>453</v>
      </c>
      <c r="B11" s="142">
        <v>70632</v>
      </c>
      <c r="C11" s="142">
        <v>13046</v>
      </c>
      <c r="D11" s="139">
        <v>12.3</v>
      </c>
      <c r="E11" s="143">
        <v>13346444</v>
      </c>
      <c r="F11" s="142">
        <v>2474496</v>
      </c>
      <c r="G11" s="140">
        <v>2.6</v>
      </c>
      <c r="H11" s="142">
        <v>7489</v>
      </c>
      <c r="I11" s="142">
        <v>1406</v>
      </c>
      <c r="J11" s="139">
        <v>15.1</v>
      </c>
      <c r="K11" s="143">
        <v>397958</v>
      </c>
      <c r="L11" s="142">
        <v>76551</v>
      </c>
      <c r="M11" s="140">
        <v>27.7</v>
      </c>
      <c r="N11" s="153">
        <v>2541</v>
      </c>
      <c r="O11" s="137">
        <v>573</v>
      </c>
      <c r="P11" s="139">
        <v>25.9</v>
      </c>
      <c r="Q11" s="143">
        <v>2480363</v>
      </c>
      <c r="R11" s="142">
        <v>584300</v>
      </c>
      <c r="S11" s="140">
        <v>-8.5</v>
      </c>
      <c r="T11" s="137">
        <v>172</v>
      </c>
      <c r="U11" s="137">
        <v>43</v>
      </c>
      <c r="V11" s="139">
        <v>132.19999999999999</v>
      </c>
      <c r="W11" s="143">
        <v>15196</v>
      </c>
      <c r="X11" s="142">
        <v>3034</v>
      </c>
      <c r="Y11" s="136"/>
      <c r="Z11" s="135"/>
    </row>
    <row r="12" spans="1:26" ht="13.6" customHeight="1">
      <c r="A12" s="97" t="s">
        <v>456</v>
      </c>
      <c r="B12" s="133">
        <v>21609</v>
      </c>
      <c r="C12" s="133">
        <v>4125</v>
      </c>
      <c r="D12" s="127">
        <v>42.2</v>
      </c>
      <c r="E12" s="126">
        <v>6325052</v>
      </c>
      <c r="F12" s="133">
        <v>1211281</v>
      </c>
      <c r="G12" s="132">
        <v>25</v>
      </c>
      <c r="H12" s="133">
        <v>3618</v>
      </c>
      <c r="I12" s="125">
        <v>727</v>
      </c>
      <c r="J12" s="127">
        <v>56</v>
      </c>
      <c r="K12" s="126">
        <v>264620</v>
      </c>
      <c r="L12" s="133">
        <v>56896</v>
      </c>
      <c r="M12" s="132">
        <v>39</v>
      </c>
      <c r="N12" s="131"/>
      <c r="O12" s="129"/>
      <c r="P12" s="129"/>
      <c r="Q12" s="130"/>
      <c r="R12" s="129"/>
      <c r="S12" s="128"/>
      <c r="T12" s="125">
        <v>41</v>
      </c>
      <c r="U12" s="125">
        <v>20</v>
      </c>
      <c r="V12" s="133"/>
      <c r="W12" s="155">
        <v>343</v>
      </c>
      <c r="X12" s="125">
        <v>142</v>
      </c>
      <c r="Y12" s="124"/>
      <c r="Z12" s="123"/>
    </row>
    <row r="13" spans="1:26" ht="13.6" customHeight="1">
      <c r="A13" s="97" t="s">
        <v>459</v>
      </c>
      <c r="B13" s="133">
        <v>19069</v>
      </c>
      <c r="C13" s="133">
        <v>3706</v>
      </c>
      <c r="D13" s="127">
        <v>7.3</v>
      </c>
      <c r="E13" s="126">
        <v>4101392</v>
      </c>
      <c r="F13" s="133">
        <v>779696</v>
      </c>
      <c r="G13" s="132">
        <v>7.2</v>
      </c>
      <c r="H13" s="133">
        <v>3537</v>
      </c>
      <c r="I13" s="125">
        <v>685</v>
      </c>
      <c r="J13" s="127">
        <v>20</v>
      </c>
      <c r="K13" s="126">
        <v>228734</v>
      </c>
      <c r="L13" s="133">
        <v>47153</v>
      </c>
      <c r="M13" s="132">
        <v>37.5</v>
      </c>
      <c r="N13" s="150">
        <v>192</v>
      </c>
      <c r="O13" s="125">
        <v>78</v>
      </c>
      <c r="P13" s="127">
        <v>56.3</v>
      </c>
      <c r="Q13" s="126">
        <v>157551</v>
      </c>
      <c r="R13" s="133">
        <v>34195</v>
      </c>
      <c r="S13" s="132">
        <v>14</v>
      </c>
      <c r="T13" s="125">
        <v>51</v>
      </c>
      <c r="U13" s="125">
        <v>31</v>
      </c>
      <c r="V13" s="127">
        <v>204.7</v>
      </c>
      <c r="W13" s="155">
        <v>589</v>
      </c>
      <c r="X13" s="125">
        <v>378</v>
      </c>
      <c r="Y13" s="149">
        <v>185.4</v>
      </c>
      <c r="Z13" s="135"/>
    </row>
    <row r="14" spans="1:26" ht="13.6" customHeight="1">
      <c r="A14" s="98" t="s">
        <v>445</v>
      </c>
      <c r="B14" s="142">
        <v>24082</v>
      </c>
      <c r="C14" s="142">
        <v>4197</v>
      </c>
      <c r="D14" s="139">
        <v>26.2</v>
      </c>
      <c r="E14" s="143">
        <v>4225634</v>
      </c>
      <c r="F14" s="142">
        <v>749612</v>
      </c>
      <c r="G14" s="140">
        <v>14.1</v>
      </c>
      <c r="H14" s="142">
        <v>3068</v>
      </c>
      <c r="I14" s="137">
        <v>545</v>
      </c>
      <c r="J14" s="142"/>
      <c r="K14" s="143">
        <v>332314</v>
      </c>
      <c r="L14" s="142">
        <v>64009</v>
      </c>
      <c r="M14" s="154"/>
      <c r="N14" s="151">
        <v>50200</v>
      </c>
      <c r="O14" s="133">
        <v>8588</v>
      </c>
      <c r="P14" s="127">
        <v>7.1</v>
      </c>
      <c r="Q14" s="126">
        <v>160520280</v>
      </c>
      <c r="R14" s="133">
        <v>26811754</v>
      </c>
      <c r="S14" s="132">
        <v>5.5</v>
      </c>
      <c r="T14" s="125">
        <v>272</v>
      </c>
      <c r="U14" s="125">
        <v>53</v>
      </c>
      <c r="V14" s="127">
        <v>263</v>
      </c>
      <c r="W14" s="126">
        <v>3944</v>
      </c>
      <c r="X14" s="125">
        <v>725</v>
      </c>
      <c r="Y14" s="149">
        <v>171.3</v>
      </c>
      <c r="Z14" s="135"/>
    </row>
    <row r="15" spans="1:26" ht="13.6" customHeight="1">
      <c r="A15" s="97" t="s">
        <v>455</v>
      </c>
      <c r="B15" s="133">
        <v>85639</v>
      </c>
      <c r="C15" s="133">
        <v>15861</v>
      </c>
      <c r="D15" s="127">
        <v>18.399999999999999</v>
      </c>
      <c r="E15" s="126">
        <v>16218924</v>
      </c>
      <c r="F15" s="133">
        <v>3053596</v>
      </c>
      <c r="G15" s="132">
        <v>12.9</v>
      </c>
      <c r="H15" s="133">
        <v>18601</v>
      </c>
      <c r="I15" s="133">
        <v>3230</v>
      </c>
      <c r="J15" s="127">
        <v>21.4</v>
      </c>
      <c r="K15" s="126">
        <v>1217185</v>
      </c>
      <c r="L15" s="133">
        <v>216188</v>
      </c>
      <c r="M15" s="132">
        <v>32.299999999999997</v>
      </c>
      <c r="N15" s="151">
        <v>55102</v>
      </c>
      <c r="O15" s="133">
        <v>10096</v>
      </c>
      <c r="P15" s="127">
        <v>6.7</v>
      </c>
      <c r="Q15" s="126">
        <v>43823597</v>
      </c>
      <c r="R15" s="133">
        <v>8036016</v>
      </c>
      <c r="S15" s="132">
        <v>11.9</v>
      </c>
      <c r="T15" s="133">
        <v>1385</v>
      </c>
      <c r="U15" s="125">
        <v>230</v>
      </c>
      <c r="V15" s="127">
        <v>139</v>
      </c>
      <c r="W15" s="126">
        <v>5449</v>
      </c>
      <c r="X15" s="125">
        <v>874</v>
      </c>
      <c r="Y15" s="149">
        <v>194.1</v>
      </c>
      <c r="Z15" s="123"/>
    </row>
    <row r="16" spans="1:26" ht="13.6" customHeight="1">
      <c r="A16" s="97" t="s">
        <v>440</v>
      </c>
      <c r="B16" s="133">
        <v>103039</v>
      </c>
      <c r="C16" s="133">
        <v>19462</v>
      </c>
      <c r="D16" s="127">
        <v>6.8</v>
      </c>
      <c r="E16" s="126">
        <v>14766175</v>
      </c>
      <c r="F16" s="133">
        <v>2858009</v>
      </c>
      <c r="G16" s="132">
        <v>21.1</v>
      </c>
      <c r="H16" s="133">
        <v>9179</v>
      </c>
      <c r="I16" s="133">
        <v>1661</v>
      </c>
      <c r="J16" s="127">
        <v>13.9</v>
      </c>
      <c r="K16" s="126">
        <v>821833</v>
      </c>
      <c r="L16" s="133">
        <v>152158</v>
      </c>
      <c r="M16" s="132">
        <v>40.1</v>
      </c>
      <c r="N16" s="151">
        <v>55222</v>
      </c>
      <c r="O16" s="133">
        <v>10602</v>
      </c>
      <c r="P16" s="127">
        <v>6</v>
      </c>
      <c r="Q16" s="126">
        <v>56990401</v>
      </c>
      <c r="R16" s="133">
        <v>11238662</v>
      </c>
      <c r="S16" s="132">
        <v>10.6</v>
      </c>
      <c r="T16" s="133">
        <v>2467</v>
      </c>
      <c r="U16" s="125">
        <v>415</v>
      </c>
      <c r="V16" s="127">
        <v>194.8</v>
      </c>
      <c r="W16" s="126">
        <v>24985</v>
      </c>
      <c r="X16" s="133">
        <v>5154</v>
      </c>
      <c r="Y16" s="149">
        <v>103.3</v>
      </c>
      <c r="Z16" s="123"/>
    </row>
    <row r="17" spans="1:26" ht="13.6" customHeight="1">
      <c r="A17" s="97" t="s">
        <v>469</v>
      </c>
      <c r="B17" s="133">
        <v>123554</v>
      </c>
      <c r="C17" s="133">
        <v>23007</v>
      </c>
      <c r="D17" s="127">
        <v>4.9000000000000004</v>
      </c>
      <c r="E17" s="126">
        <v>18001662</v>
      </c>
      <c r="F17" s="133">
        <v>3348742</v>
      </c>
      <c r="G17" s="132">
        <v>1.2</v>
      </c>
      <c r="H17" s="133">
        <v>5079</v>
      </c>
      <c r="I17" s="125">
        <v>825</v>
      </c>
      <c r="J17" s="127">
        <v>42.4</v>
      </c>
      <c r="K17" s="126">
        <v>543579</v>
      </c>
      <c r="L17" s="133">
        <v>93796</v>
      </c>
      <c r="M17" s="132">
        <v>51.1</v>
      </c>
      <c r="N17" s="151">
        <v>71767</v>
      </c>
      <c r="O17" s="133">
        <v>13984</v>
      </c>
      <c r="P17" s="127">
        <v>5.8</v>
      </c>
      <c r="Q17" s="126">
        <v>34982837</v>
      </c>
      <c r="R17" s="133">
        <v>6750713</v>
      </c>
      <c r="S17" s="132">
        <v>6</v>
      </c>
      <c r="T17" s="125">
        <v>104</v>
      </c>
      <c r="U17" s="125">
        <v>18</v>
      </c>
      <c r="V17" s="127">
        <v>342.3</v>
      </c>
      <c r="W17" s="126">
        <v>1582</v>
      </c>
      <c r="X17" s="125">
        <v>256</v>
      </c>
      <c r="Y17" s="124"/>
      <c r="Z17" s="123"/>
    </row>
    <row r="18" spans="1:26" ht="13.6" customHeight="1">
      <c r="A18" s="97" t="s">
        <v>467</v>
      </c>
      <c r="B18" s="133">
        <v>51860</v>
      </c>
      <c r="C18" s="133">
        <v>9091</v>
      </c>
      <c r="D18" s="127">
        <v>2.6</v>
      </c>
      <c r="E18" s="126">
        <v>6103291</v>
      </c>
      <c r="F18" s="133">
        <v>1096538</v>
      </c>
      <c r="G18" s="132">
        <v>2.2999999999999998</v>
      </c>
      <c r="H18" s="133">
        <v>5811</v>
      </c>
      <c r="I18" s="133">
        <v>1004</v>
      </c>
      <c r="J18" s="127">
        <v>25.3</v>
      </c>
      <c r="K18" s="126">
        <v>416901</v>
      </c>
      <c r="L18" s="133">
        <v>71451</v>
      </c>
      <c r="M18" s="132">
        <v>37.5</v>
      </c>
      <c r="N18" s="151">
        <v>30799</v>
      </c>
      <c r="O18" s="133">
        <v>5472</v>
      </c>
      <c r="P18" s="127">
        <v>11.4</v>
      </c>
      <c r="Q18" s="126">
        <v>52382892</v>
      </c>
      <c r="R18" s="133">
        <v>9191164</v>
      </c>
      <c r="S18" s="132">
        <v>9.8000000000000007</v>
      </c>
      <c r="T18" s="125">
        <v>530</v>
      </c>
      <c r="U18" s="125">
        <v>72</v>
      </c>
      <c r="V18" s="127">
        <v>108.7</v>
      </c>
      <c r="W18" s="126">
        <v>4511</v>
      </c>
      <c r="X18" s="125">
        <v>695</v>
      </c>
      <c r="Y18" s="149">
        <v>82</v>
      </c>
      <c r="Z18" s="123"/>
    </row>
    <row r="19" spans="1:26" ht="13.6" customHeight="1">
      <c r="A19" s="97" t="s">
        <v>454</v>
      </c>
      <c r="B19" s="133">
        <v>87300</v>
      </c>
      <c r="C19" s="133">
        <v>16142</v>
      </c>
      <c r="D19" s="127">
        <v>3.7</v>
      </c>
      <c r="E19" s="126">
        <v>19895906</v>
      </c>
      <c r="F19" s="133">
        <v>3627329</v>
      </c>
      <c r="G19" s="132">
        <v>3.6</v>
      </c>
      <c r="H19" s="133">
        <v>5658</v>
      </c>
      <c r="I19" s="125">
        <v>993</v>
      </c>
      <c r="J19" s="127">
        <v>11.4</v>
      </c>
      <c r="K19" s="126">
        <v>399943</v>
      </c>
      <c r="L19" s="133">
        <v>72715</v>
      </c>
      <c r="M19" s="132">
        <v>29.1</v>
      </c>
      <c r="N19" s="151">
        <v>7430</v>
      </c>
      <c r="O19" s="133">
        <v>1341</v>
      </c>
      <c r="P19" s="127">
        <v>17.2</v>
      </c>
      <c r="Q19" s="126">
        <v>2290259</v>
      </c>
      <c r="R19" s="133">
        <v>491711</v>
      </c>
      <c r="S19" s="132">
        <v>15.3</v>
      </c>
      <c r="T19" s="125">
        <v>105</v>
      </c>
      <c r="U19" s="125">
        <v>12</v>
      </c>
      <c r="V19" s="127">
        <v>206.2</v>
      </c>
      <c r="W19" s="126">
        <v>1521</v>
      </c>
      <c r="X19" s="125">
        <v>200</v>
      </c>
      <c r="Y19" s="149">
        <v>211.8</v>
      </c>
      <c r="Z19" s="123"/>
    </row>
    <row r="20" spans="1:26" ht="13.6" customHeight="1">
      <c r="A20" s="97" t="s">
        <v>448</v>
      </c>
      <c r="B20" s="133">
        <v>137716</v>
      </c>
      <c r="C20" s="133">
        <v>25307</v>
      </c>
      <c r="D20" s="127">
        <v>-0.2</v>
      </c>
      <c r="E20" s="126">
        <v>38581048</v>
      </c>
      <c r="F20" s="133">
        <v>6971770</v>
      </c>
      <c r="G20" s="132">
        <v>-2.4</v>
      </c>
      <c r="H20" s="133">
        <v>5724</v>
      </c>
      <c r="I20" s="133">
        <v>1098</v>
      </c>
      <c r="J20" s="127">
        <v>43.8</v>
      </c>
      <c r="K20" s="126">
        <v>741420</v>
      </c>
      <c r="L20" s="133">
        <v>146045</v>
      </c>
      <c r="M20" s="132">
        <v>56.7</v>
      </c>
      <c r="N20" s="151">
        <v>11966</v>
      </c>
      <c r="O20" s="133">
        <v>2120</v>
      </c>
      <c r="P20" s="127">
        <v>18.7</v>
      </c>
      <c r="Q20" s="126">
        <v>25668640</v>
      </c>
      <c r="R20" s="133">
        <v>3477048</v>
      </c>
      <c r="S20" s="132">
        <v>37.299999999999997</v>
      </c>
      <c r="T20" s="125">
        <v>855</v>
      </c>
      <c r="U20" s="125">
        <v>256</v>
      </c>
      <c r="V20" s="127">
        <v>341.7</v>
      </c>
      <c r="W20" s="126">
        <v>32155</v>
      </c>
      <c r="X20" s="133">
        <v>6509</v>
      </c>
      <c r="Y20" s="149">
        <v>174.7</v>
      </c>
      <c r="Z20" s="135"/>
    </row>
    <row r="21" spans="1:26" ht="13.6" customHeight="1">
      <c r="A21" s="98" t="s">
        <v>460</v>
      </c>
      <c r="B21" s="133">
        <v>122662</v>
      </c>
      <c r="C21" s="133">
        <v>21596</v>
      </c>
      <c r="D21" s="127">
        <v>13.5</v>
      </c>
      <c r="E21" s="126">
        <v>39169932</v>
      </c>
      <c r="F21" s="133">
        <v>6585229</v>
      </c>
      <c r="G21" s="132">
        <v>7.3</v>
      </c>
      <c r="H21" s="133">
        <v>16362</v>
      </c>
      <c r="I21" s="133">
        <v>3409</v>
      </c>
      <c r="J21" s="127">
        <v>94.4</v>
      </c>
      <c r="K21" s="126">
        <v>1585818</v>
      </c>
      <c r="L21" s="133">
        <v>323604</v>
      </c>
      <c r="M21" s="132">
        <v>118.2</v>
      </c>
      <c r="N21" s="151">
        <v>9012</v>
      </c>
      <c r="O21" s="133">
        <v>1571</v>
      </c>
      <c r="P21" s="127">
        <v>1.2</v>
      </c>
      <c r="Q21" s="126">
        <v>6299184</v>
      </c>
      <c r="R21" s="133">
        <v>1093551</v>
      </c>
      <c r="S21" s="132">
        <v>0.5</v>
      </c>
      <c r="T21" s="125">
        <v>149</v>
      </c>
      <c r="U21" s="125">
        <v>23</v>
      </c>
      <c r="V21" s="127">
        <v>263.5</v>
      </c>
      <c r="W21" s="126">
        <v>2354</v>
      </c>
      <c r="X21" s="125">
        <v>327</v>
      </c>
      <c r="Y21" s="149">
        <v>147</v>
      </c>
      <c r="Z21" s="135"/>
    </row>
    <row r="22" spans="1:26" ht="13.6" customHeight="1">
      <c r="A22" s="97" t="s">
        <v>458</v>
      </c>
      <c r="B22" s="133">
        <v>79787</v>
      </c>
      <c r="C22" s="133">
        <v>14716</v>
      </c>
      <c r="D22" s="127">
        <v>18.399999999999999</v>
      </c>
      <c r="E22" s="126">
        <v>11305061</v>
      </c>
      <c r="F22" s="133">
        <v>2010451</v>
      </c>
      <c r="G22" s="132">
        <v>19</v>
      </c>
      <c r="H22" s="133">
        <v>9280</v>
      </c>
      <c r="I22" s="133">
        <v>1599</v>
      </c>
      <c r="J22" s="127">
        <v>0.9</v>
      </c>
      <c r="K22" s="126">
        <v>578274</v>
      </c>
      <c r="L22" s="133">
        <v>100150</v>
      </c>
      <c r="M22" s="132">
        <v>11.8</v>
      </c>
      <c r="N22" s="151">
        <v>32453</v>
      </c>
      <c r="O22" s="133">
        <v>5985</v>
      </c>
      <c r="P22" s="127">
        <v>18.600000000000001</v>
      </c>
      <c r="Q22" s="126">
        <v>23241510</v>
      </c>
      <c r="R22" s="133">
        <v>4200706</v>
      </c>
      <c r="S22" s="132">
        <v>17.7</v>
      </c>
      <c r="T22" s="125">
        <v>303</v>
      </c>
      <c r="U22" s="125">
        <v>58</v>
      </c>
      <c r="V22" s="127">
        <v>366.5</v>
      </c>
      <c r="W22" s="126">
        <v>16858</v>
      </c>
      <c r="X22" s="133">
        <v>3429</v>
      </c>
      <c r="Y22" s="124"/>
      <c r="Z22" s="123"/>
    </row>
    <row r="23" spans="1:26" ht="13.6" customHeight="1">
      <c r="A23" s="97" t="s">
        <v>457</v>
      </c>
      <c r="B23" s="133">
        <v>93949</v>
      </c>
      <c r="C23" s="133">
        <v>17645</v>
      </c>
      <c r="D23" s="127">
        <v>7.7</v>
      </c>
      <c r="E23" s="126">
        <v>7395335</v>
      </c>
      <c r="F23" s="133">
        <v>1384600</v>
      </c>
      <c r="G23" s="132">
        <v>7</v>
      </c>
      <c r="H23" s="133">
        <v>13509</v>
      </c>
      <c r="I23" s="133">
        <v>2282</v>
      </c>
      <c r="J23" s="127">
        <v>-5.0999999999999996</v>
      </c>
      <c r="K23" s="126">
        <v>846341</v>
      </c>
      <c r="L23" s="133">
        <v>139875</v>
      </c>
      <c r="M23" s="132">
        <v>12</v>
      </c>
      <c r="N23" s="151">
        <v>10771</v>
      </c>
      <c r="O23" s="133">
        <v>1782</v>
      </c>
      <c r="P23" s="127">
        <v>-3.2</v>
      </c>
      <c r="Q23" s="126">
        <v>2059313</v>
      </c>
      <c r="R23" s="133">
        <v>310885</v>
      </c>
      <c r="S23" s="132">
        <v>-8.6</v>
      </c>
      <c r="T23" s="125">
        <v>609</v>
      </c>
      <c r="U23" s="125">
        <v>99</v>
      </c>
      <c r="V23" s="127">
        <v>76.7</v>
      </c>
      <c r="W23" s="126">
        <v>9945</v>
      </c>
      <c r="X23" s="133">
        <v>1580</v>
      </c>
      <c r="Y23" s="149">
        <v>26.1</v>
      </c>
      <c r="Z23" s="123"/>
    </row>
    <row r="24" spans="1:26" ht="13.6" customHeight="1">
      <c r="A24" s="97" t="s">
        <v>465</v>
      </c>
      <c r="B24" s="133">
        <v>117650</v>
      </c>
      <c r="C24" s="133">
        <v>20975</v>
      </c>
      <c r="D24" s="127">
        <v>1.8</v>
      </c>
      <c r="E24" s="126">
        <v>13350899</v>
      </c>
      <c r="F24" s="133">
        <v>2354824</v>
      </c>
      <c r="G24" s="132">
        <v>3.3</v>
      </c>
      <c r="H24" s="133">
        <v>14594</v>
      </c>
      <c r="I24" s="133">
        <v>2566</v>
      </c>
      <c r="J24" s="127">
        <v>27.3</v>
      </c>
      <c r="K24" s="126">
        <v>1187338</v>
      </c>
      <c r="L24" s="133">
        <v>209914</v>
      </c>
      <c r="M24" s="132">
        <v>23.8</v>
      </c>
      <c r="N24" s="151">
        <v>49635</v>
      </c>
      <c r="O24" s="133">
        <v>8683</v>
      </c>
      <c r="P24" s="127">
        <v>8.3000000000000007</v>
      </c>
      <c r="Q24" s="126">
        <v>115372732</v>
      </c>
      <c r="R24" s="133">
        <v>17418069</v>
      </c>
      <c r="S24" s="132">
        <v>4.9000000000000004</v>
      </c>
      <c r="T24" s="133">
        <v>1324</v>
      </c>
      <c r="U24" s="125">
        <v>187</v>
      </c>
      <c r="V24" s="127">
        <v>331.6</v>
      </c>
      <c r="W24" s="126">
        <v>40213</v>
      </c>
      <c r="X24" s="133">
        <v>6371</v>
      </c>
      <c r="Y24" s="149">
        <v>380.5</v>
      </c>
      <c r="Z24" s="123"/>
    </row>
    <row r="25" spans="1:26" ht="13.6" customHeight="1">
      <c r="A25" s="97" t="s">
        <v>464</v>
      </c>
      <c r="B25" s="133">
        <v>82785</v>
      </c>
      <c r="C25" s="133">
        <v>13326</v>
      </c>
      <c r="D25" s="127">
        <v>7.6</v>
      </c>
      <c r="E25" s="126">
        <v>9739931</v>
      </c>
      <c r="F25" s="133">
        <v>1575003</v>
      </c>
      <c r="G25" s="132">
        <v>13.2</v>
      </c>
      <c r="H25" s="133">
        <v>8219</v>
      </c>
      <c r="I25" s="133">
        <v>1406</v>
      </c>
      <c r="J25" s="127">
        <v>13.2</v>
      </c>
      <c r="K25" s="126">
        <v>804990</v>
      </c>
      <c r="L25" s="133">
        <v>135345</v>
      </c>
      <c r="M25" s="132">
        <v>18.600000000000001</v>
      </c>
      <c r="N25" s="151">
        <v>20313</v>
      </c>
      <c r="O25" s="133">
        <v>3850</v>
      </c>
      <c r="P25" s="127">
        <v>8.4</v>
      </c>
      <c r="Q25" s="126">
        <v>12629439</v>
      </c>
      <c r="R25" s="133">
        <v>2430580</v>
      </c>
      <c r="S25" s="132">
        <v>8</v>
      </c>
      <c r="T25" s="125">
        <v>400</v>
      </c>
      <c r="U25" s="125">
        <v>58</v>
      </c>
      <c r="V25" s="133"/>
      <c r="W25" s="126">
        <v>16137</v>
      </c>
      <c r="X25" s="133">
        <v>2409</v>
      </c>
      <c r="Y25" s="124"/>
      <c r="Z25" s="123"/>
    </row>
    <row r="26" spans="1:26" ht="13.6" customHeight="1">
      <c r="A26" s="97" t="s">
        <v>462</v>
      </c>
      <c r="B26" s="133">
        <v>3976</v>
      </c>
      <c r="C26" s="125">
        <v>631</v>
      </c>
      <c r="D26" s="127">
        <v>6.1</v>
      </c>
      <c r="E26" s="126">
        <v>232540</v>
      </c>
      <c r="F26" s="133">
        <v>36990</v>
      </c>
      <c r="G26" s="132">
        <v>7.4</v>
      </c>
      <c r="H26" s="133">
        <v>2049</v>
      </c>
      <c r="I26" s="125">
        <v>355</v>
      </c>
      <c r="J26" s="127">
        <v>-2.2000000000000002</v>
      </c>
      <c r="K26" s="126">
        <v>186396</v>
      </c>
      <c r="L26" s="133">
        <v>30698</v>
      </c>
      <c r="M26" s="132">
        <v>8.6</v>
      </c>
      <c r="N26" s="151">
        <v>13395</v>
      </c>
      <c r="O26" s="133">
        <v>2297</v>
      </c>
      <c r="P26" s="127">
        <v>10.9</v>
      </c>
      <c r="Q26" s="126">
        <v>58767240</v>
      </c>
      <c r="R26" s="133">
        <v>9772187</v>
      </c>
      <c r="S26" s="132">
        <v>2.8</v>
      </c>
      <c r="T26" s="133">
        <v>1215</v>
      </c>
      <c r="U26" s="125">
        <v>125</v>
      </c>
      <c r="V26" s="127">
        <v>25.8</v>
      </c>
      <c r="W26" s="126">
        <v>22856</v>
      </c>
      <c r="X26" s="133">
        <v>2527</v>
      </c>
      <c r="Y26" s="149">
        <v>13.3</v>
      </c>
      <c r="Z26" s="135"/>
    </row>
    <row r="27" spans="1:26" ht="13.6" customHeight="1">
      <c r="A27" s="98" t="s">
        <v>439</v>
      </c>
      <c r="B27" s="133">
        <v>56067</v>
      </c>
      <c r="C27" s="133">
        <v>9662</v>
      </c>
      <c r="D27" s="127">
        <v>1.1000000000000001</v>
      </c>
      <c r="E27" s="126">
        <v>5362095</v>
      </c>
      <c r="F27" s="133">
        <v>937876</v>
      </c>
      <c r="G27" s="132">
        <v>2.7</v>
      </c>
      <c r="H27" s="133">
        <v>8246</v>
      </c>
      <c r="I27" s="133">
        <v>1467</v>
      </c>
      <c r="J27" s="127">
        <v>1.8</v>
      </c>
      <c r="K27" s="126">
        <v>502741</v>
      </c>
      <c r="L27" s="133">
        <v>90671</v>
      </c>
      <c r="M27" s="132">
        <v>15.1</v>
      </c>
      <c r="N27" s="153">
        <v>9917</v>
      </c>
      <c r="O27" s="142">
        <v>1998</v>
      </c>
      <c r="P27" s="139">
        <v>-2.6</v>
      </c>
      <c r="Q27" s="143">
        <v>11350430</v>
      </c>
      <c r="R27" s="142">
        <v>2505970</v>
      </c>
      <c r="S27" s="140">
        <v>-1.4</v>
      </c>
      <c r="T27" s="137">
        <v>425</v>
      </c>
      <c r="U27" s="137">
        <v>71</v>
      </c>
      <c r="V27" s="139">
        <v>119.2</v>
      </c>
      <c r="W27" s="143">
        <v>21234</v>
      </c>
      <c r="X27" s="142">
        <v>5245</v>
      </c>
      <c r="Y27" s="152"/>
      <c r="Z27" s="135"/>
    </row>
    <row r="28" spans="1:26" ht="13.6" customHeight="1">
      <c r="A28" s="97" t="s">
        <v>444</v>
      </c>
      <c r="B28" s="133">
        <v>88287</v>
      </c>
      <c r="C28" s="133">
        <v>15881</v>
      </c>
      <c r="D28" s="127">
        <v>2.6</v>
      </c>
      <c r="E28" s="126">
        <v>9421011</v>
      </c>
      <c r="F28" s="133">
        <v>1740868</v>
      </c>
      <c r="G28" s="132">
        <v>1.1000000000000001</v>
      </c>
      <c r="H28" s="133">
        <v>18367</v>
      </c>
      <c r="I28" s="133">
        <v>3160</v>
      </c>
      <c r="J28" s="127">
        <v>9.8000000000000007</v>
      </c>
      <c r="K28" s="126">
        <v>1077383</v>
      </c>
      <c r="L28" s="133">
        <v>188912</v>
      </c>
      <c r="M28" s="132">
        <v>13.3</v>
      </c>
      <c r="N28" s="151">
        <v>2614</v>
      </c>
      <c r="O28" s="125">
        <v>196</v>
      </c>
      <c r="P28" s="127">
        <v>-8.6</v>
      </c>
      <c r="Q28" s="126">
        <v>1056621</v>
      </c>
      <c r="R28" s="133">
        <v>161998</v>
      </c>
      <c r="S28" s="132">
        <v>-17.8</v>
      </c>
      <c r="T28" s="125">
        <v>554</v>
      </c>
      <c r="U28" s="125">
        <v>90</v>
      </c>
      <c r="V28" s="127">
        <v>42.5</v>
      </c>
      <c r="W28" s="126">
        <v>5237</v>
      </c>
      <c r="X28" s="125">
        <v>820</v>
      </c>
      <c r="Y28" s="149">
        <v>10.5</v>
      </c>
      <c r="Z28" s="123"/>
    </row>
    <row r="29" spans="1:26" ht="13.6" customHeight="1">
      <c r="A29" s="97" t="s">
        <v>463</v>
      </c>
      <c r="B29" s="133">
        <v>46393</v>
      </c>
      <c r="C29" s="133">
        <v>8066</v>
      </c>
      <c r="D29" s="127">
        <v>4.5999999999999996</v>
      </c>
      <c r="E29" s="126">
        <v>3876529</v>
      </c>
      <c r="F29" s="133">
        <v>665030</v>
      </c>
      <c r="G29" s="132">
        <v>1.6</v>
      </c>
      <c r="H29" s="133">
        <v>8028</v>
      </c>
      <c r="I29" s="133">
        <v>1383</v>
      </c>
      <c r="J29" s="127">
        <v>-4</v>
      </c>
      <c r="K29" s="126">
        <v>631319</v>
      </c>
      <c r="L29" s="133">
        <v>112307</v>
      </c>
      <c r="M29" s="132">
        <v>3</v>
      </c>
      <c r="N29" s="150">
        <v>127</v>
      </c>
      <c r="O29" s="125">
        <v>24</v>
      </c>
      <c r="P29" s="127">
        <v>-55.6</v>
      </c>
      <c r="Q29" s="126">
        <v>28568</v>
      </c>
      <c r="R29" s="133">
        <v>6815</v>
      </c>
      <c r="S29" s="132">
        <v>-70.8</v>
      </c>
      <c r="T29" s="125">
        <v>145</v>
      </c>
      <c r="U29" s="125">
        <v>21</v>
      </c>
      <c r="V29" s="127">
        <v>54.3</v>
      </c>
      <c r="W29" s="126">
        <v>3087</v>
      </c>
      <c r="X29" s="125">
        <v>452</v>
      </c>
      <c r="Y29" s="149">
        <v>46.1</v>
      </c>
      <c r="Z29" s="123"/>
    </row>
    <row r="30" spans="1:26" ht="13.6" customHeight="1">
      <c r="A30" s="97" t="s">
        <v>441</v>
      </c>
      <c r="B30" s="133">
        <v>65757</v>
      </c>
      <c r="C30" s="133">
        <v>11471</v>
      </c>
      <c r="D30" s="127">
        <v>-4.0999999999999996</v>
      </c>
      <c r="E30" s="126">
        <v>7441698</v>
      </c>
      <c r="F30" s="133">
        <v>1269562</v>
      </c>
      <c r="G30" s="132">
        <v>5.9</v>
      </c>
      <c r="H30" s="133">
        <v>6497</v>
      </c>
      <c r="I30" s="133">
        <v>1078</v>
      </c>
      <c r="J30" s="127">
        <v>12.7</v>
      </c>
      <c r="K30" s="126">
        <v>664034</v>
      </c>
      <c r="L30" s="133">
        <v>106691</v>
      </c>
      <c r="M30" s="132">
        <v>34.299999999999997</v>
      </c>
      <c r="N30" s="150">
        <v>300</v>
      </c>
      <c r="O30" s="125">
        <v>42</v>
      </c>
      <c r="P30" s="127">
        <v>-7.5</v>
      </c>
      <c r="Q30" s="126">
        <v>37757</v>
      </c>
      <c r="R30" s="133">
        <v>4095</v>
      </c>
      <c r="S30" s="132">
        <v>-1.5</v>
      </c>
      <c r="T30" s="125">
        <v>317</v>
      </c>
      <c r="U30" s="125">
        <v>42</v>
      </c>
      <c r="V30" s="127">
        <v>171.9</v>
      </c>
      <c r="W30" s="126">
        <v>5320</v>
      </c>
      <c r="X30" s="125">
        <v>700</v>
      </c>
      <c r="Y30" s="149">
        <v>194</v>
      </c>
      <c r="Z30" s="123"/>
    </row>
    <row r="31" spans="1:26" ht="13.6" customHeight="1">
      <c r="A31" s="97" t="s">
        <v>543</v>
      </c>
      <c r="B31" s="133">
        <v>2199</v>
      </c>
      <c r="C31" s="125">
        <v>474</v>
      </c>
      <c r="D31" s="127">
        <v>12.2</v>
      </c>
      <c r="E31" s="126">
        <v>569516</v>
      </c>
      <c r="F31" s="133">
        <v>121355</v>
      </c>
      <c r="G31" s="132">
        <v>7.8</v>
      </c>
      <c r="H31" s="125">
        <v>321</v>
      </c>
      <c r="I31" s="125">
        <v>80</v>
      </c>
      <c r="J31" s="127">
        <v>27.9</v>
      </c>
      <c r="K31" s="126">
        <v>100563</v>
      </c>
      <c r="L31" s="133">
        <v>26812</v>
      </c>
      <c r="M31" s="132">
        <v>59.6</v>
      </c>
      <c r="N31" s="148"/>
      <c r="O31" s="145"/>
      <c r="P31" s="145"/>
      <c r="Q31" s="146"/>
      <c r="R31" s="145"/>
      <c r="S31" s="147"/>
      <c r="T31" s="145"/>
      <c r="U31" s="145"/>
      <c r="V31" s="145"/>
      <c r="W31" s="146"/>
      <c r="X31" s="145"/>
      <c r="Y31" s="144"/>
      <c r="Z31" s="135"/>
    </row>
    <row r="32" spans="1:26" ht="13.6" customHeight="1">
      <c r="A32" s="98" t="s">
        <v>446</v>
      </c>
      <c r="B32" s="142">
        <v>62537</v>
      </c>
      <c r="C32" s="142">
        <v>12087</v>
      </c>
      <c r="D32" s="139">
        <v>6.7</v>
      </c>
      <c r="E32" s="143">
        <v>9062245</v>
      </c>
      <c r="F32" s="142">
        <v>1650416</v>
      </c>
      <c r="G32" s="140">
        <v>1.8</v>
      </c>
      <c r="H32" s="142">
        <v>5651</v>
      </c>
      <c r="I32" s="142">
        <v>1112</v>
      </c>
      <c r="J32" s="139">
        <v>32.6</v>
      </c>
      <c r="K32" s="143">
        <v>494313</v>
      </c>
      <c r="L32" s="142">
        <v>94834</v>
      </c>
      <c r="M32" s="140">
        <v>65.400000000000006</v>
      </c>
      <c r="N32" s="141">
        <v>21</v>
      </c>
      <c r="O32" s="137">
        <v>3</v>
      </c>
      <c r="P32" s="139">
        <v>16.7</v>
      </c>
      <c r="Q32" s="138">
        <v>907</v>
      </c>
      <c r="R32" s="137">
        <v>122</v>
      </c>
      <c r="S32" s="140">
        <v>205.4</v>
      </c>
      <c r="T32" s="137">
        <v>43</v>
      </c>
      <c r="U32" s="137">
        <v>9</v>
      </c>
      <c r="V32" s="139">
        <v>73.7</v>
      </c>
      <c r="W32" s="138">
        <v>775</v>
      </c>
      <c r="X32" s="137">
        <v>141</v>
      </c>
      <c r="Y32" s="136">
        <v>66.2</v>
      </c>
      <c r="Z32" s="135"/>
    </row>
    <row r="33" spans="1:26" ht="13.6" customHeight="1">
      <c r="A33" s="97" t="s">
        <v>466</v>
      </c>
      <c r="B33" s="133">
        <v>32083</v>
      </c>
      <c r="C33" s="133">
        <v>6014</v>
      </c>
      <c r="D33" s="133"/>
      <c r="E33" s="126">
        <v>9793699</v>
      </c>
      <c r="F33" s="133">
        <v>1740509</v>
      </c>
      <c r="G33" s="134"/>
      <c r="H33" s="133">
        <v>4238</v>
      </c>
      <c r="I33" s="125">
        <v>864</v>
      </c>
      <c r="J33" s="127">
        <v>16.899999999999999</v>
      </c>
      <c r="K33" s="126">
        <v>290672</v>
      </c>
      <c r="L33" s="133">
        <v>62121</v>
      </c>
      <c r="M33" s="132">
        <v>37.5</v>
      </c>
      <c r="N33" s="131"/>
      <c r="O33" s="129"/>
      <c r="P33" s="129"/>
      <c r="Q33" s="130"/>
      <c r="R33" s="129"/>
      <c r="S33" s="128"/>
      <c r="T33" s="125">
        <v>59</v>
      </c>
      <c r="U33" s="125">
        <v>15</v>
      </c>
      <c r="V33" s="127">
        <v>218.2</v>
      </c>
      <c r="W33" s="126">
        <v>1104</v>
      </c>
      <c r="X33" s="125">
        <v>179</v>
      </c>
      <c r="Y33" s="124"/>
      <c r="Z33" s="123"/>
    </row>
    <row r="34" spans="1:26" ht="13.6" customHeight="1">
      <c r="A34" s="97" t="s">
        <v>450</v>
      </c>
      <c r="B34" s="133">
        <v>8700</v>
      </c>
      <c r="C34" s="133">
        <v>1707</v>
      </c>
      <c r="D34" s="127">
        <v>23.7</v>
      </c>
      <c r="E34" s="126">
        <v>1041506</v>
      </c>
      <c r="F34" s="133">
        <v>204478</v>
      </c>
      <c r="G34" s="132">
        <v>27.7</v>
      </c>
      <c r="H34" s="125">
        <v>675</v>
      </c>
      <c r="I34" s="125">
        <v>127</v>
      </c>
      <c r="J34" s="127">
        <v>49.6</v>
      </c>
      <c r="K34" s="126">
        <v>127642</v>
      </c>
      <c r="L34" s="133">
        <v>36039</v>
      </c>
      <c r="M34" s="132">
        <v>129.5</v>
      </c>
      <c r="N34" s="131"/>
      <c r="O34" s="129"/>
      <c r="P34" s="129"/>
      <c r="Q34" s="130"/>
      <c r="R34" s="129"/>
      <c r="S34" s="128"/>
      <c r="T34" s="125">
        <v>25</v>
      </c>
      <c r="U34" s="125">
        <v>12</v>
      </c>
      <c r="V34" s="127"/>
      <c r="W34" s="126">
        <v>237</v>
      </c>
      <c r="X34" s="125">
        <v>136</v>
      </c>
      <c r="Y34" s="124"/>
      <c r="Z34" s="123"/>
    </row>
    <row r="35" spans="1:26" ht="13.6" customHeight="1">
      <c r="A35" s="97" t="s">
        <v>451</v>
      </c>
      <c r="B35" s="133">
        <v>21146</v>
      </c>
      <c r="C35" s="133">
        <v>4028</v>
      </c>
      <c r="D35" s="127">
        <v>13.8</v>
      </c>
      <c r="E35" s="126">
        <v>3198520</v>
      </c>
      <c r="F35" s="133">
        <v>599373</v>
      </c>
      <c r="G35" s="132">
        <v>12.9</v>
      </c>
      <c r="H35" s="133">
        <v>1127</v>
      </c>
      <c r="I35" s="125">
        <v>239</v>
      </c>
      <c r="J35" s="127">
        <v>-13.9</v>
      </c>
      <c r="K35" s="126">
        <v>118330</v>
      </c>
      <c r="L35" s="133">
        <v>27073</v>
      </c>
      <c r="M35" s="132">
        <v>17.5</v>
      </c>
      <c r="N35" s="131"/>
      <c r="O35" s="129"/>
      <c r="P35" s="129"/>
      <c r="Q35" s="130"/>
      <c r="R35" s="129"/>
      <c r="S35" s="128"/>
      <c r="T35" s="125">
        <v>72</v>
      </c>
      <c r="U35" s="125">
        <v>21</v>
      </c>
      <c r="V35" s="127">
        <v>279</v>
      </c>
      <c r="W35" s="126">
        <v>439</v>
      </c>
      <c r="X35" s="125">
        <v>125</v>
      </c>
      <c r="Y35" s="124">
        <v>230.3</v>
      </c>
      <c r="Z35" s="123"/>
    </row>
    <row r="36" spans="1:26" ht="13.6" customHeight="1">
      <c r="A36" s="97" t="s">
        <v>442</v>
      </c>
      <c r="B36" s="133">
        <v>37214</v>
      </c>
      <c r="C36" s="133">
        <v>7381</v>
      </c>
      <c r="D36" s="127">
        <v>6.8</v>
      </c>
      <c r="E36" s="126">
        <v>5481381</v>
      </c>
      <c r="F36" s="133">
        <v>1030286</v>
      </c>
      <c r="G36" s="132">
        <v>13.8</v>
      </c>
      <c r="H36" s="133">
        <v>7008</v>
      </c>
      <c r="I36" s="133">
        <v>1490</v>
      </c>
      <c r="J36" s="127">
        <v>-0.7</v>
      </c>
      <c r="K36" s="126">
        <v>458436</v>
      </c>
      <c r="L36" s="133">
        <v>118069</v>
      </c>
      <c r="M36" s="132">
        <v>19.899999999999999</v>
      </c>
      <c r="N36" s="131"/>
      <c r="O36" s="129"/>
      <c r="P36" s="129"/>
      <c r="Q36" s="130"/>
      <c r="R36" s="129"/>
      <c r="S36" s="128"/>
      <c r="T36" s="125"/>
      <c r="U36" s="125"/>
      <c r="V36" s="127"/>
      <c r="W36" s="126"/>
      <c r="X36" s="125"/>
      <c r="Y36" s="124"/>
      <c r="Z36" s="123"/>
    </row>
    <row r="37" spans="1:26" ht="13.6" customHeight="1">
      <c r="A37" s="122" t="s">
        <v>882</v>
      </c>
      <c r="B37" s="118">
        <v>8276</v>
      </c>
      <c r="C37" s="118">
        <v>1707</v>
      </c>
      <c r="D37" s="120">
        <v>16.600000000000001</v>
      </c>
      <c r="E37" s="119">
        <v>1282482</v>
      </c>
      <c r="F37" s="118">
        <v>275056</v>
      </c>
      <c r="G37" s="117">
        <v>15.6</v>
      </c>
      <c r="H37" s="121">
        <v>152</v>
      </c>
      <c r="I37" s="121">
        <v>32</v>
      </c>
      <c r="J37" s="120">
        <v>6.9</v>
      </c>
      <c r="K37" s="119">
        <v>13157</v>
      </c>
      <c r="L37" s="118">
        <v>2754</v>
      </c>
      <c r="M37" s="117">
        <v>0.6</v>
      </c>
      <c r="N37" s="116"/>
      <c r="O37" s="114"/>
      <c r="P37" s="114"/>
      <c r="Q37" s="115"/>
      <c r="R37" s="114"/>
      <c r="S37" s="113"/>
      <c r="T37" s="110"/>
      <c r="U37" s="110"/>
      <c r="V37" s="112"/>
      <c r="W37" s="111"/>
      <c r="X37" s="110"/>
      <c r="Y37" s="109"/>
    </row>
    <row r="38" spans="1:26" ht="13.6" customHeight="1">
      <c r="A38" s="297" t="s">
        <v>917</v>
      </c>
      <c r="B38" s="297"/>
      <c r="C38" s="297"/>
      <c r="D38" s="297"/>
      <c r="E38" s="297"/>
      <c r="F38" s="297"/>
      <c r="G38" s="297"/>
    </row>
    <row r="40" spans="1:26" ht="13.6" customHeight="1">
      <c r="B40" s="300" t="s">
        <v>919</v>
      </c>
      <c r="C40" s="300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0"/>
      <c r="T40" s="300"/>
      <c r="U40" s="300"/>
      <c r="V40" s="300"/>
      <c r="W40" s="300"/>
      <c r="X40" s="300"/>
      <c r="Y40" s="300"/>
    </row>
    <row r="41" spans="1:26" ht="13.6" customHeight="1">
      <c r="A41" s="278"/>
      <c r="B41" s="281" t="s">
        <v>911</v>
      </c>
      <c r="C41" s="282"/>
      <c r="D41" s="283"/>
      <c r="E41" s="281" t="s">
        <v>910</v>
      </c>
      <c r="F41" s="282"/>
      <c r="G41" s="282"/>
      <c r="H41" s="281" t="s">
        <v>909</v>
      </c>
      <c r="I41" s="282"/>
      <c r="J41" s="283"/>
      <c r="K41" s="281" t="s">
        <v>908</v>
      </c>
      <c r="L41" s="282"/>
      <c r="M41" s="282"/>
      <c r="N41" s="295" t="s">
        <v>907</v>
      </c>
      <c r="O41" s="289"/>
      <c r="P41" s="296"/>
      <c r="Q41" s="288" t="s">
        <v>906</v>
      </c>
      <c r="R41" s="289"/>
      <c r="S41" s="289"/>
      <c r="T41" s="288" t="s">
        <v>905</v>
      </c>
      <c r="U41" s="289"/>
      <c r="V41" s="296"/>
      <c r="W41" s="288" t="s">
        <v>904</v>
      </c>
      <c r="X41" s="289"/>
      <c r="Y41" s="290"/>
      <c r="Z41" s="123"/>
    </row>
    <row r="42" spans="1:26" ht="13.6" customHeight="1">
      <c r="A42" s="279"/>
      <c r="B42" s="286" t="s">
        <v>886</v>
      </c>
      <c r="C42" s="165"/>
      <c r="D42" s="284" t="s">
        <v>885</v>
      </c>
      <c r="E42" s="286" t="s">
        <v>886</v>
      </c>
      <c r="F42" s="165"/>
      <c r="G42" s="284" t="s">
        <v>885</v>
      </c>
      <c r="H42" s="286" t="s">
        <v>886</v>
      </c>
      <c r="I42" s="165"/>
      <c r="J42" s="293" t="s">
        <v>885</v>
      </c>
      <c r="K42" s="286" t="s">
        <v>886</v>
      </c>
      <c r="L42" s="165"/>
      <c r="M42" s="293" t="s">
        <v>885</v>
      </c>
      <c r="N42" s="298" t="s">
        <v>886</v>
      </c>
      <c r="O42" s="165"/>
      <c r="P42" s="284" t="s">
        <v>885</v>
      </c>
      <c r="Q42" s="286" t="s">
        <v>886</v>
      </c>
      <c r="R42" s="165"/>
      <c r="S42" s="293" t="s">
        <v>885</v>
      </c>
      <c r="T42" s="286" t="s">
        <v>886</v>
      </c>
      <c r="U42" s="165"/>
      <c r="V42" s="284" t="s">
        <v>885</v>
      </c>
      <c r="W42" s="286" t="s">
        <v>886</v>
      </c>
      <c r="X42" s="165"/>
      <c r="Y42" s="291" t="s">
        <v>885</v>
      </c>
      <c r="Z42" s="123"/>
    </row>
    <row r="43" spans="1:26" ht="13.6" customHeight="1">
      <c r="A43" s="280"/>
      <c r="B43" s="287"/>
      <c r="C43" s="164" t="s">
        <v>884</v>
      </c>
      <c r="D43" s="285"/>
      <c r="E43" s="287"/>
      <c r="F43" s="164" t="s">
        <v>884</v>
      </c>
      <c r="G43" s="285"/>
      <c r="H43" s="287"/>
      <c r="I43" s="164" t="s">
        <v>884</v>
      </c>
      <c r="J43" s="294"/>
      <c r="K43" s="287"/>
      <c r="L43" s="164" t="s">
        <v>884</v>
      </c>
      <c r="M43" s="294"/>
      <c r="N43" s="299"/>
      <c r="O43" s="164" t="s">
        <v>884</v>
      </c>
      <c r="P43" s="285"/>
      <c r="Q43" s="287"/>
      <c r="R43" s="164" t="s">
        <v>884</v>
      </c>
      <c r="S43" s="294"/>
      <c r="T43" s="287"/>
      <c r="U43" s="163" t="s">
        <v>884</v>
      </c>
      <c r="V43" s="285"/>
      <c r="W43" s="287"/>
      <c r="X43" s="163" t="s">
        <v>884</v>
      </c>
      <c r="Y43" s="292"/>
      <c r="Z43" s="123"/>
    </row>
    <row r="44" spans="1:26" ht="13.6" customHeight="1">
      <c r="A44" s="102" t="s">
        <v>883</v>
      </c>
      <c r="B44" s="158">
        <v>1432200</v>
      </c>
      <c r="C44" s="158">
        <v>308529</v>
      </c>
      <c r="D44" s="160">
        <v>-9</v>
      </c>
      <c r="E44" s="159">
        <v>251854589</v>
      </c>
      <c r="F44" s="158">
        <v>55834901</v>
      </c>
      <c r="G44" s="161">
        <v>-7.8</v>
      </c>
      <c r="H44" s="158">
        <v>293613</v>
      </c>
      <c r="I44" s="158">
        <v>59140</v>
      </c>
      <c r="J44" s="160">
        <v>-55</v>
      </c>
      <c r="K44" s="159">
        <v>19741498</v>
      </c>
      <c r="L44" s="158">
        <v>3881935</v>
      </c>
      <c r="M44" s="161">
        <v>-55.4</v>
      </c>
      <c r="N44" s="162">
        <v>344250</v>
      </c>
      <c r="O44" s="158">
        <v>67460</v>
      </c>
      <c r="P44" s="160">
        <v>-8</v>
      </c>
      <c r="Q44" s="159">
        <v>484227920</v>
      </c>
      <c r="R44" s="158">
        <v>88469238</v>
      </c>
      <c r="S44" s="161">
        <v>-7.6</v>
      </c>
      <c r="T44" s="158">
        <v>5632</v>
      </c>
      <c r="U44" s="158">
        <v>1248</v>
      </c>
      <c r="V44" s="160">
        <v>-56.7</v>
      </c>
      <c r="W44" s="159">
        <v>134091</v>
      </c>
      <c r="X44" s="158">
        <v>24218</v>
      </c>
      <c r="Y44" s="157">
        <v>-63.6</v>
      </c>
      <c r="Z44" s="135"/>
    </row>
    <row r="45" spans="1:26" ht="13.6" customHeight="1">
      <c r="A45" s="98" t="s">
        <v>468</v>
      </c>
      <c r="B45" s="133">
        <v>9650</v>
      </c>
      <c r="C45" s="133">
        <v>2105</v>
      </c>
      <c r="D45" s="127">
        <v>-12.3</v>
      </c>
      <c r="E45" s="126">
        <v>1189502</v>
      </c>
      <c r="F45" s="133">
        <v>242872</v>
      </c>
      <c r="G45" s="132">
        <v>-13</v>
      </c>
      <c r="H45" s="133">
        <v>9979</v>
      </c>
      <c r="I45" s="133">
        <v>1863</v>
      </c>
      <c r="J45" s="127">
        <v>-57.1</v>
      </c>
      <c r="K45" s="126">
        <v>180781</v>
      </c>
      <c r="L45" s="133">
        <v>31030</v>
      </c>
      <c r="M45" s="132">
        <v>-63.2</v>
      </c>
      <c r="N45" s="148"/>
      <c r="O45" s="145"/>
      <c r="P45" s="145"/>
      <c r="Q45" s="146"/>
      <c r="R45" s="145"/>
      <c r="S45" s="147"/>
      <c r="T45" s="145"/>
      <c r="U45" s="145"/>
      <c r="V45" s="145"/>
      <c r="W45" s="146"/>
      <c r="X45" s="145"/>
      <c r="Y45" s="144"/>
      <c r="Z45" s="135"/>
    </row>
    <row r="46" spans="1:26" ht="13.6" customHeight="1">
      <c r="A46" s="97" t="s">
        <v>443</v>
      </c>
      <c r="B46" s="133">
        <v>14804</v>
      </c>
      <c r="C46" s="133">
        <v>2974</v>
      </c>
      <c r="D46" s="127">
        <v>-1.1000000000000001</v>
      </c>
      <c r="E46" s="126">
        <v>2943701</v>
      </c>
      <c r="F46" s="133">
        <v>603747</v>
      </c>
      <c r="G46" s="132">
        <v>1.3</v>
      </c>
      <c r="H46" s="133">
        <v>3355</v>
      </c>
      <c r="I46" s="125">
        <v>720</v>
      </c>
      <c r="J46" s="127">
        <v>-45.3</v>
      </c>
      <c r="K46" s="126">
        <v>194005</v>
      </c>
      <c r="L46" s="133">
        <v>41794</v>
      </c>
      <c r="M46" s="132">
        <v>-50.3</v>
      </c>
      <c r="N46" s="151">
        <v>4415</v>
      </c>
      <c r="O46" s="125">
        <v>762</v>
      </c>
      <c r="P46" s="127">
        <v>0.9</v>
      </c>
      <c r="Q46" s="126">
        <v>7283769</v>
      </c>
      <c r="R46" s="133">
        <v>1302545</v>
      </c>
      <c r="S46" s="132">
        <v>-0.6</v>
      </c>
      <c r="T46" s="125">
        <v>6</v>
      </c>
      <c r="U46" s="125">
        <v>3</v>
      </c>
      <c r="V46" s="133">
        <v>-88.7</v>
      </c>
      <c r="W46" s="126">
        <v>93</v>
      </c>
      <c r="X46" s="125">
        <v>34</v>
      </c>
      <c r="Y46" s="124">
        <v>-89.8</v>
      </c>
      <c r="Z46" s="123"/>
    </row>
    <row r="47" spans="1:26" ht="13.6" customHeight="1">
      <c r="A47" s="97" t="s">
        <v>461</v>
      </c>
      <c r="B47" s="133">
        <v>82110</v>
      </c>
      <c r="C47" s="133">
        <v>20914</v>
      </c>
      <c r="D47" s="127">
        <v>-17.5</v>
      </c>
      <c r="E47" s="126">
        <v>31678337</v>
      </c>
      <c r="F47" s="133">
        <v>7480498</v>
      </c>
      <c r="G47" s="132">
        <v>-15.2</v>
      </c>
      <c r="H47" s="133">
        <v>4164</v>
      </c>
      <c r="I47" s="125">
        <v>846</v>
      </c>
      <c r="J47" s="127">
        <v>-73.7</v>
      </c>
      <c r="K47" s="126">
        <v>306301</v>
      </c>
      <c r="L47" s="133">
        <v>64518</v>
      </c>
      <c r="M47" s="132">
        <v>-70.7</v>
      </c>
      <c r="N47" s="151">
        <v>2167</v>
      </c>
      <c r="O47" s="125">
        <v>416</v>
      </c>
      <c r="P47" s="127">
        <v>10.4</v>
      </c>
      <c r="Q47" s="126">
        <v>3122796</v>
      </c>
      <c r="R47" s="133">
        <v>627743</v>
      </c>
      <c r="S47" s="132">
        <v>10.6</v>
      </c>
      <c r="T47" s="129"/>
      <c r="U47" s="129"/>
      <c r="V47" s="129"/>
      <c r="W47" s="130"/>
      <c r="X47" s="129"/>
      <c r="Y47" s="156"/>
      <c r="Z47" s="123"/>
    </row>
    <row r="48" spans="1:26" ht="13.6" customHeight="1">
      <c r="A48" s="97" t="s">
        <v>447</v>
      </c>
      <c r="B48" s="133">
        <v>37509</v>
      </c>
      <c r="C48" s="133">
        <v>8122</v>
      </c>
      <c r="D48" s="127">
        <v>-18.399999999999999</v>
      </c>
      <c r="E48" s="126">
        <v>10671829</v>
      </c>
      <c r="F48" s="133">
        <v>2545468</v>
      </c>
      <c r="G48" s="132">
        <v>-11</v>
      </c>
      <c r="H48" s="133">
        <v>2667</v>
      </c>
      <c r="I48" s="125">
        <v>616</v>
      </c>
      <c r="J48" s="127">
        <v>-60.5</v>
      </c>
      <c r="K48" s="126">
        <v>296786</v>
      </c>
      <c r="L48" s="133">
        <v>67841</v>
      </c>
      <c r="M48" s="132">
        <v>-59.6</v>
      </c>
      <c r="N48" s="150">
        <v>16</v>
      </c>
      <c r="O48" s="133">
        <v>1</v>
      </c>
      <c r="P48" s="127">
        <v>-16.600000000000001</v>
      </c>
      <c r="Q48" s="155">
        <v>349</v>
      </c>
      <c r="R48" s="125">
        <v>10</v>
      </c>
      <c r="S48" s="132">
        <v>-68</v>
      </c>
      <c r="T48" s="125">
        <v>34</v>
      </c>
      <c r="U48" s="125">
        <v>11</v>
      </c>
      <c r="V48" s="127">
        <v>-42.8</v>
      </c>
      <c r="W48" s="155">
        <v>150</v>
      </c>
      <c r="X48" s="125">
        <v>42</v>
      </c>
      <c r="Y48" s="149">
        <v>-43.1</v>
      </c>
      <c r="Z48" s="123"/>
    </row>
    <row r="49" spans="1:26" ht="13.6" customHeight="1">
      <c r="A49" s="97" t="s">
        <v>452</v>
      </c>
      <c r="B49" s="133">
        <v>46810</v>
      </c>
      <c r="C49" s="133">
        <v>10084</v>
      </c>
      <c r="D49" s="127">
        <v>-9.4</v>
      </c>
      <c r="E49" s="126">
        <v>8085389</v>
      </c>
      <c r="F49" s="133">
        <v>1933295</v>
      </c>
      <c r="G49" s="132">
        <v>-11.6</v>
      </c>
      <c r="H49" s="133">
        <v>1129</v>
      </c>
      <c r="I49" s="125">
        <v>273</v>
      </c>
      <c r="J49" s="127">
        <v>-63.6</v>
      </c>
      <c r="K49" s="126">
        <v>162461</v>
      </c>
      <c r="L49" s="133">
        <v>37766</v>
      </c>
      <c r="M49" s="132">
        <v>-66.3</v>
      </c>
      <c r="N49" s="148"/>
      <c r="O49" s="145"/>
      <c r="P49" s="145"/>
      <c r="Q49" s="146"/>
      <c r="R49" s="145"/>
      <c r="S49" s="147"/>
      <c r="T49" s="145"/>
      <c r="U49" s="145"/>
      <c r="V49" s="145"/>
      <c r="W49" s="146"/>
      <c r="X49" s="145"/>
      <c r="Y49" s="144"/>
      <c r="Z49" s="135"/>
    </row>
    <row r="50" spans="1:26" ht="13.6" customHeight="1">
      <c r="A50" s="98" t="s">
        <v>453</v>
      </c>
      <c r="B50" s="142">
        <v>55920</v>
      </c>
      <c r="C50" s="142">
        <v>13873</v>
      </c>
      <c r="D50" s="139">
        <v>-13.7</v>
      </c>
      <c r="E50" s="143">
        <v>10409501</v>
      </c>
      <c r="F50" s="142">
        <v>2573822</v>
      </c>
      <c r="G50" s="140">
        <v>-14.1</v>
      </c>
      <c r="H50" s="142">
        <v>10564</v>
      </c>
      <c r="I50" s="142">
        <v>2250</v>
      </c>
      <c r="J50" s="139">
        <v>-60.8</v>
      </c>
      <c r="K50" s="143">
        <v>547610</v>
      </c>
      <c r="L50" s="142">
        <v>127545</v>
      </c>
      <c r="M50" s="140">
        <v>-59.1</v>
      </c>
      <c r="N50" s="153">
        <v>2657</v>
      </c>
      <c r="O50" s="137">
        <v>480</v>
      </c>
      <c r="P50" s="139"/>
      <c r="Q50" s="143">
        <v>10151178</v>
      </c>
      <c r="R50" s="142">
        <v>1824372</v>
      </c>
      <c r="S50" s="140"/>
      <c r="T50" s="137">
        <v>72</v>
      </c>
      <c r="U50" s="137">
        <v>17</v>
      </c>
      <c r="V50" s="139">
        <v>-62.8</v>
      </c>
      <c r="W50" s="143">
        <v>7281</v>
      </c>
      <c r="X50" s="142">
        <v>1330</v>
      </c>
      <c r="Y50" s="136">
        <v>-66.7</v>
      </c>
      <c r="Z50" s="135"/>
    </row>
    <row r="51" spans="1:26" ht="13.6" customHeight="1">
      <c r="A51" s="97" t="s">
        <v>456</v>
      </c>
      <c r="B51" s="133">
        <v>16344</v>
      </c>
      <c r="C51" s="133">
        <v>3899</v>
      </c>
      <c r="D51" s="127">
        <v>-1.7</v>
      </c>
      <c r="E51" s="126">
        <v>5520149</v>
      </c>
      <c r="F51" s="133">
        <v>1415312</v>
      </c>
      <c r="G51" s="132">
        <v>-2.2999999999999998</v>
      </c>
      <c r="H51" s="133">
        <v>4207</v>
      </c>
      <c r="I51" s="125">
        <v>271</v>
      </c>
      <c r="J51" s="127">
        <v>-61.1</v>
      </c>
      <c r="K51" s="126">
        <v>251592</v>
      </c>
      <c r="L51" s="133">
        <v>16656</v>
      </c>
      <c r="M51" s="132">
        <v>-61</v>
      </c>
      <c r="N51" s="131"/>
      <c r="O51" s="129"/>
      <c r="P51" s="129"/>
      <c r="Q51" s="130"/>
      <c r="R51" s="129"/>
      <c r="S51" s="128"/>
      <c r="T51" s="125">
        <v>4</v>
      </c>
      <c r="U51" s="125">
        <v>2</v>
      </c>
      <c r="V51" s="133">
        <v>-85.1</v>
      </c>
      <c r="W51" s="155">
        <v>23</v>
      </c>
      <c r="X51" s="125">
        <v>15</v>
      </c>
      <c r="Y51" s="124">
        <v>-93.7</v>
      </c>
      <c r="Z51" s="123"/>
    </row>
    <row r="52" spans="1:26" ht="13.6" customHeight="1">
      <c r="A52" s="97" t="s">
        <v>459</v>
      </c>
      <c r="B52" s="133">
        <v>13124</v>
      </c>
      <c r="C52" s="133">
        <v>2949</v>
      </c>
      <c r="D52" s="127">
        <v>-20.9</v>
      </c>
      <c r="E52" s="126">
        <v>2724339</v>
      </c>
      <c r="F52" s="133">
        <v>510334</v>
      </c>
      <c r="G52" s="132">
        <v>-28.4</v>
      </c>
      <c r="H52" s="133">
        <v>2867</v>
      </c>
      <c r="I52" s="125">
        <v>414</v>
      </c>
      <c r="J52" s="127">
        <v>-68.2</v>
      </c>
      <c r="K52" s="126">
        <v>190862</v>
      </c>
      <c r="L52" s="133">
        <v>25458</v>
      </c>
      <c r="M52" s="132">
        <v>-71.8</v>
      </c>
      <c r="N52" s="150">
        <v>114</v>
      </c>
      <c r="O52" s="125">
        <v>43</v>
      </c>
      <c r="P52" s="127">
        <v>-55.3</v>
      </c>
      <c r="Q52" s="126">
        <v>235643</v>
      </c>
      <c r="R52" s="133">
        <v>15159</v>
      </c>
      <c r="S52" s="132">
        <v>178.2</v>
      </c>
      <c r="T52" s="125">
        <v>22</v>
      </c>
      <c r="U52" s="125">
        <v>12</v>
      </c>
      <c r="V52" s="127">
        <v>-69.2</v>
      </c>
      <c r="W52" s="155">
        <v>229</v>
      </c>
      <c r="X52" s="125">
        <v>130</v>
      </c>
      <c r="Y52" s="149">
        <v>-71.2</v>
      </c>
      <c r="Z52" s="135"/>
    </row>
    <row r="53" spans="1:26" ht="13.6" customHeight="1">
      <c r="A53" s="98" t="s">
        <v>445</v>
      </c>
      <c r="B53" s="142">
        <v>20505</v>
      </c>
      <c r="C53" s="142">
        <v>3839</v>
      </c>
      <c r="D53" s="139">
        <v>-18.3</v>
      </c>
      <c r="E53" s="143">
        <v>2589190</v>
      </c>
      <c r="F53" s="142">
        <v>575853</v>
      </c>
      <c r="G53" s="140">
        <v>-35.299999999999997</v>
      </c>
      <c r="H53" s="142">
        <v>460</v>
      </c>
      <c r="I53" s="137">
        <v>90</v>
      </c>
      <c r="J53" s="142">
        <v>-70.2</v>
      </c>
      <c r="K53" s="143">
        <v>170718</v>
      </c>
      <c r="L53" s="142">
        <v>38323</v>
      </c>
      <c r="M53" s="154">
        <v>-67.099999999999994</v>
      </c>
      <c r="N53" s="151">
        <v>44395</v>
      </c>
      <c r="O53" s="133">
        <v>7502</v>
      </c>
      <c r="P53" s="127"/>
      <c r="Q53" s="126">
        <v>158104963</v>
      </c>
      <c r="R53" s="133">
        <v>27807438</v>
      </c>
      <c r="S53" s="132"/>
      <c r="T53" s="125">
        <v>109</v>
      </c>
      <c r="U53" s="125">
        <v>29</v>
      </c>
      <c r="V53" s="127"/>
      <c r="W53" s="126">
        <v>1350</v>
      </c>
      <c r="X53" s="125">
        <v>439</v>
      </c>
      <c r="Y53" s="149"/>
      <c r="Z53" s="135"/>
    </row>
    <row r="54" spans="1:26" ht="13.6" customHeight="1">
      <c r="A54" s="97" t="s">
        <v>455</v>
      </c>
      <c r="B54" s="133">
        <v>77542</v>
      </c>
      <c r="C54" s="133">
        <v>15290</v>
      </c>
      <c r="D54" s="127">
        <v>0.4</v>
      </c>
      <c r="E54" s="126">
        <v>16364212</v>
      </c>
      <c r="F54" s="133">
        <v>3381875</v>
      </c>
      <c r="G54" s="132">
        <v>5.8</v>
      </c>
      <c r="H54" s="133">
        <v>31897</v>
      </c>
      <c r="I54" s="133">
        <v>7155</v>
      </c>
      <c r="J54" s="127">
        <v>-33.299999999999997</v>
      </c>
      <c r="K54" s="126">
        <v>2040140</v>
      </c>
      <c r="L54" s="133">
        <v>433908</v>
      </c>
      <c r="M54" s="132">
        <v>-42.6</v>
      </c>
      <c r="N54" s="151">
        <v>41946</v>
      </c>
      <c r="O54" s="133">
        <v>8355</v>
      </c>
      <c r="P54" s="127">
        <v>-3</v>
      </c>
      <c r="Q54" s="126">
        <v>32839507</v>
      </c>
      <c r="R54" s="133">
        <v>6838212</v>
      </c>
      <c r="S54" s="132">
        <v>-1.6</v>
      </c>
      <c r="T54" s="133">
        <v>814</v>
      </c>
      <c r="U54" s="125">
        <v>229</v>
      </c>
      <c r="V54" s="127">
        <v>-35</v>
      </c>
      <c r="W54" s="126">
        <v>7237</v>
      </c>
      <c r="X54" s="125">
        <v>1521</v>
      </c>
      <c r="Y54" s="149">
        <v>-65.3</v>
      </c>
      <c r="Z54" s="123"/>
    </row>
    <row r="55" spans="1:26" ht="13.6" customHeight="1">
      <c r="A55" s="97" t="s">
        <v>440</v>
      </c>
      <c r="B55" s="133">
        <v>79338</v>
      </c>
      <c r="C55" s="133">
        <v>16865</v>
      </c>
      <c r="D55" s="127">
        <v>-2.5</v>
      </c>
      <c r="E55" s="126">
        <v>9399745</v>
      </c>
      <c r="F55" s="133">
        <v>1918507</v>
      </c>
      <c r="G55" s="132">
        <v>-2.7</v>
      </c>
      <c r="H55" s="133">
        <v>15676</v>
      </c>
      <c r="I55" s="133">
        <v>3535</v>
      </c>
      <c r="J55" s="127">
        <v>-57.7</v>
      </c>
      <c r="K55" s="126">
        <v>875661</v>
      </c>
      <c r="L55" s="133">
        <v>169896</v>
      </c>
      <c r="M55" s="132">
        <v>-55.4</v>
      </c>
      <c r="N55" s="151">
        <v>48592</v>
      </c>
      <c r="O55" s="133">
        <v>10348</v>
      </c>
      <c r="P55" s="127">
        <v>-5.8</v>
      </c>
      <c r="Q55" s="126">
        <v>47114049</v>
      </c>
      <c r="R55" s="133">
        <v>9975928</v>
      </c>
      <c r="S55" s="132">
        <v>-4.8</v>
      </c>
      <c r="T55" s="133">
        <v>1006</v>
      </c>
      <c r="U55" s="125">
        <v>279</v>
      </c>
      <c r="V55" s="127">
        <v>-56.6</v>
      </c>
      <c r="W55" s="126">
        <v>15542</v>
      </c>
      <c r="X55" s="133">
        <v>3859</v>
      </c>
      <c r="Y55" s="149">
        <v>-51.3</v>
      </c>
      <c r="Z55" s="123"/>
    </row>
    <row r="56" spans="1:26" ht="13.6" customHeight="1">
      <c r="A56" s="97" t="s">
        <v>469</v>
      </c>
      <c r="B56" s="133">
        <v>110031</v>
      </c>
      <c r="C56" s="133">
        <v>20759</v>
      </c>
      <c r="D56" s="127">
        <v>-0.9</v>
      </c>
      <c r="E56" s="126">
        <v>14933782</v>
      </c>
      <c r="F56" s="133">
        <v>2968585</v>
      </c>
      <c r="G56" s="132">
        <v>-0.3</v>
      </c>
      <c r="H56" s="133">
        <v>10200</v>
      </c>
      <c r="I56" s="125">
        <v>2502</v>
      </c>
      <c r="J56" s="127">
        <v>-55.9</v>
      </c>
      <c r="K56" s="126">
        <v>734812</v>
      </c>
      <c r="L56" s="133">
        <v>192500</v>
      </c>
      <c r="M56" s="132">
        <v>-56.3</v>
      </c>
      <c r="N56" s="151">
        <v>57505</v>
      </c>
      <c r="O56" s="133">
        <v>10942</v>
      </c>
      <c r="P56" s="127">
        <v>-1.5</v>
      </c>
      <c r="Q56" s="126">
        <v>28517051</v>
      </c>
      <c r="R56" s="133">
        <v>5365081</v>
      </c>
      <c r="S56" s="132">
        <v>-1.8</v>
      </c>
      <c r="T56" s="125">
        <v>39</v>
      </c>
      <c r="U56" s="125">
        <v>9</v>
      </c>
      <c r="V56" s="127">
        <v>-64.5</v>
      </c>
      <c r="W56" s="126">
        <v>430</v>
      </c>
      <c r="X56" s="125">
        <v>85</v>
      </c>
      <c r="Y56" s="124">
        <v>-67.099999999999994</v>
      </c>
      <c r="Z56" s="123"/>
    </row>
    <row r="57" spans="1:26" ht="13.6" customHeight="1">
      <c r="A57" s="97" t="s">
        <v>467</v>
      </c>
      <c r="B57" s="133">
        <v>38346</v>
      </c>
      <c r="C57" s="133">
        <v>8532</v>
      </c>
      <c r="D57" s="127">
        <v>-3.1</v>
      </c>
      <c r="E57" s="126">
        <v>4295064</v>
      </c>
      <c r="F57" s="133">
        <v>934626</v>
      </c>
      <c r="G57" s="132">
        <v>0.9</v>
      </c>
      <c r="H57" s="133">
        <v>6094</v>
      </c>
      <c r="I57" s="133">
        <v>1137</v>
      </c>
      <c r="J57" s="127">
        <v>-59.7</v>
      </c>
      <c r="K57" s="126">
        <v>395597</v>
      </c>
      <c r="L57" s="133">
        <v>63573</v>
      </c>
      <c r="M57" s="132">
        <v>-59.6</v>
      </c>
      <c r="N57" s="151">
        <v>20422</v>
      </c>
      <c r="O57" s="133">
        <v>4024</v>
      </c>
      <c r="P57" s="127">
        <v>6.3</v>
      </c>
      <c r="Q57" s="126">
        <v>34487771</v>
      </c>
      <c r="R57" s="133">
        <v>7101314</v>
      </c>
      <c r="S57" s="132">
        <v>7.1</v>
      </c>
      <c r="T57" s="125">
        <v>297</v>
      </c>
      <c r="U57" s="125">
        <v>51</v>
      </c>
      <c r="V57" s="127">
        <v>-67.7</v>
      </c>
      <c r="W57" s="126">
        <v>3271</v>
      </c>
      <c r="X57" s="125">
        <v>477</v>
      </c>
      <c r="Y57" s="149">
        <v>-76.099999999999994</v>
      </c>
      <c r="Z57" s="123"/>
    </row>
    <row r="58" spans="1:26" ht="13.6" customHeight="1">
      <c r="A58" s="97" t="s">
        <v>454</v>
      </c>
      <c r="B58" s="133">
        <v>58822</v>
      </c>
      <c r="C58" s="133">
        <v>12075</v>
      </c>
      <c r="D58" s="127">
        <v>0.8</v>
      </c>
      <c r="E58" s="126">
        <v>13506792</v>
      </c>
      <c r="F58" s="133">
        <v>2871022</v>
      </c>
      <c r="G58" s="132">
        <v>1.1000000000000001</v>
      </c>
      <c r="H58" s="133">
        <v>18632</v>
      </c>
      <c r="I58" s="125">
        <v>3044</v>
      </c>
      <c r="J58" s="127">
        <v>-26.2</v>
      </c>
      <c r="K58" s="126">
        <v>996870</v>
      </c>
      <c r="L58" s="133">
        <v>177854</v>
      </c>
      <c r="M58" s="132">
        <v>-25.5</v>
      </c>
      <c r="N58" s="151">
        <v>4666</v>
      </c>
      <c r="O58" s="133">
        <v>999</v>
      </c>
      <c r="P58" s="127">
        <v>2</v>
      </c>
      <c r="Q58" s="126">
        <v>1144193</v>
      </c>
      <c r="R58" s="133">
        <v>241748</v>
      </c>
      <c r="S58" s="132">
        <v>5.4</v>
      </c>
      <c r="T58" s="125">
        <v>36</v>
      </c>
      <c r="U58" s="125">
        <v>9</v>
      </c>
      <c r="V58" s="127">
        <v>-59.6</v>
      </c>
      <c r="W58" s="126">
        <v>542</v>
      </c>
      <c r="X58" s="125">
        <v>162</v>
      </c>
      <c r="Y58" s="149">
        <v>-57.5</v>
      </c>
      <c r="Z58" s="123"/>
    </row>
    <row r="59" spans="1:26" ht="13.6" customHeight="1">
      <c r="A59" s="97" t="s">
        <v>448</v>
      </c>
      <c r="B59" s="133">
        <v>116754</v>
      </c>
      <c r="C59" s="133">
        <v>24031</v>
      </c>
      <c r="D59" s="127">
        <v>-1.4</v>
      </c>
      <c r="E59" s="126">
        <v>31347233</v>
      </c>
      <c r="F59" s="133">
        <v>5901224</v>
      </c>
      <c r="G59" s="132">
        <v>-1.2</v>
      </c>
      <c r="H59" s="133">
        <v>5860</v>
      </c>
      <c r="I59" s="133">
        <v>1558</v>
      </c>
      <c r="J59" s="127">
        <v>-73.5</v>
      </c>
      <c r="K59" s="126">
        <v>589347</v>
      </c>
      <c r="L59" s="133">
        <v>168414</v>
      </c>
      <c r="M59" s="132">
        <v>-74.5</v>
      </c>
      <c r="N59" s="151">
        <v>8108</v>
      </c>
      <c r="O59" s="133">
        <v>1566</v>
      </c>
      <c r="P59" s="127">
        <v>-8.1</v>
      </c>
      <c r="Q59" s="126">
        <v>8016363</v>
      </c>
      <c r="R59" s="133">
        <v>1388512</v>
      </c>
      <c r="S59" s="132">
        <v>-16.7</v>
      </c>
      <c r="T59" s="125">
        <v>229</v>
      </c>
      <c r="U59" s="125">
        <v>63</v>
      </c>
      <c r="V59" s="127">
        <v>-69.2</v>
      </c>
      <c r="W59" s="126">
        <v>18458</v>
      </c>
      <c r="X59" s="133">
        <v>2785</v>
      </c>
      <c r="Y59" s="149">
        <v>-70</v>
      </c>
      <c r="Z59" s="135"/>
    </row>
    <row r="60" spans="1:26" ht="13.6" customHeight="1">
      <c r="A60" s="98" t="s">
        <v>460</v>
      </c>
      <c r="B60" s="133">
        <v>80115</v>
      </c>
      <c r="C60" s="133">
        <v>15025</v>
      </c>
      <c r="D60" s="127">
        <v>-1.4</v>
      </c>
      <c r="E60" s="126">
        <v>23135072</v>
      </c>
      <c r="F60" s="133">
        <v>5065760</v>
      </c>
      <c r="G60" s="132">
        <v>1.3</v>
      </c>
      <c r="H60" s="133">
        <v>19363</v>
      </c>
      <c r="I60" s="133">
        <v>4102</v>
      </c>
      <c r="J60" s="127">
        <v>-56.8</v>
      </c>
      <c r="K60" s="126">
        <v>1283956</v>
      </c>
      <c r="L60" s="133">
        <v>263114</v>
      </c>
      <c r="M60" s="132">
        <v>-62</v>
      </c>
      <c r="N60" s="151">
        <v>6210</v>
      </c>
      <c r="O60" s="133">
        <v>1308</v>
      </c>
      <c r="P60" s="127">
        <v>-24.5</v>
      </c>
      <c r="Q60" s="126">
        <v>4473021</v>
      </c>
      <c r="R60" s="133">
        <v>935629</v>
      </c>
      <c r="S60" s="132">
        <v>-22.9</v>
      </c>
      <c r="T60" s="125">
        <v>50</v>
      </c>
      <c r="U60" s="125">
        <v>17</v>
      </c>
      <c r="V60" s="127">
        <v>-66</v>
      </c>
      <c r="W60" s="126">
        <v>1257</v>
      </c>
      <c r="X60" s="125">
        <v>381</v>
      </c>
      <c r="Y60" s="149">
        <v>-63.2</v>
      </c>
      <c r="Z60" s="135"/>
    </row>
    <row r="61" spans="1:26" ht="13.6" customHeight="1">
      <c r="A61" s="97" t="s">
        <v>458</v>
      </c>
      <c r="B61" s="133">
        <v>25471</v>
      </c>
      <c r="C61" s="133">
        <v>13981</v>
      </c>
      <c r="D61" s="127">
        <v>-60.5</v>
      </c>
      <c r="E61" s="126">
        <v>3774764</v>
      </c>
      <c r="F61" s="133">
        <v>2236999</v>
      </c>
      <c r="G61" s="132">
        <v>-62.1</v>
      </c>
      <c r="H61" s="133">
        <v>9552</v>
      </c>
      <c r="I61" s="133">
        <v>1321</v>
      </c>
      <c r="J61" s="127">
        <v>-74.099999999999994</v>
      </c>
      <c r="K61" s="126">
        <v>569223</v>
      </c>
      <c r="L61" s="133">
        <v>92899</v>
      </c>
      <c r="M61" s="132">
        <v>-71.3</v>
      </c>
      <c r="N61" s="151">
        <v>13664</v>
      </c>
      <c r="O61" s="133">
        <v>3694</v>
      </c>
      <c r="P61" s="127">
        <v>-22.3</v>
      </c>
      <c r="Q61" s="126">
        <v>10029773</v>
      </c>
      <c r="R61" s="133">
        <v>2582811</v>
      </c>
      <c r="S61" s="132">
        <v>-25.2</v>
      </c>
      <c r="T61" s="125">
        <v>38</v>
      </c>
      <c r="U61" s="125">
        <v>13</v>
      </c>
      <c r="V61" s="127">
        <v>-87.3</v>
      </c>
      <c r="W61" s="126">
        <v>1630</v>
      </c>
      <c r="X61" s="133">
        <v>708</v>
      </c>
      <c r="Y61" s="124">
        <v>-91.4</v>
      </c>
      <c r="Z61" s="123"/>
    </row>
    <row r="62" spans="1:26" ht="13.6" customHeight="1">
      <c r="A62" s="97" t="s">
        <v>457</v>
      </c>
      <c r="B62" s="133">
        <v>73965</v>
      </c>
      <c r="C62" s="133">
        <v>15053</v>
      </c>
      <c r="D62" s="127">
        <v>-0.5</v>
      </c>
      <c r="E62" s="126">
        <v>5835652</v>
      </c>
      <c r="F62" s="133">
        <v>1094165</v>
      </c>
      <c r="G62" s="132">
        <v>-2.5</v>
      </c>
      <c r="H62" s="133">
        <v>19245</v>
      </c>
      <c r="I62" s="133">
        <v>3136</v>
      </c>
      <c r="J62" s="127">
        <v>-54.8</v>
      </c>
      <c r="K62" s="126">
        <v>999544</v>
      </c>
      <c r="L62" s="133">
        <v>159544</v>
      </c>
      <c r="M62" s="132">
        <v>-53.8</v>
      </c>
      <c r="N62" s="151">
        <v>9525</v>
      </c>
      <c r="O62" s="133">
        <v>1711</v>
      </c>
      <c r="P62" s="127">
        <v>-2.5</v>
      </c>
      <c r="Q62" s="126">
        <v>1950719</v>
      </c>
      <c r="R62" s="133">
        <v>338502</v>
      </c>
      <c r="S62" s="132">
        <v>-6.3</v>
      </c>
      <c r="T62" s="125">
        <v>281</v>
      </c>
      <c r="U62" s="125">
        <v>59</v>
      </c>
      <c r="V62" s="127">
        <v>-62.8</v>
      </c>
      <c r="W62" s="126">
        <v>6301</v>
      </c>
      <c r="X62" s="133">
        <v>1329</v>
      </c>
      <c r="Y62" s="149">
        <v>-61.5</v>
      </c>
      <c r="Z62" s="123"/>
    </row>
    <row r="63" spans="1:26" ht="13.6" customHeight="1">
      <c r="A63" s="97" t="s">
        <v>465</v>
      </c>
      <c r="B63" s="133">
        <v>92578</v>
      </c>
      <c r="C63" s="133">
        <v>20406</v>
      </c>
      <c r="D63" s="127">
        <v>-15.4</v>
      </c>
      <c r="E63" s="126">
        <v>9911291</v>
      </c>
      <c r="F63" s="133">
        <v>2211875</v>
      </c>
      <c r="G63" s="132">
        <v>-13.3</v>
      </c>
      <c r="H63" s="133">
        <v>24778</v>
      </c>
      <c r="I63" s="133">
        <v>4708</v>
      </c>
      <c r="J63" s="127">
        <v>-50.7</v>
      </c>
      <c r="K63" s="126">
        <v>2580642</v>
      </c>
      <c r="L63" s="133">
        <v>451035</v>
      </c>
      <c r="M63" s="132">
        <v>-53.1</v>
      </c>
      <c r="N63" s="151">
        <v>47067</v>
      </c>
      <c r="O63" s="133">
        <v>8789</v>
      </c>
      <c r="P63" s="127">
        <v>-12</v>
      </c>
      <c r="Q63" s="126">
        <v>107818936</v>
      </c>
      <c r="R63" s="133">
        <v>16152684</v>
      </c>
      <c r="S63" s="132">
        <v>-6.7</v>
      </c>
      <c r="T63" s="133">
        <v>567</v>
      </c>
      <c r="U63" s="125">
        <v>90</v>
      </c>
      <c r="V63" s="127">
        <v>-56.7</v>
      </c>
      <c r="W63" s="126">
        <v>19571</v>
      </c>
      <c r="X63" s="133">
        <v>2655</v>
      </c>
      <c r="Y63" s="149">
        <v>-61.4</v>
      </c>
      <c r="Z63" s="123"/>
    </row>
    <row r="64" spans="1:26" ht="13.6" customHeight="1">
      <c r="A64" s="97" t="s">
        <v>464</v>
      </c>
      <c r="B64" s="133">
        <v>58485</v>
      </c>
      <c r="C64" s="133">
        <v>12665</v>
      </c>
      <c r="D64" s="127">
        <v>-10.3</v>
      </c>
      <c r="E64" s="126">
        <v>5950133</v>
      </c>
      <c r="F64" s="133">
        <v>1328011</v>
      </c>
      <c r="G64" s="132">
        <v>-10.4</v>
      </c>
      <c r="H64" s="133">
        <v>12707</v>
      </c>
      <c r="I64" s="133">
        <v>2327</v>
      </c>
      <c r="J64" s="127">
        <v>-24.9</v>
      </c>
      <c r="K64" s="126">
        <v>1213876</v>
      </c>
      <c r="L64" s="133">
        <v>193759</v>
      </c>
      <c r="M64" s="132">
        <v>-28.2</v>
      </c>
      <c r="N64" s="151">
        <v>14711</v>
      </c>
      <c r="O64" s="133">
        <v>3063</v>
      </c>
      <c r="P64" s="127">
        <v>-3.5</v>
      </c>
      <c r="Q64" s="126">
        <v>8795285</v>
      </c>
      <c r="R64" s="133">
        <v>1833037</v>
      </c>
      <c r="S64" s="132">
        <v>3.2</v>
      </c>
      <c r="T64" s="125">
        <v>88</v>
      </c>
      <c r="U64" s="125">
        <v>18</v>
      </c>
      <c r="V64" s="133">
        <v>-73.7</v>
      </c>
      <c r="W64" s="126">
        <v>4535</v>
      </c>
      <c r="X64" s="133">
        <v>871</v>
      </c>
      <c r="Y64" s="124">
        <v>-70.2</v>
      </c>
      <c r="Z64" s="123"/>
    </row>
    <row r="65" spans="1:26" ht="13.6" customHeight="1">
      <c r="A65" s="97" t="s">
        <v>462</v>
      </c>
      <c r="B65" s="133">
        <v>2771</v>
      </c>
      <c r="C65" s="125">
        <v>592</v>
      </c>
      <c r="D65" s="127">
        <v>-12.3</v>
      </c>
      <c r="E65" s="126">
        <v>168710</v>
      </c>
      <c r="F65" s="133">
        <v>36675</v>
      </c>
      <c r="G65" s="132">
        <v>-12.4</v>
      </c>
      <c r="H65" s="133">
        <v>1634</v>
      </c>
      <c r="I65" s="125">
        <v>423</v>
      </c>
      <c r="J65" s="127">
        <v>-66.2</v>
      </c>
      <c r="K65" s="126">
        <v>136322</v>
      </c>
      <c r="L65" s="133">
        <v>32351</v>
      </c>
      <c r="M65" s="132">
        <v>-64.7</v>
      </c>
      <c r="N65" s="151">
        <v>5340</v>
      </c>
      <c r="O65" s="133">
        <v>867</v>
      </c>
      <c r="P65" s="127">
        <v>2.1</v>
      </c>
      <c r="Q65" s="126">
        <v>7761673</v>
      </c>
      <c r="R65" s="133">
        <v>1308112</v>
      </c>
      <c r="S65" s="132">
        <v>5.7</v>
      </c>
      <c r="T65" s="133">
        <v>514</v>
      </c>
      <c r="U65" s="125">
        <v>65</v>
      </c>
      <c r="V65" s="127">
        <v>-48.7</v>
      </c>
      <c r="W65" s="126">
        <v>14303</v>
      </c>
      <c r="X65" s="133">
        <v>1607</v>
      </c>
      <c r="Y65" s="149">
        <v>-41.1</v>
      </c>
      <c r="Z65" s="135"/>
    </row>
    <row r="66" spans="1:26" ht="13.6" customHeight="1">
      <c r="A66" s="98" t="s">
        <v>439</v>
      </c>
      <c r="B66" s="133">
        <v>43628</v>
      </c>
      <c r="C66" s="133">
        <v>8188</v>
      </c>
      <c r="D66" s="127">
        <v>3.6</v>
      </c>
      <c r="E66" s="126">
        <v>4619538</v>
      </c>
      <c r="F66" s="133">
        <v>866984</v>
      </c>
      <c r="G66" s="132">
        <v>3.1</v>
      </c>
      <c r="H66" s="133">
        <v>13007</v>
      </c>
      <c r="I66" s="133">
        <v>2471</v>
      </c>
      <c r="J66" s="127">
        <v>-50.1</v>
      </c>
      <c r="K66" s="126">
        <v>607569</v>
      </c>
      <c r="L66" s="133">
        <v>93412</v>
      </c>
      <c r="M66" s="132">
        <v>-55.1</v>
      </c>
      <c r="N66" s="153">
        <v>8677</v>
      </c>
      <c r="O66" s="142">
        <v>1893</v>
      </c>
      <c r="P66" s="139">
        <v>-6.4</v>
      </c>
      <c r="Q66" s="143">
        <v>9762109</v>
      </c>
      <c r="R66" s="142">
        <v>2387625</v>
      </c>
      <c r="S66" s="140">
        <v>-5.8</v>
      </c>
      <c r="T66" s="137">
        <v>210</v>
      </c>
      <c r="U66" s="137">
        <v>45</v>
      </c>
      <c r="V66" s="139">
        <v>-41.8</v>
      </c>
      <c r="W66" s="143">
        <v>6363</v>
      </c>
      <c r="X66" s="142">
        <v>1345</v>
      </c>
      <c r="Y66" s="152">
        <v>-73.5</v>
      </c>
      <c r="Z66" s="135"/>
    </row>
    <row r="67" spans="1:26" ht="13.6" customHeight="1">
      <c r="A67" s="97" t="s">
        <v>444</v>
      </c>
      <c r="B67" s="133">
        <v>63533</v>
      </c>
      <c r="C67" s="133">
        <v>10975</v>
      </c>
      <c r="D67" s="127">
        <v>-13.5</v>
      </c>
      <c r="E67" s="126">
        <v>6856572</v>
      </c>
      <c r="F67" s="133">
        <v>1359321</v>
      </c>
      <c r="G67" s="132">
        <v>-2.9</v>
      </c>
      <c r="H67" s="133">
        <v>19221</v>
      </c>
      <c r="I67" s="133">
        <v>3151</v>
      </c>
      <c r="J67" s="127">
        <v>-50</v>
      </c>
      <c r="K67" s="126">
        <v>1218797</v>
      </c>
      <c r="L67" s="133">
        <v>201647</v>
      </c>
      <c r="M67" s="132">
        <v>-47.1</v>
      </c>
      <c r="N67" s="151">
        <v>3103</v>
      </c>
      <c r="O67" s="125">
        <v>516</v>
      </c>
      <c r="P67" s="127">
        <v>-8.8000000000000007</v>
      </c>
      <c r="Q67" s="126">
        <v>1484048</v>
      </c>
      <c r="R67" s="133">
        <v>355962</v>
      </c>
      <c r="S67" s="132">
        <v>0.5</v>
      </c>
      <c r="T67" s="125">
        <v>439</v>
      </c>
      <c r="U67" s="125">
        <v>81</v>
      </c>
      <c r="V67" s="127">
        <v>-55.1</v>
      </c>
      <c r="W67" s="126">
        <v>4558</v>
      </c>
      <c r="X67" s="125">
        <v>921</v>
      </c>
      <c r="Y67" s="149">
        <v>-48.6</v>
      </c>
      <c r="Z67" s="123"/>
    </row>
    <row r="68" spans="1:26" ht="13.6" customHeight="1">
      <c r="A68" s="97" t="s">
        <v>463</v>
      </c>
      <c r="B68" s="133">
        <v>37571</v>
      </c>
      <c r="C68" s="133">
        <v>6817</v>
      </c>
      <c r="D68" s="127">
        <v>1.9</v>
      </c>
      <c r="E68" s="126">
        <v>2858621</v>
      </c>
      <c r="F68" s="133">
        <v>485851</v>
      </c>
      <c r="G68" s="132">
        <v>8</v>
      </c>
      <c r="H68" s="133">
        <v>12186</v>
      </c>
      <c r="I68" s="133">
        <v>2605</v>
      </c>
      <c r="J68" s="127">
        <v>-70.3</v>
      </c>
      <c r="K68" s="126">
        <v>976177</v>
      </c>
      <c r="L68" s="133">
        <v>217214</v>
      </c>
      <c r="M68" s="132">
        <v>-59</v>
      </c>
      <c r="N68" s="150">
        <v>528</v>
      </c>
      <c r="O68" s="125">
        <v>123</v>
      </c>
      <c r="P68" s="127">
        <v>-32.299999999999997</v>
      </c>
      <c r="Q68" s="126">
        <v>143664</v>
      </c>
      <c r="R68" s="133">
        <v>33544</v>
      </c>
      <c r="S68" s="132">
        <v>-31.2</v>
      </c>
      <c r="T68" s="125">
        <v>488</v>
      </c>
      <c r="U68" s="125">
        <v>71</v>
      </c>
      <c r="V68" s="127">
        <v>-50.8</v>
      </c>
      <c r="W68" s="126">
        <v>16850</v>
      </c>
      <c r="X68" s="125">
        <v>2627</v>
      </c>
      <c r="Y68" s="149">
        <v>-46.4</v>
      </c>
      <c r="Z68" s="123"/>
    </row>
    <row r="69" spans="1:26" ht="13.6" customHeight="1">
      <c r="A69" s="97" t="s">
        <v>441</v>
      </c>
      <c r="B69" s="133">
        <v>56098</v>
      </c>
      <c r="C69" s="133">
        <v>10795</v>
      </c>
      <c r="D69" s="127">
        <v>-1.7</v>
      </c>
      <c r="E69" s="126">
        <v>5056770</v>
      </c>
      <c r="F69" s="133">
        <v>1050489</v>
      </c>
      <c r="G69" s="132">
        <v>4.7</v>
      </c>
      <c r="H69" s="133">
        <v>8351</v>
      </c>
      <c r="I69" s="133">
        <v>1527</v>
      </c>
      <c r="J69" s="127">
        <v>-47.6</v>
      </c>
      <c r="K69" s="126">
        <v>625129</v>
      </c>
      <c r="L69" s="133">
        <v>102944</v>
      </c>
      <c r="M69" s="132">
        <v>-52.6</v>
      </c>
      <c r="N69" s="150">
        <v>206</v>
      </c>
      <c r="O69" s="125">
        <v>39</v>
      </c>
      <c r="P69" s="127">
        <v>-34.299999999999997</v>
      </c>
      <c r="Q69" s="126">
        <v>34657</v>
      </c>
      <c r="R69" s="133">
        <v>9119</v>
      </c>
      <c r="S69" s="132">
        <v>-58.2</v>
      </c>
      <c r="T69" s="125">
        <v>159</v>
      </c>
      <c r="U69" s="125">
        <v>34</v>
      </c>
      <c r="V69" s="127">
        <v>-73.7</v>
      </c>
      <c r="W69" s="126">
        <v>2200</v>
      </c>
      <c r="X69" s="125">
        <v>445</v>
      </c>
      <c r="Y69" s="149">
        <v>-82.9</v>
      </c>
      <c r="Z69" s="123"/>
    </row>
    <row r="70" spans="1:26" ht="13.6" customHeight="1">
      <c r="A70" s="97" t="s">
        <v>543</v>
      </c>
      <c r="B70" s="133">
        <v>1252</v>
      </c>
      <c r="C70" s="125">
        <v>309</v>
      </c>
      <c r="D70" s="127">
        <v>-9.6</v>
      </c>
      <c r="E70" s="126">
        <v>426469</v>
      </c>
      <c r="F70" s="133">
        <v>97023</v>
      </c>
      <c r="G70" s="132">
        <v>-5.5</v>
      </c>
      <c r="H70" s="125">
        <v>217</v>
      </c>
      <c r="I70" s="125">
        <v>46</v>
      </c>
      <c r="J70" s="127">
        <v>-54</v>
      </c>
      <c r="K70" s="126">
        <v>40191</v>
      </c>
      <c r="L70" s="133">
        <v>8908</v>
      </c>
      <c r="M70" s="132">
        <v>-55.5</v>
      </c>
      <c r="N70" s="148"/>
      <c r="O70" s="145"/>
      <c r="P70" s="145"/>
      <c r="Q70" s="146"/>
      <c r="R70" s="145"/>
      <c r="S70" s="147"/>
      <c r="T70" s="145"/>
      <c r="U70" s="145"/>
      <c r="V70" s="145"/>
      <c r="W70" s="146"/>
      <c r="X70" s="145"/>
      <c r="Y70" s="144"/>
      <c r="Z70" s="135"/>
    </row>
    <row r="71" spans="1:26" ht="13.6" customHeight="1">
      <c r="A71" s="98" t="s">
        <v>446</v>
      </c>
      <c r="B71" s="142">
        <v>53209</v>
      </c>
      <c r="C71" s="142">
        <v>12380</v>
      </c>
      <c r="D71" s="139">
        <v>-1.3</v>
      </c>
      <c r="E71" s="143">
        <v>8289202</v>
      </c>
      <c r="F71" s="142">
        <v>1990900</v>
      </c>
      <c r="G71" s="140">
        <v>-1.7</v>
      </c>
      <c r="H71" s="142">
        <v>11069</v>
      </c>
      <c r="I71" s="142">
        <v>3426</v>
      </c>
      <c r="J71" s="139">
        <v>-62.3</v>
      </c>
      <c r="K71" s="143">
        <v>524511</v>
      </c>
      <c r="L71" s="142">
        <v>155291</v>
      </c>
      <c r="M71" s="140">
        <v>-62.2</v>
      </c>
      <c r="N71" s="141">
        <v>78</v>
      </c>
      <c r="O71" s="137">
        <v>9</v>
      </c>
      <c r="P71" s="139">
        <v>-31.1</v>
      </c>
      <c r="Q71" s="138">
        <v>3187</v>
      </c>
      <c r="R71" s="137">
        <v>352</v>
      </c>
      <c r="S71" s="140">
        <v>0.2</v>
      </c>
      <c r="T71" s="137">
        <v>72</v>
      </c>
      <c r="U71" s="137">
        <v>16</v>
      </c>
      <c r="V71" s="139">
        <v>-49.6</v>
      </c>
      <c r="W71" s="138">
        <v>1217</v>
      </c>
      <c r="X71" s="137">
        <v>195</v>
      </c>
      <c r="Y71" s="136">
        <v>-53.1</v>
      </c>
      <c r="Z71" s="135"/>
    </row>
    <row r="72" spans="1:26" ht="13.6" customHeight="1">
      <c r="A72" s="97" t="s">
        <v>466</v>
      </c>
      <c r="B72" s="133">
        <v>26728</v>
      </c>
      <c r="C72" s="133">
        <v>5921</v>
      </c>
      <c r="D72" s="133">
        <v>1</v>
      </c>
      <c r="E72" s="126">
        <v>4325960</v>
      </c>
      <c r="F72" s="133">
        <v>973560</v>
      </c>
      <c r="G72" s="134">
        <v>1.5</v>
      </c>
      <c r="H72" s="133">
        <v>9034</v>
      </c>
      <c r="I72" s="125">
        <v>2502</v>
      </c>
      <c r="J72" s="127">
        <v>-52.8</v>
      </c>
      <c r="K72" s="126">
        <v>583467</v>
      </c>
      <c r="L72" s="133">
        <v>159726</v>
      </c>
      <c r="M72" s="132">
        <v>-52.4</v>
      </c>
      <c r="N72" s="131">
        <v>1</v>
      </c>
      <c r="O72" s="129"/>
      <c r="P72" s="129">
        <v>-95.6</v>
      </c>
      <c r="Q72" s="130">
        <v>11</v>
      </c>
      <c r="R72" s="129">
        <v>3</v>
      </c>
      <c r="S72" s="128">
        <v>-95.8</v>
      </c>
      <c r="T72" s="125">
        <v>26</v>
      </c>
      <c r="U72" s="125">
        <v>8</v>
      </c>
      <c r="V72" s="127">
        <v>-37.200000000000003</v>
      </c>
      <c r="W72" s="126">
        <v>480</v>
      </c>
      <c r="X72" s="125">
        <v>152</v>
      </c>
      <c r="Y72" s="124">
        <v>-28.3</v>
      </c>
      <c r="Z72" s="123"/>
    </row>
    <row r="73" spans="1:26" ht="13.6" customHeight="1">
      <c r="A73" s="97" t="s">
        <v>450</v>
      </c>
      <c r="B73" s="133">
        <v>3654</v>
      </c>
      <c r="C73" s="133">
        <v>1066</v>
      </c>
      <c r="D73" s="127">
        <v>-18.399999999999999</v>
      </c>
      <c r="E73" s="126">
        <v>465902</v>
      </c>
      <c r="F73" s="133">
        <v>120986</v>
      </c>
      <c r="G73" s="132">
        <v>-8.9</v>
      </c>
      <c r="H73" s="125">
        <v>1520</v>
      </c>
      <c r="I73" s="125">
        <v>328</v>
      </c>
      <c r="J73" s="127">
        <v>-29.8</v>
      </c>
      <c r="K73" s="126">
        <v>134175</v>
      </c>
      <c r="L73" s="133">
        <v>31573</v>
      </c>
      <c r="M73" s="132">
        <v>-25.4</v>
      </c>
      <c r="N73" s="131"/>
      <c r="O73" s="129"/>
      <c r="P73" s="129"/>
      <c r="Q73" s="130"/>
      <c r="R73" s="129"/>
      <c r="S73" s="128"/>
      <c r="T73" s="125">
        <v>11</v>
      </c>
      <c r="U73" s="125">
        <v>5</v>
      </c>
      <c r="V73" s="127">
        <v>-42</v>
      </c>
      <c r="W73" s="126">
        <v>76</v>
      </c>
      <c r="X73" s="125">
        <v>33</v>
      </c>
      <c r="Y73" s="124">
        <v>-55.8</v>
      </c>
      <c r="Z73" s="123"/>
    </row>
    <row r="74" spans="1:26" ht="13.6" customHeight="1">
      <c r="A74" s="97" t="s">
        <v>451</v>
      </c>
      <c r="B74" s="133">
        <v>14872</v>
      </c>
      <c r="C74" s="133">
        <v>3339</v>
      </c>
      <c r="D74" s="127">
        <v>-3.4</v>
      </c>
      <c r="E74" s="126">
        <v>2063259</v>
      </c>
      <c r="F74" s="133">
        <v>475719</v>
      </c>
      <c r="G74" s="132">
        <v>5.3</v>
      </c>
      <c r="H74" s="133">
        <v>1207</v>
      </c>
      <c r="I74" s="125">
        <v>262</v>
      </c>
      <c r="J74" s="127">
        <v>-48.9</v>
      </c>
      <c r="K74" s="126">
        <v>120829</v>
      </c>
      <c r="L74" s="133">
        <v>22926</v>
      </c>
      <c r="M74" s="132">
        <v>-45.5</v>
      </c>
      <c r="N74" s="131"/>
      <c r="O74" s="129"/>
      <c r="P74" s="129"/>
      <c r="Q74" s="130"/>
      <c r="R74" s="129"/>
      <c r="S74" s="128"/>
      <c r="T74" s="125">
        <v>24</v>
      </c>
      <c r="U74" s="125">
        <v>12</v>
      </c>
      <c r="V74" s="127">
        <v>-53</v>
      </c>
      <c r="W74" s="126">
        <v>144</v>
      </c>
      <c r="X74" s="125">
        <v>71</v>
      </c>
      <c r="Y74" s="124">
        <v>-42.9</v>
      </c>
      <c r="Z74" s="123"/>
    </row>
    <row r="75" spans="1:26" ht="13.6" customHeight="1">
      <c r="A75" s="97" t="s">
        <v>442</v>
      </c>
      <c r="B75" s="133">
        <v>20663</v>
      </c>
      <c r="C75" s="133">
        <v>4706</v>
      </c>
      <c r="D75" s="127">
        <v>-36.299999999999997</v>
      </c>
      <c r="E75" s="126">
        <v>2457907</v>
      </c>
      <c r="F75" s="133">
        <v>583544</v>
      </c>
      <c r="G75" s="132">
        <v>-34.700000000000003</v>
      </c>
      <c r="H75" s="133">
        <v>2770</v>
      </c>
      <c r="I75" s="133">
        <v>529</v>
      </c>
      <c r="J75" s="127">
        <v>-62.8</v>
      </c>
      <c r="K75" s="126">
        <v>193547</v>
      </c>
      <c r="L75" s="133">
        <v>38515</v>
      </c>
      <c r="M75" s="132">
        <v>-62.5</v>
      </c>
      <c r="N75" s="131"/>
      <c r="O75" s="129"/>
      <c r="P75" s="129"/>
      <c r="Q75" s="130"/>
      <c r="R75" s="129"/>
      <c r="S75" s="128"/>
      <c r="T75" s="125"/>
      <c r="U75" s="125"/>
      <c r="V75" s="127"/>
      <c r="W75" s="126"/>
      <c r="X75" s="125"/>
      <c r="Y75" s="124"/>
      <c r="Z75" s="123"/>
    </row>
    <row r="76" spans="1:26" ht="13.6" customHeight="1">
      <c r="A76" s="122" t="s">
        <v>918</v>
      </c>
      <c r="B76" s="118"/>
      <c r="C76" s="118"/>
      <c r="D76" s="120"/>
      <c r="E76" s="119"/>
      <c r="F76" s="118"/>
      <c r="G76" s="117"/>
      <c r="H76" s="121"/>
      <c r="I76" s="121"/>
      <c r="J76" s="120"/>
      <c r="K76" s="119"/>
      <c r="L76" s="118"/>
      <c r="M76" s="117"/>
      <c r="N76" s="116">
        <v>137</v>
      </c>
      <c r="O76" s="114">
        <v>10</v>
      </c>
      <c r="P76" s="114">
        <v>100.8</v>
      </c>
      <c r="Q76" s="115">
        <v>953206</v>
      </c>
      <c r="R76" s="114">
        <v>43798</v>
      </c>
      <c r="S76" s="113">
        <v>94.3</v>
      </c>
      <c r="T76" s="110"/>
      <c r="U76" s="110"/>
      <c r="V76" s="112"/>
      <c r="W76" s="111"/>
      <c r="X76" s="110"/>
      <c r="Y76" s="109"/>
    </row>
    <row r="77" spans="1:26" ht="13.6" customHeight="1">
      <c r="A77" s="297" t="s">
        <v>917</v>
      </c>
      <c r="B77" s="297"/>
      <c r="C77" s="297"/>
      <c r="D77" s="297"/>
      <c r="E77" s="297"/>
      <c r="F77" s="297"/>
      <c r="G77" s="297"/>
    </row>
    <row r="78" spans="1:26" ht="13.6" customHeight="1">
      <c r="B78" s="281" t="s">
        <v>911</v>
      </c>
      <c r="C78" s="282"/>
      <c r="D78" s="283"/>
      <c r="E78" s="281" t="s">
        <v>910</v>
      </c>
      <c r="F78" s="282"/>
      <c r="G78" s="282"/>
      <c r="H78" s="281" t="s">
        <v>909</v>
      </c>
      <c r="I78" s="282"/>
      <c r="J78" s="283"/>
      <c r="K78" s="281" t="s">
        <v>908</v>
      </c>
      <c r="L78" s="282"/>
      <c r="M78" s="282"/>
      <c r="N78" s="295" t="s">
        <v>907</v>
      </c>
      <c r="O78" s="289"/>
      <c r="P78" s="296"/>
      <c r="Q78" s="288" t="s">
        <v>906</v>
      </c>
      <c r="R78" s="289"/>
      <c r="S78" s="289"/>
      <c r="T78" s="288" t="s">
        <v>905</v>
      </c>
      <c r="U78" s="289"/>
      <c r="V78" s="296"/>
      <c r="W78" s="288" t="s">
        <v>904</v>
      </c>
      <c r="X78" s="289"/>
      <c r="Y78" s="290"/>
    </row>
    <row r="79" spans="1:26" ht="13.6" customHeight="1">
      <c r="B79" s="95" t="s">
        <v>916</v>
      </c>
      <c r="C79" s="95" t="s">
        <v>915</v>
      </c>
      <c r="D79" s="95" t="s">
        <v>914</v>
      </c>
      <c r="E79" s="95" t="s">
        <v>916</v>
      </c>
      <c r="F79" s="95" t="s">
        <v>915</v>
      </c>
      <c r="G79" s="95" t="s">
        <v>914</v>
      </c>
      <c r="H79" s="95" t="s">
        <v>916</v>
      </c>
      <c r="I79" s="95" t="s">
        <v>915</v>
      </c>
      <c r="J79" s="95" t="s">
        <v>914</v>
      </c>
      <c r="K79" s="95" t="s">
        <v>916</v>
      </c>
      <c r="L79" s="95" t="s">
        <v>915</v>
      </c>
      <c r="M79" s="95" t="s">
        <v>914</v>
      </c>
      <c r="N79" s="95" t="s">
        <v>916</v>
      </c>
      <c r="O79" s="95" t="s">
        <v>915</v>
      </c>
      <c r="P79" s="95" t="s">
        <v>914</v>
      </c>
      <c r="Q79" s="95" t="s">
        <v>916</v>
      </c>
      <c r="R79" s="95" t="s">
        <v>915</v>
      </c>
      <c r="S79" s="95" t="s">
        <v>914</v>
      </c>
      <c r="T79" s="95" t="s">
        <v>916</v>
      </c>
      <c r="U79" s="95" t="s">
        <v>915</v>
      </c>
      <c r="V79" s="95" t="s">
        <v>914</v>
      </c>
      <c r="W79" s="95" t="s">
        <v>916</v>
      </c>
      <c r="X79" s="95" t="s">
        <v>915</v>
      </c>
      <c r="Y79" s="95" t="s">
        <v>914</v>
      </c>
    </row>
    <row r="80" spans="1:26" ht="13.6" customHeight="1">
      <c r="A80" s="108" t="s">
        <v>913</v>
      </c>
      <c r="B80" s="95">
        <f t="shared" ref="B80:Y80" si="0">SUM(B82:B112)</f>
        <v>1900798</v>
      </c>
      <c r="C80" s="95">
        <f t="shared" si="0"/>
        <v>1432202</v>
      </c>
      <c r="D80" s="95">
        <f t="shared" si="0"/>
        <v>1573653.6992827309</v>
      </c>
      <c r="E80" s="95">
        <f t="shared" si="0"/>
        <v>349818886</v>
      </c>
      <c r="F80" s="95">
        <f t="shared" si="0"/>
        <v>251854587</v>
      </c>
      <c r="G80" s="95">
        <f t="shared" si="0"/>
        <v>273240592.74196625</v>
      </c>
      <c r="H80" s="95">
        <f t="shared" si="0"/>
        <v>214362</v>
      </c>
      <c r="I80" s="95">
        <f t="shared" si="0"/>
        <v>293612</v>
      </c>
      <c r="J80" s="95">
        <f t="shared" si="0"/>
        <v>652610.20908660546</v>
      </c>
      <c r="K80" s="95">
        <f t="shared" si="0"/>
        <v>16224693</v>
      </c>
      <c r="L80" s="95">
        <f t="shared" si="0"/>
        <v>19741498</v>
      </c>
      <c r="M80" s="95">
        <f t="shared" si="0"/>
        <v>44234183.756894492</v>
      </c>
      <c r="N80" s="95">
        <f t="shared" si="0"/>
        <v>441853</v>
      </c>
      <c r="O80" s="95">
        <f t="shared" si="0"/>
        <v>344113</v>
      </c>
      <c r="P80" s="95">
        <f t="shared" si="0"/>
        <v>362923.42122308514</v>
      </c>
      <c r="Q80" s="95">
        <f t="shared" si="0"/>
        <v>622506519</v>
      </c>
      <c r="R80" s="95">
        <f t="shared" si="0"/>
        <v>483274715</v>
      </c>
      <c r="S80" s="95">
        <f t="shared" si="0"/>
        <v>498160988.05311078</v>
      </c>
      <c r="T80" s="95">
        <f t="shared" si="0"/>
        <v>11783</v>
      </c>
      <c r="U80" s="95">
        <f t="shared" si="0"/>
        <v>5635</v>
      </c>
      <c r="V80" s="95">
        <f t="shared" si="0"/>
        <v>12982.559860376126</v>
      </c>
      <c r="W80" s="95">
        <f t="shared" si="0"/>
        <v>237499</v>
      </c>
      <c r="X80" s="95">
        <f t="shared" si="0"/>
        <v>134091</v>
      </c>
      <c r="Y80" s="95">
        <f t="shared" si="0"/>
        <v>365924.04850267078</v>
      </c>
    </row>
    <row r="81" spans="1:25" ht="13.6" customHeight="1">
      <c r="A81" s="102" t="s">
        <v>883</v>
      </c>
      <c r="B81" s="95">
        <f t="shared" ref="B81:B112" si="1">B5</f>
        <v>1900796</v>
      </c>
      <c r="C81" s="95">
        <f t="shared" ref="C81:C112" si="2">B44</f>
        <v>1432200</v>
      </c>
      <c r="E81" s="95">
        <f t="shared" ref="E81:E112" si="3">E5</f>
        <v>349818886</v>
      </c>
      <c r="F81" s="95">
        <f t="shared" ref="F81:F112" si="4">E44</f>
        <v>251854589</v>
      </c>
      <c r="H81" s="95">
        <f t="shared" ref="H81:H112" si="5">H5</f>
        <v>214365</v>
      </c>
      <c r="I81" s="95">
        <f t="shared" ref="I81:I112" si="6">H44</f>
        <v>293613</v>
      </c>
      <c r="K81" s="95">
        <f t="shared" ref="K81:K112" si="7">K5</f>
        <v>16224691</v>
      </c>
      <c r="L81" s="95">
        <f t="shared" ref="L81:L112" si="8">K44</f>
        <v>19741498</v>
      </c>
      <c r="N81" s="95">
        <f t="shared" ref="N81:N112" si="9">N5</f>
        <v>441852</v>
      </c>
      <c r="O81" s="95">
        <f t="shared" ref="O81:O112" si="10">N44</f>
        <v>344250</v>
      </c>
      <c r="Q81" s="95">
        <f t="shared" ref="Q81:Q112" si="11">Q5</f>
        <v>622506517</v>
      </c>
      <c r="R81" s="95">
        <f t="shared" ref="R81:R112" si="12">Q44</f>
        <v>484227920</v>
      </c>
      <c r="T81" s="95">
        <f t="shared" ref="T81:T112" si="13">T5</f>
        <v>11787</v>
      </c>
      <c r="U81" s="95">
        <f t="shared" ref="U81:U112" si="14">T44</f>
        <v>5632</v>
      </c>
      <c r="W81" s="95">
        <f t="shared" ref="W81:W112" si="15">W5</f>
        <v>237500</v>
      </c>
      <c r="X81" s="95">
        <f t="shared" ref="X81:X112" si="16">W44</f>
        <v>134091</v>
      </c>
    </row>
    <row r="82" spans="1:25" ht="13.6" customHeight="1">
      <c r="A82" s="98" t="s">
        <v>468</v>
      </c>
      <c r="B82" s="95">
        <f t="shared" si="1"/>
        <v>9200</v>
      </c>
      <c r="C82" s="95">
        <f t="shared" si="2"/>
        <v>9650</v>
      </c>
      <c r="D82" s="95">
        <f t="shared" ref="D82:D112" si="17">C82*100/(100+D45)</f>
        <v>11003.420752565564</v>
      </c>
      <c r="E82" s="95">
        <f t="shared" si="3"/>
        <v>1207015</v>
      </c>
      <c r="F82" s="95">
        <f t="shared" si="4"/>
        <v>1189502</v>
      </c>
      <c r="G82" s="95">
        <f t="shared" ref="G82:G112" si="18">F82*100/(100+G45)</f>
        <v>1367243.6781609196</v>
      </c>
      <c r="H82" s="95">
        <f t="shared" si="5"/>
        <v>11921</v>
      </c>
      <c r="I82" s="95">
        <f t="shared" si="6"/>
        <v>9979</v>
      </c>
      <c r="J82" s="95">
        <f t="shared" ref="J82:J112" si="19">I82*100/(100+J45)</f>
        <v>23261.072261072262</v>
      </c>
      <c r="K82" s="95">
        <f t="shared" si="7"/>
        <v>310029</v>
      </c>
      <c r="L82" s="95">
        <f t="shared" si="8"/>
        <v>180781</v>
      </c>
      <c r="M82" s="95">
        <f t="shared" ref="M82:M112" si="20">L82*100/(100+M45)</f>
        <v>491252.71739130438</v>
      </c>
      <c r="N82" s="95">
        <f t="shared" si="9"/>
        <v>0</v>
      </c>
      <c r="O82" s="95">
        <f t="shared" si="10"/>
        <v>0</v>
      </c>
      <c r="P82" s="95">
        <f t="shared" ref="P82:P112" si="21">O82*100/(100+P45)</f>
        <v>0</v>
      </c>
      <c r="Q82" s="95">
        <f t="shared" si="11"/>
        <v>0</v>
      </c>
      <c r="R82" s="95">
        <f t="shared" si="12"/>
        <v>0</v>
      </c>
      <c r="S82" s="95">
        <f t="shared" ref="S82:S112" si="22">R82*100/(100+S45)</f>
        <v>0</v>
      </c>
      <c r="T82" s="95">
        <f t="shared" si="13"/>
        <v>0</v>
      </c>
      <c r="U82" s="95">
        <f t="shared" si="14"/>
        <v>0</v>
      </c>
      <c r="V82" s="95">
        <f t="shared" ref="V82:V112" si="23">U82*100/(100+V45)</f>
        <v>0</v>
      </c>
      <c r="W82" s="95">
        <f t="shared" si="15"/>
        <v>0</v>
      </c>
      <c r="X82" s="95">
        <f t="shared" si="16"/>
        <v>0</v>
      </c>
      <c r="Y82" s="95">
        <f t="shared" ref="Y82:Y112" si="24">X82*100/(100+Y45)</f>
        <v>0</v>
      </c>
    </row>
    <row r="83" spans="1:25" ht="13.6" customHeight="1">
      <c r="A83" s="97" t="s">
        <v>443</v>
      </c>
      <c r="B83" s="95">
        <f t="shared" si="1"/>
        <v>16592</v>
      </c>
      <c r="C83" s="95">
        <f t="shared" si="2"/>
        <v>14804</v>
      </c>
      <c r="D83" s="95">
        <f t="shared" si="17"/>
        <v>14968.655207280081</v>
      </c>
      <c r="E83" s="95">
        <f t="shared" si="3"/>
        <v>3310488</v>
      </c>
      <c r="F83" s="95">
        <f t="shared" si="4"/>
        <v>2943701</v>
      </c>
      <c r="G83" s="95">
        <f t="shared" si="18"/>
        <v>2905923.9881539983</v>
      </c>
      <c r="H83" s="95">
        <f t="shared" si="5"/>
        <v>3957</v>
      </c>
      <c r="I83" s="95">
        <f t="shared" si="6"/>
        <v>3355</v>
      </c>
      <c r="J83" s="95">
        <f t="shared" si="19"/>
        <v>6133.4552102376592</v>
      </c>
      <c r="K83" s="95">
        <f t="shared" si="7"/>
        <v>230008</v>
      </c>
      <c r="L83" s="95">
        <f t="shared" si="8"/>
        <v>194005</v>
      </c>
      <c r="M83" s="95">
        <f t="shared" si="20"/>
        <v>390352.11267605633</v>
      </c>
      <c r="N83" s="95">
        <f t="shared" si="9"/>
        <v>5233</v>
      </c>
      <c r="O83" s="95">
        <f t="shared" si="10"/>
        <v>4415</v>
      </c>
      <c r="P83" s="95">
        <f t="shared" si="21"/>
        <v>4375.6194251734387</v>
      </c>
      <c r="Q83" s="95">
        <f t="shared" si="11"/>
        <v>7664812</v>
      </c>
      <c r="R83" s="95">
        <f t="shared" si="12"/>
        <v>7283769</v>
      </c>
      <c r="S83" s="95">
        <f t="shared" si="22"/>
        <v>7327735.4124748483</v>
      </c>
      <c r="T83" s="95">
        <f t="shared" si="13"/>
        <v>68</v>
      </c>
      <c r="U83" s="95">
        <f t="shared" si="14"/>
        <v>6</v>
      </c>
      <c r="V83" s="95">
        <f t="shared" si="23"/>
        <v>53.097345132743378</v>
      </c>
      <c r="W83" s="95">
        <f t="shared" si="15"/>
        <v>1014</v>
      </c>
      <c r="X83" s="95">
        <f t="shared" si="16"/>
        <v>93</v>
      </c>
      <c r="Y83" s="95">
        <f t="shared" si="24"/>
        <v>911.7647058823527</v>
      </c>
    </row>
    <row r="84" spans="1:25" ht="13.6" customHeight="1">
      <c r="A84" s="97" t="s">
        <v>461</v>
      </c>
      <c r="B84" s="95">
        <f t="shared" si="1"/>
        <v>103118</v>
      </c>
      <c r="C84" s="95">
        <f t="shared" si="2"/>
        <v>82110</v>
      </c>
      <c r="D84" s="95">
        <f t="shared" si="17"/>
        <v>99527.272727272721</v>
      </c>
      <c r="E84" s="95">
        <f t="shared" si="3"/>
        <v>39950362</v>
      </c>
      <c r="F84" s="95">
        <f t="shared" si="4"/>
        <v>31678337</v>
      </c>
      <c r="G84" s="95">
        <f t="shared" si="18"/>
        <v>37356529.481132075</v>
      </c>
      <c r="H84" s="95">
        <f t="shared" si="5"/>
        <v>3830</v>
      </c>
      <c r="I84" s="95">
        <f t="shared" si="6"/>
        <v>4164</v>
      </c>
      <c r="J84" s="95">
        <f t="shared" si="19"/>
        <v>15832.699619771865</v>
      </c>
      <c r="K84" s="95">
        <f t="shared" si="7"/>
        <v>331580</v>
      </c>
      <c r="L84" s="95">
        <f t="shared" si="8"/>
        <v>306301</v>
      </c>
      <c r="M84" s="95">
        <f t="shared" si="20"/>
        <v>1045395.9044368601</v>
      </c>
      <c r="N84" s="95">
        <f t="shared" si="9"/>
        <v>2842</v>
      </c>
      <c r="O84" s="95">
        <f t="shared" si="10"/>
        <v>2167</v>
      </c>
      <c r="P84" s="95">
        <f t="shared" si="21"/>
        <v>1962.8623188405795</v>
      </c>
      <c r="Q84" s="95">
        <f t="shared" si="11"/>
        <v>4701174</v>
      </c>
      <c r="R84" s="95">
        <f t="shared" si="12"/>
        <v>3122796</v>
      </c>
      <c r="S84" s="95">
        <f t="shared" si="22"/>
        <v>2823504.5207956601</v>
      </c>
      <c r="T84" s="95">
        <f t="shared" si="13"/>
        <v>0</v>
      </c>
      <c r="U84" s="95">
        <f t="shared" si="14"/>
        <v>0</v>
      </c>
      <c r="V84" s="95">
        <f t="shared" si="23"/>
        <v>0</v>
      </c>
      <c r="W84" s="95">
        <f t="shared" si="15"/>
        <v>0</v>
      </c>
      <c r="X84" s="95">
        <f t="shared" si="16"/>
        <v>0</v>
      </c>
      <c r="Y84" s="95">
        <f t="shared" si="24"/>
        <v>0</v>
      </c>
    </row>
    <row r="85" spans="1:25" ht="13.6" customHeight="1">
      <c r="A85" s="97" t="s">
        <v>447</v>
      </c>
      <c r="B85" s="95">
        <f t="shared" si="1"/>
        <v>58103</v>
      </c>
      <c r="C85" s="95">
        <f t="shared" si="2"/>
        <v>37509</v>
      </c>
      <c r="D85" s="95">
        <f t="shared" si="17"/>
        <v>45966.911764705888</v>
      </c>
      <c r="E85" s="95">
        <f t="shared" si="3"/>
        <v>16428467</v>
      </c>
      <c r="F85" s="95">
        <f t="shared" si="4"/>
        <v>10671829</v>
      </c>
      <c r="G85" s="95">
        <f t="shared" si="18"/>
        <v>11990819.101123596</v>
      </c>
      <c r="H85" s="95">
        <f t="shared" si="5"/>
        <v>1649</v>
      </c>
      <c r="I85" s="95">
        <f t="shared" si="6"/>
        <v>2667</v>
      </c>
      <c r="J85" s="95">
        <f t="shared" si="19"/>
        <v>6751.8987341772154</v>
      </c>
      <c r="K85" s="95">
        <f t="shared" si="7"/>
        <v>201241</v>
      </c>
      <c r="L85" s="95">
        <f t="shared" si="8"/>
        <v>296786</v>
      </c>
      <c r="M85" s="95">
        <f t="shared" si="20"/>
        <v>734618.81188118819</v>
      </c>
      <c r="N85" s="95">
        <f t="shared" si="9"/>
        <v>1</v>
      </c>
      <c r="O85" s="95">
        <f t="shared" si="10"/>
        <v>16</v>
      </c>
      <c r="P85" s="95">
        <f t="shared" si="21"/>
        <v>19.184652278177456</v>
      </c>
      <c r="Q85" s="95">
        <f t="shared" si="11"/>
        <v>12</v>
      </c>
      <c r="R85" s="95">
        <f t="shared" si="12"/>
        <v>349</v>
      </c>
      <c r="S85" s="95">
        <f t="shared" si="22"/>
        <v>1090.625</v>
      </c>
      <c r="T85" s="95">
        <f t="shared" si="13"/>
        <v>93</v>
      </c>
      <c r="U85" s="95">
        <f t="shared" si="14"/>
        <v>34</v>
      </c>
      <c r="V85" s="95">
        <f t="shared" si="23"/>
        <v>59.44055944055944</v>
      </c>
      <c r="W85" s="95">
        <f t="shared" si="15"/>
        <v>414</v>
      </c>
      <c r="X85" s="95">
        <f t="shared" si="16"/>
        <v>150</v>
      </c>
      <c r="Y85" s="95">
        <f t="shared" si="24"/>
        <v>263.62038664323376</v>
      </c>
    </row>
    <row r="86" spans="1:25" s="107" customFormat="1" ht="13.6" customHeight="1">
      <c r="A86" s="100" t="s">
        <v>452</v>
      </c>
      <c r="B86" s="107">
        <f t="shared" si="1"/>
        <v>68093</v>
      </c>
      <c r="C86" s="107">
        <f t="shared" si="2"/>
        <v>46810</v>
      </c>
      <c r="D86" s="107">
        <f t="shared" si="17"/>
        <v>51666.666666666672</v>
      </c>
      <c r="E86" s="107">
        <f t="shared" si="3"/>
        <v>10915128</v>
      </c>
      <c r="F86" s="107">
        <f t="shared" si="4"/>
        <v>8085389</v>
      </c>
      <c r="G86" s="107">
        <f t="shared" si="18"/>
        <v>9146367.6470588222</v>
      </c>
      <c r="H86" s="107">
        <f t="shared" si="5"/>
        <v>1070</v>
      </c>
      <c r="I86" s="107">
        <f t="shared" si="6"/>
        <v>1129</v>
      </c>
      <c r="J86" s="107">
        <f t="shared" si="19"/>
        <v>3101.6483516483518</v>
      </c>
      <c r="K86" s="107">
        <f t="shared" si="7"/>
        <v>132758</v>
      </c>
      <c r="L86" s="107">
        <f t="shared" si="8"/>
        <v>162461</v>
      </c>
      <c r="M86" s="107">
        <f t="shared" si="20"/>
        <v>482080.118694362</v>
      </c>
      <c r="N86" s="107">
        <f t="shared" si="9"/>
        <v>0</v>
      </c>
      <c r="O86" s="107">
        <f t="shared" si="10"/>
        <v>0</v>
      </c>
      <c r="P86" s="107">
        <f t="shared" si="21"/>
        <v>0</v>
      </c>
      <c r="Q86" s="107">
        <f t="shared" si="11"/>
        <v>0</v>
      </c>
      <c r="R86" s="107">
        <f t="shared" si="12"/>
        <v>0</v>
      </c>
      <c r="S86" s="107">
        <f t="shared" si="22"/>
        <v>0</v>
      </c>
      <c r="T86" s="107">
        <f t="shared" si="13"/>
        <v>0</v>
      </c>
      <c r="U86" s="107">
        <f t="shared" si="14"/>
        <v>0</v>
      </c>
      <c r="V86" s="107">
        <f t="shared" si="23"/>
        <v>0</v>
      </c>
      <c r="W86" s="107">
        <f t="shared" si="15"/>
        <v>0</v>
      </c>
      <c r="X86" s="107">
        <f t="shared" si="16"/>
        <v>0</v>
      </c>
      <c r="Y86" s="107">
        <f t="shared" si="24"/>
        <v>0</v>
      </c>
    </row>
    <row r="87" spans="1:25" ht="13.6" customHeight="1">
      <c r="A87" s="98" t="s">
        <v>453</v>
      </c>
      <c r="B87" s="95">
        <f t="shared" si="1"/>
        <v>70632</v>
      </c>
      <c r="C87" s="95">
        <f t="shared" si="2"/>
        <v>55920</v>
      </c>
      <c r="D87" s="95">
        <f t="shared" si="17"/>
        <v>64797.219003476246</v>
      </c>
      <c r="E87" s="95">
        <f t="shared" si="3"/>
        <v>13346444</v>
      </c>
      <c r="F87" s="95">
        <f t="shared" si="4"/>
        <v>10409501</v>
      </c>
      <c r="G87" s="95">
        <f t="shared" si="18"/>
        <v>12118161.81606519</v>
      </c>
      <c r="H87" s="95">
        <f t="shared" si="5"/>
        <v>7489</v>
      </c>
      <c r="I87" s="95">
        <f t="shared" si="6"/>
        <v>10564</v>
      </c>
      <c r="J87" s="95">
        <f t="shared" si="19"/>
        <v>26948.979591836734</v>
      </c>
      <c r="K87" s="95">
        <f t="shared" si="7"/>
        <v>397958</v>
      </c>
      <c r="L87" s="95">
        <f t="shared" si="8"/>
        <v>547610</v>
      </c>
      <c r="M87" s="95">
        <f t="shared" si="20"/>
        <v>1338899.7555012226</v>
      </c>
      <c r="N87" s="95">
        <f t="shared" si="9"/>
        <v>2541</v>
      </c>
      <c r="O87" s="95">
        <f t="shared" si="10"/>
        <v>2657</v>
      </c>
      <c r="P87" s="95">
        <f t="shared" si="21"/>
        <v>2657</v>
      </c>
      <c r="Q87" s="95">
        <f t="shared" si="11"/>
        <v>2480363</v>
      </c>
      <c r="R87" s="95">
        <f t="shared" si="12"/>
        <v>10151178</v>
      </c>
      <c r="S87" s="95">
        <f t="shared" si="22"/>
        <v>10151178</v>
      </c>
      <c r="T87" s="95">
        <f t="shared" si="13"/>
        <v>172</v>
      </c>
      <c r="U87" s="95">
        <f t="shared" si="14"/>
        <v>72</v>
      </c>
      <c r="V87" s="95">
        <f t="shared" si="23"/>
        <v>193.54838709677418</v>
      </c>
      <c r="W87" s="95">
        <f t="shared" si="15"/>
        <v>15196</v>
      </c>
      <c r="X87" s="95">
        <f t="shared" si="16"/>
        <v>7281</v>
      </c>
      <c r="Y87" s="95">
        <f t="shared" si="24"/>
        <v>21864.864864864867</v>
      </c>
    </row>
    <row r="88" spans="1:25" ht="13.6" customHeight="1">
      <c r="A88" s="97" t="s">
        <v>456</v>
      </c>
      <c r="B88" s="95">
        <f t="shared" si="1"/>
        <v>21609</v>
      </c>
      <c r="C88" s="95">
        <f t="shared" si="2"/>
        <v>16344</v>
      </c>
      <c r="D88" s="95">
        <f t="shared" si="17"/>
        <v>16626.653102746695</v>
      </c>
      <c r="E88" s="95">
        <f t="shared" si="3"/>
        <v>6325052</v>
      </c>
      <c r="F88" s="95">
        <f t="shared" si="4"/>
        <v>5520149</v>
      </c>
      <c r="G88" s="95">
        <f t="shared" si="18"/>
        <v>5650101.3306038892</v>
      </c>
      <c r="H88" s="95">
        <f t="shared" si="5"/>
        <v>3618</v>
      </c>
      <c r="I88" s="95">
        <f t="shared" si="6"/>
        <v>4207</v>
      </c>
      <c r="J88" s="95">
        <f t="shared" si="19"/>
        <v>10814.91002570694</v>
      </c>
      <c r="K88" s="95">
        <f t="shared" si="7"/>
        <v>264620</v>
      </c>
      <c r="L88" s="95">
        <f t="shared" si="8"/>
        <v>251592</v>
      </c>
      <c r="M88" s="95">
        <f t="shared" si="20"/>
        <v>645107.69230769225</v>
      </c>
      <c r="N88" s="95">
        <f t="shared" si="9"/>
        <v>0</v>
      </c>
      <c r="O88" s="95">
        <f t="shared" si="10"/>
        <v>0</v>
      </c>
      <c r="P88" s="95">
        <f t="shared" si="21"/>
        <v>0</v>
      </c>
      <c r="Q88" s="95">
        <f t="shared" si="11"/>
        <v>0</v>
      </c>
      <c r="R88" s="95">
        <f t="shared" si="12"/>
        <v>0</v>
      </c>
      <c r="S88" s="95">
        <f t="shared" si="22"/>
        <v>0</v>
      </c>
      <c r="T88" s="95">
        <f t="shared" si="13"/>
        <v>41</v>
      </c>
      <c r="U88" s="95">
        <f t="shared" si="14"/>
        <v>4</v>
      </c>
      <c r="V88" s="95">
        <f t="shared" si="23"/>
        <v>26.845637583892607</v>
      </c>
      <c r="W88" s="95">
        <f t="shared" si="15"/>
        <v>343</v>
      </c>
      <c r="X88" s="95">
        <f t="shared" si="16"/>
        <v>23</v>
      </c>
      <c r="Y88" s="95">
        <f t="shared" si="24"/>
        <v>365.07936507936523</v>
      </c>
    </row>
    <row r="89" spans="1:25" ht="13.6" customHeight="1">
      <c r="A89" s="97" t="s">
        <v>459</v>
      </c>
      <c r="B89" s="95">
        <f t="shared" si="1"/>
        <v>19069</v>
      </c>
      <c r="C89" s="95">
        <f t="shared" si="2"/>
        <v>13124</v>
      </c>
      <c r="D89" s="95">
        <f t="shared" si="17"/>
        <v>16591.65613147914</v>
      </c>
      <c r="E89" s="95">
        <f t="shared" si="3"/>
        <v>4101392</v>
      </c>
      <c r="F89" s="95">
        <f t="shared" si="4"/>
        <v>2724339</v>
      </c>
      <c r="G89" s="95">
        <f t="shared" si="18"/>
        <v>3804942.7374301679</v>
      </c>
      <c r="H89" s="95">
        <f t="shared" si="5"/>
        <v>3537</v>
      </c>
      <c r="I89" s="95">
        <f t="shared" si="6"/>
        <v>2867</v>
      </c>
      <c r="J89" s="95">
        <f t="shared" si="19"/>
        <v>9015.7232704402522</v>
      </c>
      <c r="K89" s="95">
        <f t="shared" si="7"/>
        <v>228734</v>
      </c>
      <c r="L89" s="95">
        <f t="shared" si="8"/>
        <v>190862</v>
      </c>
      <c r="M89" s="95">
        <f t="shared" si="20"/>
        <v>676815.60283687932</v>
      </c>
      <c r="N89" s="95">
        <f t="shared" si="9"/>
        <v>192</v>
      </c>
      <c r="O89" s="95">
        <f t="shared" si="10"/>
        <v>114</v>
      </c>
      <c r="P89" s="95">
        <f t="shared" si="21"/>
        <v>255.03355704697984</v>
      </c>
      <c r="Q89" s="95">
        <f t="shared" si="11"/>
        <v>157551</v>
      </c>
      <c r="R89" s="95">
        <f t="shared" si="12"/>
        <v>235643</v>
      </c>
      <c r="S89" s="95">
        <f t="shared" si="22"/>
        <v>84702.731847591669</v>
      </c>
      <c r="T89" s="95">
        <f t="shared" si="13"/>
        <v>51</v>
      </c>
      <c r="U89" s="95">
        <f t="shared" si="14"/>
        <v>22</v>
      </c>
      <c r="V89" s="95">
        <f t="shared" si="23"/>
        <v>71.428571428571431</v>
      </c>
      <c r="W89" s="95">
        <f t="shared" si="15"/>
        <v>589</v>
      </c>
      <c r="X89" s="95">
        <f t="shared" si="16"/>
        <v>229</v>
      </c>
      <c r="Y89" s="95">
        <f t="shared" si="24"/>
        <v>795.13888888888891</v>
      </c>
    </row>
    <row r="90" spans="1:25" ht="13.6" customHeight="1">
      <c r="A90" s="98" t="s">
        <v>445</v>
      </c>
      <c r="B90" s="95">
        <f t="shared" si="1"/>
        <v>24082</v>
      </c>
      <c r="C90" s="95">
        <f t="shared" si="2"/>
        <v>20505</v>
      </c>
      <c r="D90" s="95">
        <f t="shared" si="17"/>
        <v>25097.919216646267</v>
      </c>
      <c r="E90" s="95">
        <f t="shared" si="3"/>
        <v>4225634</v>
      </c>
      <c r="F90" s="95">
        <f t="shared" si="4"/>
        <v>2589190</v>
      </c>
      <c r="G90" s="95">
        <f t="shared" si="18"/>
        <v>4001839.2581143738</v>
      </c>
      <c r="H90" s="95">
        <f t="shared" si="5"/>
        <v>3068</v>
      </c>
      <c r="I90" s="95">
        <f t="shared" si="6"/>
        <v>460</v>
      </c>
      <c r="J90" s="95">
        <f t="shared" si="19"/>
        <v>1543.6241610738257</v>
      </c>
      <c r="K90" s="95">
        <f t="shared" si="7"/>
        <v>332314</v>
      </c>
      <c r="L90" s="95">
        <f t="shared" si="8"/>
        <v>170718</v>
      </c>
      <c r="M90" s="95">
        <f t="shared" si="20"/>
        <v>518899.69604863215</v>
      </c>
      <c r="N90" s="95">
        <f t="shared" si="9"/>
        <v>50200</v>
      </c>
      <c r="O90" s="95">
        <f t="shared" si="10"/>
        <v>44395</v>
      </c>
      <c r="P90" s="95">
        <f t="shared" si="21"/>
        <v>44395</v>
      </c>
      <c r="Q90" s="95">
        <f t="shared" si="11"/>
        <v>160520280</v>
      </c>
      <c r="R90" s="95">
        <f t="shared" si="12"/>
        <v>158104963</v>
      </c>
      <c r="S90" s="95">
        <f t="shared" si="22"/>
        <v>158104963</v>
      </c>
      <c r="T90" s="95">
        <f t="shared" si="13"/>
        <v>272</v>
      </c>
      <c r="U90" s="95">
        <f t="shared" si="14"/>
        <v>109</v>
      </c>
      <c r="V90" s="95">
        <f t="shared" si="23"/>
        <v>109</v>
      </c>
      <c r="W90" s="95">
        <f t="shared" si="15"/>
        <v>3944</v>
      </c>
      <c r="X90" s="95">
        <f t="shared" si="16"/>
        <v>1350</v>
      </c>
      <c r="Y90" s="95">
        <f t="shared" si="24"/>
        <v>1350</v>
      </c>
    </row>
    <row r="91" spans="1:25" ht="13.6" customHeight="1">
      <c r="A91" s="97" t="s">
        <v>455</v>
      </c>
      <c r="B91" s="95">
        <f t="shared" si="1"/>
        <v>85639</v>
      </c>
      <c r="C91" s="95">
        <f t="shared" si="2"/>
        <v>77542</v>
      </c>
      <c r="D91" s="95">
        <f t="shared" si="17"/>
        <v>77233.067729083661</v>
      </c>
      <c r="E91" s="95">
        <f t="shared" si="3"/>
        <v>16218924</v>
      </c>
      <c r="F91" s="95">
        <f t="shared" si="4"/>
        <v>16364212</v>
      </c>
      <c r="G91" s="95">
        <f t="shared" si="18"/>
        <v>15467119.0926276</v>
      </c>
      <c r="H91" s="95">
        <f t="shared" si="5"/>
        <v>18601</v>
      </c>
      <c r="I91" s="95">
        <f t="shared" si="6"/>
        <v>31897</v>
      </c>
      <c r="J91" s="95">
        <f t="shared" si="19"/>
        <v>47821.5892053973</v>
      </c>
      <c r="K91" s="95">
        <f t="shared" si="7"/>
        <v>1217185</v>
      </c>
      <c r="L91" s="95">
        <f t="shared" si="8"/>
        <v>2040140</v>
      </c>
      <c r="M91" s="95">
        <f t="shared" si="20"/>
        <v>3554250.8710801397</v>
      </c>
      <c r="N91" s="95">
        <f t="shared" si="9"/>
        <v>55102</v>
      </c>
      <c r="O91" s="95">
        <f t="shared" si="10"/>
        <v>41946</v>
      </c>
      <c r="P91" s="95">
        <f t="shared" si="21"/>
        <v>43243.298969072166</v>
      </c>
      <c r="Q91" s="95">
        <f t="shared" si="11"/>
        <v>43823597</v>
      </c>
      <c r="R91" s="95">
        <f t="shared" si="12"/>
        <v>32839507</v>
      </c>
      <c r="S91" s="95">
        <f t="shared" si="22"/>
        <v>33373482.723577235</v>
      </c>
      <c r="T91" s="95">
        <f t="shared" si="13"/>
        <v>1385</v>
      </c>
      <c r="U91" s="95">
        <f t="shared" si="14"/>
        <v>814</v>
      </c>
      <c r="V91" s="95">
        <f t="shared" si="23"/>
        <v>1252.3076923076924</v>
      </c>
      <c r="W91" s="95">
        <f t="shared" si="15"/>
        <v>5449</v>
      </c>
      <c r="X91" s="95">
        <f t="shared" si="16"/>
        <v>7237</v>
      </c>
      <c r="Y91" s="95">
        <f t="shared" si="24"/>
        <v>20855.907780979825</v>
      </c>
    </row>
    <row r="92" spans="1:25" ht="13.6" customHeight="1">
      <c r="A92" s="97" t="s">
        <v>440</v>
      </c>
      <c r="B92" s="95">
        <f t="shared" si="1"/>
        <v>103039</v>
      </c>
      <c r="C92" s="95">
        <f t="shared" si="2"/>
        <v>79338</v>
      </c>
      <c r="D92" s="95">
        <f t="shared" si="17"/>
        <v>81372.307692307688</v>
      </c>
      <c r="E92" s="95">
        <f t="shared" si="3"/>
        <v>14766175</v>
      </c>
      <c r="F92" s="95">
        <f t="shared" si="4"/>
        <v>9399745</v>
      </c>
      <c r="G92" s="95">
        <f t="shared" si="18"/>
        <v>9660580.6783144921</v>
      </c>
      <c r="H92" s="95">
        <f t="shared" si="5"/>
        <v>9179</v>
      </c>
      <c r="I92" s="95">
        <f t="shared" si="6"/>
        <v>15676</v>
      </c>
      <c r="J92" s="95">
        <f t="shared" si="19"/>
        <v>37059.101654846338</v>
      </c>
      <c r="K92" s="95">
        <f t="shared" si="7"/>
        <v>821833</v>
      </c>
      <c r="L92" s="95">
        <f t="shared" si="8"/>
        <v>875661</v>
      </c>
      <c r="M92" s="95">
        <f t="shared" si="20"/>
        <v>1963365.4708520179</v>
      </c>
      <c r="N92" s="95">
        <f t="shared" si="9"/>
        <v>55222</v>
      </c>
      <c r="O92" s="95">
        <f t="shared" si="10"/>
        <v>48592</v>
      </c>
      <c r="P92" s="95">
        <f t="shared" si="21"/>
        <v>51583.864118895966</v>
      </c>
      <c r="Q92" s="95">
        <f t="shared" si="11"/>
        <v>56990401</v>
      </c>
      <c r="R92" s="95">
        <f t="shared" si="12"/>
        <v>47114049</v>
      </c>
      <c r="S92" s="95">
        <f t="shared" si="22"/>
        <v>49489547.268907562</v>
      </c>
      <c r="T92" s="95">
        <f t="shared" si="13"/>
        <v>2467</v>
      </c>
      <c r="U92" s="95">
        <f t="shared" si="14"/>
        <v>1006</v>
      </c>
      <c r="V92" s="95">
        <f t="shared" si="23"/>
        <v>2317.972350230415</v>
      </c>
      <c r="W92" s="95">
        <f t="shared" si="15"/>
        <v>24985</v>
      </c>
      <c r="X92" s="95">
        <f t="shared" si="16"/>
        <v>15542</v>
      </c>
      <c r="Y92" s="95">
        <f t="shared" si="24"/>
        <v>31913.757700205337</v>
      </c>
    </row>
    <row r="93" spans="1:25" ht="13.6" customHeight="1">
      <c r="A93" s="97" t="s">
        <v>469</v>
      </c>
      <c r="B93" s="95">
        <f t="shared" si="1"/>
        <v>123554</v>
      </c>
      <c r="C93" s="95">
        <f t="shared" si="2"/>
        <v>110031</v>
      </c>
      <c r="D93" s="95">
        <f t="shared" si="17"/>
        <v>111030.27245206862</v>
      </c>
      <c r="E93" s="95">
        <f t="shared" si="3"/>
        <v>18001662</v>
      </c>
      <c r="F93" s="95">
        <f t="shared" si="4"/>
        <v>14933782</v>
      </c>
      <c r="G93" s="95">
        <f t="shared" si="18"/>
        <v>14978718.15446339</v>
      </c>
      <c r="H93" s="95">
        <f t="shared" si="5"/>
        <v>5079</v>
      </c>
      <c r="I93" s="95">
        <f t="shared" si="6"/>
        <v>10200</v>
      </c>
      <c r="J93" s="95">
        <f t="shared" si="19"/>
        <v>23129.25170068027</v>
      </c>
      <c r="K93" s="95">
        <f t="shared" si="7"/>
        <v>543579</v>
      </c>
      <c r="L93" s="95">
        <f t="shared" si="8"/>
        <v>734812</v>
      </c>
      <c r="M93" s="95">
        <f t="shared" si="20"/>
        <v>1681491.9908466819</v>
      </c>
      <c r="N93" s="95">
        <f t="shared" si="9"/>
        <v>71767</v>
      </c>
      <c r="O93" s="95">
        <f t="shared" si="10"/>
        <v>57505</v>
      </c>
      <c r="P93" s="95">
        <f t="shared" si="21"/>
        <v>58380.710659898476</v>
      </c>
      <c r="Q93" s="95">
        <f t="shared" si="11"/>
        <v>34982837</v>
      </c>
      <c r="R93" s="95">
        <f t="shared" si="12"/>
        <v>28517051</v>
      </c>
      <c r="S93" s="95">
        <f t="shared" si="22"/>
        <v>29039766.802443992</v>
      </c>
      <c r="T93" s="95">
        <f t="shared" si="13"/>
        <v>104</v>
      </c>
      <c r="U93" s="95">
        <f t="shared" si="14"/>
        <v>39</v>
      </c>
      <c r="V93" s="95">
        <f t="shared" si="23"/>
        <v>109.85915492957747</v>
      </c>
      <c r="W93" s="95">
        <f t="shared" si="15"/>
        <v>1582</v>
      </c>
      <c r="X93" s="95">
        <f t="shared" si="16"/>
        <v>430</v>
      </c>
      <c r="Y93" s="95">
        <f t="shared" si="24"/>
        <v>1306.9908814589664</v>
      </c>
    </row>
    <row r="94" spans="1:25" ht="13.6" customHeight="1">
      <c r="A94" s="97" t="s">
        <v>467</v>
      </c>
      <c r="B94" s="95">
        <f t="shared" si="1"/>
        <v>51860</v>
      </c>
      <c r="C94" s="95">
        <f t="shared" si="2"/>
        <v>38346</v>
      </c>
      <c r="D94" s="95">
        <f t="shared" si="17"/>
        <v>39572.75541795665</v>
      </c>
      <c r="E94" s="95">
        <f t="shared" si="3"/>
        <v>6103291</v>
      </c>
      <c r="F94" s="95">
        <f t="shared" si="4"/>
        <v>4295064</v>
      </c>
      <c r="G94" s="95">
        <f t="shared" si="18"/>
        <v>4256753.221010902</v>
      </c>
      <c r="H94" s="95">
        <f t="shared" si="5"/>
        <v>5811</v>
      </c>
      <c r="I94" s="95">
        <f t="shared" si="6"/>
        <v>6094</v>
      </c>
      <c r="J94" s="95">
        <f t="shared" si="19"/>
        <v>15121.588089330025</v>
      </c>
      <c r="K94" s="95">
        <f t="shared" si="7"/>
        <v>416901</v>
      </c>
      <c r="L94" s="95">
        <f t="shared" si="8"/>
        <v>395597</v>
      </c>
      <c r="M94" s="95">
        <f t="shared" si="20"/>
        <v>979200.49504950503</v>
      </c>
      <c r="N94" s="95">
        <f t="shared" si="9"/>
        <v>30799</v>
      </c>
      <c r="O94" s="95">
        <f t="shared" si="10"/>
        <v>20422</v>
      </c>
      <c r="P94" s="95">
        <f t="shared" si="21"/>
        <v>19211.665098777048</v>
      </c>
      <c r="Q94" s="95">
        <f t="shared" si="11"/>
        <v>52382892</v>
      </c>
      <c r="R94" s="95">
        <f t="shared" si="12"/>
        <v>34487771</v>
      </c>
      <c r="S94" s="95">
        <f t="shared" si="22"/>
        <v>32201466.853408031</v>
      </c>
      <c r="T94" s="95">
        <f t="shared" si="13"/>
        <v>530</v>
      </c>
      <c r="U94" s="95">
        <f t="shared" si="14"/>
        <v>297</v>
      </c>
      <c r="V94" s="95">
        <f t="shared" si="23"/>
        <v>919.50464396284838</v>
      </c>
      <c r="W94" s="95">
        <f t="shared" si="15"/>
        <v>4511</v>
      </c>
      <c r="X94" s="95">
        <f t="shared" si="16"/>
        <v>3271</v>
      </c>
      <c r="Y94" s="95">
        <f t="shared" si="24"/>
        <v>13686.192468619243</v>
      </c>
    </row>
    <row r="95" spans="1:25" ht="13.6" customHeight="1">
      <c r="A95" s="97" t="s">
        <v>454</v>
      </c>
      <c r="B95" s="95">
        <f t="shared" si="1"/>
        <v>87300</v>
      </c>
      <c r="C95" s="95">
        <f t="shared" si="2"/>
        <v>58822</v>
      </c>
      <c r="D95" s="95">
        <f t="shared" si="17"/>
        <v>58355.158730158735</v>
      </c>
      <c r="E95" s="95">
        <f t="shared" si="3"/>
        <v>19895906</v>
      </c>
      <c r="F95" s="95">
        <f t="shared" si="4"/>
        <v>13506792</v>
      </c>
      <c r="G95" s="95">
        <f t="shared" si="18"/>
        <v>13359833.827893175</v>
      </c>
      <c r="H95" s="95">
        <f t="shared" si="5"/>
        <v>5658</v>
      </c>
      <c r="I95" s="95">
        <f t="shared" si="6"/>
        <v>18632</v>
      </c>
      <c r="J95" s="95">
        <f t="shared" si="19"/>
        <v>25246.612466124661</v>
      </c>
      <c r="K95" s="95">
        <f t="shared" si="7"/>
        <v>399943</v>
      </c>
      <c r="L95" s="95">
        <f t="shared" si="8"/>
        <v>996870</v>
      </c>
      <c r="M95" s="95">
        <f t="shared" si="20"/>
        <v>1338080.5369127516</v>
      </c>
      <c r="N95" s="95">
        <f t="shared" si="9"/>
        <v>7430</v>
      </c>
      <c r="O95" s="95">
        <f t="shared" si="10"/>
        <v>4666</v>
      </c>
      <c r="P95" s="95">
        <f t="shared" si="21"/>
        <v>4574.5098039215691</v>
      </c>
      <c r="Q95" s="95">
        <f t="shared" si="11"/>
        <v>2290259</v>
      </c>
      <c r="R95" s="95">
        <f t="shared" si="12"/>
        <v>1144193</v>
      </c>
      <c r="S95" s="95">
        <f t="shared" si="22"/>
        <v>1085572.1062618594</v>
      </c>
      <c r="T95" s="95">
        <f t="shared" si="13"/>
        <v>105</v>
      </c>
      <c r="U95" s="95">
        <f t="shared" si="14"/>
        <v>36</v>
      </c>
      <c r="V95" s="95">
        <f t="shared" si="23"/>
        <v>89.10891089108911</v>
      </c>
      <c r="W95" s="95">
        <f t="shared" si="15"/>
        <v>1521</v>
      </c>
      <c r="X95" s="95">
        <f t="shared" si="16"/>
        <v>542</v>
      </c>
      <c r="Y95" s="95">
        <f t="shared" si="24"/>
        <v>1275.2941176470588</v>
      </c>
    </row>
    <row r="96" spans="1:25" s="107" customFormat="1" ht="13.6" customHeight="1">
      <c r="A96" s="100" t="s">
        <v>448</v>
      </c>
      <c r="B96" s="107">
        <f t="shared" si="1"/>
        <v>137716</v>
      </c>
      <c r="C96" s="107">
        <f t="shared" si="2"/>
        <v>116754</v>
      </c>
      <c r="D96" s="107">
        <f t="shared" si="17"/>
        <v>118411.76470588236</v>
      </c>
      <c r="E96" s="107">
        <f t="shared" si="3"/>
        <v>38581048</v>
      </c>
      <c r="F96" s="107">
        <f t="shared" si="4"/>
        <v>31347233</v>
      </c>
      <c r="G96" s="107">
        <f t="shared" si="18"/>
        <v>31727968.623481784</v>
      </c>
      <c r="H96" s="107">
        <f t="shared" si="5"/>
        <v>5724</v>
      </c>
      <c r="I96" s="107">
        <f t="shared" si="6"/>
        <v>5860</v>
      </c>
      <c r="J96" s="107">
        <f t="shared" si="19"/>
        <v>22113.207547169812</v>
      </c>
      <c r="K96" s="107">
        <f t="shared" si="7"/>
        <v>741420</v>
      </c>
      <c r="L96" s="107">
        <f t="shared" si="8"/>
        <v>589347</v>
      </c>
      <c r="M96" s="107">
        <f t="shared" si="20"/>
        <v>2311164.7058823528</v>
      </c>
      <c r="N96" s="107">
        <f t="shared" si="9"/>
        <v>11966</v>
      </c>
      <c r="O96" s="107">
        <f t="shared" si="10"/>
        <v>8108</v>
      </c>
      <c r="P96" s="107">
        <f t="shared" si="21"/>
        <v>8822.6332970620242</v>
      </c>
      <c r="Q96" s="107">
        <f t="shared" si="11"/>
        <v>25668640</v>
      </c>
      <c r="R96" s="107">
        <f t="shared" si="12"/>
        <v>8016363</v>
      </c>
      <c r="S96" s="107">
        <f t="shared" si="22"/>
        <v>9623484.9939975999</v>
      </c>
      <c r="T96" s="107">
        <f t="shared" si="13"/>
        <v>855</v>
      </c>
      <c r="U96" s="107">
        <f t="shared" si="14"/>
        <v>229</v>
      </c>
      <c r="V96" s="107">
        <f t="shared" si="23"/>
        <v>743.5064935064936</v>
      </c>
      <c r="W96" s="107">
        <f t="shared" si="15"/>
        <v>32155</v>
      </c>
      <c r="X96" s="107">
        <f t="shared" si="16"/>
        <v>18458</v>
      </c>
      <c r="Y96" s="107">
        <f t="shared" si="24"/>
        <v>61526.666666666664</v>
      </c>
    </row>
    <row r="97" spans="1:25" s="107" customFormat="1" ht="13.6" customHeight="1">
      <c r="A97" s="101" t="s">
        <v>460</v>
      </c>
      <c r="B97" s="107">
        <f t="shared" si="1"/>
        <v>122662</v>
      </c>
      <c r="C97" s="107">
        <f t="shared" si="2"/>
        <v>80115</v>
      </c>
      <c r="D97" s="107">
        <f t="shared" si="17"/>
        <v>81252.535496957411</v>
      </c>
      <c r="E97" s="107">
        <f t="shared" si="3"/>
        <v>39169932</v>
      </c>
      <c r="F97" s="107">
        <f t="shared" si="4"/>
        <v>23135072</v>
      </c>
      <c r="G97" s="107">
        <f t="shared" si="18"/>
        <v>22838175.715695955</v>
      </c>
      <c r="H97" s="107">
        <f t="shared" si="5"/>
        <v>16362</v>
      </c>
      <c r="I97" s="107">
        <f t="shared" si="6"/>
        <v>19363</v>
      </c>
      <c r="J97" s="107">
        <f t="shared" si="19"/>
        <v>44821.759259259255</v>
      </c>
      <c r="K97" s="107">
        <f t="shared" si="7"/>
        <v>1585818</v>
      </c>
      <c r="L97" s="107">
        <f t="shared" si="8"/>
        <v>1283956</v>
      </c>
      <c r="M97" s="107">
        <f t="shared" si="20"/>
        <v>3378831.5789473685</v>
      </c>
      <c r="N97" s="107">
        <f t="shared" si="9"/>
        <v>9012</v>
      </c>
      <c r="O97" s="107">
        <f t="shared" si="10"/>
        <v>6210</v>
      </c>
      <c r="P97" s="107">
        <f t="shared" si="21"/>
        <v>8225.1655629139077</v>
      </c>
      <c r="Q97" s="107">
        <f t="shared" si="11"/>
        <v>6299184</v>
      </c>
      <c r="R97" s="107">
        <f t="shared" si="12"/>
        <v>4473021</v>
      </c>
      <c r="S97" s="107">
        <f t="shared" si="22"/>
        <v>5801583.6575875487</v>
      </c>
      <c r="T97" s="107">
        <f t="shared" si="13"/>
        <v>149</v>
      </c>
      <c r="U97" s="107">
        <f t="shared" si="14"/>
        <v>50</v>
      </c>
      <c r="V97" s="107">
        <f t="shared" si="23"/>
        <v>147.05882352941177</v>
      </c>
      <c r="W97" s="107">
        <f t="shared" si="15"/>
        <v>2354</v>
      </c>
      <c r="X97" s="107">
        <f t="shared" si="16"/>
        <v>1257</v>
      </c>
      <c r="Y97" s="107">
        <f t="shared" si="24"/>
        <v>3415.7608695652175</v>
      </c>
    </row>
    <row r="98" spans="1:25" ht="13.6" customHeight="1">
      <c r="A98" s="97" t="s">
        <v>458</v>
      </c>
      <c r="B98" s="95">
        <f t="shared" si="1"/>
        <v>79787</v>
      </c>
      <c r="C98" s="95">
        <f t="shared" si="2"/>
        <v>25471</v>
      </c>
      <c r="D98" s="95">
        <f t="shared" si="17"/>
        <v>64483.544303797469</v>
      </c>
      <c r="E98" s="95">
        <f t="shared" si="3"/>
        <v>11305061</v>
      </c>
      <c r="F98" s="95">
        <f t="shared" si="4"/>
        <v>3774764</v>
      </c>
      <c r="G98" s="95">
        <f t="shared" si="18"/>
        <v>9959799.4722955152</v>
      </c>
      <c r="H98" s="95">
        <f t="shared" si="5"/>
        <v>9280</v>
      </c>
      <c r="I98" s="95">
        <f t="shared" si="6"/>
        <v>9552</v>
      </c>
      <c r="J98" s="95">
        <f t="shared" si="19"/>
        <v>36880.308880308876</v>
      </c>
      <c r="K98" s="95">
        <f t="shared" si="7"/>
        <v>578274</v>
      </c>
      <c r="L98" s="95">
        <f t="shared" si="8"/>
        <v>569223</v>
      </c>
      <c r="M98" s="95">
        <f t="shared" si="20"/>
        <v>1983355.4006968639</v>
      </c>
      <c r="N98" s="95">
        <f t="shared" si="9"/>
        <v>32453</v>
      </c>
      <c r="O98" s="95">
        <f t="shared" si="10"/>
        <v>13664</v>
      </c>
      <c r="P98" s="95">
        <f t="shared" si="21"/>
        <v>17585.585585585584</v>
      </c>
      <c r="Q98" s="95">
        <f t="shared" si="11"/>
        <v>23241510</v>
      </c>
      <c r="R98" s="95">
        <f t="shared" si="12"/>
        <v>10029773</v>
      </c>
      <c r="S98" s="95">
        <f t="shared" si="22"/>
        <v>13408787.43315508</v>
      </c>
      <c r="T98" s="95">
        <f t="shared" si="13"/>
        <v>303</v>
      </c>
      <c r="U98" s="95">
        <f t="shared" si="14"/>
        <v>38</v>
      </c>
      <c r="V98" s="95">
        <f t="shared" si="23"/>
        <v>299.2125984251968</v>
      </c>
      <c r="W98" s="95">
        <f t="shared" si="15"/>
        <v>16858</v>
      </c>
      <c r="X98" s="95">
        <f t="shared" si="16"/>
        <v>1630</v>
      </c>
      <c r="Y98" s="95">
        <f t="shared" si="24"/>
        <v>18953.488372093037</v>
      </c>
    </row>
    <row r="99" spans="1:25" ht="13.6" customHeight="1">
      <c r="A99" s="97" t="s">
        <v>457</v>
      </c>
      <c r="B99" s="95">
        <f t="shared" si="1"/>
        <v>93949</v>
      </c>
      <c r="C99" s="95">
        <f t="shared" si="2"/>
        <v>73965</v>
      </c>
      <c r="D99" s="95">
        <f t="shared" si="17"/>
        <v>74336.683417085427</v>
      </c>
      <c r="E99" s="95">
        <f t="shared" si="3"/>
        <v>7395335</v>
      </c>
      <c r="F99" s="95">
        <f t="shared" si="4"/>
        <v>5835652</v>
      </c>
      <c r="G99" s="95">
        <f t="shared" si="18"/>
        <v>5985284.102564103</v>
      </c>
      <c r="H99" s="95">
        <f t="shared" si="5"/>
        <v>13509</v>
      </c>
      <c r="I99" s="95">
        <f t="shared" si="6"/>
        <v>19245</v>
      </c>
      <c r="J99" s="95">
        <f t="shared" si="19"/>
        <v>42577.433628318584</v>
      </c>
      <c r="K99" s="95">
        <f t="shared" si="7"/>
        <v>846341</v>
      </c>
      <c r="L99" s="95">
        <f t="shared" si="8"/>
        <v>999544</v>
      </c>
      <c r="M99" s="95">
        <f t="shared" si="20"/>
        <v>2163515.1515151514</v>
      </c>
      <c r="N99" s="95">
        <f t="shared" si="9"/>
        <v>10771</v>
      </c>
      <c r="O99" s="95">
        <f t="shared" si="10"/>
        <v>9525</v>
      </c>
      <c r="P99" s="95">
        <f t="shared" si="21"/>
        <v>9769.2307692307695</v>
      </c>
      <c r="Q99" s="95">
        <f t="shared" si="11"/>
        <v>2059313</v>
      </c>
      <c r="R99" s="95">
        <f t="shared" si="12"/>
        <v>1950719</v>
      </c>
      <c r="S99" s="95">
        <f t="shared" si="22"/>
        <v>2081877.2678762006</v>
      </c>
      <c r="T99" s="95">
        <f t="shared" si="13"/>
        <v>609</v>
      </c>
      <c r="U99" s="95">
        <f t="shared" si="14"/>
        <v>281</v>
      </c>
      <c r="V99" s="95">
        <f t="shared" si="23"/>
        <v>755.3763440860215</v>
      </c>
      <c r="W99" s="95">
        <f t="shared" si="15"/>
        <v>9945</v>
      </c>
      <c r="X99" s="95">
        <f t="shared" si="16"/>
        <v>6301</v>
      </c>
      <c r="Y99" s="95">
        <f t="shared" si="24"/>
        <v>16366.233766233767</v>
      </c>
    </row>
    <row r="100" spans="1:25" ht="13.6" customHeight="1">
      <c r="A100" s="97" t="s">
        <v>465</v>
      </c>
      <c r="B100" s="95">
        <f t="shared" si="1"/>
        <v>117650</v>
      </c>
      <c r="C100" s="95">
        <f t="shared" si="2"/>
        <v>92578</v>
      </c>
      <c r="D100" s="95">
        <f t="shared" si="17"/>
        <v>109430.26004728134</v>
      </c>
      <c r="E100" s="95">
        <f t="shared" si="3"/>
        <v>13350899</v>
      </c>
      <c r="F100" s="95">
        <f t="shared" si="4"/>
        <v>9911291</v>
      </c>
      <c r="G100" s="95">
        <f t="shared" si="18"/>
        <v>11431708.189158015</v>
      </c>
      <c r="H100" s="95">
        <f t="shared" si="5"/>
        <v>14594</v>
      </c>
      <c r="I100" s="95">
        <f t="shared" si="6"/>
        <v>24778</v>
      </c>
      <c r="J100" s="95">
        <f t="shared" si="19"/>
        <v>50259.634888438137</v>
      </c>
      <c r="K100" s="95">
        <f t="shared" si="7"/>
        <v>1187338</v>
      </c>
      <c r="L100" s="95">
        <f t="shared" si="8"/>
        <v>2580642</v>
      </c>
      <c r="M100" s="95">
        <f t="shared" si="20"/>
        <v>5502434.9680170575</v>
      </c>
      <c r="N100" s="95">
        <f t="shared" si="9"/>
        <v>49635</v>
      </c>
      <c r="O100" s="95">
        <f t="shared" si="10"/>
        <v>47067</v>
      </c>
      <c r="P100" s="95">
        <f t="shared" si="21"/>
        <v>53485.227272727272</v>
      </c>
      <c r="Q100" s="95">
        <f t="shared" si="11"/>
        <v>115372732</v>
      </c>
      <c r="R100" s="95">
        <f t="shared" si="12"/>
        <v>107818936</v>
      </c>
      <c r="S100" s="95">
        <f t="shared" si="22"/>
        <v>115561560.55734192</v>
      </c>
      <c r="T100" s="95">
        <f t="shared" si="13"/>
        <v>1324</v>
      </c>
      <c r="U100" s="95">
        <f t="shared" si="14"/>
        <v>567</v>
      </c>
      <c r="V100" s="95">
        <f t="shared" si="23"/>
        <v>1309.4688221709007</v>
      </c>
      <c r="W100" s="95">
        <f t="shared" si="15"/>
        <v>40213</v>
      </c>
      <c r="X100" s="95">
        <f t="shared" si="16"/>
        <v>19571</v>
      </c>
      <c r="Y100" s="95">
        <f t="shared" si="24"/>
        <v>50702.072538860099</v>
      </c>
    </row>
    <row r="101" spans="1:25" s="107" customFormat="1" ht="13.6" customHeight="1">
      <c r="A101" s="100" t="s">
        <v>464</v>
      </c>
      <c r="B101" s="107">
        <f t="shared" si="1"/>
        <v>82785</v>
      </c>
      <c r="C101" s="107">
        <f t="shared" si="2"/>
        <v>58485</v>
      </c>
      <c r="D101" s="107">
        <f t="shared" si="17"/>
        <v>65200.668896321069</v>
      </c>
      <c r="E101" s="107">
        <f t="shared" si="3"/>
        <v>9739931</v>
      </c>
      <c r="F101" s="107">
        <f t="shared" si="4"/>
        <v>5950133</v>
      </c>
      <c r="G101" s="107">
        <f t="shared" si="18"/>
        <v>6640773.4375</v>
      </c>
      <c r="H101" s="107">
        <f t="shared" si="5"/>
        <v>8219</v>
      </c>
      <c r="I101" s="107">
        <f t="shared" si="6"/>
        <v>12707</v>
      </c>
      <c r="J101" s="107">
        <f t="shared" si="19"/>
        <v>16920.106524633822</v>
      </c>
      <c r="K101" s="107">
        <f t="shared" si="7"/>
        <v>804990</v>
      </c>
      <c r="L101" s="107">
        <f t="shared" si="8"/>
        <v>1213876</v>
      </c>
      <c r="M101" s="107">
        <f t="shared" si="20"/>
        <v>1690635.0974930362</v>
      </c>
      <c r="N101" s="107">
        <f t="shared" si="9"/>
        <v>20313</v>
      </c>
      <c r="O101" s="107">
        <f t="shared" si="10"/>
        <v>14711</v>
      </c>
      <c r="P101" s="107">
        <f t="shared" si="21"/>
        <v>15244.559585492229</v>
      </c>
      <c r="Q101" s="107">
        <f t="shared" si="11"/>
        <v>12629439</v>
      </c>
      <c r="R101" s="107">
        <f t="shared" si="12"/>
        <v>8795285</v>
      </c>
      <c r="S101" s="107">
        <f t="shared" si="22"/>
        <v>8522562.9844961241</v>
      </c>
      <c r="T101" s="107">
        <f t="shared" si="13"/>
        <v>400</v>
      </c>
      <c r="U101" s="107">
        <f t="shared" si="14"/>
        <v>88</v>
      </c>
      <c r="V101" s="107">
        <f t="shared" si="23"/>
        <v>334.6007604562738</v>
      </c>
      <c r="W101" s="107">
        <f t="shared" si="15"/>
        <v>16137</v>
      </c>
      <c r="X101" s="107">
        <f t="shared" si="16"/>
        <v>4535</v>
      </c>
      <c r="Y101" s="107">
        <f t="shared" si="24"/>
        <v>15218.12080536913</v>
      </c>
    </row>
    <row r="102" spans="1:25" ht="13.6" customHeight="1">
      <c r="A102" s="97" t="s">
        <v>462</v>
      </c>
      <c r="B102" s="95">
        <f t="shared" si="1"/>
        <v>3976</v>
      </c>
      <c r="C102" s="95">
        <f t="shared" si="2"/>
        <v>2771</v>
      </c>
      <c r="D102" s="95">
        <f t="shared" si="17"/>
        <v>3159.6351197263398</v>
      </c>
      <c r="E102" s="95">
        <f t="shared" si="3"/>
        <v>232540</v>
      </c>
      <c r="F102" s="95">
        <f t="shared" si="4"/>
        <v>168710</v>
      </c>
      <c r="G102" s="95">
        <f t="shared" si="18"/>
        <v>192591.32420091325</v>
      </c>
      <c r="H102" s="95">
        <f t="shared" si="5"/>
        <v>2049</v>
      </c>
      <c r="I102" s="95">
        <f t="shared" si="6"/>
        <v>1634</v>
      </c>
      <c r="J102" s="95">
        <f t="shared" si="19"/>
        <v>4834.3195266272196</v>
      </c>
      <c r="K102" s="95">
        <f t="shared" si="7"/>
        <v>186396</v>
      </c>
      <c r="L102" s="95">
        <f t="shared" si="8"/>
        <v>136322</v>
      </c>
      <c r="M102" s="95">
        <f t="shared" si="20"/>
        <v>386181.30311614735</v>
      </c>
      <c r="N102" s="95">
        <f t="shared" si="9"/>
        <v>13395</v>
      </c>
      <c r="O102" s="95">
        <f t="shared" si="10"/>
        <v>5340</v>
      </c>
      <c r="P102" s="95">
        <f t="shared" si="21"/>
        <v>5230.1665034280122</v>
      </c>
      <c r="Q102" s="95">
        <f t="shared" si="11"/>
        <v>58767240</v>
      </c>
      <c r="R102" s="95">
        <f t="shared" si="12"/>
        <v>7761673</v>
      </c>
      <c r="S102" s="95">
        <f t="shared" si="22"/>
        <v>7343115.4210028378</v>
      </c>
      <c r="T102" s="95">
        <f t="shared" si="13"/>
        <v>1215</v>
      </c>
      <c r="U102" s="95">
        <f t="shared" si="14"/>
        <v>514</v>
      </c>
      <c r="V102" s="95">
        <f t="shared" si="23"/>
        <v>1001.9493177387915</v>
      </c>
      <c r="W102" s="95">
        <f t="shared" si="15"/>
        <v>22856</v>
      </c>
      <c r="X102" s="95">
        <f t="shared" si="16"/>
        <v>14303</v>
      </c>
      <c r="Y102" s="95">
        <f t="shared" si="24"/>
        <v>24283.531409168081</v>
      </c>
    </row>
    <row r="103" spans="1:25" ht="13.6" customHeight="1">
      <c r="A103" s="98" t="s">
        <v>439</v>
      </c>
      <c r="B103" s="95">
        <f t="shared" si="1"/>
        <v>56067</v>
      </c>
      <c r="C103" s="95">
        <f t="shared" si="2"/>
        <v>43628</v>
      </c>
      <c r="D103" s="95">
        <f t="shared" si="17"/>
        <v>42111.969111969112</v>
      </c>
      <c r="E103" s="95">
        <f t="shared" si="3"/>
        <v>5362095</v>
      </c>
      <c r="F103" s="95">
        <f t="shared" si="4"/>
        <v>4619538</v>
      </c>
      <c r="G103" s="95">
        <f t="shared" si="18"/>
        <v>4480638.2153249271</v>
      </c>
      <c r="H103" s="95">
        <f t="shared" si="5"/>
        <v>8246</v>
      </c>
      <c r="I103" s="95">
        <f t="shared" si="6"/>
        <v>13007</v>
      </c>
      <c r="J103" s="95">
        <f t="shared" si="19"/>
        <v>26066.13226452906</v>
      </c>
      <c r="K103" s="95">
        <f t="shared" si="7"/>
        <v>502741</v>
      </c>
      <c r="L103" s="95">
        <f t="shared" si="8"/>
        <v>607569</v>
      </c>
      <c r="M103" s="95">
        <f t="shared" si="20"/>
        <v>1353160.3563474389</v>
      </c>
      <c r="N103" s="95">
        <f t="shared" si="9"/>
        <v>9917</v>
      </c>
      <c r="O103" s="95">
        <f t="shared" si="10"/>
        <v>8677</v>
      </c>
      <c r="P103" s="95">
        <f t="shared" si="21"/>
        <v>9270.2991452991464</v>
      </c>
      <c r="Q103" s="95">
        <f t="shared" si="11"/>
        <v>11350430</v>
      </c>
      <c r="R103" s="95">
        <f t="shared" si="12"/>
        <v>9762109</v>
      </c>
      <c r="S103" s="95">
        <f t="shared" si="22"/>
        <v>10363173.036093418</v>
      </c>
      <c r="T103" s="95">
        <f t="shared" si="13"/>
        <v>425</v>
      </c>
      <c r="U103" s="95">
        <f t="shared" si="14"/>
        <v>210</v>
      </c>
      <c r="V103" s="95">
        <f t="shared" si="23"/>
        <v>360.82474226804123</v>
      </c>
      <c r="W103" s="95">
        <f t="shared" si="15"/>
        <v>21234</v>
      </c>
      <c r="X103" s="95">
        <f t="shared" si="16"/>
        <v>6363</v>
      </c>
      <c r="Y103" s="95">
        <f t="shared" si="24"/>
        <v>24011.32075471698</v>
      </c>
    </row>
    <row r="104" spans="1:25" ht="13.6" customHeight="1">
      <c r="A104" s="97" t="s">
        <v>444</v>
      </c>
      <c r="B104" s="95">
        <f t="shared" si="1"/>
        <v>88287</v>
      </c>
      <c r="C104" s="95">
        <f t="shared" si="2"/>
        <v>63533</v>
      </c>
      <c r="D104" s="95">
        <f t="shared" si="17"/>
        <v>73448.554913294793</v>
      </c>
      <c r="E104" s="95">
        <f t="shared" si="3"/>
        <v>9421011</v>
      </c>
      <c r="F104" s="95">
        <f t="shared" si="4"/>
        <v>6856572</v>
      </c>
      <c r="G104" s="95">
        <f t="shared" si="18"/>
        <v>7061351.1843460351</v>
      </c>
      <c r="H104" s="95">
        <f t="shared" si="5"/>
        <v>18367</v>
      </c>
      <c r="I104" s="95">
        <f t="shared" si="6"/>
        <v>19221</v>
      </c>
      <c r="J104" s="95">
        <f t="shared" si="19"/>
        <v>38442</v>
      </c>
      <c r="K104" s="95">
        <f t="shared" si="7"/>
        <v>1077383</v>
      </c>
      <c r="L104" s="95">
        <f t="shared" si="8"/>
        <v>1218797</v>
      </c>
      <c r="M104" s="95">
        <f t="shared" si="20"/>
        <v>2303964.0831758035</v>
      </c>
      <c r="N104" s="95">
        <f t="shared" si="9"/>
        <v>2614</v>
      </c>
      <c r="O104" s="95">
        <f t="shared" si="10"/>
        <v>3103</v>
      </c>
      <c r="P104" s="95">
        <f t="shared" si="21"/>
        <v>3402.4122807017543</v>
      </c>
      <c r="Q104" s="95">
        <f t="shared" si="11"/>
        <v>1056621</v>
      </c>
      <c r="R104" s="95">
        <f t="shared" si="12"/>
        <v>1484048</v>
      </c>
      <c r="S104" s="95">
        <f t="shared" si="22"/>
        <v>1476664.6766169155</v>
      </c>
      <c r="T104" s="95">
        <f t="shared" si="13"/>
        <v>554</v>
      </c>
      <c r="U104" s="95">
        <f t="shared" si="14"/>
        <v>439</v>
      </c>
      <c r="V104" s="95">
        <f t="shared" si="23"/>
        <v>977.728285077951</v>
      </c>
      <c r="W104" s="95">
        <f t="shared" si="15"/>
        <v>5237</v>
      </c>
      <c r="X104" s="95">
        <f t="shared" si="16"/>
        <v>4558</v>
      </c>
      <c r="Y104" s="95">
        <f t="shared" si="24"/>
        <v>8867.7042801556418</v>
      </c>
    </row>
    <row r="105" spans="1:25" ht="13.6" customHeight="1">
      <c r="A105" s="97" t="s">
        <v>463</v>
      </c>
      <c r="B105" s="95">
        <f t="shared" si="1"/>
        <v>46393</v>
      </c>
      <c r="C105" s="95">
        <f t="shared" si="2"/>
        <v>37571</v>
      </c>
      <c r="D105" s="95">
        <f t="shared" si="17"/>
        <v>36870.46123650638</v>
      </c>
      <c r="E105" s="95">
        <f t="shared" si="3"/>
        <v>3876529</v>
      </c>
      <c r="F105" s="95">
        <f t="shared" si="4"/>
        <v>2858621</v>
      </c>
      <c r="G105" s="95">
        <f t="shared" si="18"/>
        <v>2646871.2962962962</v>
      </c>
      <c r="H105" s="95">
        <f t="shared" si="5"/>
        <v>8028</v>
      </c>
      <c r="I105" s="95">
        <f t="shared" si="6"/>
        <v>12186</v>
      </c>
      <c r="J105" s="95">
        <f t="shared" si="19"/>
        <v>41030.303030303025</v>
      </c>
      <c r="K105" s="95">
        <f t="shared" si="7"/>
        <v>631319</v>
      </c>
      <c r="L105" s="95">
        <f t="shared" si="8"/>
        <v>976177</v>
      </c>
      <c r="M105" s="95">
        <f t="shared" si="20"/>
        <v>2380919.512195122</v>
      </c>
      <c r="N105" s="95">
        <f t="shared" si="9"/>
        <v>127</v>
      </c>
      <c r="O105" s="95">
        <f t="shared" si="10"/>
        <v>528</v>
      </c>
      <c r="P105" s="95">
        <f t="shared" si="21"/>
        <v>779.91137370753324</v>
      </c>
      <c r="Q105" s="95">
        <f t="shared" si="11"/>
        <v>28568</v>
      </c>
      <c r="R105" s="95">
        <f t="shared" si="12"/>
        <v>143664</v>
      </c>
      <c r="S105" s="95">
        <f t="shared" si="22"/>
        <v>208813.95348837209</v>
      </c>
      <c r="T105" s="95">
        <f t="shared" si="13"/>
        <v>145</v>
      </c>
      <c r="U105" s="95">
        <f t="shared" si="14"/>
        <v>488</v>
      </c>
      <c r="V105" s="95">
        <f t="shared" si="23"/>
        <v>991.86991869918688</v>
      </c>
      <c r="W105" s="95">
        <f t="shared" si="15"/>
        <v>3087</v>
      </c>
      <c r="X105" s="95">
        <f t="shared" si="16"/>
        <v>16850</v>
      </c>
      <c r="Y105" s="95">
        <f t="shared" si="24"/>
        <v>31436.567164179105</v>
      </c>
    </row>
    <row r="106" spans="1:25" s="107" customFormat="1" ht="13.6" customHeight="1">
      <c r="A106" s="100" t="s">
        <v>441</v>
      </c>
      <c r="B106" s="107">
        <f t="shared" si="1"/>
        <v>65757</v>
      </c>
      <c r="C106" s="107">
        <f t="shared" si="2"/>
        <v>56098</v>
      </c>
      <c r="D106" s="107">
        <f t="shared" si="17"/>
        <v>57068.158697863684</v>
      </c>
      <c r="E106" s="107">
        <f t="shared" si="3"/>
        <v>7441698</v>
      </c>
      <c r="F106" s="107">
        <f t="shared" si="4"/>
        <v>5056770</v>
      </c>
      <c r="G106" s="107">
        <f t="shared" si="18"/>
        <v>4829770.7736389684</v>
      </c>
      <c r="H106" s="107">
        <f t="shared" si="5"/>
        <v>6497</v>
      </c>
      <c r="I106" s="107">
        <f t="shared" si="6"/>
        <v>8351</v>
      </c>
      <c r="J106" s="107">
        <f t="shared" si="19"/>
        <v>15937.022900763359</v>
      </c>
      <c r="K106" s="107">
        <f t="shared" si="7"/>
        <v>664034</v>
      </c>
      <c r="L106" s="107">
        <f t="shared" si="8"/>
        <v>625129</v>
      </c>
      <c r="M106" s="107">
        <f t="shared" si="20"/>
        <v>1318837.552742616</v>
      </c>
      <c r="N106" s="107">
        <f t="shared" si="9"/>
        <v>300</v>
      </c>
      <c r="O106" s="107">
        <f t="shared" si="10"/>
        <v>206</v>
      </c>
      <c r="P106" s="107">
        <f t="shared" si="21"/>
        <v>313.54642313546424</v>
      </c>
      <c r="Q106" s="107">
        <f t="shared" si="11"/>
        <v>37757</v>
      </c>
      <c r="R106" s="107">
        <f t="shared" si="12"/>
        <v>34657</v>
      </c>
      <c r="S106" s="107">
        <f t="shared" si="22"/>
        <v>82911.483253588522</v>
      </c>
      <c r="T106" s="107">
        <f t="shared" si="13"/>
        <v>317</v>
      </c>
      <c r="U106" s="107">
        <f t="shared" si="14"/>
        <v>159</v>
      </c>
      <c r="V106" s="107">
        <f t="shared" si="23"/>
        <v>604.5627376425856</v>
      </c>
      <c r="W106" s="107">
        <f t="shared" si="15"/>
        <v>5320</v>
      </c>
      <c r="X106" s="107">
        <f t="shared" si="16"/>
        <v>2200</v>
      </c>
      <c r="Y106" s="107">
        <f t="shared" si="24"/>
        <v>12865.497076023395</v>
      </c>
    </row>
    <row r="107" spans="1:25" ht="13.6" customHeight="1">
      <c r="A107" s="97" t="s">
        <v>543</v>
      </c>
      <c r="B107" s="95">
        <f t="shared" si="1"/>
        <v>2199</v>
      </c>
      <c r="C107" s="95">
        <f t="shared" si="2"/>
        <v>1252</v>
      </c>
      <c r="D107" s="95">
        <f t="shared" si="17"/>
        <v>1384.9557522123894</v>
      </c>
      <c r="E107" s="95">
        <f t="shared" si="3"/>
        <v>569516</v>
      </c>
      <c r="F107" s="95">
        <f t="shared" si="4"/>
        <v>426469</v>
      </c>
      <c r="G107" s="95">
        <f t="shared" si="18"/>
        <v>451289.94708994706</v>
      </c>
      <c r="H107" s="95">
        <f t="shared" si="5"/>
        <v>321</v>
      </c>
      <c r="I107" s="95">
        <f t="shared" si="6"/>
        <v>217</v>
      </c>
      <c r="J107" s="95">
        <f t="shared" si="19"/>
        <v>471.73913043478262</v>
      </c>
      <c r="K107" s="95">
        <f t="shared" si="7"/>
        <v>100563</v>
      </c>
      <c r="L107" s="95">
        <f t="shared" si="8"/>
        <v>40191</v>
      </c>
      <c r="M107" s="95">
        <f t="shared" si="20"/>
        <v>90316.853932584272</v>
      </c>
      <c r="N107" s="95">
        <f t="shared" si="9"/>
        <v>0</v>
      </c>
      <c r="O107" s="95">
        <f t="shared" si="10"/>
        <v>0</v>
      </c>
      <c r="P107" s="95">
        <f t="shared" si="21"/>
        <v>0</v>
      </c>
      <c r="Q107" s="95">
        <f t="shared" si="11"/>
        <v>0</v>
      </c>
      <c r="R107" s="95">
        <f t="shared" si="12"/>
        <v>0</v>
      </c>
      <c r="S107" s="95">
        <f t="shared" si="22"/>
        <v>0</v>
      </c>
      <c r="T107" s="95">
        <f t="shared" si="13"/>
        <v>0</v>
      </c>
      <c r="U107" s="95">
        <f t="shared" si="14"/>
        <v>0</v>
      </c>
      <c r="V107" s="95">
        <f t="shared" si="23"/>
        <v>0</v>
      </c>
      <c r="W107" s="95">
        <f t="shared" si="15"/>
        <v>0</v>
      </c>
      <c r="X107" s="95">
        <f t="shared" si="16"/>
        <v>0</v>
      </c>
      <c r="Y107" s="95">
        <f t="shared" si="24"/>
        <v>0</v>
      </c>
    </row>
    <row r="108" spans="1:25" ht="13.6" customHeight="1">
      <c r="A108" s="98" t="s">
        <v>446</v>
      </c>
      <c r="B108" s="95">
        <f t="shared" si="1"/>
        <v>62537</v>
      </c>
      <c r="C108" s="95">
        <f t="shared" si="2"/>
        <v>53209</v>
      </c>
      <c r="D108" s="95">
        <f t="shared" si="17"/>
        <v>53909.827760891589</v>
      </c>
      <c r="E108" s="95">
        <f t="shared" si="3"/>
        <v>9062245</v>
      </c>
      <c r="F108" s="95">
        <f t="shared" si="4"/>
        <v>8289202</v>
      </c>
      <c r="G108" s="95">
        <f t="shared" si="18"/>
        <v>8432555.442522889</v>
      </c>
      <c r="H108" s="95">
        <f t="shared" si="5"/>
        <v>5651</v>
      </c>
      <c r="I108" s="95">
        <f t="shared" si="6"/>
        <v>11069</v>
      </c>
      <c r="J108" s="95">
        <f t="shared" si="19"/>
        <v>29360.74270557029</v>
      </c>
      <c r="K108" s="95">
        <f t="shared" si="7"/>
        <v>494313</v>
      </c>
      <c r="L108" s="95">
        <f t="shared" si="8"/>
        <v>524511</v>
      </c>
      <c r="M108" s="95">
        <f t="shared" si="20"/>
        <v>1387595.2380952381</v>
      </c>
      <c r="N108" s="95">
        <f t="shared" si="9"/>
        <v>21</v>
      </c>
      <c r="O108" s="95">
        <f t="shared" si="10"/>
        <v>78</v>
      </c>
      <c r="P108" s="95">
        <f t="shared" si="21"/>
        <v>113.20754716981131</v>
      </c>
      <c r="Q108" s="95">
        <f t="shared" si="11"/>
        <v>907</v>
      </c>
      <c r="R108" s="95">
        <f t="shared" si="12"/>
        <v>3187</v>
      </c>
      <c r="S108" s="95">
        <f t="shared" si="22"/>
        <v>3180.6387225548901</v>
      </c>
      <c r="T108" s="95">
        <f t="shared" si="13"/>
        <v>43</v>
      </c>
      <c r="U108" s="95">
        <f t="shared" si="14"/>
        <v>72</v>
      </c>
      <c r="V108" s="95">
        <f t="shared" si="23"/>
        <v>142.85714285714286</v>
      </c>
      <c r="W108" s="95">
        <f t="shared" si="15"/>
        <v>775</v>
      </c>
      <c r="X108" s="95">
        <f t="shared" si="16"/>
        <v>1217</v>
      </c>
      <c r="Y108" s="95">
        <f t="shared" si="24"/>
        <v>2594.8827292110873</v>
      </c>
    </row>
    <row r="109" spans="1:25" ht="13.6" customHeight="1">
      <c r="A109" s="97" t="s">
        <v>466</v>
      </c>
      <c r="B109" s="95">
        <f t="shared" si="1"/>
        <v>32083</v>
      </c>
      <c r="C109" s="95">
        <f t="shared" si="2"/>
        <v>26728</v>
      </c>
      <c r="D109" s="95">
        <f t="shared" si="17"/>
        <v>26463.366336633662</v>
      </c>
      <c r="E109" s="95">
        <f t="shared" si="3"/>
        <v>9793699</v>
      </c>
      <c r="F109" s="95">
        <f t="shared" si="4"/>
        <v>4325960</v>
      </c>
      <c r="G109" s="95">
        <f t="shared" si="18"/>
        <v>4262029.5566502465</v>
      </c>
      <c r="H109" s="95">
        <f t="shared" si="5"/>
        <v>4238</v>
      </c>
      <c r="I109" s="95">
        <f t="shared" si="6"/>
        <v>9034</v>
      </c>
      <c r="J109" s="95">
        <f t="shared" si="19"/>
        <v>19139.830508474573</v>
      </c>
      <c r="K109" s="95">
        <f t="shared" si="7"/>
        <v>290672</v>
      </c>
      <c r="L109" s="95">
        <f t="shared" si="8"/>
        <v>583467</v>
      </c>
      <c r="M109" s="95">
        <f t="shared" si="20"/>
        <v>1225771.0084033613</v>
      </c>
      <c r="N109" s="95">
        <f t="shared" si="9"/>
        <v>0</v>
      </c>
      <c r="O109" s="95">
        <f t="shared" si="10"/>
        <v>1</v>
      </c>
      <c r="P109" s="95">
        <f t="shared" si="21"/>
        <v>22.727272727272698</v>
      </c>
      <c r="Q109" s="95">
        <f t="shared" si="11"/>
        <v>0</v>
      </c>
      <c r="R109" s="95">
        <f t="shared" si="12"/>
        <v>11</v>
      </c>
      <c r="S109" s="95">
        <f t="shared" si="22"/>
        <v>261.90476190476176</v>
      </c>
      <c r="T109" s="95">
        <f t="shared" si="13"/>
        <v>59</v>
      </c>
      <c r="U109" s="95">
        <f t="shared" si="14"/>
        <v>26</v>
      </c>
      <c r="V109" s="95">
        <f t="shared" si="23"/>
        <v>41.401273885350321</v>
      </c>
      <c r="W109" s="95">
        <f t="shared" si="15"/>
        <v>1104</v>
      </c>
      <c r="X109" s="95">
        <f t="shared" si="16"/>
        <v>480</v>
      </c>
      <c r="Y109" s="95">
        <f t="shared" si="24"/>
        <v>669.45606694560672</v>
      </c>
    </row>
    <row r="110" spans="1:25" ht="13.6" customHeight="1">
      <c r="A110" s="97" t="s">
        <v>450</v>
      </c>
      <c r="B110" s="95">
        <f t="shared" si="1"/>
        <v>8700</v>
      </c>
      <c r="C110" s="95">
        <f t="shared" si="2"/>
        <v>3654</v>
      </c>
      <c r="D110" s="95">
        <f t="shared" si="17"/>
        <v>4477.9411764705883</v>
      </c>
      <c r="E110" s="95">
        <f t="shared" si="3"/>
        <v>1041506</v>
      </c>
      <c r="F110" s="95">
        <f t="shared" si="4"/>
        <v>465902</v>
      </c>
      <c r="G110" s="95">
        <f t="shared" si="18"/>
        <v>511418.22173435788</v>
      </c>
      <c r="H110" s="95">
        <f t="shared" si="5"/>
        <v>675</v>
      </c>
      <c r="I110" s="95">
        <f t="shared" si="6"/>
        <v>1520</v>
      </c>
      <c r="J110" s="95">
        <f t="shared" si="19"/>
        <v>2165.2421652421654</v>
      </c>
      <c r="K110" s="95">
        <f t="shared" si="7"/>
        <v>127642</v>
      </c>
      <c r="L110" s="95">
        <f t="shared" si="8"/>
        <v>134175</v>
      </c>
      <c r="M110" s="95">
        <f t="shared" si="20"/>
        <v>179859.24932975872</v>
      </c>
      <c r="N110" s="95">
        <f t="shared" si="9"/>
        <v>0</v>
      </c>
      <c r="O110" s="95">
        <f t="shared" si="10"/>
        <v>0</v>
      </c>
      <c r="P110" s="95">
        <f t="shared" si="21"/>
        <v>0</v>
      </c>
      <c r="Q110" s="95">
        <f t="shared" si="11"/>
        <v>0</v>
      </c>
      <c r="R110" s="95">
        <f t="shared" si="12"/>
        <v>0</v>
      </c>
      <c r="S110" s="95">
        <f t="shared" si="22"/>
        <v>0</v>
      </c>
      <c r="T110" s="95">
        <f t="shared" si="13"/>
        <v>25</v>
      </c>
      <c r="U110" s="95">
        <f t="shared" si="14"/>
        <v>11</v>
      </c>
      <c r="V110" s="95">
        <f t="shared" si="23"/>
        <v>18.96551724137931</v>
      </c>
      <c r="W110" s="95">
        <f t="shared" si="15"/>
        <v>237</v>
      </c>
      <c r="X110" s="95">
        <f t="shared" si="16"/>
        <v>76</v>
      </c>
      <c r="Y110" s="95">
        <f t="shared" si="24"/>
        <v>171.94570135746605</v>
      </c>
    </row>
    <row r="111" spans="1:25" ht="13.6" customHeight="1">
      <c r="A111" s="97" t="s">
        <v>451</v>
      </c>
      <c r="B111" s="95">
        <f t="shared" si="1"/>
        <v>21146</v>
      </c>
      <c r="C111" s="95">
        <f t="shared" si="2"/>
        <v>14872</v>
      </c>
      <c r="D111" s="95">
        <f t="shared" si="17"/>
        <v>15395.44513457557</v>
      </c>
      <c r="E111" s="95">
        <f t="shared" si="3"/>
        <v>3198520</v>
      </c>
      <c r="F111" s="95">
        <f t="shared" si="4"/>
        <v>2063259</v>
      </c>
      <c r="G111" s="95">
        <f t="shared" si="18"/>
        <v>1959410.2564102565</v>
      </c>
      <c r="H111" s="95">
        <f t="shared" si="5"/>
        <v>1127</v>
      </c>
      <c r="I111" s="95">
        <f t="shared" si="6"/>
        <v>1207</v>
      </c>
      <c r="J111" s="95">
        <f t="shared" si="19"/>
        <v>2362.0352250489236</v>
      </c>
      <c r="K111" s="95">
        <f t="shared" si="7"/>
        <v>118330</v>
      </c>
      <c r="L111" s="95">
        <f t="shared" si="8"/>
        <v>120829</v>
      </c>
      <c r="M111" s="95">
        <f t="shared" si="20"/>
        <v>221704.58715596329</v>
      </c>
      <c r="N111" s="95">
        <f t="shared" si="9"/>
        <v>0</v>
      </c>
      <c r="O111" s="95">
        <f t="shared" si="10"/>
        <v>0</v>
      </c>
      <c r="P111" s="95">
        <f t="shared" si="21"/>
        <v>0</v>
      </c>
      <c r="Q111" s="95">
        <f t="shared" si="11"/>
        <v>0</v>
      </c>
      <c r="R111" s="95">
        <f t="shared" si="12"/>
        <v>0</v>
      </c>
      <c r="S111" s="95">
        <f t="shared" si="22"/>
        <v>0</v>
      </c>
      <c r="T111" s="95">
        <f t="shared" si="13"/>
        <v>72</v>
      </c>
      <c r="U111" s="95">
        <f t="shared" si="14"/>
        <v>24</v>
      </c>
      <c r="V111" s="95">
        <f t="shared" si="23"/>
        <v>51.063829787234042</v>
      </c>
      <c r="W111" s="95">
        <f t="shared" si="15"/>
        <v>439</v>
      </c>
      <c r="X111" s="95">
        <f t="shared" si="16"/>
        <v>144</v>
      </c>
      <c r="Y111" s="95">
        <f t="shared" si="24"/>
        <v>252.1891418563923</v>
      </c>
    </row>
    <row r="112" spans="1:25" ht="13.6" customHeight="1">
      <c r="A112" s="97" t="s">
        <v>442</v>
      </c>
      <c r="B112" s="95">
        <f t="shared" si="1"/>
        <v>37214</v>
      </c>
      <c r="C112" s="95">
        <f t="shared" si="2"/>
        <v>20663</v>
      </c>
      <c r="D112" s="95">
        <f t="shared" si="17"/>
        <v>32437.990580847723</v>
      </c>
      <c r="E112" s="95">
        <f t="shared" si="3"/>
        <v>5481381</v>
      </c>
      <c r="F112" s="95">
        <f t="shared" si="4"/>
        <v>2457907</v>
      </c>
      <c r="G112" s="95">
        <f t="shared" si="18"/>
        <v>3764022.9709035223</v>
      </c>
      <c r="H112" s="95">
        <f t="shared" si="5"/>
        <v>7008</v>
      </c>
      <c r="I112" s="95">
        <f t="shared" si="6"/>
        <v>2770</v>
      </c>
      <c r="J112" s="95">
        <f t="shared" si="19"/>
        <v>7446.2365591397847</v>
      </c>
      <c r="K112" s="95">
        <f t="shared" si="7"/>
        <v>458436</v>
      </c>
      <c r="L112" s="95">
        <f t="shared" si="8"/>
        <v>193547</v>
      </c>
      <c r="M112" s="95">
        <f t="shared" si="20"/>
        <v>516125.33333333331</v>
      </c>
      <c r="N112" s="95">
        <f t="shared" si="9"/>
        <v>0</v>
      </c>
      <c r="O112" s="95">
        <f t="shared" si="10"/>
        <v>0</v>
      </c>
      <c r="P112" s="95">
        <f t="shared" si="21"/>
        <v>0</v>
      </c>
      <c r="Q112" s="95">
        <f t="shared" si="11"/>
        <v>0</v>
      </c>
      <c r="R112" s="95">
        <f t="shared" si="12"/>
        <v>0</v>
      </c>
      <c r="S112" s="95">
        <f t="shared" si="22"/>
        <v>0</v>
      </c>
      <c r="T112" s="95">
        <f t="shared" si="13"/>
        <v>0</v>
      </c>
      <c r="U112" s="95">
        <f t="shared" si="14"/>
        <v>0</v>
      </c>
      <c r="V112" s="95">
        <f t="shared" si="23"/>
        <v>0</v>
      </c>
      <c r="W112" s="95">
        <f t="shared" si="15"/>
        <v>0</v>
      </c>
      <c r="X112" s="95">
        <f t="shared" si="16"/>
        <v>0</v>
      </c>
      <c r="Y112" s="95">
        <f t="shared" si="24"/>
        <v>0</v>
      </c>
    </row>
    <row r="114" spans="1:9" ht="61.15">
      <c r="A114" s="106" t="s">
        <v>912</v>
      </c>
      <c r="B114" s="105" t="s">
        <v>911</v>
      </c>
      <c r="C114" s="105" t="s">
        <v>910</v>
      </c>
      <c r="D114" s="105" t="s">
        <v>909</v>
      </c>
      <c r="E114" s="105" t="s">
        <v>908</v>
      </c>
      <c r="F114" s="104" t="s">
        <v>907</v>
      </c>
      <c r="G114" s="103" t="s">
        <v>906</v>
      </c>
      <c r="H114" s="103" t="s">
        <v>905</v>
      </c>
      <c r="I114" s="103" t="s">
        <v>904</v>
      </c>
    </row>
    <row r="115" spans="1:9" ht="13.6" customHeight="1">
      <c r="A115" s="102" t="s">
        <v>883</v>
      </c>
      <c r="B115" s="96">
        <f>IFERROR((B80-D80)/D80,0)</f>
        <v>0.20788836887453763</v>
      </c>
      <c r="C115" s="96">
        <f>IFERROR((E80-G80)/G80,0)</f>
        <v>0.28025957815993391</v>
      </c>
      <c r="D115" s="96">
        <f>IFERROR((H80-J80)/J80,0)</f>
        <v>-0.67153134134995918</v>
      </c>
      <c r="E115" s="96">
        <f>IFERROR((K80-M80)/M80,0)</f>
        <v>-0.63320916942496619</v>
      </c>
      <c r="F115" s="96">
        <f>IFERROR((N80-P80)/P80,0)</f>
        <v>0.21748273647072697</v>
      </c>
      <c r="G115" s="96">
        <f>IFERROR((Q80-S80)/S80,0)</f>
        <v>0.24960913023890238</v>
      </c>
      <c r="H115" s="96">
        <f>IFERROR((T80-V80)/V80,0)</f>
        <v>-9.2397791597116738E-2</v>
      </c>
      <c r="I115" s="96">
        <f>IFERROR((W80-Y80)/Y80,0)</f>
        <v>-0.3509609412887042</v>
      </c>
    </row>
    <row r="116" spans="1:9" ht="13.6" customHeight="1">
      <c r="A116" s="98" t="s">
        <v>468</v>
      </c>
      <c r="B116" s="96">
        <f t="shared" ref="B116:B146" si="25">IFERROR((B82-D82)/D82,0)</f>
        <v>-0.16389637305699478</v>
      </c>
      <c r="C116" s="96">
        <f t="shared" ref="C116:C146" si="26">IFERROR((E82-G82)/G82,0)</f>
        <v>-0.11719101775364819</v>
      </c>
      <c r="D116" s="96">
        <f t="shared" ref="D116:D146" si="27">IFERROR((H82-J82)/J82,0)</f>
        <v>-0.48751287704178781</v>
      </c>
      <c r="E116" s="96">
        <f t="shared" ref="E116:E146" si="28">IFERROR((K82-M82)/M82,0)</f>
        <v>-0.36890120090053713</v>
      </c>
      <c r="F116" s="96">
        <f t="shared" ref="F116:F146" si="29">IFERROR((N82-P82)/P82,0)</f>
        <v>0</v>
      </c>
      <c r="G116" s="96">
        <f t="shared" ref="G116:G146" si="30">IFERROR((Q82-S82)/S82,0)</f>
        <v>0</v>
      </c>
      <c r="H116" s="96">
        <f t="shared" ref="H116:H146" si="31">IFERROR((T82-V82)/V82,0)</f>
        <v>0</v>
      </c>
      <c r="I116" s="96">
        <f t="shared" ref="I116:I146" si="32">IFERROR((W82-Y82)/Y82,0)</f>
        <v>0</v>
      </c>
    </row>
    <row r="117" spans="1:9" ht="13.6" customHeight="1">
      <c r="A117" s="97" t="s">
        <v>443</v>
      </c>
      <c r="B117" s="96">
        <f t="shared" si="25"/>
        <v>0.10844960821399624</v>
      </c>
      <c r="C117" s="96">
        <f t="shared" si="26"/>
        <v>0.1392204384888274</v>
      </c>
      <c r="D117" s="96">
        <f t="shared" si="27"/>
        <v>-0.35484977645305504</v>
      </c>
      <c r="E117" s="96">
        <f t="shared" si="28"/>
        <v>-0.41076788742558179</v>
      </c>
      <c r="F117" s="96">
        <f t="shared" si="29"/>
        <v>0.195944960362401</v>
      </c>
      <c r="G117" s="96">
        <f t="shared" si="30"/>
        <v>4.6000103517835449E-2</v>
      </c>
      <c r="H117" s="96">
        <f t="shared" si="31"/>
        <v>0.28066666666666629</v>
      </c>
      <c r="I117" s="96">
        <f t="shared" si="32"/>
        <v>0.11212903225806481</v>
      </c>
    </row>
    <row r="118" spans="1:9" ht="13.6" customHeight="1">
      <c r="A118" s="97" t="s">
        <v>461</v>
      </c>
      <c r="B118" s="96">
        <f t="shared" si="25"/>
        <v>3.6077822433321222E-2</v>
      </c>
      <c r="C118" s="96">
        <f t="shared" si="26"/>
        <v>6.9434515328250984E-2</v>
      </c>
      <c r="D118" s="96">
        <f t="shared" si="27"/>
        <v>-0.75809558117195008</v>
      </c>
      <c r="E118" s="96">
        <f t="shared" si="28"/>
        <v>-0.68281873059506826</v>
      </c>
      <c r="F118" s="96">
        <f t="shared" si="29"/>
        <v>0.44788555606829733</v>
      </c>
      <c r="G118" s="96">
        <f t="shared" si="30"/>
        <v>0.66501380301499036</v>
      </c>
      <c r="H118" s="96">
        <f t="shared" si="31"/>
        <v>0</v>
      </c>
      <c r="I118" s="96">
        <f t="shared" si="32"/>
        <v>0</v>
      </c>
    </row>
    <row r="119" spans="1:9" ht="13.6" customHeight="1">
      <c r="A119" s="97" t="s">
        <v>447</v>
      </c>
      <c r="B119" s="96">
        <f t="shared" si="25"/>
        <v>0.26401791570023175</v>
      </c>
      <c r="C119" s="96">
        <f t="shared" si="26"/>
        <v>0.37008713595392129</v>
      </c>
      <c r="D119" s="96">
        <f t="shared" si="27"/>
        <v>-0.75577240344956886</v>
      </c>
      <c r="E119" s="96">
        <f t="shared" si="28"/>
        <v>-0.7260606497611074</v>
      </c>
      <c r="F119" s="96">
        <f t="shared" si="29"/>
        <v>-0.94787500000000002</v>
      </c>
      <c r="G119" s="96">
        <f t="shared" si="30"/>
        <v>-0.98899713467048711</v>
      </c>
      <c r="H119" s="96">
        <f t="shared" si="31"/>
        <v>0.56458823529411761</v>
      </c>
      <c r="I119" s="96">
        <f t="shared" si="32"/>
        <v>0.57043999999999995</v>
      </c>
    </row>
    <row r="120" spans="1:9" ht="13.6" customHeight="1">
      <c r="A120" s="100" t="s">
        <v>452</v>
      </c>
      <c r="B120" s="99">
        <f t="shared" si="25"/>
        <v>0.3179290322580644</v>
      </c>
      <c r="C120" s="99">
        <f t="shared" si="26"/>
        <v>0.19338391164605703</v>
      </c>
      <c r="D120" s="99">
        <f t="shared" si="27"/>
        <v>-0.65502214348981402</v>
      </c>
      <c r="E120" s="99">
        <f t="shared" si="28"/>
        <v>-0.72461423972522632</v>
      </c>
      <c r="F120" s="99">
        <f t="shared" si="29"/>
        <v>0</v>
      </c>
      <c r="G120" s="99">
        <f t="shared" si="30"/>
        <v>0</v>
      </c>
      <c r="H120" s="99">
        <f t="shared" si="31"/>
        <v>0</v>
      </c>
      <c r="I120" s="99">
        <f t="shared" si="32"/>
        <v>0</v>
      </c>
    </row>
    <row r="121" spans="1:9" ht="13.6" customHeight="1">
      <c r="A121" s="98" t="s">
        <v>453</v>
      </c>
      <c r="B121" s="96">
        <f t="shared" si="25"/>
        <v>9.0046781115879826E-2</v>
      </c>
      <c r="C121" s="96">
        <f t="shared" si="26"/>
        <v>0.10135878713110279</v>
      </c>
      <c r="D121" s="96">
        <f t="shared" si="27"/>
        <v>-0.722104505868989</v>
      </c>
      <c r="E121" s="96">
        <f t="shared" si="28"/>
        <v>-0.70277237084786615</v>
      </c>
      <c r="F121" s="96">
        <f t="shared" si="29"/>
        <v>-4.3658261196838542E-2</v>
      </c>
      <c r="G121" s="96">
        <f t="shared" si="30"/>
        <v>-0.75565761924379615</v>
      </c>
      <c r="H121" s="96">
        <f t="shared" si="31"/>
        <v>-0.11133333333333326</v>
      </c>
      <c r="I121" s="96">
        <f t="shared" si="32"/>
        <v>-0.30500370828182949</v>
      </c>
    </row>
    <row r="122" spans="1:9" ht="13.6" customHeight="1">
      <c r="A122" s="97" t="s">
        <v>456</v>
      </c>
      <c r="B122" s="96">
        <f t="shared" si="25"/>
        <v>0.29966024229074878</v>
      </c>
      <c r="C122" s="96">
        <f t="shared" si="26"/>
        <v>0.11945815303173887</v>
      </c>
      <c r="D122" s="96">
        <f t="shared" si="27"/>
        <v>-0.66546184929878771</v>
      </c>
      <c r="E122" s="96">
        <f t="shared" si="28"/>
        <v>-0.58980492225507963</v>
      </c>
      <c r="F122" s="96">
        <f t="shared" si="29"/>
        <v>0</v>
      </c>
      <c r="G122" s="96">
        <f t="shared" si="30"/>
        <v>0</v>
      </c>
      <c r="H122" s="96">
        <f t="shared" si="31"/>
        <v>0.52725000000000055</v>
      </c>
      <c r="I122" s="96">
        <f t="shared" si="32"/>
        <v>-6.0478260869565613E-2</v>
      </c>
    </row>
    <row r="123" spans="1:9" ht="13.6" customHeight="1">
      <c r="A123" s="97" t="s">
        <v>459</v>
      </c>
      <c r="B123" s="96">
        <f t="shared" si="25"/>
        <v>0.14931263334349287</v>
      </c>
      <c r="C123" s="96">
        <f t="shared" si="26"/>
        <v>7.7911622599096439E-2</v>
      </c>
      <c r="D123" s="96">
        <f t="shared" si="27"/>
        <v>-0.60768538542030004</v>
      </c>
      <c r="E123" s="96">
        <f t="shared" si="28"/>
        <v>-0.66204384319560727</v>
      </c>
      <c r="F123" s="96">
        <f t="shared" si="29"/>
        <v>-0.24715789473684202</v>
      </c>
      <c r="G123" s="96">
        <f t="shared" si="30"/>
        <v>0.86004626490071823</v>
      </c>
      <c r="H123" s="96">
        <f t="shared" si="31"/>
        <v>-0.28600000000000003</v>
      </c>
      <c r="I123" s="96">
        <f t="shared" si="32"/>
        <v>-0.25924890829694325</v>
      </c>
    </row>
    <row r="124" spans="1:9" ht="13.6" customHeight="1">
      <c r="A124" s="98" t="s">
        <v>445</v>
      </c>
      <c r="B124" s="96">
        <f t="shared" si="25"/>
        <v>-4.0478224823213865E-2</v>
      </c>
      <c r="C124" s="96">
        <f t="shared" si="26"/>
        <v>5.5922971276731404E-2</v>
      </c>
      <c r="D124" s="96">
        <f t="shared" si="27"/>
        <v>0.98753043478260849</v>
      </c>
      <c r="E124" s="96">
        <f t="shared" si="28"/>
        <v>-0.35957950538314637</v>
      </c>
      <c r="F124" s="96">
        <f t="shared" si="29"/>
        <v>0.13075796823966662</v>
      </c>
      <c r="G124" s="96">
        <f t="shared" si="30"/>
        <v>1.5276667817189268E-2</v>
      </c>
      <c r="H124" s="96">
        <f t="shared" si="31"/>
        <v>1.4954128440366972</v>
      </c>
      <c r="I124" s="96">
        <f t="shared" si="32"/>
        <v>1.9214814814814816</v>
      </c>
    </row>
    <row r="125" spans="1:9" ht="13.6" customHeight="1">
      <c r="A125" s="97" t="s">
        <v>455</v>
      </c>
      <c r="B125" s="96">
        <f t="shared" si="25"/>
        <v>0.10883851332181275</v>
      </c>
      <c r="C125" s="96">
        <f t="shared" si="26"/>
        <v>4.8606654081479718E-2</v>
      </c>
      <c r="D125" s="96">
        <f t="shared" si="27"/>
        <v>-0.61103342007085304</v>
      </c>
      <c r="E125" s="96">
        <f t="shared" si="28"/>
        <v>-0.65754105600596036</v>
      </c>
      <c r="F125" s="96">
        <f t="shared" si="29"/>
        <v>0.27423210794831449</v>
      </c>
      <c r="G125" s="96">
        <f t="shared" si="30"/>
        <v>0.31312627342426308</v>
      </c>
      <c r="H125" s="96">
        <f t="shared" si="31"/>
        <v>0.1059582309582309</v>
      </c>
      <c r="I125" s="96">
        <f t="shared" si="32"/>
        <v>-0.73873110404863895</v>
      </c>
    </row>
    <row r="126" spans="1:9" ht="13.6" customHeight="1">
      <c r="A126" s="97" t="s">
        <v>440</v>
      </c>
      <c r="B126" s="96">
        <f t="shared" si="25"/>
        <v>0.26626616501550338</v>
      </c>
      <c r="C126" s="96">
        <f t="shared" si="26"/>
        <v>0.52849766403237519</v>
      </c>
      <c r="D126" s="96">
        <f t="shared" si="27"/>
        <v>-0.75231455728502172</v>
      </c>
      <c r="E126" s="96">
        <f t="shared" si="28"/>
        <v>-0.58141618959848618</v>
      </c>
      <c r="F126" s="96">
        <f t="shared" si="29"/>
        <v>7.0528564372736247E-2</v>
      </c>
      <c r="G126" s="96">
        <f t="shared" si="30"/>
        <v>0.15156440389999173</v>
      </c>
      <c r="H126" s="96">
        <f t="shared" si="31"/>
        <v>6.4292246520874619E-2</v>
      </c>
      <c r="I126" s="96">
        <f t="shared" si="32"/>
        <v>-0.21710880195599017</v>
      </c>
    </row>
    <row r="127" spans="1:9" ht="13.6" customHeight="1">
      <c r="A127" s="97" t="s">
        <v>469</v>
      </c>
      <c r="B127" s="96">
        <f t="shared" si="25"/>
        <v>0.11279561214566805</v>
      </c>
      <c r="C127" s="96">
        <f t="shared" si="26"/>
        <v>0.20181592405728169</v>
      </c>
      <c r="D127" s="96">
        <f t="shared" si="27"/>
        <v>-0.78040794117647061</v>
      </c>
      <c r="E127" s="96">
        <f t="shared" si="28"/>
        <v>-0.67672816584378048</v>
      </c>
      <c r="F127" s="96">
        <f t="shared" si="29"/>
        <v>0.22929301799843496</v>
      </c>
      <c r="G127" s="96">
        <f t="shared" si="30"/>
        <v>0.20465282100873611</v>
      </c>
      <c r="H127" s="96">
        <f t="shared" si="31"/>
        <v>-5.3333333333333385E-2</v>
      </c>
      <c r="I127" s="96">
        <f t="shared" si="32"/>
        <v>0.21041395348837222</v>
      </c>
    </row>
    <row r="128" spans="1:9" ht="13.6" customHeight="1">
      <c r="A128" s="97" t="s">
        <v>467</v>
      </c>
      <c r="B128" s="96">
        <f t="shared" si="25"/>
        <v>0.31049757471444239</v>
      </c>
      <c r="C128" s="96">
        <f t="shared" si="26"/>
        <v>0.43379018775971673</v>
      </c>
      <c r="D128" s="96">
        <f t="shared" si="27"/>
        <v>-0.61571496553987526</v>
      </c>
      <c r="E128" s="96">
        <f t="shared" si="28"/>
        <v>-0.57424347505163087</v>
      </c>
      <c r="F128" s="96">
        <f t="shared" si="29"/>
        <v>0.60314058368426193</v>
      </c>
      <c r="G128" s="96">
        <f t="shared" si="30"/>
        <v>0.62672378368552717</v>
      </c>
      <c r="H128" s="96">
        <f t="shared" si="31"/>
        <v>-0.42360269360269365</v>
      </c>
      <c r="I128" s="96">
        <f t="shared" si="32"/>
        <v>-0.67039773769489441</v>
      </c>
    </row>
    <row r="129" spans="1:9" ht="13.6" customHeight="1">
      <c r="A129" s="97" t="s">
        <v>454</v>
      </c>
      <c r="B129" s="96">
        <f t="shared" si="25"/>
        <v>0.4960116963041038</v>
      </c>
      <c r="C129" s="96">
        <f t="shared" si="26"/>
        <v>0.48923304408626417</v>
      </c>
      <c r="D129" s="96">
        <f t="shared" si="27"/>
        <v>-0.77589072563331907</v>
      </c>
      <c r="E129" s="96">
        <f t="shared" si="28"/>
        <v>-0.70110692968992949</v>
      </c>
      <c r="F129" s="96">
        <f t="shared" si="29"/>
        <v>0.62421774539219876</v>
      </c>
      <c r="G129" s="96">
        <f t="shared" si="30"/>
        <v>1.1097253575227259</v>
      </c>
      <c r="H129" s="96">
        <f t="shared" si="31"/>
        <v>0.17833333333333332</v>
      </c>
      <c r="I129" s="96">
        <f t="shared" si="32"/>
        <v>0.19266605166051665</v>
      </c>
    </row>
    <row r="130" spans="1:9" ht="13.6" customHeight="1">
      <c r="A130" s="100" t="s">
        <v>448</v>
      </c>
      <c r="B130" s="99">
        <f t="shared" si="25"/>
        <v>0.16302632886239432</v>
      </c>
      <c r="C130" s="99">
        <f t="shared" si="26"/>
        <v>0.2159948989437121</v>
      </c>
      <c r="D130" s="99">
        <f t="shared" si="27"/>
        <v>-0.74115017064846422</v>
      </c>
      <c r="E130" s="99">
        <f t="shared" si="28"/>
        <v>-0.67920070858085302</v>
      </c>
      <c r="F130" s="99">
        <f t="shared" si="29"/>
        <v>0.3562844104588061</v>
      </c>
      <c r="G130" s="99">
        <f t="shared" si="30"/>
        <v>1.6672915285897105</v>
      </c>
      <c r="H130" s="99">
        <f t="shared" si="31"/>
        <v>0.14995633187772911</v>
      </c>
      <c r="I130" s="99">
        <f t="shared" si="32"/>
        <v>-0.47738108137392998</v>
      </c>
    </row>
    <row r="131" spans="1:9" ht="13.6" customHeight="1">
      <c r="A131" s="101" t="s">
        <v>460</v>
      </c>
      <c r="B131" s="99">
        <f t="shared" si="25"/>
        <v>0.50963904387443038</v>
      </c>
      <c r="C131" s="99">
        <f t="shared" si="26"/>
        <v>0.71510774273795197</v>
      </c>
      <c r="D131" s="99">
        <f t="shared" si="27"/>
        <v>-0.63495408769302275</v>
      </c>
      <c r="E131" s="99">
        <f t="shared" si="28"/>
        <v>-0.53066083261420172</v>
      </c>
      <c r="F131" s="99">
        <f t="shared" si="29"/>
        <v>9.5661835748792209E-2</v>
      </c>
      <c r="G131" s="99">
        <f t="shared" si="30"/>
        <v>8.5769743535744625E-2</v>
      </c>
      <c r="H131" s="99">
        <f t="shared" si="31"/>
        <v>1.3199999999999977E-2</v>
      </c>
      <c r="I131" s="99">
        <f t="shared" si="32"/>
        <v>-0.31084168655529038</v>
      </c>
    </row>
    <row r="132" spans="1:9" ht="13.6" customHeight="1">
      <c r="A132" s="97" t="s">
        <v>458</v>
      </c>
      <c r="B132" s="96">
        <f t="shared" si="25"/>
        <v>0.23732342664206352</v>
      </c>
      <c r="C132" s="96">
        <f t="shared" si="26"/>
        <v>0.13506913783219288</v>
      </c>
      <c r="D132" s="96">
        <f t="shared" si="27"/>
        <v>-0.7483752093802345</v>
      </c>
      <c r="E132" s="96">
        <f t="shared" si="28"/>
        <v>-0.70843652136333213</v>
      </c>
      <c r="F132" s="96">
        <f t="shared" si="29"/>
        <v>0.84543186475409848</v>
      </c>
      <c r="G132" s="96">
        <f t="shared" si="30"/>
        <v>0.73330438086684513</v>
      </c>
      <c r="H132" s="96">
        <f t="shared" si="31"/>
        <v>1.2657894736842269E-2</v>
      </c>
      <c r="I132" s="96">
        <f t="shared" si="32"/>
        <v>-0.11055950920245465</v>
      </c>
    </row>
    <row r="133" spans="1:9" ht="13.6" customHeight="1">
      <c r="A133" s="97" t="s">
        <v>457</v>
      </c>
      <c r="B133" s="96">
        <f t="shared" si="25"/>
        <v>0.26383093354965187</v>
      </c>
      <c r="C133" s="96">
        <f t="shared" si="26"/>
        <v>0.23558629352812668</v>
      </c>
      <c r="D133" s="96">
        <f t="shared" si="27"/>
        <v>-0.68271925175370229</v>
      </c>
      <c r="E133" s="96">
        <f t="shared" si="28"/>
        <v>-0.6088120763067959</v>
      </c>
      <c r="F133" s="96">
        <f t="shared" si="29"/>
        <v>0.10254330708661415</v>
      </c>
      <c r="G133" s="96">
        <f t="shared" si="30"/>
        <v>-1.0838423678653857E-2</v>
      </c>
      <c r="H133" s="96">
        <f t="shared" si="31"/>
        <v>-0.19377935943060498</v>
      </c>
      <c r="I133" s="96">
        <f t="shared" si="32"/>
        <v>-0.39234645294397719</v>
      </c>
    </row>
    <row r="134" spans="1:9" ht="13.6" customHeight="1">
      <c r="A134" s="97" t="s">
        <v>465</v>
      </c>
      <c r="B134" s="96">
        <f t="shared" si="25"/>
        <v>7.5113957959774352E-2</v>
      </c>
      <c r="C134" s="96">
        <f t="shared" si="26"/>
        <v>0.16788311764834685</v>
      </c>
      <c r="D134" s="96">
        <f t="shared" si="27"/>
        <v>-0.70962781499717498</v>
      </c>
      <c r="E134" s="96">
        <f t="shared" si="28"/>
        <v>-0.78421589588947249</v>
      </c>
      <c r="F134" s="96">
        <f t="shared" si="29"/>
        <v>-7.1986742303524753E-2</v>
      </c>
      <c r="G134" s="96">
        <f t="shared" si="30"/>
        <v>-1.634008371219781E-3</v>
      </c>
      <c r="H134" s="96">
        <f t="shared" si="31"/>
        <v>1.1097001763668429E-2</v>
      </c>
      <c r="I134" s="96">
        <f t="shared" si="32"/>
        <v>-0.20687660313729489</v>
      </c>
    </row>
    <row r="135" spans="1:9" ht="13.6" customHeight="1">
      <c r="A135" s="100" t="s">
        <v>464</v>
      </c>
      <c r="B135" s="99">
        <f t="shared" si="25"/>
        <v>0.2696955629648628</v>
      </c>
      <c r="C135" s="99">
        <f t="shared" si="26"/>
        <v>0.46668623642530344</v>
      </c>
      <c r="D135" s="99">
        <f t="shared" si="27"/>
        <v>-0.51424655701581812</v>
      </c>
      <c r="E135" s="99">
        <f t="shared" si="28"/>
        <v>-0.52385349080136689</v>
      </c>
      <c r="F135" s="99">
        <f t="shared" si="29"/>
        <v>0.33247535857521576</v>
      </c>
      <c r="G135" s="99">
        <f t="shared" si="30"/>
        <v>0.48188274149160598</v>
      </c>
      <c r="H135" s="99">
        <f t="shared" si="31"/>
        <v>0.19545454545454533</v>
      </c>
      <c r="I135" s="99">
        <f t="shared" si="32"/>
        <v>6.0380595369349345E-2</v>
      </c>
    </row>
    <row r="136" spans="1:9" ht="13.6" customHeight="1">
      <c r="A136" s="97" t="s">
        <v>462</v>
      </c>
      <c r="B136" s="96">
        <f t="shared" si="25"/>
        <v>0.25837315048718873</v>
      </c>
      <c r="C136" s="96">
        <f t="shared" si="26"/>
        <v>0.2074271827396123</v>
      </c>
      <c r="D136" s="96">
        <f t="shared" si="27"/>
        <v>-0.57615544675642605</v>
      </c>
      <c r="E136" s="96">
        <f t="shared" si="28"/>
        <v>-0.51733551444374359</v>
      </c>
      <c r="F136" s="96">
        <f t="shared" si="29"/>
        <v>1.5611039325842695</v>
      </c>
      <c r="G136" s="96">
        <f t="shared" si="30"/>
        <v>7.0030391231374995</v>
      </c>
      <c r="H136" s="96">
        <f t="shared" si="31"/>
        <v>0.21263618677042795</v>
      </c>
      <c r="I136" s="96">
        <f t="shared" si="32"/>
        <v>-5.8785988953366411E-2</v>
      </c>
    </row>
    <row r="137" spans="1:9" ht="13.6" customHeight="1">
      <c r="A137" s="98" t="s">
        <v>439</v>
      </c>
      <c r="B137" s="96">
        <f t="shared" si="25"/>
        <v>0.33137920601448612</v>
      </c>
      <c r="C137" s="96">
        <f t="shared" si="26"/>
        <v>0.19672572127342608</v>
      </c>
      <c r="D137" s="96">
        <f t="shared" si="27"/>
        <v>-0.68365080341354656</v>
      </c>
      <c r="E137" s="96">
        <f t="shared" si="28"/>
        <v>-0.62846901504191299</v>
      </c>
      <c r="F137" s="96">
        <f t="shared" si="29"/>
        <v>6.9760516307479412E-2</v>
      </c>
      <c r="G137" s="96">
        <f t="shared" si="30"/>
        <v>9.5265895924743382E-2</v>
      </c>
      <c r="H137" s="96">
        <f t="shared" si="31"/>
        <v>0.17785714285714288</v>
      </c>
      <c r="I137" s="96">
        <f t="shared" si="32"/>
        <v>-0.11566713814238565</v>
      </c>
    </row>
    <row r="138" spans="1:9" ht="13.6" customHeight="1">
      <c r="A138" s="97" t="s">
        <v>444</v>
      </c>
      <c r="B138" s="96">
        <f t="shared" si="25"/>
        <v>0.20202501062440001</v>
      </c>
      <c r="C138" s="96">
        <f t="shared" si="26"/>
        <v>0.33416548108880062</v>
      </c>
      <c r="D138" s="96">
        <f t="shared" si="27"/>
        <v>-0.52221528536496542</v>
      </c>
      <c r="E138" s="96">
        <f t="shared" si="28"/>
        <v>-0.53237856099087877</v>
      </c>
      <c r="F138" s="96">
        <f t="shared" si="29"/>
        <v>-0.23172155978085721</v>
      </c>
      <c r="G138" s="96">
        <f t="shared" si="30"/>
        <v>-0.28445434042564666</v>
      </c>
      <c r="H138" s="96">
        <f t="shared" si="31"/>
        <v>-0.43338041002277905</v>
      </c>
      <c r="I138" s="96">
        <f t="shared" si="32"/>
        <v>-0.40943001316366828</v>
      </c>
    </row>
    <row r="139" spans="1:9" ht="13.6" customHeight="1">
      <c r="A139" s="97" t="s">
        <v>463</v>
      </c>
      <c r="B139" s="96">
        <f t="shared" si="25"/>
        <v>0.25827012855659948</v>
      </c>
      <c r="C139" s="96">
        <f t="shared" si="26"/>
        <v>0.46457026657258876</v>
      </c>
      <c r="D139" s="96">
        <f t="shared" si="27"/>
        <v>-0.80433973412112258</v>
      </c>
      <c r="E139" s="96">
        <f t="shared" si="28"/>
        <v>-0.73484235953110966</v>
      </c>
      <c r="F139" s="96">
        <f t="shared" si="29"/>
        <v>-0.83716098484848489</v>
      </c>
      <c r="G139" s="96">
        <f t="shared" si="30"/>
        <v>-0.86318921928945314</v>
      </c>
      <c r="H139" s="96">
        <f t="shared" si="31"/>
        <v>-0.85381147540983604</v>
      </c>
      <c r="I139" s="96">
        <f t="shared" si="32"/>
        <v>-0.90180225519287838</v>
      </c>
    </row>
    <row r="140" spans="1:9" ht="13.6" customHeight="1">
      <c r="A140" s="100" t="s">
        <v>441</v>
      </c>
      <c r="B140" s="99">
        <f t="shared" si="25"/>
        <v>0.152253752361938</v>
      </c>
      <c r="C140" s="99">
        <f t="shared" si="26"/>
        <v>0.54079734810956404</v>
      </c>
      <c r="D140" s="99">
        <f t="shared" si="27"/>
        <v>-0.59233289426416003</v>
      </c>
      <c r="E140" s="99">
        <f t="shared" si="28"/>
        <v>-0.49650053668922733</v>
      </c>
      <c r="F140" s="99">
        <f t="shared" si="29"/>
        <v>-4.3203883495145652E-2</v>
      </c>
      <c r="G140" s="99">
        <f t="shared" si="30"/>
        <v>-0.54461072799145915</v>
      </c>
      <c r="H140" s="99">
        <f t="shared" si="31"/>
        <v>-0.47565408805031451</v>
      </c>
      <c r="I140" s="99">
        <f t="shared" si="32"/>
        <v>-0.58649090909090917</v>
      </c>
    </row>
    <row r="141" spans="1:9" ht="13.6" customHeight="1">
      <c r="A141" s="97" t="s">
        <v>543</v>
      </c>
      <c r="B141" s="96">
        <f t="shared" si="25"/>
        <v>0.58777635782747606</v>
      </c>
      <c r="C141" s="96">
        <f t="shared" si="26"/>
        <v>0.26197360183272417</v>
      </c>
      <c r="D141" s="96">
        <f t="shared" si="27"/>
        <v>-0.31953917050691244</v>
      </c>
      <c r="E141" s="96">
        <f t="shared" si="28"/>
        <v>0.11344666716429049</v>
      </c>
      <c r="F141" s="96">
        <f t="shared" si="29"/>
        <v>0</v>
      </c>
      <c r="G141" s="96">
        <f t="shared" si="30"/>
        <v>0</v>
      </c>
      <c r="H141" s="96">
        <f t="shared" si="31"/>
        <v>0</v>
      </c>
      <c r="I141" s="96">
        <f t="shared" si="32"/>
        <v>0</v>
      </c>
    </row>
    <row r="142" spans="1:9" ht="13.6" customHeight="1">
      <c r="A142" s="98" t="s">
        <v>446</v>
      </c>
      <c r="B142" s="96">
        <f t="shared" si="25"/>
        <v>0.1600296754308482</v>
      </c>
      <c r="C142" s="96">
        <f t="shared" si="26"/>
        <v>7.467363384316128E-2</v>
      </c>
      <c r="D142" s="96">
        <f t="shared" si="27"/>
        <v>-0.80753211672237779</v>
      </c>
      <c r="E142" s="96">
        <f t="shared" si="28"/>
        <v>-0.64376283052214345</v>
      </c>
      <c r="F142" s="96">
        <f t="shared" si="29"/>
        <v>-0.8145</v>
      </c>
      <c r="G142" s="96">
        <f t="shared" si="30"/>
        <v>-0.71483715092563538</v>
      </c>
      <c r="H142" s="96">
        <f t="shared" si="31"/>
        <v>-0.69899999999999995</v>
      </c>
      <c r="I142" s="96">
        <f t="shared" si="32"/>
        <v>-0.70133525061626945</v>
      </c>
    </row>
    <row r="143" spans="1:9" ht="13.6" customHeight="1">
      <c r="A143" s="97" t="s">
        <v>466</v>
      </c>
      <c r="B143" s="96">
        <f t="shared" si="25"/>
        <v>0.21235520802155047</v>
      </c>
      <c r="C143" s="96">
        <f t="shared" si="26"/>
        <v>1.29789560814247</v>
      </c>
      <c r="D143" s="96">
        <f t="shared" si="27"/>
        <v>-0.77857693159176444</v>
      </c>
      <c r="E143" s="96">
        <f t="shared" si="28"/>
        <v>-0.76286598556559326</v>
      </c>
      <c r="F143" s="96">
        <f t="shared" si="29"/>
        <v>-1</v>
      </c>
      <c r="G143" s="96">
        <f t="shared" si="30"/>
        <v>-1</v>
      </c>
      <c r="H143" s="96">
        <f t="shared" si="31"/>
        <v>0.42507692307692302</v>
      </c>
      <c r="I143" s="96">
        <f t="shared" si="32"/>
        <v>0.6490999999999999</v>
      </c>
    </row>
    <row r="144" spans="1:9" ht="13.6" customHeight="1">
      <c r="A144" s="97" t="s">
        <v>450</v>
      </c>
      <c r="B144" s="96">
        <f t="shared" si="25"/>
        <v>0.94285714285714284</v>
      </c>
      <c r="C144" s="96">
        <f t="shared" si="26"/>
        <v>1.0365054582294129</v>
      </c>
      <c r="D144" s="96">
        <f t="shared" si="27"/>
        <v>-0.68825657894736847</v>
      </c>
      <c r="E144" s="96">
        <f t="shared" si="28"/>
        <v>-0.29032284702813493</v>
      </c>
      <c r="F144" s="96">
        <f t="shared" si="29"/>
        <v>0</v>
      </c>
      <c r="G144" s="96">
        <f t="shared" si="30"/>
        <v>0</v>
      </c>
      <c r="H144" s="96">
        <f t="shared" si="31"/>
        <v>0.31818181818181823</v>
      </c>
      <c r="I144" s="96">
        <f t="shared" si="32"/>
        <v>0.37834210526315798</v>
      </c>
    </row>
    <row r="145" spans="1:9" ht="13.6" customHeight="1">
      <c r="A145" s="97" t="s">
        <v>451</v>
      </c>
      <c r="B145" s="96">
        <f t="shared" si="25"/>
        <v>0.37352313071543836</v>
      </c>
      <c r="C145" s="96">
        <f t="shared" si="26"/>
        <v>0.63238912807359615</v>
      </c>
      <c r="D145" s="96">
        <f t="shared" si="27"/>
        <v>-0.52286909693454842</v>
      </c>
      <c r="E145" s="96">
        <f t="shared" si="28"/>
        <v>-0.46627175595262726</v>
      </c>
      <c r="F145" s="96">
        <f t="shared" si="29"/>
        <v>0</v>
      </c>
      <c r="G145" s="96">
        <f t="shared" si="30"/>
        <v>0</v>
      </c>
      <c r="H145" s="96">
        <f t="shared" si="31"/>
        <v>0.41000000000000003</v>
      </c>
      <c r="I145" s="96">
        <f t="shared" si="32"/>
        <v>0.7407569444444444</v>
      </c>
    </row>
    <row r="146" spans="1:9" ht="13.6" customHeight="1">
      <c r="A146" s="97" t="s">
        <v>442</v>
      </c>
      <c r="B146" s="96">
        <f t="shared" si="25"/>
        <v>0.14723505783284133</v>
      </c>
      <c r="C146" s="96">
        <f t="shared" si="26"/>
        <v>0.45625599056432969</v>
      </c>
      <c r="D146" s="96">
        <f t="shared" si="27"/>
        <v>-5.8853429602888058E-2</v>
      </c>
      <c r="E146" s="96">
        <f t="shared" si="28"/>
        <v>-0.11177388437950468</v>
      </c>
      <c r="F146" s="96">
        <f t="shared" si="29"/>
        <v>0</v>
      </c>
      <c r="G146" s="96">
        <f t="shared" si="30"/>
        <v>0</v>
      </c>
      <c r="H146" s="96">
        <f t="shared" si="31"/>
        <v>0</v>
      </c>
      <c r="I146" s="96">
        <f t="shared" si="32"/>
        <v>0</v>
      </c>
    </row>
  </sheetData>
  <mergeCells count="62">
    <mergeCell ref="B1:Y1"/>
    <mergeCell ref="N2:P2"/>
    <mergeCell ref="Q2:S2"/>
    <mergeCell ref="S3:S4"/>
    <mergeCell ref="H2:J2"/>
    <mergeCell ref="E2:G2"/>
    <mergeCell ref="D3:D4"/>
    <mergeCell ref="B3:B4"/>
    <mergeCell ref="E3:E4"/>
    <mergeCell ref="G3:G4"/>
    <mergeCell ref="Q3:Q4"/>
    <mergeCell ref="T3:T4"/>
    <mergeCell ref="W3:W4"/>
    <mergeCell ref="T2:V2"/>
    <mergeCell ref="W2:Y2"/>
    <mergeCell ref="V3:V4"/>
    <mergeCell ref="Y3:Y4"/>
    <mergeCell ref="H3:H4"/>
    <mergeCell ref="A38:G38"/>
    <mergeCell ref="A2:A4"/>
    <mergeCell ref="V42:V43"/>
    <mergeCell ref="W42:W43"/>
    <mergeCell ref="B2:D2"/>
    <mergeCell ref="J3:J4"/>
    <mergeCell ref="M3:M4"/>
    <mergeCell ref="N3:N4"/>
    <mergeCell ref="S42:S43"/>
    <mergeCell ref="T42:T43"/>
    <mergeCell ref="M42:M43"/>
    <mergeCell ref="B40:Y40"/>
    <mergeCell ref="K2:M2"/>
    <mergeCell ref="K3:K4"/>
    <mergeCell ref="P3:P4"/>
    <mergeCell ref="Q41:S41"/>
    <mergeCell ref="N42:N43"/>
    <mergeCell ref="P42:P43"/>
    <mergeCell ref="T41:V41"/>
    <mergeCell ref="W78:Y78"/>
    <mergeCell ref="A77:G77"/>
    <mergeCell ref="B78:D78"/>
    <mergeCell ref="E78:G78"/>
    <mergeCell ref="H78:J78"/>
    <mergeCell ref="K78:M78"/>
    <mergeCell ref="T78:V78"/>
    <mergeCell ref="N78:P78"/>
    <mergeCell ref="Q78:S78"/>
    <mergeCell ref="W41:Y41"/>
    <mergeCell ref="Y42:Y43"/>
    <mergeCell ref="J42:J43"/>
    <mergeCell ref="K42:K43"/>
    <mergeCell ref="N41:P41"/>
    <mergeCell ref="Q42:Q43"/>
    <mergeCell ref="A41:A43"/>
    <mergeCell ref="B41:D41"/>
    <mergeCell ref="E41:G41"/>
    <mergeCell ref="H41:J41"/>
    <mergeCell ref="K41:M41"/>
    <mergeCell ref="G42:G43"/>
    <mergeCell ref="B42:B43"/>
    <mergeCell ref="D42:D43"/>
    <mergeCell ref="E42:E43"/>
    <mergeCell ref="H42:H43"/>
  </mergeCells>
  <phoneticPr fontId="3" type="noConversion"/>
  <conditionalFormatting sqref="B115:I14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F8309-CB96-4684-BFCF-31EB2E4B88AA}">
  <dimension ref="A1:O14"/>
  <sheetViews>
    <sheetView workbookViewId="0">
      <selection activeCell="F26" sqref="F26"/>
    </sheetView>
  </sheetViews>
  <sheetFormatPr defaultRowHeight="14.3"/>
  <cols>
    <col min="1" max="1" width="28.375" customWidth="1"/>
  </cols>
  <sheetData>
    <row r="1" spans="1:15">
      <c r="A1" s="5"/>
      <c r="B1" s="7">
        <v>2015</v>
      </c>
      <c r="C1" s="7">
        <v>2016</v>
      </c>
      <c r="D1" s="7">
        <v>2017</v>
      </c>
      <c r="E1" s="7">
        <v>2018</v>
      </c>
      <c r="F1" s="7">
        <v>2019</v>
      </c>
      <c r="G1" s="7">
        <v>2020</v>
      </c>
      <c r="H1" s="7">
        <v>2025</v>
      </c>
      <c r="I1" s="7">
        <v>2030</v>
      </c>
      <c r="J1" s="7">
        <v>2035</v>
      </c>
      <c r="K1" s="7">
        <v>2040</v>
      </c>
      <c r="L1" s="7">
        <v>2045</v>
      </c>
      <c r="M1" s="7">
        <v>2050</v>
      </c>
      <c r="N1" s="7">
        <v>2055</v>
      </c>
      <c r="O1" s="7">
        <v>2060</v>
      </c>
    </row>
    <row r="2" spans="1:15">
      <c r="A2" s="6" t="s">
        <v>76</v>
      </c>
      <c r="B2" s="12">
        <v>11960.6</v>
      </c>
      <c r="C2" s="12">
        <v>12579.29</v>
      </c>
      <c r="D2" s="12">
        <v>13456.92</v>
      </c>
      <c r="E2" s="12">
        <v>14146.58</v>
      </c>
      <c r="F2" s="12">
        <v>14706.64</v>
      </c>
      <c r="G2" s="12">
        <v>8266</v>
      </c>
      <c r="H2" s="13">
        <v>19740</v>
      </c>
      <c r="I2" s="13">
        <v>26143</v>
      </c>
      <c r="J2" s="13">
        <v>32149</v>
      </c>
      <c r="K2" s="13">
        <v>39395</v>
      </c>
      <c r="L2" s="13">
        <v>47081</v>
      </c>
      <c r="M2" s="13">
        <v>53109</v>
      </c>
      <c r="N2" s="7">
        <v>60948</v>
      </c>
      <c r="O2" s="7">
        <v>67849</v>
      </c>
    </row>
    <row r="3" spans="1:15">
      <c r="A3" s="6" t="s">
        <v>80</v>
      </c>
      <c r="B3" s="12">
        <v>10742.66</v>
      </c>
      <c r="C3" s="12">
        <v>10228.709999999999</v>
      </c>
      <c r="D3" s="12">
        <v>9765.18</v>
      </c>
      <c r="E3" s="12">
        <v>9279.68</v>
      </c>
      <c r="F3" s="12">
        <v>8857.08</v>
      </c>
      <c r="G3" s="12">
        <v>4641</v>
      </c>
      <c r="H3" s="13">
        <v>8515</v>
      </c>
      <c r="I3" s="13">
        <v>8467</v>
      </c>
      <c r="J3" s="13">
        <f>(I3+K3)/2</f>
        <v>8481.5</v>
      </c>
      <c r="K3" s="13">
        <v>8496</v>
      </c>
      <c r="L3" s="13">
        <v>8035</v>
      </c>
      <c r="M3" s="13">
        <v>6996</v>
      </c>
      <c r="N3" s="7">
        <v>4853</v>
      </c>
      <c r="O3" s="7">
        <v>2481</v>
      </c>
    </row>
    <row r="4" spans="1:15">
      <c r="A4" s="6" t="s">
        <v>81</v>
      </c>
      <c r="B4" s="12">
        <v>73.08</v>
      </c>
      <c r="C4" s="12">
        <v>72.33</v>
      </c>
      <c r="D4" s="12">
        <v>77.66</v>
      </c>
      <c r="E4" s="12">
        <v>79.569999999999993</v>
      </c>
      <c r="F4" s="12">
        <v>80.22</v>
      </c>
      <c r="G4" s="13">
        <v>33</v>
      </c>
      <c r="H4" s="13">
        <v>90</v>
      </c>
      <c r="I4" s="13">
        <v>98</v>
      </c>
      <c r="J4" s="13">
        <v>97</v>
      </c>
      <c r="K4" s="13">
        <v>89</v>
      </c>
      <c r="L4" s="13">
        <v>76</v>
      </c>
      <c r="M4" s="13">
        <v>56</v>
      </c>
      <c r="N4" s="7">
        <v>48</v>
      </c>
      <c r="O4" s="7">
        <v>48</v>
      </c>
    </row>
    <row r="5" spans="1:15">
      <c r="A5" s="6" t="s">
        <v>82</v>
      </c>
      <c r="B5" s="12">
        <v>7282.55</v>
      </c>
      <c r="C5" s="12">
        <v>8378.1299999999992</v>
      </c>
      <c r="D5" s="12">
        <v>9513.0400000000009</v>
      </c>
      <c r="E5" s="12">
        <v>10712.32</v>
      </c>
      <c r="F5" s="12">
        <v>11705.3</v>
      </c>
      <c r="G5" s="13">
        <v>5892</v>
      </c>
      <c r="H5" s="13">
        <v>14626</v>
      </c>
      <c r="I5" s="13">
        <v>19544</v>
      </c>
      <c r="J5" s="13">
        <v>24101</v>
      </c>
      <c r="K5" s="13">
        <v>24496</v>
      </c>
      <c r="L5" s="13">
        <v>25144</v>
      </c>
      <c r="M5" s="13">
        <v>24333</v>
      </c>
      <c r="N5" s="7">
        <v>21714</v>
      </c>
      <c r="O5" s="7">
        <v>18482</v>
      </c>
    </row>
    <row r="6" spans="1:15">
      <c r="A6" s="6" t="s">
        <v>111</v>
      </c>
      <c r="B6" s="12">
        <v>765.4</v>
      </c>
      <c r="C6" s="12">
        <v>745.35</v>
      </c>
      <c r="D6" s="12">
        <v>722.87</v>
      </c>
      <c r="E6" s="12">
        <v>697</v>
      </c>
      <c r="F6" s="12">
        <v>691.76</v>
      </c>
      <c r="G6" s="13">
        <v>442</v>
      </c>
      <c r="H6" s="13">
        <v>676</v>
      </c>
      <c r="I6" s="13">
        <v>670</v>
      </c>
      <c r="J6" s="13">
        <v>644</v>
      </c>
      <c r="K6" s="13">
        <v>606</v>
      </c>
      <c r="L6" s="13">
        <v>551</v>
      </c>
      <c r="M6" s="13">
        <v>498</v>
      </c>
      <c r="N6" s="7">
        <v>412</v>
      </c>
      <c r="O6" s="7">
        <v>332</v>
      </c>
    </row>
    <row r="7" spans="1:15">
      <c r="A7" s="6" t="s">
        <v>112</v>
      </c>
      <c r="B7" s="12">
        <v>140.01</v>
      </c>
      <c r="C7" s="12">
        <v>161.51</v>
      </c>
      <c r="D7" s="12">
        <v>183.05</v>
      </c>
      <c r="E7" s="12">
        <v>212.77</v>
      </c>
      <c r="F7" s="12">
        <v>238.78</v>
      </c>
      <c r="G7" s="13">
        <v>176</v>
      </c>
      <c r="H7" s="13">
        <v>357</v>
      </c>
      <c r="I7" s="13">
        <v>591</v>
      </c>
      <c r="J7" s="13">
        <v>920</v>
      </c>
      <c r="K7" s="13">
        <v>1117</v>
      </c>
      <c r="L7" s="13">
        <v>1133</v>
      </c>
      <c r="M7" s="13">
        <v>1091</v>
      </c>
      <c r="N7" s="7">
        <v>989</v>
      </c>
      <c r="O7" s="7">
        <v>901</v>
      </c>
    </row>
    <row r="8" spans="1:15">
      <c r="A8" s="6" t="s">
        <v>113</v>
      </c>
      <c r="B8" s="12">
        <v>396.74</v>
      </c>
      <c r="C8" s="12">
        <v>377.35</v>
      </c>
      <c r="D8" s="12">
        <v>365.4</v>
      </c>
      <c r="E8" s="12">
        <v>351.67</v>
      </c>
      <c r="F8" s="12">
        <v>347.89</v>
      </c>
      <c r="G8" s="13">
        <v>320</v>
      </c>
      <c r="H8" s="13">
        <v>304</v>
      </c>
      <c r="I8" s="13">
        <v>289</v>
      </c>
      <c r="J8" s="13">
        <v>266</v>
      </c>
      <c r="K8" s="13">
        <v>239</v>
      </c>
      <c r="L8" s="13">
        <v>227</v>
      </c>
      <c r="M8" s="13">
        <v>215</v>
      </c>
      <c r="N8" s="7">
        <v>194</v>
      </c>
      <c r="O8" s="7">
        <v>172</v>
      </c>
    </row>
    <row r="9" spans="1:15">
      <c r="A9" s="6" t="s">
        <v>87</v>
      </c>
      <c r="B9" s="12">
        <v>23754.31</v>
      </c>
      <c r="C9" s="12">
        <v>23792.26</v>
      </c>
      <c r="D9" s="12">
        <v>26962.2</v>
      </c>
      <c r="E9" s="12">
        <v>28820.99</v>
      </c>
      <c r="F9" s="12">
        <v>30181.95</v>
      </c>
      <c r="G9" s="14">
        <v>30515</v>
      </c>
      <c r="H9" s="15">
        <v>38622</v>
      </c>
      <c r="I9" s="15">
        <v>41810</v>
      </c>
      <c r="J9" s="15">
        <v>44461</v>
      </c>
      <c r="K9" s="15">
        <v>48066</v>
      </c>
      <c r="L9" s="15">
        <v>49671</v>
      </c>
      <c r="M9" s="15">
        <v>51277</v>
      </c>
      <c r="N9" s="17">
        <v>53097</v>
      </c>
      <c r="O9" s="17">
        <v>54917</v>
      </c>
    </row>
    <row r="10" spans="1:15">
      <c r="A10" s="6" t="s">
        <v>91</v>
      </c>
      <c r="B10" s="12">
        <v>57955.72</v>
      </c>
      <c r="C10" s="12">
        <v>61080.1</v>
      </c>
      <c r="D10" s="12">
        <v>66771.520000000004</v>
      </c>
      <c r="E10" s="12">
        <v>71249.210000000006</v>
      </c>
      <c r="F10" s="12">
        <v>71534.210000000006</v>
      </c>
      <c r="G10" s="14">
        <v>83282</v>
      </c>
      <c r="H10" s="15">
        <v>93599</v>
      </c>
      <c r="I10" s="15">
        <v>109910</v>
      </c>
      <c r="J10" s="15">
        <v>127932</v>
      </c>
      <c r="K10" s="15">
        <v>143831</v>
      </c>
      <c r="L10" s="15">
        <v>162610</v>
      </c>
      <c r="M10" s="15">
        <v>181928</v>
      </c>
      <c r="N10" s="17">
        <v>197391</v>
      </c>
      <c r="O10" s="17">
        <v>204943</v>
      </c>
    </row>
    <row r="11" spans="1:15" ht="14.95">
      <c r="A11" s="18" t="s">
        <v>118</v>
      </c>
      <c r="B11" s="12">
        <v>37536.449999999997</v>
      </c>
      <c r="C11" s="12">
        <v>39263.800000000003</v>
      </c>
      <c r="D11" s="12">
        <v>43527.25</v>
      </c>
      <c r="E11" s="12">
        <v>47125.82</v>
      </c>
      <c r="F11" s="12">
        <v>49906.04</v>
      </c>
      <c r="G11" s="15">
        <v>50800</v>
      </c>
      <c r="H11" s="15">
        <v>56950</v>
      </c>
      <c r="I11" s="15">
        <v>62944</v>
      </c>
      <c r="J11" s="15">
        <v>69231</v>
      </c>
      <c r="K11" s="15">
        <v>75646</v>
      </c>
      <c r="L11" s="15">
        <v>76762</v>
      </c>
      <c r="M11" s="15">
        <v>77879</v>
      </c>
      <c r="N11" s="17">
        <v>78329</v>
      </c>
      <c r="O11" s="17">
        <v>78778</v>
      </c>
    </row>
    <row r="12" spans="1:15" ht="29.9">
      <c r="A12" s="18" t="s">
        <v>117</v>
      </c>
      <c r="B12" s="12">
        <v>66.95</v>
      </c>
      <c r="C12" s="12">
        <v>72.11</v>
      </c>
      <c r="D12" s="12">
        <v>72.97</v>
      </c>
      <c r="E12" s="12">
        <v>75.47</v>
      </c>
      <c r="F12" s="12">
        <v>78.59</v>
      </c>
      <c r="G12" s="15">
        <v>67</v>
      </c>
      <c r="H12" s="15">
        <v>95</v>
      </c>
      <c r="I12" s="15">
        <v>112</v>
      </c>
      <c r="J12" s="15">
        <v>127</v>
      </c>
      <c r="K12" s="15">
        <v>139</v>
      </c>
      <c r="L12" s="15">
        <v>143</v>
      </c>
      <c r="M12" s="15">
        <v>146</v>
      </c>
      <c r="N12" s="17">
        <v>148</v>
      </c>
      <c r="O12" s="17">
        <v>150</v>
      </c>
    </row>
    <row r="13" spans="1:15" ht="14.95">
      <c r="A13" s="18" t="s">
        <v>132</v>
      </c>
      <c r="B13" s="12">
        <v>13313.449999999997</v>
      </c>
      <c r="C13" s="12">
        <v>14091.290000000008</v>
      </c>
      <c r="D13" s="12">
        <v>14948.540000000008</v>
      </c>
      <c r="E13" s="12">
        <v>15365.820000000007</v>
      </c>
      <c r="F13" s="12">
        <v>16302.479999999996</v>
      </c>
      <c r="G13" s="12">
        <v>15937.440000000002</v>
      </c>
      <c r="H13" s="12">
        <v>19278</v>
      </c>
      <c r="I13" s="12">
        <v>21364</v>
      </c>
      <c r="J13" s="12">
        <v>23726</v>
      </c>
      <c r="K13" s="12">
        <v>26279</v>
      </c>
      <c r="L13" s="12">
        <v>26388</v>
      </c>
      <c r="M13" s="12">
        <v>26498</v>
      </c>
      <c r="N13" s="12">
        <v>26625</v>
      </c>
      <c r="O13" s="12">
        <v>26752</v>
      </c>
    </row>
    <row r="14" spans="1:15" ht="14.95">
      <c r="A14" s="18" t="s">
        <v>133</v>
      </c>
      <c r="B14" s="12">
        <v>24223</v>
      </c>
      <c r="C14" s="12">
        <v>25172.51</v>
      </c>
      <c r="D14" s="12">
        <v>28578.71</v>
      </c>
      <c r="E14" s="12">
        <v>31760</v>
      </c>
      <c r="F14" s="12">
        <v>33603.56</v>
      </c>
      <c r="G14" s="12"/>
      <c r="H14" s="12">
        <v>37672</v>
      </c>
      <c r="I14" s="12">
        <v>41580</v>
      </c>
      <c r="J14" s="12">
        <v>45505</v>
      </c>
      <c r="K14" s="12">
        <v>49367</v>
      </c>
      <c r="L14" s="12">
        <v>50374</v>
      </c>
      <c r="M14" s="12">
        <v>51381</v>
      </c>
      <c r="N14" s="12">
        <v>51704</v>
      </c>
      <c r="O14" s="12">
        <v>52026</v>
      </c>
    </row>
  </sheetData>
  <phoneticPr fontId="3" type="noConversion"/>
  <conditionalFormatting sqref="J27:O37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96861-696A-48C8-A73F-C21DFF11FFD3}">
  <dimension ref="A1:AR370"/>
  <sheetViews>
    <sheetView topLeftCell="A29" zoomScale="70" zoomScaleNormal="70" workbookViewId="0">
      <selection activeCell="C78" sqref="C78"/>
    </sheetView>
  </sheetViews>
  <sheetFormatPr defaultRowHeight="14.3"/>
  <cols>
    <col min="1" max="1" width="14.75" bestFit="1" customWidth="1"/>
    <col min="2" max="2" width="26.125" style="58" bestFit="1" customWidth="1"/>
  </cols>
  <sheetData>
    <row r="1" spans="1:44">
      <c r="B1" t="s">
        <v>877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  <c r="AI1">
        <v>2051</v>
      </c>
      <c r="AJ1">
        <v>2052</v>
      </c>
      <c r="AK1">
        <v>2053</v>
      </c>
      <c r="AL1">
        <v>2054</v>
      </c>
      <c r="AM1">
        <v>2055</v>
      </c>
      <c r="AN1">
        <v>2056</v>
      </c>
      <c r="AO1">
        <v>2057</v>
      </c>
      <c r="AP1">
        <v>2058</v>
      </c>
      <c r="AQ1">
        <v>2059</v>
      </c>
      <c r="AR1">
        <v>2060</v>
      </c>
    </row>
    <row r="2" spans="1:44" ht="15.65">
      <c r="A2" t="s">
        <v>875</v>
      </c>
      <c r="B2" s="59" t="s">
        <v>468</v>
      </c>
      <c r="C2" s="11">
        <f>SUMIFS(SmartTrans_PV!E:E,SmartTrans_PV!$C:$C,$B2)*1.4/10^8</f>
        <v>900.83715592460658</v>
      </c>
      <c r="D2" s="11">
        <f>SUMIFS(SmartTrans_PV!F:F,SmartTrans_PV!$C:$C,$B2)*1.4/10^8</f>
        <v>829.05204205958682</v>
      </c>
      <c r="E2" s="11">
        <f>SUMIFS(SmartTrans_PV!G:G,SmartTrans_PV!$C:$C,$B2)*1.4/10^8</f>
        <v>766.54067035178775</v>
      </c>
      <c r="F2" s="11">
        <f>SUMIFS(SmartTrans_PV!H:H,SmartTrans_PV!$C:$C,$B2)*1.4/10^8</f>
        <v>712.5322144339043</v>
      </c>
      <c r="G2" s="11">
        <f>SUMIFS(SmartTrans_PV!I:I,SmartTrans_PV!$C:$C,$B2)*1.4/10^8</f>
        <v>666.28676404819191</v>
      </c>
      <c r="H2" s="11">
        <f>SUMIFS(SmartTrans_PV!J:J,SmartTrans_PV!$C:$C,$B2)*1.4/10^8</f>
        <v>627.09532504646711</v>
      </c>
      <c r="I2" s="11">
        <f>SUMIFS(SmartTrans_PV!K:K,SmartTrans_PV!$C:$C,$B2)*1.4/10^8</f>
        <v>594.27981939010579</v>
      </c>
      <c r="J2" s="11">
        <f>SUMIFS(SmartTrans_PV!L:L,SmartTrans_PV!$C:$C,$B2)*1.4/10^8</f>
        <v>567.19308515004514</v>
      </c>
      <c r="K2" s="11">
        <f>SUMIFS(SmartTrans_PV!M:M,SmartTrans_PV!$C:$C,$B2)*1.4/10^8</f>
        <v>545.21887650677706</v>
      </c>
      <c r="L2" s="11">
        <f>SUMIFS(SmartTrans_PV!N:N,SmartTrans_PV!$C:$C,$B2)*1.4/10^8</f>
        <v>527.77186375036342</v>
      </c>
      <c r="M2" s="11">
        <f>SUMIFS(SmartTrans_PV!O:O,SmartTrans_PV!$C:$C,$B2)*1.4/10^8</f>
        <v>514.29763328041133</v>
      </c>
      <c r="N2" s="11">
        <f>SUMIFS(SmartTrans_PV!P:P,SmartTrans_PV!$C:$C,$B2)*1.4/10^8</f>
        <v>504.27268760609866</v>
      </c>
      <c r="O2" s="11">
        <f>SUMIFS(SmartTrans_PV!Q:Q,SmartTrans_PV!$C:$C,$B2)*1.4/10^8</f>
        <v>497.20444534616098</v>
      </c>
      <c r="P2" s="11">
        <f>SUMIFS(SmartTrans_PV!R:R,SmartTrans_PV!$C:$C,$B2)*1.4/10^8</f>
        <v>492.63124122889036</v>
      </c>
      <c r="Q2" s="11">
        <f>SUMIFS(SmartTrans_PV!S:S,SmartTrans_PV!$C:$C,$B2)*1.4/10^8</f>
        <v>490.12232609214141</v>
      </c>
      <c r="R2" s="11">
        <f>SUMIFS(SmartTrans_PV!T:T,SmartTrans_PV!$C:$C,$B2)*1.4/10^8</f>
        <v>489.27786688332583</v>
      </c>
      <c r="S2" s="11">
        <f>SUMIFS(SmartTrans_PV!U:U,SmartTrans_PV!$C:$C,$B2)*1.4/10^8</f>
        <v>489.72894665942374</v>
      </c>
      <c r="T2" s="11">
        <f>SUMIFS(SmartTrans_PV!V:V,SmartTrans_PV!$C:$C,$B2)*1.4/10^8</f>
        <v>491.13756458696434</v>
      </c>
      <c r="U2" s="11">
        <f>SUMIFS(SmartTrans_PV!W:W,SmartTrans_PV!$C:$C,$B2)*1.4/10^8</f>
        <v>493.19663594203803</v>
      </c>
      <c r="V2" s="11">
        <f>SUMIFS(SmartTrans_PV!X:X,SmartTrans_PV!$C:$C,$B2)*1.4/10^8</f>
        <v>495.62999211030058</v>
      </c>
      <c r="W2" s="11">
        <f>SUMIFS(SmartTrans_PV!Y:Y,SmartTrans_PV!$C:$C,$B2)*1.4/10^8</f>
        <v>498.19238058696402</v>
      </c>
      <c r="X2" s="11">
        <f>SUMIFS(SmartTrans_PV!Z:Z,SmartTrans_PV!$C:$C,$B2)*1.4/10^8</f>
        <v>500.66946497679993</v>
      </c>
      <c r="Y2" s="11">
        <f>SUMIFS(SmartTrans_PV!AA:AA,SmartTrans_PV!$C:$C,$B2)*1.4/10^8</f>
        <v>502.87782499413896</v>
      </c>
      <c r="Z2" s="11">
        <f>SUMIFS(SmartTrans_PV!AB:AB,SmartTrans_PV!$C:$C,$B2)*1.4/10^8</f>
        <v>504.66495646287416</v>
      </c>
      <c r="AA2" s="11">
        <f>SUMIFS(SmartTrans_PV!AC:AC,SmartTrans_PV!$C:$C,$B2)*1.4/10^8</f>
        <v>505.90927131646157</v>
      </c>
      <c r="AB2" s="11">
        <f>SUMIFS(SmartTrans_PV!AD:AD,SmartTrans_PV!$C:$C,$B2)*1.4/10^8</f>
        <v>506.52009759791014</v>
      </c>
      <c r="AC2" s="11">
        <f>SUMIFS(SmartTrans_PV!AE:AE,SmartTrans_PV!$C:$C,$B2)*1.4/10^8</f>
        <v>506.4376794597834</v>
      </c>
      <c r="AD2" s="11">
        <f>SUMIFS(SmartTrans_PV!AF:AF,SmartTrans_PV!$C:$C,$B2)*1.4/10^8</f>
        <v>505.63317716422279</v>
      </c>
      <c r="AE2" s="11">
        <f>SUMIFS(SmartTrans_PV!AG:AG,SmartTrans_PV!$C:$C,$B2)*1.4/10^8</f>
        <v>504.10866708290757</v>
      </c>
      <c r="AF2" s="11">
        <f>SUMIFS(SmartTrans_PV!AH:AH,SmartTrans_PV!$C:$C,$B2)*1.4/10^8</f>
        <v>501.89714169710635</v>
      </c>
      <c r="AG2" s="11">
        <f>SUMIFS(SmartTrans_PV!AI:AI,SmartTrans_PV!$C:$C,$B2)*1.4/10^8</f>
        <v>499.06250959760996</v>
      </c>
      <c r="AH2" s="11">
        <f>SUMIFS(SmartTrans_PV!AJ:AJ,SmartTrans_PV!$C:$C,$B2)*1.4/10^8</f>
        <v>495.69959548480278</v>
      </c>
      <c r="AI2" s="11">
        <f>SUMIFS(SmartTrans_PV!AK:AK,SmartTrans_PV!$C:$C,$B2)*1.4/10^8</f>
        <v>491.93414016860117</v>
      </c>
      <c r="AJ2" s="11">
        <f>SUMIFS(SmartTrans_PV!AL:AL,SmartTrans_PV!$C:$C,$B2)*1.4/10^8</f>
        <v>487.92280056850251</v>
      </c>
      <c r="AK2" s="11">
        <f>SUMIFS(SmartTrans_PV!AM:AM,SmartTrans_PV!$C:$C,$B2)*1.4/10^8</f>
        <v>483.85314971356439</v>
      </c>
      <c r="AL2" s="11">
        <f>SUMIFS(SmartTrans_PV!AN:AN,SmartTrans_PV!$C:$C,$B2)*1.4/10^8</f>
        <v>479.94367674236616</v>
      </c>
      <c r="AM2" s="11">
        <f>SUMIFS(SmartTrans_PV!AO:AO,SmartTrans_PV!$C:$C,$B2)*1.4/10^8</f>
        <v>476.44378690311333</v>
      </c>
      <c r="AN2" s="11">
        <f>SUMIFS(SmartTrans_PV!AP:AP,SmartTrans_PV!$C:$C,$B2)*1.4/10^8</f>
        <v>473.63380155351678</v>
      </c>
      <c r="AO2" s="11">
        <f>SUMIFS(SmartTrans_PV!AQ:AQ,SmartTrans_PV!$C:$C,$B2)*1.4/10^8</f>
        <v>471.82495816086538</v>
      </c>
      <c r="AP2" s="11">
        <f>SUMIFS(SmartTrans_PV!AR:AR,SmartTrans_PV!$C:$C,$B2)*1.4/10^8</f>
        <v>471.35941030199552</v>
      </c>
      <c r="AQ2" s="11">
        <f>SUMIFS(SmartTrans_PV!AS:AS,SmartTrans_PV!$C:$C,$B2)*1.4/10^8</f>
        <v>472.6102276633415</v>
      </c>
      <c r="AR2" s="11">
        <f>SUMIFS(SmartTrans_PV!AT:AT,SmartTrans_PV!$C:$C,$B2)*1.4/10^8</f>
        <v>475.98139604085134</v>
      </c>
    </row>
    <row r="3" spans="1:44" ht="15.65">
      <c r="A3" t="s">
        <v>874</v>
      </c>
      <c r="B3" s="59" t="s">
        <v>443</v>
      </c>
      <c r="C3" s="11">
        <f>SUMIFS(SmartTrans_PV!E:E,SmartTrans_PV!$C:$C,$B3)*1.4/10^8</f>
        <v>271.18868342287402</v>
      </c>
      <c r="D3" s="11">
        <f>SUMIFS(SmartTrans_PV!F:F,SmartTrans_PV!$C:$C,$B3)*1.4/10^8</f>
        <v>289.67583587063802</v>
      </c>
      <c r="E3" s="11">
        <f>SUMIFS(SmartTrans_PV!G:G,SmartTrans_PV!$C:$C,$B3)*1.4/10^8</f>
        <v>310.07520390836498</v>
      </c>
      <c r="F3" s="11">
        <f>SUMIFS(SmartTrans_PV!H:H,SmartTrans_PV!$C:$C,$B3)*1.4/10^8</f>
        <v>331.78217967394215</v>
      </c>
      <c r="G3" s="11">
        <f>SUMIFS(SmartTrans_PV!I:I,SmartTrans_PV!$C:$C,$B3)*1.4/10^8</f>
        <v>354.23269721198801</v>
      </c>
      <c r="H3" s="11">
        <f>SUMIFS(SmartTrans_PV!J:J,SmartTrans_PV!$C:$C,$B3)*1.4/10^8</f>
        <v>376.90323247387437</v>
      </c>
      <c r="I3" s="11">
        <f>SUMIFS(SmartTrans_PV!K:K,SmartTrans_PV!$C:$C,$B3)*1.4/10^8</f>
        <v>399.31080331770602</v>
      </c>
      <c r="J3" s="11">
        <f>SUMIFS(SmartTrans_PV!L:L,SmartTrans_PV!$C:$C,$B3)*1.4/10^8</f>
        <v>421.01296950833262</v>
      </c>
      <c r="K3" s="11">
        <f>SUMIFS(SmartTrans_PV!M:M,SmartTrans_PV!$C:$C,$B3)*1.4/10^8</f>
        <v>441.60783271734778</v>
      </c>
      <c r="L3" s="11">
        <f>SUMIFS(SmartTrans_PV!N:N,SmartTrans_PV!$C:$C,$B3)*1.4/10^8</f>
        <v>460.7340365230848</v>
      </c>
      <c r="M3" s="11">
        <f>SUMIFS(SmartTrans_PV!O:O,SmartTrans_PV!$C:$C,$B3)*1.4/10^8</f>
        <v>478.07076641061775</v>
      </c>
      <c r="N3" s="11">
        <f>SUMIFS(SmartTrans_PV!P:P,SmartTrans_PV!$C:$C,$B3)*1.4/10^8</f>
        <v>493.33774977176756</v>
      </c>
      <c r="O3" s="11">
        <f>SUMIFS(SmartTrans_PV!Q:Q,SmartTrans_PV!$C:$C,$B3)*1.4/10^8</f>
        <v>506.29525590509178</v>
      </c>
      <c r="P3" s="11">
        <f>SUMIFS(SmartTrans_PV!R:R,SmartTrans_PV!$C:$C,$B3)*1.4/10^8</f>
        <v>516.74409601589173</v>
      </c>
      <c r="Q3" s="11">
        <f>SUMIFS(SmartTrans_PV!S:S,SmartTrans_PV!$C:$C,$B3)*1.4/10^8</f>
        <v>524.52562321621133</v>
      </c>
      <c r="R3" s="11">
        <f>SUMIFS(SmartTrans_PV!T:T,SmartTrans_PV!$C:$C,$B3)*1.4/10^8</f>
        <v>529.52173252483681</v>
      </c>
      <c r="S3" s="11">
        <f>SUMIFS(SmartTrans_PV!U:U,SmartTrans_PV!$C:$C,$B3)*1.4/10^8</f>
        <v>531.65486086729379</v>
      </c>
      <c r="T3" s="11">
        <f>SUMIFS(SmartTrans_PV!V:V,SmartTrans_PV!$C:$C,$B3)*1.4/10^8</f>
        <v>530.8879870758534</v>
      </c>
      <c r="U3" s="11">
        <f>SUMIFS(SmartTrans_PV!W:W,SmartTrans_PV!$C:$C,$B3)*1.4/10^8</f>
        <v>527.22463188952327</v>
      </c>
      <c r="V3" s="11">
        <f>SUMIFS(SmartTrans_PV!X:X,SmartTrans_PV!$C:$C,$B3)*1.4/10^8</f>
        <v>520.70885795406241</v>
      </c>
      <c r="W3" s="11">
        <f>SUMIFS(SmartTrans_PV!Y:Y,SmartTrans_PV!$C:$C,$B3)*1.4/10^8</f>
        <v>511.42526982196023</v>
      </c>
      <c r="X3" s="11">
        <f>SUMIFS(SmartTrans_PV!Z:Z,SmartTrans_PV!$C:$C,$B3)*1.4/10^8</f>
        <v>499.4990139524574</v>
      </c>
      <c r="Y3" s="11">
        <f>SUMIFS(SmartTrans_PV!AA:AA,SmartTrans_PV!$C:$C,$B3)*1.4/10^8</f>
        <v>485.09577871152572</v>
      </c>
      <c r="Z3" s="11">
        <f>SUMIFS(SmartTrans_PV!AB:AB,SmartTrans_PV!$C:$C,$B3)*1.4/10^8</f>
        <v>468.42179437189918</v>
      </c>
      <c r="AA3" s="11">
        <f>SUMIFS(SmartTrans_PV!AC:AC,SmartTrans_PV!$C:$C,$B3)*1.4/10^8</f>
        <v>449.72383311302855</v>
      </c>
      <c r="AB3" s="11">
        <f>SUMIFS(SmartTrans_PV!AD:AD,SmartTrans_PV!$C:$C,$B3)*1.4/10^8</f>
        <v>429.28920902112276</v>
      </c>
      <c r="AC3" s="11">
        <f>SUMIFS(SmartTrans_PV!AE:AE,SmartTrans_PV!$C:$C,$B3)*1.4/10^8</f>
        <v>407.44577808912459</v>
      </c>
      <c r="AD3" s="11">
        <f>SUMIFS(SmartTrans_PV!AF:AF,SmartTrans_PV!$C:$C,$B3)*1.4/10^8</f>
        <v>384.56193821673037</v>
      </c>
      <c r="AE3" s="11">
        <f>SUMIFS(SmartTrans_PV!AG:AG,SmartTrans_PV!$C:$C,$B3)*1.4/10^8</f>
        <v>361.04662921036362</v>
      </c>
      <c r="AF3" s="11">
        <f>SUMIFS(SmartTrans_PV!AH:AH,SmartTrans_PV!$C:$C,$B3)*1.4/10^8</f>
        <v>337.34933278319841</v>
      </c>
      <c r="AG3" s="11">
        <f>SUMIFS(SmartTrans_PV!AI:AI,SmartTrans_PV!$C:$C,$B3)*1.4/10^8</f>
        <v>313.96007255514996</v>
      </c>
      <c r="AH3" s="11">
        <f>SUMIFS(SmartTrans_PV!AJ:AJ,SmartTrans_PV!$C:$C,$B3)*1.4/10^8</f>
        <v>291.40941405287458</v>
      </c>
      <c r="AI3" s="11">
        <f>SUMIFS(SmartTrans_PV!AK:AK,SmartTrans_PV!$C:$C,$B3)*1.4/10^8</f>
        <v>270.26846470976795</v>
      </c>
      <c r="AJ3" s="11">
        <f>SUMIFS(SmartTrans_PV!AL:AL,SmartTrans_PV!$C:$C,$B3)*1.4/10^8</f>
        <v>251.1488738659726</v>
      </c>
      <c r="AK3" s="11">
        <f>SUMIFS(SmartTrans_PV!AM:AM,SmartTrans_PV!$C:$C,$B3)*1.4/10^8</f>
        <v>234.7028327683704</v>
      </c>
      <c r="AL3" s="11">
        <f>SUMIFS(SmartTrans_PV!AN:AN,SmartTrans_PV!$C:$C,$B3)*1.4/10^8</f>
        <v>221.62307457058017</v>
      </c>
      <c r="AM3" s="11">
        <f>SUMIFS(SmartTrans_PV!AO:AO,SmartTrans_PV!$C:$C,$B3)*1.4/10^8</f>
        <v>212.64287433297434</v>
      </c>
      <c r="AN3" s="11">
        <f>SUMIFS(SmartTrans_PV!AP:AP,SmartTrans_PV!$C:$C,$B3)*1.4/10^8</f>
        <v>208.53604902265519</v>
      </c>
      <c r="AO3" s="11">
        <f>SUMIFS(SmartTrans_PV!AQ:AQ,SmartTrans_PV!$C:$C,$B3)*1.4/10^8</f>
        <v>210.11695751347142</v>
      </c>
      <c r="AP3" s="11">
        <f>SUMIFS(SmartTrans_PV!AR:AR,SmartTrans_PV!$C:$C,$B3)*1.4/10^8</f>
        <v>218.24050058601978</v>
      </c>
      <c r="AQ3" s="11">
        <f>SUMIFS(SmartTrans_PV!AS:AS,SmartTrans_PV!$C:$C,$B3)*1.4/10^8</f>
        <v>233.80212092763537</v>
      </c>
      <c r="AR3" s="11">
        <f>SUMIFS(SmartTrans_PV!AT:AT,SmartTrans_PV!$C:$C,$B3)*1.4/10^8</f>
        <v>257.73780313238996</v>
      </c>
    </row>
    <row r="4" spans="1:44" ht="15.65">
      <c r="A4" t="s">
        <v>873</v>
      </c>
      <c r="B4" s="59" t="s">
        <v>461</v>
      </c>
      <c r="C4" s="11">
        <f>SUMIFS(SmartTrans_PV!E:E,SmartTrans_PV!$C:$C,$B4)*1.4/10^8</f>
        <v>1211.6271319088551</v>
      </c>
      <c r="D4" s="11">
        <f>SUMIFS(SmartTrans_PV!F:F,SmartTrans_PV!$C:$C,$B4)*1.4/10^8</f>
        <v>1280.0277865272026</v>
      </c>
      <c r="E4" s="11">
        <f>SUMIFS(SmartTrans_PV!G:G,SmartTrans_PV!$C:$C,$B4)*1.4/10^8</f>
        <v>1342.6698262298303</v>
      </c>
      <c r="F4" s="11">
        <f>SUMIFS(SmartTrans_PV!H:H,SmartTrans_PV!$C:$C,$B4)*1.4/10^8</f>
        <v>1400.0906589588076</v>
      </c>
      <c r="G4" s="11">
        <f>SUMIFS(SmartTrans_PV!I:I,SmartTrans_PV!$C:$C,$B4)*1.4/10^8</f>
        <v>1452.794314393454</v>
      </c>
      <c r="H4" s="11">
        <f>SUMIFS(SmartTrans_PV!J:J,SmartTrans_PV!$C:$C,$B4)*1.4/10^8</f>
        <v>1501.2514439503457</v>
      </c>
      <c r="I4" s="11">
        <f>SUMIFS(SmartTrans_PV!K:K,SmartTrans_PV!$C:$C,$B4)*1.4/10^8</f>
        <v>1545.8993207833319</v>
      </c>
      <c r="J4" s="11">
        <f>SUMIFS(SmartTrans_PV!L:L,SmartTrans_PV!$C:$C,$B4)*1.4/10^8</f>
        <v>1587.1418397835055</v>
      </c>
      <c r="K4" s="11">
        <f>SUMIFS(SmartTrans_PV!M:M,SmartTrans_PV!$C:$C,$B4)*1.4/10^8</f>
        <v>1625.3495175792257</v>
      </c>
      <c r="L4" s="11">
        <f>SUMIFS(SmartTrans_PV!N:N,SmartTrans_PV!$C:$C,$B4)*1.4/10^8</f>
        <v>1660.8594925361028</v>
      </c>
      <c r="M4" s="11">
        <f>SUMIFS(SmartTrans_PV!O:O,SmartTrans_PV!$C:$C,$B4)*1.4/10^8</f>
        <v>1693.9755247570197</v>
      </c>
      <c r="N4" s="11">
        <f>SUMIFS(SmartTrans_PV!P:P,SmartTrans_PV!$C:$C,$B4)*1.4/10^8</f>
        <v>1724.9679960821015</v>
      </c>
      <c r="O4" s="11">
        <f>SUMIFS(SmartTrans_PV!Q:Q,SmartTrans_PV!$C:$C,$B4)*1.4/10^8</f>
        <v>1754.0739100887406</v>
      </c>
      <c r="P4" s="11">
        <f>SUMIFS(SmartTrans_PV!R:R,SmartTrans_PV!$C:$C,$B4)*1.4/10^8</f>
        <v>1781.4968920915931</v>
      </c>
      <c r="Q4" s="11">
        <f>SUMIFS(SmartTrans_PV!S:S,SmartTrans_PV!$C:$C,$B4)*1.4/10^8</f>
        <v>1807.4071891425613</v>
      </c>
      <c r="R4" s="11">
        <f>SUMIFS(SmartTrans_PV!T:T,SmartTrans_PV!$C:$C,$B4)*1.4/10^8</f>
        <v>1831.9416700308116</v>
      </c>
      <c r="S4" s="11">
        <f>SUMIFS(SmartTrans_PV!U:U,SmartTrans_PV!$C:$C,$B4)*1.4/10^8</f>
        <v>1855.2038252827749</v>
      </c>
      <c r="T4" s="11">
        <f>SUMIFS(SmartTrans_PV!V:V,SmartTrans_PV!$C:$C,$B4)*1.4/10^8</f>
        <v>1877.2637671621285</v>
      </c>
      <c r="U4" s="11">
        <f>SUMIFS(SmartTrans_PV!W:W,SmartTrans_PV!$C:$C,$B4)*1.4/10^8</f>
        <v>1898.1582296698123</v>
      </c>
      <c r="V4" s="11">
        <f>SUMIFS(SmartTrans_PV!X:X,SmartTrans_PV!$C:$C,$B4)*1.4/10^8</f>
        <v>1917.8905685440436</v>
      </c>
      <c r="W4" s="11">
        <f>SUMIFS(SmartTrans_PV!Y:Y,SmartTrans_PV!$C:$C,$B4)*1.4/10^8</f>
        <v>1936.4307612602654</v>
      </c>
      <c r="X4" s="11">
        <f>SUMIFS(SmartTrans_PV!Z:Z,SmartTrans_PV!$C:$C,$B4)*1.4/10^8</f>
        <v>1953.7154070312051</v>
      </c>
      <c r="Y4" s="11">
        <f>SUMIFS(SmartTrans_PV!AA:AA,SmartTrans_PV!$C:$C,$B4)*1.4/10^8</f>
        <v>1969.6477268068368</v>
      </c>
      <c r="Z4" s="11">
        <f>SUMIFS(SmartTrans_PV!AB:AB,SmartTrans_PV!$C:$C,$B4)*1.4/10^8</f>
        <v>1984.0975632743928</v>
      </c>
      <c r="AA4" s="11">
        <f>SUMIFS(SmartTrans_PV!AC:AC,SmartTrans_PV!$C:$C,$B4)*1.4/10^8</f>
        <v>1996.9013808583766</v>
      </c>
      <c r="AB4" s="11">
        <f>SUMIFS(SmartTrans_PV!AD:AD,SmartTrans_PV!$C:$C,$B4)*1.4/10^8</f>
        <v>2007.862265720531</v>
      </c>
      <c r="AC4" s="11">
        <f>SUMIFS(SmartTrans_PV!AE:AE,SmartTrans_PV!$C:$C,$B4)*1.4/10^8</f>
        <v>2016.7499257598727</v>
      </c>
      <c r="AD4" s="11">
        <f>SUMIFS(SmartTrans_PV!AF:AF,SmartTrans_PV!$C:$C,$B4)*1.4/10^8</f>
        <v>2023.3006906126636</v>
      </c>
      <c r="AE4" s="11">
        <f>SUMIFS(SmartTrans_PV!AG:AG,SmartTrans_PV!$C:$C,$B4)*1.4/10^8</f>
        <v>2027.2175116524368</v>
      </c>
      <c r="AF4" s="11">
        <f>SUMIFS(SmartTrans_PV!AH:AH,SmartTrans_PV!$C:$C,$B4)*1.4/10^8</f>
        <v>2028.1699619899834</v>
      </c>
      <c r="AG4" s="11">
        <f>SUMIFS(SmartTrans_PV!AI:AI,SmartTrans_PV!$C:$C,$B4)*1.4/10^8</f>
        <v>2025.7942364733515</v>
      </c>
      <c r="AH4" s="11">
        <f>SUMIFS(SmartTrans_PV!AJ:AJ,SmartTrans_PV!$C:$C,$B4)*1.4/10^8</f>
        <v>2019.6931516878283</v>
      </c>
      <c r="AI4" s="11">
        <f>SUMIFS(SmartTrans_PV!AK:AK,SmartTrans_PV!$C:$C,$B4)*1.4/10^8</f>
        <v>2009.4361459559907</v>
      </c>
      <c r="AJ4" s="11">
        <f>SUMIFS(SmartTrans_PV!AL:AL,SmartTrans_PV!$C:$C,$B4)*1.4/10^8</f>
        <v>1994.5592793376609</v>
      </c>
      <c r="AK4" s="11">
        <f>SUMIFS(SmartTrans_PV!AM:AM,SmartTrans_PV!$C:$C,$B4)*1.4/10^8</f>
        <v>1974.565233629909</v>
      </c>
      <c r="AL4" s="11">
        <f>SUMIFS(SmartTrans_PV!AN:AN,SmartTrans_PV!$C:$C,$B4)*1.4/10^8</f>
        <v>1948.9233123670776</v>
      </c>
      <c r="AM4" s="11">
        <f>SUMIFS(SmartTrans_PV!AO:AO,SmartTrans_PV!$C:$C,$B4)*1.4/10^8</f>
        <v>1917.0694408207587</v>
      </c>
      <c r="AN4" s="11">
        <f>SUMIFS(SmartTrans_PV!AP:AP,SmartTrans_PV!$C:$C,$B4)*1.4/10^8</f>
        <v>1878.4061659998135</v>
      </c>
      <c r="AO4" s="11">
        <f>SUMIFS(SmartTrans_PV!AQ:AQ,SmartTrans_PV!$C:$C,$B4)*1.4/10^8</f>
        <v>1832.3026566503615</v>
      </c>
      <c r="AP4" s="11">
        <f>SUMIFS(SmartTrans_PV!AR:AR,SmartTrans_PV!$C:$C,$B4)*1.4/10^8</f>
        <v>1778.0947032557676</v>
      </c>
      <c r="AQ4" s="11">
        <f>SUMIFS(SmartTrans_PV!AS:AS,SmartTrans_PV!$C:$C,$B4)*1.4/10^8</f>
        <v>1715.0847180366588</v>
      </c>
      <c r="AR4" s="11">
        <f>SUMIFS(SmartTrans_PV!AT:AT,SmartTrans_PV!$C:$C,$B4)*1.4/10^8</f>
        <v>1642.5417349509376</v>
      </c>
    </row>
    <row r="5" spans="1:44" ht="15.65">
      <c r="A5" t="s">
        <v>872</v>
      </c>
      <c r="B5" s="59" t="s">
        <v>447</v>
      </c>
      <c r="C5" s="11">
        <f>SUMIFS(SmartTrans_PV!E:E,SmartTrans_PV!$C:$C,$B5)*1.4/10^8</f>
        <v>602.6258913057967</v>
      </c>
      <c r="D5" s="11">
        <f>SUMIFS(SmartTrans_PV!F:F,SmartTrans_PV!$C:$C,$B5)*1.4/10^8</f>
        <v>638.23254634237674</v>
      </c>
      <c r="E5" s="11">
        <f>SUMIFS(SmartTrans_PV!G:G,SmartTrans_PV!$C:$C,$B5)*1.4/10^8</f>
        <v>669.12812650131048</v>
      </c>
      <c r="F5" s="11">
        <f>SUMIFS(SmartTrans_PV!H:H,SmartTrans_PV!$C:$C,$B5)*1.4/10^8</f>
        <v>695.75505769411177</v>
      </c>
      <c r="G5" s="11">
        <f>SUMIFS(SmartTrans_PV!I:I,SmartTrans_PV!$C:$C,$B5)*1.4/10^8</f>
        <v>718.53534075445555</v>
      </c>
      <c r="H5" s="11">
        <f>SUMIFS(SmartTrans_PV!J:J,SmartTrans_PV!$C:$C,$B5)*1.4/10^8</f>
        <v>737.87055143817815</v>
      </c>
      <c r="I5" s="11">
        <f>SUMIFS(SmartTrans_PV!K:K,SmartTrans_PV!$C:$C,$B5)*1.4/10^8</f>
        <v>754.14184042328031</v>
      </c>
      <c r="J5" s="11">
        <f>SUMIFS(SmartTrans_PV!L:L,SmartTrans_PV!$C:$C,$B5)*1.4/10^8</f>
        <v>767.70993330992201</v>
      </c>
      <c r="K5" s="11">
        <f>SUMIFS(SmartTrans_PV!M:M,SmartTrans_PV!$C:$C,$B5)*1.4/10^8</f>
        <v>778.91513062042895</v>
      </c>
      <c r="L5" s="11">
        <f>SUMIFS(SmartTrans_PV!N:N,SmartTrans_PV!$C:$C,$B5)*1.4/10^8</f>
        <v>788.07730779928602</v>
      </c>
      <c r="M5" s="11">
        <f>SUMIFS(SmartTrans_PV!O:O,SmartTrans_PV!$C:$C,$B5)*1.4/10^8</f>
        <v>795.49591521314244</v>
      </c>
      <c r="N5" s="11">
        <f>SUMIFS(SmartTrans_PV!P:P,SmartTrans_PV!$C:$C,$B5)*1.4/10^8</f>
        <v>801.4499781508074</v>
      </c>
      <c r="O5" s="11">
        <f>SUMIFS(SmartTrans_PV!Q:Q,SmartTrans_PV!$C:$C,$B5)*1.4/10^8</f>
        <v>806.19809682325558</v>
      </c>
      <c r="P5" s="11">
        <f>SUMIFS(SmartTrans_PV!R:R,SmartTrans_PV!$C:$C,$B5)*1.4/10^8</f>
        <v>809.97844636362061</v>
      </c>
      <c r="Q5" s="11">
        <f>SUMIFS(SmartTrans_PV!S:S,SmartTrans_PV!$C:$C,$B5)*1.4/10^8</f>
        <v>813.00877682719999</v>
      </c>
      <c r="R5" s="11">
        <f>SUMIFS(SmartTrans_PV!T:T,SmartTrans_PV!$C:$C,$B5)*1.4/10^8</f>
        <v>815.48641319145406</v>
      </c>
      <c r="S5" s="11">
        <f>SUMIFS(SmartTrans_PV!U:U,SmartTrans_PV!$C:$C,$B5)*1.4/10^8</f>
        <v>817.58825535600351</v>
      </c>
      <c r="T5" s="11">
        <f>SUMIFS(SmartTrans_PV!V:V,SmartTrans_PV!$C:$C,$B5)*1.4/10^8</f>
        <v>819.47077814263275</v>
      </c>
      <c r="U5" s="11">
        <f>SUMIFS(SmartTrans_PV!W:W,SmartTrans_PV!$C:$C,$B5)*1.4/10^8</f>
        <v>821.27003129528805</v>
      </c>
      <c r="V5" s="11">
        <f>SUMIFS(SmartTrans_PV!X:X,SmartTrans_PV!$C:$C,$B5)*1.4/10^8</f>
        <v>823.10163948007812</v>
      </c>
      <c r="W5" s="11">
        <f>SUMIFS(SmartTrans_PV!Y:Y,SmartTrans_PV!$C:$C,$B5)*1.4/10^8</f>
        <v>825.06080228527469</v>
      </c>
      <c r="X5" s="11">
        <f>SUMIFS(SmartTrans_PV!Z:Z,SmartTrans_PV!$C:$C,$B5)*1.4/10^8</f>
        <v>827.22229422130772</v>
      </c>
      <c r="Y5" s="11">
        <f>SUMIFS(SmartTrans_PV!AA:AA,SmartTrans_PV!$C:$C,$B5)*1.4/10^8</f>
        <v>829.64046472077473</v>
      </c>
      <c r="Z5" s="11">
        <f>SUMIFS(SmartTrans_PV!AB:AB,SmartTrans_PV!$C:$C,$B5)*1.4/10^8</f>
        <v>832.34923813843227</v>
      </c>
      <c r="AA5" s="11">
        <f>SUMIFS(SmartTrans_PV!AC:AC,SmartTrans_PV!$C:$C,$B5)*1.4/10^8</f>
        <v>835.36211375120138</v>
      </c>
      <c r="AB5" s="11">
        <f>SUMIFS(SmartTrans_PV!AD:AD,SmartTrans_PV!$C:$C,$B5)*1.4/10^8</f>
        <v>838.6721657581619</v>
      </c>
      <c r="AC5" s="11">
        <f>SUMIFS(SmartTrans_PV!AE:AE,SmartTrans_PV!$C:$C,$B5)*1.4/10^8</f>
        <v>842.25204328055861</v>
      </c>
      <c r="AD5" s="11">
        <f>SUMIFS(SmartTrans_PV!AF:AF,SmartTrans_PV!$C:$C,$B5)*1.4/10^8</f>
        <v>846.05397036179897</v>
      </c>
      <c r="AE5" s="11">
        <f>SUMIFS(SmartTrans_PV!AG:AG,SmartTrans_PV!$C:$C,$B5)*1.4/10^8</f>
        <v>850.00974596745061</v>
      </c>
      <c r="AF5" s="11">
        <f>SUMIFS(SmartTrans_PV!AH:AH,SmartTrans_PV!$C:$C,$B5)*1.4/10^8</f>
        <v>854.030743985242</v>
      </c>
      <c r="AG5" s="11">
        <f>SUMIFS(SmartTrans_PV!AI:AI,SmartTrans_PV!$C:$C,$B5)*1.4/10^8</f>
        <v>858.00791322506939</v>
      </c>
      <c r="AH5" s="11">
        <f>SUMIFS(SmartTrans_PV!AJ:AJ,SmartTrans_PV!$C:$C,$B5)*1.4/10^8</f>
        <v>861.81177741899035</v>
      </c>
      <c r="AI5" s="11">
        <f>SUMIFS(SmartTrans_PV!AK:AK,SmartTrans_PV!$C:$C,$B5)*1.4/10^8</f>
        <v>865.2924352212176</v>
      </c>
      <c r="AJ5" s="11">
        <f>SUMIFS(SmartTrans_PV!AL:AL,SmartTrans_PV!$C:$C,$B5)*1.4/10^8</f>
        <v>868.27956020812974</v>
      </c>
      <c r="AK5" s="11">
        <f>SUMIFS(SmartTrans_PV!AM:AM,SmartTrans_PV!$C:$C,$B5)*1.4/10^8</f>
        <v>870.58240087827483</v>
      </c>
      <c r="AL5" s="11">
        <f>SUMIFS(SmartTrans_PV!AN:AN,SmartTrans_PV!$C:$C,$B5)*1.4/10^8</f>
        <v>871.98978065235485</v>
      </c>
      <c r="AM5" s="11">
        <f>SUMIFS(SmartTrans_PV!AO:AO,SmartTrans_PV!$C:$C,$B5)*1.4/10^8</f>
        <v>872.27009787323163</v>
      </c>
      <c r="AN5" s="11">
        <f>SUMIFS(SmartTrans_PV!AP:AP,SmartTrans_PV!$C:$C,$B5)*1.4/10^8</f>
        <v>871.17132580593886</v>
      </c>
      <c r="AO5" s="11">
        <f>SUMIFS(SmartTrans_PV!AQ:AQ,SmartTrans_PV!$C:$C,$B5)*1.4/10^8</f>
        <v>868.42101263766881</v>
      </c>
      <c r="AP5" s="11">
        <f>SUMIFS(SmartTrans_PV!AR:AR,SmartTrans_PV!$C:$C,$B5)*1.4/10^8</f>
        <v>863.72628147776913</v>
      </c>
      <c r="AQ5" s="11">
        <f>SUMIFS(SmartTrans_PV!AS:AS,SmartTrans_PV!$C:$C,$B5)*1.4/10^8</f>
        <v>856.77383035775927</v>
      </c>
      <c r="AR5" s="11">
        <f>SUMIFS(SmartTrans_PV!AT:AT,SmartTrans_PV!$C:$C,$B5)*1.4/10^8</f>
        <v>847.22993223131425</v>
      </c>
    </row>
    <row r="6" spans="1:44" ht="15.65">
      <c r="A6" t="s">
        <v>871</v>
      </c>
      <c r="B6" s="59" t="s">
        <v>452</v>
      </c>
      <c r="C6" s="11">
        <f>SUMIFS(SmartTrans_PV!E:E,SmartTrans_PV!$C:$C,$B6)*1.4/10^8</f>
        <v>435.96930003665148</v>
      </c>
      <c r="D6" s="11">
        <f>SUMIFS(SmartTrans_PV!F:F,SmartTrans_PV!$C:$C,$B6)*1.4/10^8</f>
        <v>451.89722388372604</v>
      </c>
      <c r="E6" s="11">
        <f>SUMIFS(SmartTrans_PV!G:G,SmartTrans_PV!$C:$C,$B6)*1.4/10^8</f>
        <v>467.12454279192167</v>
      </c>
      <c r="F6" s="11">
        <f>SUMIFS(SmartTrans_PV!H:H,SmartTrans_PV!$C:$C,$B6)*1.4/10^8</f>
        <v>481.69112701920318</v>
      </c>
      <c r="G6" s="11">
        <f>SUMIFS(SmartTrans_PV!I:I,SmartTrans_PV!$C:$C,$B6)*1.4/10^8</f>
        <v>495.63318816464243</v>
      </c>
      <c r="H6" s="11">
        <f>SUMIFS(SmartTrans_PV!J:J,SmartTrans_PV!$C:$C,$B6)*1.4/10^8</f>
        <v>508.98327916841788</v>
      </c>
      <c r="I6" s="11">
        <f>SUMIFS(SmartTrans_PV!K:K,SmartTrans_PV!$C:$C,$B6)*1.4/10^8</f>
        <v>521.77029431181393</v>
      </c>
      <c r="J6" s="11">
        <f>SUMIFS(SmartTrans_PV!L:L,SmartTrans_PV!$C:$C,$B6)*1.4/10^8</f>
        <v>534.01946921722242</v>
      </c>
      <c r="K6" s="11">
        <f>SUMIFS(SmartTrans_PV!M:M,SmartTrans_PV!$C:$C,$B6)*1.4/10^8</f>
        <v>545.752380848141</v>
      </c>
      <c r="L6" s="11">
        <f>SUMIFS(SmartTrans_PV!N:N,SmartTrans_PV!$C:$C,$B6)*1.4/10^8</f>
        <v>556.98694750917332</v>
      </c>
      <c r="M6" s="11">
        <f>SUMIFS(SmartTrans_PV!O:O,SmartTrans_PV!$C:$C,$B6)*1.4/10^8</f>
        <v>567.73742884603053</v>
      </c>
      <c r="N6" s="11">
        <f>SUMIFS(SmartTrans_PV!P:P,SmartTrans_PV!$C:$C,$B6)*1.4/10^8</f>
        <v>578.01442584553035</v>
      </c>
      <c r="O6" s="11">
        <f>SUMIFS(SmartTrans_PV!Q:Q,SmartTrans_PV!$C:$C,$B6)*1.4/10^8</f>
        <v>587.82488083559576</v>
      </c>
      <c r="P6" s="11">
        <f>SUMIFS(SmartTrans_PV!R:R,SmartTrans_PV!$C:$C,$B6)*1.4/10^8</f>
        <v>597.17207748525732</v>
      </c>
      <c r="Q6" s="11">
        <f>SUMIFS(SmartTrans_PV!S:S,SmartTrans_PV!$C:$C,$B6)*1.4/10^8</f>
        <v>606.05564080465058</v>
      </c>
      <c r="R6" s="11">
        <f>SUMIFS(SmartTrans_PV!T:T,SmartTrans_PV!$C:$C,$B6)*1.4/10^8</f>
        <v>614.47153714502144</v>
      </c>
      <c r="S6" s="11">
        <f>SUMIFS(SmartTrans_PV!U:U,SmartTrans_PV!$C:$C,$B6)*1.4/10^8</f>
        <v>622.41207419871762</v>
      </c>
      <c r="T6" s="11">
        <f>SUMIFS(SmartTrans_PV!V:V,SmartTrans_PV!$C:$C,$B6)*1.4/10^8</f>
        <v>629.86590099919511</v>
      </c>
      <c r="U6" s="11">
        <f>SUMIFS(SmartTrans_PV!W:W,SmartTrans_PV!$C:$C,$B6)*1.4/10^8</f>
        <v>636.81800792101797</v>
      </c>
      <c r="V6" s="11">
        <f>SUMIFS(SmartTrans_PV!X:X,SmartTrans_PV!$C:$C,$B6)*1.4/10^8</f>
        <v>643.24972667985242</v>
      </c>
      <c r="W6" s="11">
        <f>SUMIFS(SmartTrans_PV!Y:Y,SmartTrans_PV!$C:$C,$B6)*1.4/10^8</f>
        <v>649.1387303324783</v>
      </c>
      <c r="X6" s="11">
        <f>SUMIFS(SmartTrans_PV!Z:Z,SmartTrans_PV!$C:$C,$B6)*1.4/10^8</f>
        <v>654.45903327677411</v>
      </c>
      <c r="Y6" s="11">
        <f>SUMIFS(SmartTrans_PV!AA:AA,SmartTrans_PV!$C:$C,$B6)*1.4/10^8</f>
        <v>659.18099125173035</v>
      </c>
      <c r="Z6" s="11">
        <f>SUMIFS(SmartTrans_PV!AB:AB,SmartTrans_PV!$C:$C,$B6)*1.4/10^8</f>
        <v>663.27130133744231</v>
      </c>
      <c r="AA6" s="11">
        <f>SUMIFS(SmartTrans_PV!AC:AC,SmartTrans_PV!$C:$C,$B6)*1.4/10^8</f>
        <v>666.69300195511016</v>
      </c>
      <c r="AB6" s="11">
        <f>SUMIFS(SmartTrans_PV!AD:AD,SmartTrans_PV!$C:$C,$B6)*1.4/10^8</f>
        <v>669.40547286704361</v>
      </c>
      <c r="AC6" s="11">
        <f>SUMIFS(SmartTrans_PV!AE:AE,SmartTrans_PV!$C:$C,$B6)*1.4/10^8</f>
        <v>671.36443517665543</v>
      </c>
      <c r="AD6" s="11">
        <f>SUMIFS(SmartTrans_PV!AF:AF,SmartTrans_PV!$C:$C,$B6)*1.4/10^8</f>
        <v>672.52195132846794</v>
      </c>
      <c r="AE6" s="11">
        <f>SUMIFS(SmartTrans_PV!AG:AG,SmartTrans_PV!$C:$C,$B6)*1.4/10^8</f>
        <v>672.82642510810717</v>
      </c>
      <c r="AF6" s="11">
        <f>SUMIFS(SmartTrans_PV!AH:AH,SmartTrans_PV!$C:$C,$B6)*1.4/10^8</f>
        <v>672.22260164231227</v>
      </c>
      <c r="AG6" s="11">
        <f>SUMIFS(SmartTrans_PV!AI:AI,SmartTrans_PV!$C:$C,$B6)*1.4/10^8</f>
        <v>670.65156739891643</v>
      </c>
      <c r="AH6" s="11">
        <f>SUMIFS(SmartTrans_PV!AJ:AJ,SmartTrans_PV!$C:$C,$B6)*1.4/10^8</f>
        <v>668.05075018687091</v>
      </c>
      <c r="AI6" s="11">
        <f>SUMIFS(SmartTrans_PV!AK:AK,SmartTrans_PV!$C:$C,$B6)*1.4/10^8</f>
        <v>664.35391915622995</v>
      </c>
      <c r="AJ6" s="11">
        <f>SUMIFS(SmartTrans_PV!AL:AL,SmartTrans_PV!$C:$C,$B6)*1.4/10^8</f>
        <v>659.49118479814933</v>
      </c>
      <c r="AK6" s="11">
        <f>SUMIFS(SmartTrans_PV!AM:AM,SmartTrans_PV!$C:$C,$B6)*1.4/10^8</f>
        <v>653.38899894489828</v>
      </c>
      <c r="AL6" s="11">
        <f>SUMIFS(SmartTrans_PV!AN:AN,SmartTrans_PV!$C:$C,$B6)*1.4/10^8</f>
        <v>645.97015476985291</v>
      </c>
      <c r="AM6" s="11">
        <f>SUMIFS(SmartTrans_PV!AO:AO,SmartTrans_PV!$C:$C,$B6)*1.4/10^8</f>
        <v>637.15378678748652</v>
      </c>
      <c r="AN6" s="11">
        <f>SUMIFS(SmartTrans_PV!AP:AP,SmartTrans_PV!$C:$C,$B6)*1.4/10^8</f>
        <v>626.85537085338865</v>
      </c>
      <c r="AO6" s="11">
        <f>SUMIFS(SmartTrans_PV!AQ:AQ,SmartTrans_PV!$C:$C,$B6)*1.4/10^8</f>
        <v>614.98672416425075</v>
      </c>
      <c r="AP6" s="11">
        <f>SUMIFS(SmartTrans_PV!AR:AR,SmartTrans_PV!$C:$C,$B6)*1.4/10^8</f>
        <v>601.45600525787461</v>
      </c>
      <c r="AQ6" s="11">
        <f>SUMIFS(SmartTrans_PV!AS:AS,SmartTrans_PV!$C:$C,$B6)*1.4/10^8</f>
        <v>586.16771401316134</v>
      </c>
      <c r="AR6" s="11">
        <f>SUMIFS(SmartTrans_PV!AT:AT,SmartTrans_PV!$C:$C,$B6)*1.4/10^8</f>
        <v>569.02269165012422</v>
      </c>
    </row>
    <row r="7" spans="1:44" ht="15.65">
      <c r="A7" t="s">
        <v>870</v>
      </c>
      <c r="B7" s="59" t="s">
        <v>453</v>
      </c>
      <c r="C7" s="11">
        <f>SUMIFS(SmartTrans_PV!E:E,SmartTrans_PV!$C:$C,$B7)*1.4/10^8</f>
        <v>710.24540768940847</v>
      </c>
      <c r="D7" s="11">
        <f>SUMIFS(SmartTrans_PV!F:F,SmartTrans_PV!$C:$C,$B7)*1.4/10^8</f>
        <v>749.26224596162922</v>
      </c>
      <c r="E7" s="11">
        <f>SUMIFS(SmartTrans_PV!G:G,SmartTrans_PV!$C:$C,$B7)*1.4/10^8</f>
        <v>781.01133545657581</v>
      </c>
      <c r="F7" s="11">
        <f>SUMIFS(SmartTrans_PV!H:H,SmartTrans_PV!$C:$C,$B7)*1.4/10^8</f>
        <v>806.25059269757253</v>
      </c>
      <c r="G7" s="11">
        <f>SUMIFS(SmartTrans_PV!I:I,SmartTrans_PV!$C:$C,$B7)*1.4/10^8</f>
        <v>825.70024073837567</v>
      </c>
      <c r="H7" s="11">
        <f>SUMIFS(SmartTrans_PV!J:J,SmartTrans_PV!$C:$C,$B7)*1.4/10^8</f>
        <v>840.04280916317089</v>
      </c>
      <c r="I7" s="11">
        <f>SUMIFS(SmartTrans_PV!K:K,SmartTrans_PV!$C:$C,$B7)*1.4/10^8</f>
        <v>849.92313408658538</v>
      </c>
      <c r="J7" s="11">
        <f>SUMIFS(SmartTrans_PV!L:L,SmartTrans_PV!$C:$C,$B7)*1.4/10^8</f>
        <v>855.94835815367253</v>
      </c>
      <c r="K7" s="11">
        <f>SUMIFS(SmartTrans_PV!M:M,SmartTrans_PV!$C:$C,$B7)*1.4/10^8</f>
        <v>858.68793053991953</v>
      </c>
      <c r="L7" s="11">
        <f>SUMIFS(SmartTrans_PV!N:N,SmartTrans_PV!$C:$C,$B7)*1.4/10^8</f>
        <v>858.6736069512491</v>
      </c>
      <c r="M7" s="11">
        <f>SUMIFS(SmartTrans_PV!O:O,SmartTrans_PV!$C:$C,$B7)*1.4/10^8</f>
        <v>856.39944962402194</v>
      </c>
      <c r="N7" s="11">
        <f>SUMIFS(SmartTrans_PV!P:P,SmartTrans_PV!$C:$C,$B7)*1.4/10^8</f>
        <v>852.32182732501803</v>
      </c>
      <c r="O7" s="11">
        <f>SUMIFS(SmartTrans_PV!Q:Q,SmartTrans_PV!$C:$C,$B7)*1.4/10^8</f>
        <v>846.85941535146878</v>
      </c>
      <c r="P7" s="11">
        <f>SUMIFS(SmartTrans_PV!R:R,SmartTrans_PV!$C:$C,$B7)*1.4/10^8</f>
        <v>840.39319553102087</v>
      </c>
      <c r="Q7" s="11">
        <f>SUMIFS(SmartTrans_PV!S:S,SmartTrans_PV!$C:$C,$B7)*1.4/10^8</f>
        <v>833.2664562217667</v>
      </c>
      <c r="R7" s="11">
        <f>SUMIFS(SmartTrans_PV!T:T,SmartTrans_PV!$C:$C,$B7)*1.4/10^8</f>
        <v>825.78479231223196</v>
      </c>
      <c r="S7" s="11">
        <f>SUMIFS(SmartTrans_PV!U:U,SmartTrans_PV!$C:$C,$B7)*1.4/10^8</f>
        <v>818.21610522136962</v>
      </c>
      <c r="T7" s="11">
        <f>SUMIFS(SmartTrans_PV!V:V,SmartTrans_PV!$C:$C,$B7)*1.4/10^8</f>
        <v>810.79060289856568</v>
      </c>
      <c r="U7" s="11">
        <f>SUMIFS(SmartTrans_PV!W:W,SmartTrans_PV!$C:$C,$B7)*1.4/10^8</f>
        <v>803.70079982364155</v>
      </c>
      <c r="V7" s="11">
        <f>SUMIFS(SmartTrans_PV!X:X,SmartTrans_PV!$C:$C,$B7)*1.4/10^8</f>
        <v>797.10151700685958</v>
      </c>
      <c r="W7" s="11">
        <f>SUMIFS(SmartTrans_PV!Y:Y,SmartTrans_PV!$C:$C,$B7)*1.4/10^8</f>
        <v>791.10988198889572</v>
      </c>
      <c r="X7" s="11">
        <f>SUMIFS(SmartTrans_PV!Z:Z,SmartTrans_PV!$C:$C,$B7)*1.4/10^8</f>
        <v>785.80532884088689</v>
      </c>
      <c r="Y7" s="11">
        <f>SUMIFS(SmartTrans_PV!AA:AA,SmartTrans_PV!$C:$C,$B7)*1.4/10^8</f>
        <v>781.22959816437708</v>
      </c>
      <c r="Z7" s="11">
        <f>SUMIFS(SmartTrans_PV!AB:AB,SmartTrans_PV!$C:$C,$B7)*1.4/10^8</f>
        <v>777.38673709135742</v>
      </c>
      <c r="AA7" s="11">
        <f>SUMIFS(SmartTrans_PV!AC:AC,SmartTrans_PV!$C:$C,$B7)*1.4/10^8</f>
        <v>774.24309928425339</v>
      </c>
      <c r="AB7" s="11">
        <f>SUMIFS(SmartTrans_PV!AD:AD,SmartTrans_PV!$C:$C,$B7)*1.4/10^8</f>
        <v>771.72734493591736</v>
      </c>
      <c r="AC7" s="11">
        <f>SUMIFS(SmartTrans_PV!AE:AE,SmartTrans_PV!$C:$C,$B7)*1.4/10^8</f>
        <v>769.73044076963458</v>
      </c>
      <c r="AD7" s="11">
        <f>SUMIFS(SmartTrans_PV!AF:AF,SmartTrans_PV!$C:$C,$B7)*1.4/10^8</f>
        <v>768.10566003912822</v>
      </c>
      <c r="AE7" s="11">
        <f>SUMIFS(SmartTrans_PV!AG:AG,SmartTrans_PV!$C:$C,$B7)*1.4/10^8</f>
        <v>766.66858252855548</v>
      </c>
      <c r="AF7" s="11">
        <f>SUMIFS(SmartTrans_PV!AH:AH,SmartTrans_PV!$C:$C,$B7)*1.4/10^8</f>
        <v>765.19709455250279</v>
      </c>
      <c r="AG7" s="11">
        <f>SUMIFS(SmartTrans_PV!AI:AI,SmartTrans_PV!$C:$C,$B7)*1.4/10^8</f>
        <v>763.43138895599895</v>
      </c>
      <c r="AH7" s="11">
        <f>SUMIFS(SmartTrans_PV!AJ:AJ,SmartTrans_PV!$C:$C,$B7)*1.4/10^8</f>
        <v>761.07396511447621</v>
      </c>
      <c r="AI7" s="11">
        <f>SUMIFS(SmartTrans_PV!AK:AK,SmartTrans_PV!$C:$C,$B7)*1.4/10^8</f>
        <v>757.78962893385301</v>
      </c>
      <c r="AJ7" s="11">
        <f>SUMIFS(SmartTrans_PV!AL:AL,SmartTrans_PV!$C:$C,$B7)*1.4/10^8</f>
        <v>753.20549285042796</v>
      </c>
      <c r="AK7" s="11">
        <f>SUMIFS(SmartTrans_PV!AM:AM,SmartTrans_PV!$C:$C,$B7)*1.4/10^8</f>
        <v>746.91097583097121</v>
      </c>
      <c r="AL7" s="11">
        <f>SUMIFS(SmartTrans_PV!AN:AN,SmartTrans_PV!$C:$C,$B7)*1.4/10^8</f>
        <v>738.45780337264421</v>
      </c>
      <c r="AM7" s="11">
        <f>SUMIFS(SmartTrans_PV!AO:AO,SmartTrans_PV!$C:$C,$B7)*1.4/10^8</f>
        <v>727.36000750310268</v>
      </c>
      <c r="AN7" s="11">
        <f>SUMIFS(SmartTrans_PV!AP:AP,SmartTrans_PV!$C:$C,$B7)*1.4/10^8</f>
        <v>713.09392678037091</v>
      </c>
      <c r="AO7" s="11">
        <f>SUMIFS(SmartTrans_PV!AQ:AQ,SmartTrans_PV!$C:$C,$B7)*1.4/10^8</f>
        <v>695.09820629296814</v>
      </c>
      <c r="AP7" s="11">
        <f>SUMIFS(SmartTrans_PV!AR:AR,SmartTrans_PV!$C:$C,$B7)*1.4/10^8</f>
        <v>672.77379765979151</v>
      </c>
      <c r="AQ7" s="11">
        <f>SUMIFS(SmartTrans_PV!AS:AS,SmartTrans_PV!$C:$C,$B7)*1.4/10^8</f>
        <v>645.48395903019855</v>
      </c>
      <c r="AR7" s="11">
        <f>SUMIFS(SmartTrans_PV!AT:AT,SmartTrans_PV!$C:$C,$B7)*1.4/10^8</f>
        <v>612.55425508397957</v>
      </c>
    </row>
    <row r="8" spans="1:44" ht="15.65">
      <c r="A8" t="s">
        <v>869</v>
      </c>
      <c r="B8" s="59" t="s">
        <v>456</v>
      </c>
      <c r="C8" s="11">
        <f>SUMIFS(SmartTrans_PV!E:E,SmartTrans_PV!$C:$C,$B8)*1.4/10^8</f>
        <v>653.38128731161407</v>
      </c>
      <c r="D8" s="11">
        <f>SUMIFS(SmartTrans_PV!F:F,SmartTrans_PV!$C:$C,$B8)*1.4/10^8</f>
        <v>640.28195616225423</v>
      </c>
      <c r="E8" s="11">
        <f>SUMIFS(SmartTrans_PV!G:G,SmartTrans_PV!$C:$C,$B8)*1.4/10^8</f>
        <v>629.05691001424009</v>
      </c>
      <c r="F8" s="11">
        <f>SUMIFS(SmartTrans_PV!H:H,SmartTrans_PV!$C:$C,$B8)*1.4/10^8</f>
        <v>619.50359733084758</v>
      </c>
      <c r="G8" s="11">
        <f>SUMIFS(SmartTrans_PV!I:I,SmartTrans_PV!$C:$C,$B8)*1.4/10^8</f>
        <v>611.42901540624996</v>
      </c>
      <c r="H8" s="11">
        <f>SUMIFS(SmartTrans_PV!J:J,SmartTrans_PV!$C:$C,$B8)*1.4/10^8</f>
        <v>604.64971036551788</v>
      </c>
      <c r="I8" s="11">
        <f>SUMIFS(SmartTrans_PV!K:K,SmartTrans_PV!$C:$C,$B8)*1.4/10^8</f>
        <v>598.99177716462373</v>
      </c>
      <c r="J8" s="11">
        <f>SUMIFS(SmartTrans_PV!L:L,SmartTrans_PV!$C:$C,$B8)*1.4/10^8</f>
        <v>594.29085959043425</v>
      </c>
      <c r="K8" s="11">
        <f>SUMIFS(SmartTrans_PV!M:M,SmartTrans_PV!$C:$C,$B8)*1.4/10^8</f>
        <v>590.39215026071599</v>
      </c>
      <c r="L8" s="11">
        <f>SUMIFS(SmartTrans_PV!N:N,SmartTrans_PV!$C:$C,$B8)*1.4/10^8</f>
        <v>587.15039062413632</v>
      </c>
      <c r="M8" s="11">
        <f>SUMIFS(SmartTrans_PV!O:O,SmartTrans_PV!$C:$C,$B8)*1.4/10^8</f>
        <v>584.42987096025729</v>
      </c>
      <c r="N8" s="11">
        <f>SUMIFS(SmartTrans_PV!P:P,SmartTrans_PV!$C:$C,$B8)*1.4/10^8</f>
        <v>582.10443037954144</v>
      </c>
      <c r="O8" s="11">
        <f>SUMIFS(SmartTrans_PV!Q:Q,SmartTrans_PV!$C:$C,$B8)*1.4/10^8</f>
        <v>580.05745682335089</v>
      </c>
      <c r="P8" s="11">
        <f>SUMIFS(SmartTrans_PV!R:R,SmartTrans_PV!$C:$C,$B8)*1.4/10^8</f>
        <v>578.1818870639446</v>
      </c>
      <c r="Q8" s="11">
        <f>SUMIFS(SmartTrans_PV!S:S,SmartTrans_PV!$C:$C,$B8)*1.4/10^8</f>
        <v>576.38020670447872</v>
      </c>
      <c r="R8" s="11">
        <f>SUMIFS(SmartTrans_PV!T:T,SmartTrans_PV!$C:$C,$B8)*1.4/10^8</f>
        <v>574.56445017901069</v>
      </c>
      <c r="S8" s="11">
        <f>SUMIFS(SmartTrans_PV!U:U,SmartTrans_PV!$C:$C,$B8)*1.4/10^8</f>
        <v>572.65620075249547</v>
      </c>
      <c r="T8" s="11">
        <f>SUMIFS(SmartTrans_PV!V:V,SmartTrans_PV!$C:$C,$B8)*1.4/10^8</f>
        <v>570.58659052078394</v>
      </c>
      <c r="U8" s="11">
        <f>SUMIFS(SmartTrans_PV!W:W,SmartTrans_PV!$C:$C,$B8)*1.4/10^8</f>
        <v>568.29630041063024</v>
      </c>
      <c r="V8" s="11">
        <f>SUMIFS(SmartTrans_PV!X:X,SmartTrans_PV!$C:$C,$B8)*1.4/10^8</f>
        <v>565.73556017968156</v>
      </c>
      <c r="W8" s="11">
        <f>SUMIFS(SmartTrans_PV!Y:Y,SmartTrans_PV!$C:$C,$B8)*1.4/10^8</f>
        <v>562.86414841648809</v>
      </c>
      <c r="X8" s="11">
        <f>SUMIFS(SmartTrans_PV!Z:Z,SmartTrans_PV!$C:$C,$B8)*1.4/10^8</f>
        <v>559.651392540497</v>
      </c>
      <c r="Y8" s="11">
        <f>SUMIFS(SmartTrans_PV!AA:AA,SmartTrans_PV!$C:$C,$B8)*1.4/10^8</f>
        <v>556.07616880204887</v>
      </c>
      <c r="Z8" s="11">
        <f>SUMIFS(SmartTrans_PV!AB:AB,SmartTrans_PV!$C:$C,$B8)*1.4/10^8</f>
        <v>552.12690228239683</v>
      </c>
      <c r="AA8" s="11">
        <f>SUMIFS(SmartTrans_PV!AC:AC,SmartTrans_PV!$C:$C,$B8)*1.4/10^8</f>
        <v>547.80156689367493</v>
      </c>
      <c r="AB8" s="11">
        <f>SUMIFS(SmartTrans_PV!AD:AD,SmartTrans_PV!$C:$C,$B8)*1.4/10^8</f>
        <v>543.10768537892523</v>
      </c>
      <c r="AC8" s="11">
        <f>SUMIFS(SmartTrans_PV!AE:AE,SmartTrans_PV!$C:$C,$B8)*1.4/10^8</f>
        <v>538.06232931208751</v>
      </c>
      <c r="AD8" s="11">
        <f>SUMIFS(SmartTrans_PV!AF:AF,SmartTrans_PV!$C:$C,$B8)*1.4/10^8</f>
        <v>532.69211909799856</v>
      </c>
      <c r="AE8" s="11">
        <f>SUMIFS(SmartTrans_PV!AG:AG,SmartTrans_PV!$C:$C,$B8)*1.4/10^8</f>
        <v>527.03322397239367</v>
      </c>
      <c r="AF8" s="11">
        <f>SUMIFS(SmartTrans_PV!AH:AH,SmartTrans_PV!$C:$C,$B8)*1.4/10^8</f>
        <v>521.1313620019132</v>
      </c>
      <c r="AG8" s="11">
        <f>SUMIFS(SmartTrans_PV!AI:AI,SmartTrans_PV!$C:$C,$B8)*1.4/10^8</f>
        <v>515.04180008408139</v>
      </c>
      <c r="AH8" s="11">
        <f>SUMIFS(SmartTrans_PV!AJ:AJ,SmartTrans_PV!$C:$C,$B8)*1.4/10^8</f>
        <v>508.82935394733443</v>
      </c>
      <c r="AI8" s="11">
        <f>SUMIFS(SmartTrans_PV!AK:AK,SmartTrans_PV!$C:$C,$B8)*1.4/10^8</f>
        <v>502.56838815100303</v>
      </c>
      <c r="AJ8" s="11">
        <f>SUMIFS(SmartTrans_PV!AL:AL,SmartTrans_PV!$C:$C,$B8)*1.4/10^8</f>
        <v>496.34281608531057</v>
      </c>
      <c r="AK8" s="11">
        <f>SUMIFS(SmartTrans_PV!AM:AM,SmartTrans_PV!$C:$C,$B8)*1.4/10^8</f>
        <v>490.24609997138776</v>
      </c>
      <c r="AL8" s="11">
        <f>SUMIFS(SmartTrans_PV!AN:AN,SmartTrans_PV!$C:$C,$B8)*1.4/10^8</f>
        <v>484.3812508612549</v>
      </c>
      <c r="AM8" s="11">
        <f>SUMIFS(SmartTrans_PV!AO:AO,SmartTrans_PV!$C:$C,$B8)*1.4/10^8</f>
        <v>478.86082863783747</v>
      </c>
      <c r="AN8" s="11">
        <f>SUMIFS(SmartTrans_PV!AP:AP,SmartTrans_PV!$C:$C,$B8)*1.4/10^8</f>
        <v>473.80694201496391</v>
      </c>
      <c r="AO8" s="11">
        <f>SUMIFS(SmartTrans_PV!AQ:AQ,SmartTrans_PV!$C:$C,$B8)*1.4/10^8</f>
        <v>469.35124853734396</v>
      </c>
      <c r="AP8" s="11">
        <f>SUMIFS(SmartTrans_PV!AR:AR,SmartTrans_PV!$C:$C,$B8)*1.4/10^8</f>
        <v>465.63495458060561</v>
      </c>
      <c r="AQ8" s="11">
        <f>SUMIFS(SmartTrans_PV!AS:AS,SmartTrans_PV!$C:$C,$B8)*1.4/10^8</f>
        <v>462.80881535125718</v>
      </c>
      <c r="AR8" s="11">
        <f>SUMIFS(SmartTrans_PV!AT:AT,SmartTrans_PV!$C:$C,$B8)*1.4/10^8</f>
        <v>461.03313488671972</v>
      </c>
    </row>
    <row r="9" spans="1:44" ht="15.65">
      <c r="A9" t="s">
        <v>868</v>
      </c>
      <c r="B9" s="59" t="s">
        <v>459</v>
      </c>
      <c r="C9" s="11">
        <f>SUMIFS(SmartTrans_PV!E:E,SmartTrans_PV!$C:$C,$B9)*1.4/10^8</f>
        <v>636.15989044301273</v>
      </c>
      <c r="D9" s="11">
        <f>SUMIFS(SmartTrans_PV!F:F,SmartTrans_PV!$C:$C,$B9)*1.4/10^8</f>
        <v>660.75544921201003</v>
      </c>
      <c r="E9" s="11">
        <f>SUMIFS(SmartTrans_PV!G:G,SmartTrans_PV!$C:$C,$B9)*1.4/10^8</f>
        <v>684.69397854408794</v>
      </c>
      <c r="F9" s="11">
        <f>SUMIFS(SmartTrans_PV!H:H,SmartTrans_PV!$C:$C,$B9)*1.4/10^8</f>
        <v>707.82561681175969</v>
      </c>
      <c r="G9" s="11">
        <f>SUMIFS(SmartTrans_PV!I:I,SmartTrans_PV!$C:$C,$B9)*1.4/10^8</f>
        <v>730.01094173019521</v>
      </c>
      <c r="H9" s="11">
        <f>SUMIFS(SmartTrans_PV!J:J,SmartTrans_PV!$C:$C,$B9)*1.4/10^8</f>
        <v>751.1209703572282</v>
      </c>
      <c r="I9" s="11">
        <f>SUMIFS(SmartTrans_PV!K:K,SmartTrans_PV!$C:$C,$B9)*1.4/10^8</f>
        <v>771.0371590933446</v>
      </c>
      <c r="J9" s="11">
        <f>SUMIFS(SmartTrans_PV!L:L,SmartTrans_PV!$C:$C,$B9)*1.4/10^8</f>
        <v>789.65140368169159</v>
      </c>
      <c r="K9" s="11">
        <f>SUMIFS(SmartTrans_PV!M:M,SmartTrans_PV!$C:$C,$B9)*1.4/10^8</f>
        <v>806.8660392080775</v>
      </c>
      <c r="L9" s="11">
        <f>SUMIFS(SmartTrans_PV!N:N,SmartTrans_PV!$C:$C,$B9)*1.4/10^8</f>
        <v>822.59384010096369</v>
      </c>
      <c r="M9" s="11">
        <f>SUMIFS(SmartTrans_PV!O:O,SmartTrans_PV!$C:$C,$B9)*1.4/10^8</f>
        <v>836.7580201314729</v>
      </c>
      <c r="N9" s="11">
        <f>SUMIFS(SmartTrans_PV!P:P,SmartTrans_PV!$C:$C,$B9)*1.4/10^8</f>
        <v>849.29223241338866</v>
      </c>
      <c r="O9" s="11">
        <f>SUMIFS(SmartTrans_PV!Q:Q,SmartTrans_PV!$C:$C,$B9)*1.4/10^8</f>
        <v>860.14056940314561</v>
      </c>
      <c r="P9" s="11">
        <f>SUMIFS(SmartTrans_PV!R:R,SmartTrans_PV!$C:$C,$B9)*1.4/10^8</f>
        <v>869.25756289984531</v>
      </c>
      <c r="Q9" s="11">
        <f>SUMIFS(SmartTrans_PV!S:S,SmartTrans_PV!$C:$C,$B9)*1.4/10^8</f>
        <v>876.60818404524184</v>
      </c>
      <c r="R9" s="11">
        <f>SUMIFS(SmartTrans_PV!T:T,SmartTrans_PV!$C:$C,$B9)*1.4/10^8</f>
        <v>882.16784332374937</v>
      </c>
      <c r="S9" s="11">
        <f>SUMIFS(SmartTrans_PV!U:U,SmartTrans_PV!$C:$C,$B9)*1.4/10^8</f>
        <v>885.92239056244125</v>
      </c>
      <c r="T9" s="11">
        <f>SUMIFS(SmartTrans_PV!V:V,SmartTrans_PV!$C:$C,$B9)*1.4/10^8</f>
        <v>887.8681149310504</v>
      </c>
      <c r="U9" s="11">
        <f>SUMIFS(SmartTrans_PV!W:W,SmartTrans_PV!$C:$C,$B9)*1.4/10^8</f>
        <v>888.0117449419655</v>
      </c>
      <c r="V9" s="11">
        <f>SUMIFS(SmartTrans_PV!X:X,SmartTrans_PV!$C:$C,$B9)*1.4/10^8</f>
        <v>886.37044845023661</v>
      </c>
      <c r="W9" s="11">
        <f>SUMIFS(SmartTrans_PV!Y:Y,SmartTrans_PV!$C:$C,$B9)*1.4/10^8</f>
        <v>882.97183265356671</v>
      </c>
      <c r="X9" s="11">
        <f>SUMIFS(SmartTrans_PV!Z:Z,SmartTrans_PV!$C:$C,$B9)*1.4/10^8</f>
        <v>877.85394409232265</v>
      </c>
      <c r="Y9" s="11">
        <f>SUMIFS(SmartTrans_PV!AA:AA,SmartTrans_PV!$C:$C,$B9)*1.4/10^8</f>
        <v>871.06526864952787</v>
      </c>
      <c r="Z9" s="11">
        <f>SUMIFS(SmartTrans_PV!AB:AB,SmartTrans_PV!$C:$C,$B9)*1.4/10^8</f>
        <v>862.66473155086612</v>
      </c>
      <c r="AA9" s="11">
        <f>SUMIFS(SmartTrans_PV!AC:AC,SmartTrans_PV!$C:$C,$B9)*1.4/10^8</f>
        <v>852.72169736467595</v>
      </c>
      <c r="AB9" s="11">
        <f>SUMIFS(SmartTrans_PV!AD:AD,SmartTrans_PV!$C:$C,$B9)*1.4/10^8</f>
        <v>841.31597000195688</v>
      </c>
      <c r="AC9" s="11">
        <f>SUMIFS(SmartTrans_PV!AE:AE,SmartTrans_PV!$C:$C,$B9)*1.4/10^8</f>
        <v>828.53779271636324</v>
      </c>
      <c r="AD9" s="11">
        <f>SUMIFS(SmartTrans_PV!AF:AF,SmartTrans_PV!$C:$C,$B9)*1.4/10^8</f>
        <v>814.48784810421478</v>
      </c>
      <c r="AE9" s="11">
        <f>SUMIFS(SmartTrans_PV!AG:AG,SmartTrans_PV!$C:$C,$B9)*1.4/10^8</f>
        <v>799.27725810448237</v>
      </c>
      <c r="AF9" s="11">
        <f>SUMIFS(SmartTrans_PV!AH:AH,SmartTrans_PV!$C:$C,$B9)*1.4/10^8</f>
        <v>783.02758399880315</v>
      </c>
      <c r="AG9" s="11">
        <f>SUMIFS(SmartTrans_PV!AI:AI,SmartTrans_PV!$C:$C,$B9)*1.4/10^8</f>
        <v>765.87082641145969</v>
      </c>
      <c r="AH9" s="11">
        <f>SUMIFS(SmartTrans_PV!AJ:AJ,SmartTrans_PV!$C:$C,$B9)*1.4/10^8</f>
        <v>747.94942530940716</v>
      </c>
      <c r="AI9" s="11">
        <f>SUMIFS(SmartTrans_PV!AK:AK,SmartTrans_PV!$C:$C,$B9)*1.4/10^8</f>
        <v>729.41626000225904</v>
      </c>
      <c r="AJ9" s="11">
        <f>SUMIFS(SmartTrans_PV!AL:AL,SmartTrans_PV!$C:$C,$B9)*1.4/10^8</f>
        <v>710.43464914226627</v>
      </c>
      <c r="AK9" s="11">
        <f>SUMIFS(SmartTrans_PV!AM:AM,SmartTrans_PV!$C:$C,$B9)*1.4/10^8</f>
        <v>691.17835072436969</v>
      </c>
      <c r="AL9" s="11">
        <f>SUMIFS(SmartTrans_PV!AN:AN,SmartTrans_PV!$C:$C,$B9)*1.4/10^8</f>
        <v>671.83156208614162</v>
      </c>
      <c r="AM9" s="11">
        <f>SUMIFS(SmartTrans_PV!AO:AO,SmartTrans_PV!$C:$C,$B9)*1.4/10^8</f>
        <v>652.58891990782411</v>
      </c>
      <c r="AN9" s="11">
        <f>SUMIFS(SmartTrans_PV!AP:AP,SmartTrans_PV!$C:$C,$B9)*1.4/10^8</f>
        <v>633.65550021232252</v>
      </c>
      <c r="AO9" s="11">
        <f>SUMIFS(SmartTrans_PV!AQ:AQ,SmartTrans_PV!$C:$C,$B9)*1.4/10^8</f>
        <v>615.24681836519233</v>
      </c>
      <c r="AP9" s="11">
        <f>SUMIFS(SmartTrans_PV!AR:AR,SmartTrans_PV!$C:$C,$B9)*1.4/10^8</f>
        <v>597.58882907464738</v>
      </c>
      <c r="AQ9" s="11">
        <f>SUMIFS(SmartTrans_PV!AS:AS,SmartTrans_PV!$C:$C,$B9)*1.4/10^8</f>
        <v>580.91792639157245</v>
      </c>
      <c r="AR9" s="11">
        <f>SUMIFS(SmartTrans_PV!AT:AT,SmartTrans_PV!$C:$C,$B9)*1.4/10^8</f>
        <v>565.48094370948763</v>
      </c>
    </row>
    <row r="10" spans="1:44" ht="15.65">
      <c r="A10" t="s">
        <v>867</v>
      </c>
      <c r="B10" s="59" t="s">
        <v>445</v>
      </c>
      <c r="C10" s="11">
        <f>SUMIFS(SmartTrans_PV!E:E,SmartTrans_PV!$C:$C,$B10)*1.4/10^8</f>
        <v>659.18812862558877</v>
      </c>
      <c r="D10" s="11">
        <f>SUMIFS(SmartTrans_PV!F:F,SmartTrans_PV!$C:$C,$B10)*1.4/10^8</f>
        <v>608.93979215522313</v>
      </c>
      <c r="E10" s="11">
        <f>SUMIFS(SmartTrans_PV!G:G,SmartTrans_PV!$C:$C,$B10)*1.4/10^8</f>
        <v>564.43069005381801</v>
      </c>
      <c r="F10" s="11">
        <f>SUMIFS(SmartTrans_PV!H:H,SmartTrans_PV!$C:$C,$B10)*1.4/10^8</f>
        <v>525.21945526411753</v>
      </c>
      <c r="G10" s="11">
        <f>SUMIFS(SmartTrans_PV!I:I,SmartTrans_PV!$C:$C,$B10)*1.4/10^8</f>
        <v>490.88149629765394</v>
      </c>
      <c r="H10" s="11">
        <f>SUMIFS(SmartTrans_PV!J:J,SmartTrans_PV!$C:$C,$B10)*1.4/10^8</f>
        <v>461.00899723473839</v>
      </c>
      <c r="I10" s="11">
        <f>SUMIFS(SmartTrans_PV!K:K,SmartTrans_PV!$C:$C,$B10)*1.4/10^8</f>
        <v>435.21091772447096</v>
      </c>
      <c r="J10" s="11">
        <f>SUMIFS(SmartTrans_PV!L:L,SmartTrans_PV!$C:$C,$B10)*1.4/10^8</f>
        <v>413.11299298473119</v>
      </c>
      <c r="K10" s="11">
        <f>SUMIFS(SmartTrans_PV!M:M,SmartTrans_PV!$C:$C,$B10)*1.4/10^8</f>
        <v>394.35773380218035</v>
      </c>
      <c r="L10" s="11">
        <f>SUMIFS(SmartTrans_PV!N:N,SmartTrans_PV!$C:$C,$B10)*1.4/10^8</f>
        <v>378.60442653226755</v>
      </c>
      <c r="M10" s="11">
        <f>SUMIFS(SmartTrans_PV!O:O,SmartTrans_PV!$C:$C,$B10)*1.4/10^8</f>
        <v>365.52913309922513</v>
      </c>
      <c r="N10" s="11">
        <f>SUMIFS(SmartTrans_PV!P:P,SmartTrans_PV!$C:$C,$B10)*1.4/10^8</f>
        <v>354.8246909960676</v>
      </c>
      <c r="O10" s="11">
        <f>SUMIFS(SmartTrans_PV!Q:Q,SmartTrans_PV!$C:$C,$B10)*1.4/10^8</f>
        <v>346.2007132845884</v>
      </c>
      <c r="P10" s="11">
        <f>SUMIFS(SmartTrans_PV!R:R,SmartTrans_PV!$C:$C,$B10)*1.4/10^8</f>
        <v>339.38358859537442</v>
      </c>
      <c r="Q10" s="11">
        <f>SUMIFS(SmartTrans_PV!S:S,SmartTrans_PV!$C:$C,$B10)*1.4/10^8</f>
        <v>334.11648112779017</v>
      </c>
      <c r="R10" s="11">
        <f>SUMIFS(SmartTrans_PV!T:T,SmartTrans_PV!$C:$C,$B10)*1.4/10^8</f>
        <v>330.15933064997955</v>
      </c>
      <c r="S10" s="11">
        <f>SUMIFS(SmartTrans_PV!U:U,SmartTrans_PV!$C:$C,$B10)*1.4/10^8</f>
        <v>327.28885249887958</v>
      </c>
      <c r="T10" s="11">
        <f>SUMIFS(SmartTrans_PV!V:V,SmartTrans_PV!$C:$C,$B10)*1.4/10^8</f>
        <v>325.29853758020357</v>
      </c>
      <c r="U10" s="11">
        <f>SUMIFS(SmartTrans_PV!W:W,SmartTrans_PV!$C:$C,$B10)*1.4/10^8</f>
        <v>323.99865236844977</v>
      </c>
      <c r="V10" s="11">
        <f>SUMIFS(SmartTrans_PV!X:X,SmartTrans_PV!$C:$C,$B10)*1.4/10^8</f>
        <v>323.2162389069012</v>
      </c>
      <c r="W10" s="11">
        <f>SUMIFS(SmartTrans_PV!Y:Y,SmartTrans_PV!$C:$C,$B10)*1.4/10^8</f>
        <v>322.79511480762557</v>
      </c>
      <c r="X10" s="11">
        <f>SUMIFS(SmartTrans_PV!Z:Z,SmartTrans_PV!$C:$C,$B10)*1.4/10^8</f>
        <v>322.59587325147135</v>
      </c>
      <c r="Y10" s="11">
        <f>SUMIFS(SmartTrans_PV!AA:AA,SmartTrans_PV!$C:$C,$B10)*1.4/10^8</f>
        <v>322.49588298807043</v>
      </c>
      <c r="Z10" s="11">
        <f>SUMIFS(SmartTrans_PV!AB:AB,SmartTrans_PV!$C:$C,$B10)*1.4/10^8</f>
        <v>322.38928833584333</v>
      </c>
      <c r="AA10" s="11">
        <f>SUMIFS(SmartTrans_PV!AC:AC,SmartTrans_PV!$C:$C,$B10)*1.4/10^8</f>
        <v>322.18700918198198</v>
      </c>
      <c r="AB10" s="11">
        <f>SUMIFS(SmartTrans_PV!AD:AD,SmartTrans_PV!$C:$C,$B10)*1.4/10^8</f>
        <v>321.81674098247515</v>
      </c>
      <c r="AC10" s="11">
        <f>SUMIFS(SmartTrans_PV!AE:AE,SmartTrans_PV!$C:$C,$B10)*1.4/10^8</f>
        <v>321.22295476209257</v>
      </c>
      <c r="AD10" s="11">
        <f>SUMIFS(SmartTrans_PV!AF:AF,SmartTrans_PV!$C:$C,$B10)*1.4/10^8</f>
        <v>320.36689711438157</v>
      </c>
      <c r="AE10" s="11">
        <f>SUMIFS(SmartTrans_PV!AG:AG,SmartTrans_PV!$C:$C,$B10)*1.4/10^8</f>
        <v>319.22659020167436</v>
      </c>
      <c r="AF10" s="11">
        <f>SUMIFS(SmartTrans_PV!AH:AH,SmartTrans_PV!$C:$C,$B10)*1.4/10^8</f>
        <v>317.79683175509075</v>
      </c>
      <c r="AG10" s="11">
        <f>SUMIFS(SmartTrans_PV!AI:AI,SmartTrans_PV!$C:$C,$B10)*1.4/10^8</f>
        <v>316.08919507453675</v>
      </c>
      <c r="AH10" s="11">
        <f>SUMIFS(SmartTrans_PV!AJ:AJ,SmartTrans_PV!$C:$C,$B10)*1.4/10^8</f>
        <v>314.13202902868636</v>
      </c>
      <c r="AI10" s="11">
        <f>SUMIFS(SmartTrans_PV!AK:AK,SmartTrans_PV!$C:$C,$B10)*1.4/10^8</f>
        <v>311.97045805501517</v>
      </c>
      <c r="AJ10" s="11">
        <f>SUMIFS(SmartTrans_PV!AL:AL,SmartTrans_PV!$C:$C,$B10)*1.4/10^8</f>
        <v>309.66638215977235</v>
      </c>
      <c r="AK10" s="11">
        <f>SUMIFS(SmartTrans_PV!AM:AM,SmartTrans_PV!$C:$C,$B10)*1.4/10^8</f>
        <v>307.29847691799057</v>
      </c>
      <c r="AL10" s="11">
        <f>SUMIFS(SmartTrans_PV!AN:AN,SmartTrans_PV!$C:$C,$B10)*1.4/10^8</f>
        <v>304.96219347349557</v>
      </c>
      <c r="AM10" s="11">
        <f>SUMIFS(SmartTrans_PV!AO:AO,SmartTrans_PV!$C:$C,$B10)*1.4/10^8</f>
        <v>302.76975853888115</v>
      </c>
      <c r="AN10" s="11">
        <f>SUMIFS(SmartTrans_PV!AP:AP,SmartTrans_PV!$C:$C,$B10)*1.4/10^8</f>
        <v>300.85017439553997</v>
      </c>
      <c r="AO10" s="11">
        <f>SUMIFS(SmartTrans_PV!AQ:AQ,SmartTrans_PV!$C:$C,$B10)*1.4/10^8</f>
        <v>299.3492188936354</v>
      </c>
      <c r="AP10" s="11">
        <f>SUMIFS(SmartTrans_PV!AR:AR,SmartTrans_PV!$C:$C,$B10)*1.4/10^8</f>
        <v>298.42944545212538</v>
      </c>
      <c r="AQ10" s="11">
        <f>SUMIFS(SmartTrans_PV!AS:AS,SmartTrans_PV!$C:$C,$B10)*1.4/10^8</f>
        <v>298.27018305873736</v>
      </c>
      <c r="AR10" s="11">
        <f>SUMIFS(SmartTrans_PV!AT:AT,SmartTrans_PV!$C:$C,$B10)*1.4/10^8</f>
        <v>299.06753627000319</v>
      </c>
    </row>
    <row r="11" spans="1:44" ht="15.65">
      <c r="A11" t="s">
        <v>866</v>
      </c>
      <c r="B11" s="59" t="s">
        <v>455</v>
      </c>
      <c r="C11" s="11">
        <f>SUMIFS(SmartTrans_PV!E:E,SmartTrans_PV!$C:$C,$B11)*1.4/10^8</f>
        <v>1615.7452796672628</v>
      </c>
      <c r="D11" s="11">
        <f>SUMIFS(SmartTrans_PV!F:F,SmartTrans_PV!$C:$C,$B11)*1.4/10^8</f>
        <v>1718.7090145981817</v>
      </c>
      <c r="E11" s="11">
        <f>SUMIFS(SmartTrans_PV!G:G,SmartTrans_PV!$C:$C,$B11)*1.4/10^8</f>
        <v>1808.8690501725607</v>
      </c>
      <c r="F11" s="11">
        <f>SUMIFS(SmartTrans_PV!H:H,SmartTrans_PV!$C:$C,$B11)*1.4/10^8</f>
        <v>1887.6581062151276</v>
      </c>
      <c r="G11" s="11">
        <f>SUMIFS(SmartTrans_PV!I:I,SmartTrans_PV!$C:$C,$B11)*1.4/10^8</f>
        <v>1956.4253302767431</v>
      </c>
      <c r="H11" s="11">
        <f>SUMIFS(SmartTrans_PV!J:J,SmartTrans_PV!$C:$C,$B11)*1.4/10^8</f>
        <v>2016.4362976344141</v>
      </c>
      <c r="I11" s="11">
        <f>SUMIFS(SmartTrans_PV!K:K,SmartTrans_PV!$C:$C,$B11)*1.4/10^8</f>
        <v>2068.8730112912785</v>
      </c>
      <c r="J11" s="11">
        <f>SUMIFS(SmartTrans_PV!L:L,SmartTrans_PV!$C:$C,$B11)*1.4/10^8</f>
        <v>2114.8339019766081</v>
      </c>
      <c r="K11" s="11">
        <f>SUMIFS(SmartTrans_PV!M:M,SmartTrans_PV!$C:$C,$B11)*1.4/10^8</f>
        <v>2155.3338281458214</v>
      </c>
      <c r="L11" s="11">
        <f>SUMIFS(SmartTrans_PV!N:N,SmartTrans_PV!$C:$C,$B11)*1.4/10^8</f>
        <v>2191.3040759804753</v>
      </c>
      <c r="M11" s="11">
        <f>SUMIFS(SmartTrans_PV!O:O,SmartTrans_PV!$C:$C,$B11)*1.4/10^8</f>
        <v>2223.5923593882439</v>
      </c>
      <c r="N11" s="11">
        <f>SUMIFS(SmartTrans_PV!P:P,SmartTrans_PV!$C:$C,$B11)*1.4/10^8</f>
        <v>2252.9628200029701</v>
      </c>
      <c r="O11" s="11">
        <f>SUMIFS(SmartTrans_PV!Q:Q,SmartTrans_PV!$C:$C,$B11)*1.4/10^8</f>
        <v>2280.096027184612</v>
      </c>
      <c r="P11" s="11">
        <f>SUMIFS(SmartTrans_PV!R:R,SmartTrans_PV!$C:$C,$B11)*1.4/10^8</f>
        <v>2305.5889780192647</v>
      </c>
      <c r="Q11" s="11">
        <f>SUMIFS(SmartTrans_PV!S:S,SmartTrans_PV!$C:$C,$B11)*1.4/10^8</f>
        <v>2329.9550973191767</v>
      </c>
      <c r="R11" s="11">
        <f>SUMIFS(SmartTrans_PV!T:T,SmartTrans_PV!$C:$C,$B11)*1.4/10^8</f>
        <v>2353.6242376227196</v>
      </c>
      <c r="S11" s="11">
        <f>SUMIFS(SmartTrans_PV!U:U,SmartTrans_PV!$C:$C,$B11)*1.4/10^8</f>
        <v>2376.9426791944061</v>
      </c>
      <c r="T11" s="11">
        <f>SUMIFS(SmartTrans_PV!V:V,SmartTrans_PV!$C:$C,$B11)*1.4/10^8</f>
        <v>2400.1731300248907</v>
      </c>
      <c r="U11" s="11">
        <f>SUMIFS(SmartTrans_PV!W:W,SmartTrans_PV!$C:$C,$B11)*1.4/10^8</f>
        <v>2423.494725830958</v>
      </c>
      <c r="V11" s="11">
        <f>SUMIFS(SmartTrans_PV!X:X,SmartTrans_PV!$C:$C,$B11)*1.4/10^8</f>
        <v>2447.0030300555372</v>
      </c>
      <c r="W11" s="11">
        <f>SUMIFS(SmartTrans_PV!Y:Y,SmartTrans_PV!$C:$C,$B11)*1.4/10^8</f>
        <v>2470.7100338676951</v>
      </c>
      <c r="X11" s="11">
        <f>SUMIFS(SmartTrans_PV!Z:Z,SmartTrans_PV!$C:$C,$B11)*1.4/10^8</f>
        <v>2494.5441561626258</v>
      </c>
      <c r="Y11" s="11">
        <f>SUMIFS(SmartTrans_PV!AA:AA,SmartTrans_PV!$C:$C,$B11)*1.4/10^8</f>
        <v>2518.3502435616656</v>
      </c>
      <c r="Z11" s="11">
        <f>SUMIFS(SmartTrans_PV!AB:AB,SmartTrans_PV!$C:$C,$B11)*1.4/10^8</f>
        <v>2541.8895704123038</v>
      </c>
      <c r="AA11" s="11">
        <f>SUMIFS(SmartTrans_PV!AC:AC,SmartTrans_PV!$C:$C,$B11)*1.4/10^8</f>
        <v>2564.8398387881439</v>
      </c>
      <c r="AB11" s="11">
        <f>SUMIFS(SmartTrans_PV!AD:AD,SmartTrans_PV!$C:$C,$B11)*1.4/10^8</f>
        <v>2586.7951784889374</v>
      </c>
      <c r="AC11" s="11">
        <f>SUMIFS(SmartTrans_PV!AE:AE,SmartTrans_PV!$C:$C,$B11)*1.4/10^8</f>
        <v>2607.2661470405769</v>
      </c>
      <c r="AD11" s="11">
        <f>SUMIFS(SmartTrans_PV!AF:AF,SmartTrans_PV!$C:$C,$B11)*1.4/10^8</f>
        <v>2625.679729695079</v>
      </c>
      <c r="AE11" s="11">
        <f>SUMIFS(SmartTrans_PV!AG:AG,SmartTrans_PV!$C:$C,$B11)*1.4/10^8</f>
        <v>2641.379339430619</v>
      </c>
      <c r="AF11" s="11">
        <f>SUMIFS(SmartTrans_PV!AH:AH,SmartTrans_PV!$C:$C,$B11)*1.4/10^8</f>
        <v>2653.6248169514915</v>
      </c>
      <c r="AG11" s="11">
        <f>SUMIFS(SmartTrans_PV!AI:AI,SmartTrans_PV!$C:$C,$B11)*1.4/10^8</f>
        <v>2661.5924306881325</v>
      </c>
      <c r="AH11" s="11">
        <f>SUMIFS(SmartTrans_PV!AJ:AJ,SmartTrans_PV!$C:$C,$B11)*1.4/10^8</f>
        <v>2664.374876797126</v>
      </c>
      <c r="AI11" s="11">
        <f>SUMIFS(SmartTrans_PV!AK:AK,SmartTrans_PV!$C:$C,$B11)*1.4/10^8</f>
        <v>2660.9812791611721</v>
      </c>
      <c r="AJ11" s="11">
        <f>SUMIFS(SmartTrans_PV!AL:AL,SmartTrans_PV!$C:$C,$B11)*1.4/10^8</f>
        <v>2650.3371893891299</v>
      </c>
      <c r="AK11" s="11">
        <f>SUMIFS(SmartTrans_PV!AM:AM,SmartTrans_PV!$C:$C,$B11)*1.4/10^8</f>
        <v>2631.284586815987</v>
      </c>
      <c r="AL11" s="11">
        <f>SUMIFS(SmartTrans_PV!AN:AN,SmartTrans_PV!$C:$C,$B11)*1.4/10^8</f>
        <v>2602.5818785028664</v>
      </c>
      <c r="AM11" s="11">
        <f>SUMIFS(SmartTrans_PV!AO:AO,SmartTrans_PV!$C:$C,$B11)*1.4/10^8</f>
        <v>2562.903899237037</v>
      </c>
      <c r="AN11" s="11">
        <f>SUMIFS(SmartTrans_PV!AP:AP,SmartTrans_PV!$C:$C,$B11)*1.4/10^8</f>
        <v>2510.8419115318816</v>
      </c>
      <c r="AO11" s="11">
        <f>SUMIFS(SmartTrans_PV!AQ:AQ,SmartTrans_PV!$C:$C,$B11)*1.4/10^8</f>
        <v>2444.9036056269574</v>
      </c>
      <c r="AP11" s="11">
        <f>SUMIFS(SmartTrans_PV!AR:AR,SmartTrans_PV!$C:$C,$B11)*1.4/10^8</f>
        <v>2363.5130994879396</v>
      </c>
      <c r="AQ11" s="11">
        <f>SUMIFS(SmartTrans_PV!AS:AS,SmartTrans_PV!$C:$C,$B11)*1.4/10^8</f>
        <v>2265.0109388066248</v>
      </c>
      <c r="AR11" s="11">
        <f>SUMIFS(SmartTrans_PV!AT:AT,SmartTrans_PV!$C:$C,$B11)*1.4/10^8</f>
        <v>2147.654097000981</v>
      </c>
    </row>
    <row r="12" spans="1:44" ht="15.65">
      <c r="A12" t="s">
        <v>865</v>
      </c>
      <c r="B12" s="59" t="s">
        <v>440</v>
      </c>
      <c r="C12" s="11">
        <f>SUMIFS(SmartTrans_PV!E:E,SmartTrans_PV!$C:$C,$B12)*1.4/10^8</f>
        <v>1096.1829534389983</v>
      </c>
      <c r="D12" s="11">
        <f>SUMIFS(SmartTrans_PV!F:F,SmartTrans_PV!$C:$C,$B12)*1.4/10^8</f>
        <v>1169.112480775429</v>
      </c>
      <c r="E12" s="11">
        <f>SUMIFS(SmartTrans_PV!G:G,SmartTrans_PV!$C:$C,$B12)*1.4/10^8</f>
        <v>1230.3828572142629</v>
      </c>
      <c r="F12" s="11">
        <f>SUMIFS(SmartTrans_PV!H:H,SmartTrans_PV!$C:$C,$B12)*1.4/10^8</f>
        <v>1281.0841546886993</v>
      </c>
      <c r="G12" s="11">
        <f>SUMIFS(SmartTrans_PV!I:I,SmartTrans_PV!$C:$C,$B12)*1.4/10^8</f>
        <v>1322.2574601394156</v>
      </c>
      <c r="H12" s="11">
        <f>SUMIFS(SmartTrans_PV!J:J,SmartTrans_PV!$C:$C,$B12)*1.4/10^8</f>
        <v>1354.894875514567</v>
      </c>
      <c r="I12" s="11">
        <f>SUMIFS(SmartTrans_PV!K:K,SmartTrans_PV!$C:$C,$B12)*1.4/10^8</f>
        <v>1379.9395177698034</v>
      </c>
      <c r="J12" s="11">
        <f>SUMIFS(SmartTrans_PV!L:L,SmartTrans_PV!$C:$C,$B12)*1.4/10^8</f>
        <v>1398.285518868244</v>
      </c>
      <c r="K12" s="11">
        <f>SUMIFS(SmartTrans_PV!M:M,SmartTrans_PV!$C:$C,$B12)*1.4/10^8</f>
        <v>1410.7780257804882</v>
      </c>
      <c r="L12" s="11">
        <f>SUMIFS(SmartTrans_PV!N:N,SmartTrans_PV!$C:$C,$B12)*1.4/10^8</f>
        <v>1418.2132004846317</v>
      </c>
      <c r="M12" s="11">
        <f>SUMIFS(SmartTrans_PV!O:O,SmartTrans_PV!$C:$C,$B12)*1.4/10^8</f>
        <v>1421.3382199662356</v>
      </c>
      <c r="N12" s="11">
        <f>SUMIFS(SmartTrans_PV!P:P,SmartTrans_PV!$C:$C,$B12)*1.4/10^8</f>
        <v>1420.8512762183486</v>
      </c>
      <c r="O12" s="11">
        <f>SUMIFS(SmartTrans_PV!Q:Q,SmartTrans_PV!$C:$C,$B12)*1.4/10^8</f>
        <v>1417.401576241502</v>
      </c>
      <c r="P12" s="11">
        <f>SUMIFS(SmartTrans_PV!R:R,SmartTrans_PV!$C:$C,$B12)*1.4/10^8</f>
        <v>1411.5893420437076</v>
      </c>
      <c r="Q12" s="11">
        <f>SUMIFS(SmartTrans_PV!S:S,SmartTrans_PV!$C:$C,$B12)*1.4/10^8</f>
        <v>1403.9658106404584</v>
      </c>
      <c r="R12" s="11">
        <f>SUMIFS(SmartTrans_PV!T:T,SmartTrans_PV!$C:$C,$B12)*1.4/10^8</f>
        <v>1395.0332340547275</v>
      </c>
      <c r="S12" s="11">
        <f>SUMIFS(SmartTrans_PV!U:U,SmartTrans_PV!$C:$C,$B12)*1.4/10^8</f>
        <v>1385.2448793169729</v>
      </c>
      <c r="T12" s="11">
        <f>SUMIFS(SmartTrans_PV!V:V,SmartTrans_PV!$C:$C,$B12)*1.4/10^8</f>
        <v>1375.0050284651343</v>
      </c>
      <c r="U12" s="11">
        <f>SUMIFS(SmartTrans_PV!W:W,SmartTrans_PV!$C:$C,$B12)*1.4/10^8</f>
        <v>1364.6689785446229</v>
      </c>
      <c r="V12" s="11">
        <f>SUMIFS(SmartTrans_PV!X:X,SmartTrans_PV!$C:$C,$B12)*1.4/10^8</f>
        <v>1354.5430416083464</v>
      </c>
      <c r="W12" s="11">
        <f>SUMIFS(SmartTrans_PV!Y:Y,SmartTrans_PV!$C:$C,$B12)*1.4/10^8</f>
        <v>1344.8845447166796</v>
      </c>
      <c r="X12" s="11">
        <f>SUMIFS(SmartTrans_PV!Z:Z,SmartTrans_PV!$C:$C,$B12)*1.4/10^8</f>
        <v>1335.9018299374964</v>
      </c>
      <c r="Y12" s="11">
        <f>SUMIFS(SmartTrans_PV!AA:AA,SmartTrans_PV!$C:$C,$B12)*1.4/10^8</f>
        <v>1327.7542543461352</v>
      </c>
      <c r="Z12" s="11">
        <f>SUMIFS(SmartTrans_PV!AB:AB,SmartTrans_PV!$C:$C,$B12)*1.4/10^8</f>
        <v>1320.552190025415</v>
      </c>
      <c r="AA12" s="11">
        <f>SUMIFS(SmartTrans_PV!AC:AC,SmartTrans_PV!$C:$C,$B12)*1.4/10^8</f>
        <v>1314.3570240656593</v>
      </c>
      <c r="AB12" s="11">
        <f>SUMIFS(SmartTrans_PV!AD:AD,SmartTrans_PV!$C:$C,$B12)*1.4/10^8</f>
        <v>1309.1811585646396</v>
      </c>
      <c r="AC12" s="11">
        <f>SUMIFS(SmartTrans_PV!AE:AE,SmartTrans_PV!$C:$C,$B12)*1.4/10^8</f>
        <v>1304.9880106276407</v>
      </c>
      <c r="AD12" s="11">
        <f>SUMIFS(SmartTrans_PV!AF:AF,SmartTrans_PV!$C:$C,$B12)*1.4/10^8</f>
        <v>1301.6920123674092</v>
      </c>
      <c r="AE12" s="11">
        <f>SUMIFS(SmartTrans_PV!AG:AG,SmartTrans_PV!$C:$C,$B12)*1.4/10^8</f>
        <v>1299.1586109041787</v>
      </c>
      <c r="AF12" s="11">
        <f>SUMIFS(SmartTrans_PV!AH:AH,SmartTrans_PV!$C:$C,$B12)*1.4/10^8</f>
        <v>1297.2042683656618</v>
      </c>
      <c r="AG12" s="11">
        <f>SUMIFS(SmartTrans_PV!AI:AI,SmartTrans_PV!$C:$C,$B12)*1.4/10^8</f>
        <v>1295.5964618870555</v>
      </c>
      <c r="AH12" s="11">
        <f>SUMIFS(SmartTrans_PV!AJ:AJ,SmartTrans_PV!$C:$C,$B12)*1.4/10^8</f>
        <v>1294.053683611045</v>
      </c>
      <c r="AI12" s="11">
        <f>SUMIFS(SmartTrans_PV!AK:AK,SmartTrans_PV!$C:$C,$B12)*1.4/10^8</f>
        <v>1292.245440687781</v>
      </c>
      <c r="AJ12" s="11">
        <f>SUMIFS(SmartTrans_PV!AL:AL,SmartTrans_PV!$C:$C,$B12)*1.4/10^8</f>
        <v>1289.7922552749051</v>
      </c>
      <c r="AK12" s="11">
        <f>SUMIFS(SmartTrans_PV!AM:AM,SmartTrans_PV!$C:$C,$B12)*1.4/10^8</f>
        <v>1286.265664537543</v>
      </c>
      <c r="AL12" s="11">
        <f>SUMIFS(SmartTrans_PV!AN:AN,SmartTrans_PV!$C:$C,$B12)*1.4/10^8</f>
        <v>1281.1882206482908</v>
      </c>
      <c r="AM12" s="11">
        <f>SUMIFS(SmartTrans_PV!AO:AO,SmartTrans_PV!$C:$C,$B12)*1.4/10^8</f>
        <v>1274.0334907872509</v>
      </c>
      <c r="AN12" s="11">
        <f>SUMIFS(SmartTrans_PV!AP:AP,SmartTrans_PV!$C:$C,$B12)*1.4/10^8</f>
        <v>1264.2260571419652</v>
      </c>
      <c r="AO12" s="11">
        <f>SUMIFS(SmartTrans_PV!AQ:AQ,SmartTrans_PV!$C:$C,$B12)*1.4/10^8</f>
        <v>1251.1415169075033</v>
      </c>
      <c r="AP12" s="11">
        <f>SUMIFS(SmartTrans_PV!AR:AR,SmartTrans_PV!$C:$C,$B12)*1.4/10^8</f>
        <v>1234.1064822863816</v>
      </c>
      <c r="AQ12" s="11">
        <f>SUMIFS(SmartTrans_PV!AS:AS,SmartTrans_PV!$C:$C,$B12)*1.4/10^8</f>
        <v>1212.3985804886147</v>
      </c>
      <c r="AR12" s="11">
        <f>SUMIFS(SmartTrans_PV!AT:AT,SmartTrans_PV!$C:$C,$B12)*1.4/10^8</f>
        <v>1185.2464537317012</v>
      </c>
    </row>
    <row r="13" spans="1:44" ht="15.65">
      <c r="A13" t="s">
        <v>864</v>
      </c>
      <c r="B13" s="59" t="s">
        <v>469</v>
      </c>
      <c r="C13" s="11">
        <f>SUMIFS(SmartTrans_PV!E:E,SmartTrans_PV!$C:$C,$B13)*1.4/10^8</f>
        <v>1107.1724734201853</v>
      </c>
      <c r="D13" s="11">
        <f>SUMIFS(SmartTrans_PV!F:F,SmartTrans_PV!$C:$C,$B13)*1.4/10^8</f>
        <v>1199.2970837958176</v>
      </c>
      <c r="E13" s="11">
        <f>SUMIFS(SmartTrans_PV!G:G,SmartTrans_PV!$C:$C,$B13)*1.4/10^8</f>
        <v>1283.4822942453068</v>
      </c>
      <c r="F13" s="11">
        <f>SUMIFS(SmartTrans_PV!H:H,SmartTrans_PV!$C:$C,$B13)*1.4/10^8</f>
        <v>1360.1228506141333</v>
      </c>
      <c r="G13" s="11">
        <f>SUMIFS(SmartTrans_PV!I:I,SmartTrans_PV!$C:$C,$B13)*1.4/10^8</f>
        <v>1429.6026791741763</v>
      </c>
      <c r="H13" s="11">
        <f>SUMIFS(SmartTrans_PV!J:J,SmartTrans_PV!$C:$C,$B13)*1.4/10^8</f>
        <v>1492.2948866237227</v>
      </c>
      <c r="I13" s="11">
        <f>SUMIFS(SmartTrans_PV!K:K,SmartTrans_PV!$C:$C,$B13)*1.4/10^8</f>
        <v>1548.561760087468</v>
      </c>
      <c r="J13" s="11">
        <f>SUMIFS(SmartTrans_PV!L:L,SmartTrans_PV!$C:$C,$B13)*1.4/10^8</f>
        <v>1598.7547671165066</v>
      </c>
      <c r="K13" s="11">
        <f>SUMIFS(SmartTrans_PV!M:M,SmartTrans_PV!$C:$C,$B13)*1.4/10^8</f>
        <v>1643.2145556883295</v>
      </c>
      <c r="L13" s="11">
        <f>SUMIFS(SmartTrans_PV!N:N,SmartTrans_PV!$C:$C,$B13)*1.4/10^8</f>
        <v>1682.2709542068453</v>
      </c>
      <c r="M13" s="11">
        <f>SUMIFS(SmartTrans_PV!O:O,SmartTrans_PV!$C:$C,$B13)*1.4/10^8</f>
        <v>1716.2429715023529</v>
      </c>
      <c r="N13" s="11">
        <f>SUMIFS(SmartTrans_PV!P:P,SmartTrans_PV!$C:$C,$B13)*1.4/10^8</f>
        <v>1745.4387968315705</v>
      </c>
      <c r="O13" s="11">
        <f>SUMIFS(SmartTrans_PV!Q:Q,SmartTrans_PV!$C:$C,$B13)*1.4/10^8</f>
        <v>1770.1557998776075</v>
      </c>
      <c r="P13" s="11">
        <f>SUMIFS(SmartTrans_PV!R:R,SmartTrans_PV!$C:$C,$B13)*1.4/10^8</f>
        <v>1790.6805307499797</v>
      </c>
      <c r="Q13" s="11">
        <f>SUMIFS(SmartTrans_PV!S:S,SmartTrans_PV!$C:$C,$B13)*1.4/10^8</f>
        <v>1807.2887199846075</v>
      </c>
      <c r="R13" s="11">
        <f>SUMIFS(SmartTrans_PV!T:T,SmartTrans_PV!$C:$C,$B13)*1.4/10^8</f>
        <v>1820.2452785438145</v>
      </c>
      <c r="S13" s="11">
        <f>SUMIFS(SmartTrans_PV!U:U,SmartTrans_PV!$C:$C,$B13)*1.4/10^8</f>
        <v>1829.8042978163323</v>
      </c>
      <c r="T13" s="11">
        <f>SUMIFS(SmartTrans_PV!V:V,SmartTrans_PV!$C:$C,$B13)*1.4/10^8</f>
        <v>1836.2090496172805</v>
      </c>
      <c r="U13" s="11">
        <f>SUMIFS(SmartTrans_PV!W:W,SmartTrans_PV!$C:$C,$B13)*1.4/10^8</f>
        <v>1839.6919861882131</v>
      </c>
      <c r="V13" s="11">
        <f>SUMIFS(SmartTrans_PV!X:X,SmartTrans_PV!$C:$C,$B13)*1.4/10^8</f>
        <v>1840.4747401970551</v>
      </c>
      <c r="W13" s="11">
        <f>SUMIFS(SmartTrans_PV!Y:Y,SmartTrans_PV!$C:$C,$B13)*1.4/10^8</f>
        <v>1838.7681247381595</v>
      </c>
      <c r="X13" s="11">
        <f>SUMIFS(SmartTrans_PV!Z:Z,SmartTrans_PV!$C:$C,$B13)*1.4/10^8</f>
        <v>1834.7721333322627</v>
      </c>
      <c r="Y13" s="11">
        <f>SUMIFS(SmartTrans_PV!AA:AA,SmartTrans_PV!$C:$C,$B13)*1.4/10^8</f>
        <v>1828.6759399265261</v>
      </c>
      <c r="Z13" s="11">
        <f>SUMIFS(SmartTrans_PV!AB:AB,SmartTrans_PV!$C:$C,$B13)*1.4/10^8</f>
        <v>1820.6578988944848</v>
      </c>
      <c r="AA13" s="11">
        <f>SUMIFS(SmartTrans_PV!AC:AC,SmartTrans_PV!$C:$C,$B13)*1.4/10^8</f>
        <v>1810.8855450361207</v>
      </c>
      <c r="AB13" s="11">
        <f>SUMIFS(SmartTrans_PV!AD:AD,SmartTrans_PV!$C:$C,$B13)*1.4/10^8</f>
        <v>1799.515593577785</v>
      </c>
      <c r="AC13" s="11">
        <f>SUMIFS(SmartTrans_PV!AE:AE,SmartTrans_PV!$C:$C,$B13)*1.4/10^8</f>
        <v>1786.6939401722348</v>
      </c>
      <c r="AD13" s="11">
        <f>SUMIFS(SmartTrans_PV!AF:AF,SmartTrans_PV!$C:$C,$B13)*1.4/10^8</f>
        <v>1772.555660898646</v>
      </c>
      <c r="AE13" s="11">
        <f>SUMIFS(SmartTrans_PV!AG:AG,SmartTrans_PV!$C:$C,$B13)*1.4/10^8</f>
        <v>1757.2250122625851</v>
      </c>
      <c r="AF13" s="11">
        <f>SUMIFS(SmartTrans_PV!AH:AH,SmartTrans_PV!$C:$C,$B13)*1.4/10^8</f>
        <v>1740.8154311960425</v>
      </c>
      <c r="AG13" s="11">
        <f>SUMIFS(SmartTrans_PV!AI:AI,SmartTrans_PV!$C:$C,$B13)*1.4/10^8</f>
        <v>1723.4295350573836</v>
      </c>
      <c r="AH13" s="11">
        <f>SUMIFS(SmartTrans_PV!AJ:AJ,SmartTrans_PV!$C:$C,$B13)*1.4/10^8</f>
        <v>1705.1591216314066</v>
      </c>
      <c r="AI13" s="11">
        <f>SUMIFS(SmartTrans_PV!AK:AK,SmartTrans_PV!$C:$C,$B13)*1.4/10^8</f>
        <v>1686.0851691292899</v>
      </c>
      <c r="AJ13" s="11">
        <f>SUMIFS(SmartTrans_PV!AL:AL,SmartTrans_PV!$C:$C,$B13)*1.4/10^8</f>
        <v>1666.2778361886265</v>
      </c>
      <c r="AK13" s="11">
        <f>SUMIFS(SmartTrans_PV!AM:AM,SmartTrans_PV!$C:$C,$B13)*1.4/10^8</f>
        <v>1645.79646187341</v>
      </c>
      <c r="AL13" s="11">
        <f>SUMIFS(SmartTrans_PV!AN:AN,SmartTrans_PV!$C:$C,$B13)*1.4/10^8</f>
        <v>1624.6895656740458</v>
      </c>
      <c r="AM13" s="11">
        <f>SUMIFS(SmartTrans_PV!AO:AO,SmartTrans_PV!$C:$C,$B13)*1.4/10^8</f>
        <v>1602.994847507309</v>
      </c>
      <c r="AN13" s="11">
        <f>SUMIFS(SmartTrans_PV!AP:AP,SmartTrans_PV!$C:$C,$B13)*1.4/10^8</f>
        <v>1580.7391877164546</v>
      </c>
      <c r="AO13" s="11">
        <f>SUMIFS(SmartTrans_PV!AQ:AQ,SmartTrans_PV!$C:$C,$B13)*1.4/10^8</f>
        <v>1557.9386470710424</v>
      </c>
      <c r="AP13" s="11">
        <f>SUMIFS(SmartTrans_PV!AR:AR,SmartTrans_PV!$C:$C,$B13)*1.4/10^8</f>
        <v>1534.5984667671057</v>
      </c>
      <c r="AQ13" s="11">
        <f>SUMIFS(SmartTrans_PV!AS:AS,SmartTrans_PV!$C:$C,$B13)*1.4/10^8</f>
        <v>1510.7130684271012</v>
      </c>
      <c r="AR13" s="11">
        <f>SUMIFS(SmartTrans_PV!AT:AT,SmartTrans_PV!$C:$C,$B13)*1.4/10^8</f>
        <v>1486.2660540997756</v>
      </c>
    </row>
    <row r="14" spans="1:44" ht="15.65">
      <c r="A14" t="s">
        <v>863</v>
      </c>
      <c r="B14" s="59" t="s">
        <v>467</v>
      </c>
      <c r="C14" s="11">
        <f>SUMIFS(SmartTrans_PV!E:E,SmartTrans_PV!$C:$C,$B14)*1.4/10^8</f>
        <v>699.27710470762622</v>
      </c>
      <c r="D14" s="11">
        <f>SUMIFS(SmartTrans_PV!F:F,SmartTrans_PV!$C:$C,$B14)*1.4/10^8</f>
        <v>764.86512535210613</v>
      </c>
      <c r="E14" s="11">
        <f>SUMIFS(SmartTrans_PV!G:G,SmartTrans_PV!$C:$C,$B14)*1.4/10^8</f>
        <v>823.42054213441486</v>
      </c>
      <c r="F14" s="11">
        <f>SUMIFS(SmartTrans_PV!H:H,SmartTrans_PV!$C:$C,$B14)*1.4/10^8</f>
        <v>875.51767740735829</v>
      </c>
      <c r="G14" s="11">
        <f>SUMIFS(SmartTrans_PV!I:I,SmartTrans_PV!$C:$C,$B14)*1.4/10^8</f>
        <v>921.70295728470148</v>
      </c>
      <c r="H14" s="11">
        <f>SUMIFS(SmartTrans_PV!J:J,SmartTrans_PV!$C:$C,$B14)*1.4/10^8</f>
        <v>962.4949116411849</v>
      </c>
      <c r="I14" s="11">
        <f>SUMIFS(SmartTrans_PV!K:K,SmartTrans_PV!$C:$C,$B14)*1.4/10^8</f>
        <v>998.38417411250714</v>
      </c>
      <c r="J14" s="11">
        <f>SUMIFS(SmartTrans_PV!L:L,SmartTrans_PV!$C:$C,$B14)*1.4/10^8</f>
        <v>1029.8334820953316</v>
      </c>
      <c r="K14" s="11">
        <f>SUMIFS(SmartTrans_PV!M:M,SmartTrans_PV!$C:$C,$B14)*1.4/10^8</f>
        <v>1057.2776767472928</v>
      </c>
      <c r="L14" s="11">
        <f>SUMIFS(SmartTrans_PV!N:N,SmartTrans_PV!$C:$C,$B14)*1.4/10^8</f>
        <v>1081.1237029869874</v>
      </c>
      <c r="M14" s="11">
        <f>SUMIFS(SmartTrans_PV!O:O,SmartTrans_PV!$C:$C,$B14)*1.4/10^8</f>
        <v>1101.7506094939708</v>
      </c>
      <c r="N14" s="11">
        <f>SUMIFS(SmartTrans_PV!P:P,SmartTrans_PV!$C:$C,$B14)*1.4/10^8</f>
        <v>1119.5095487087806</v>
      </c>
      <c r="O14" s="11">
        <f>SUMIFS(SmartTrans_PV!Q:Q,SmartTrans_PV!$C:$C,$B14)*1.4/10^8</f>
        <v>1134.7237768329037</v>
      </c>
      <c r="P14" s="11">
        <f>SUMIFS(SmartTrans_PV!R:R,SmartTrans_PV!$C:$C,$B14)*1.4/10^8</f>
        <v>1147.6886538287999</v>
      </c>
      <c r="Q14" s="11">
        <f>SUMIFS(SmartTrans_PV!S:S,SmartTrans_PV!$C:$C,$B14)*1.4/10^8</f>
        <v>1158.6716434198925</v>
      </c>
      <c r="R14" s="11">
        <f>SUMIFS(SmartTrans_PV!T:T,SmartTrans_PV!$C:$C,$B14)*1.4/10^8</f>
        <v>1167.9123130905687</v>
      </c>
      <c r="S14" s="11">
        <f>SUMIFS(SmartTrans_PV!U:U,SmartTrans_PV!$C:$C,$B14)*1.4/10^8</f>
        <v>1175.6223340861843</v>
      </c>
      <c r="T14" s="11">
        <f>SUMIFS(SmartTrans_PV!V:V,SmartTrans_PV!$C:$C,$B14)*1.4/10^8</f>
        <v>1181.9854814130604</v>
      </c>
      <c r="U14" s="11">
        <f>SUMIFS(SmartTrans_PV!W:W,SmartTrans_PV!$C:$C,$B14)*1.4/10^8</f>
        <v>1187.1576338384796</v>
      </c>
      <c r="V14" s="11">
        <f>SUMIFS(SmartTrans_PV!X:X,SmartTrans_PV!$C:$C,$B14)*1.4/10^8</f>
        <v>1191.266773890698</v>
      </c>
      <c r="W14" s="11">
        <f>SUMIFS(SmartTrans_PV!Y:Y,SmartTrans_PV!$C:$C,$B14)*1.4/10^8</f>
        <v>1194.4129878589222</v>
      </c>
      <c r="X14" s="11">
        <f>SUMIFS(SmartTrans_PV!Z:Z,SmartTrans_PV!$C:$C,$B14)*1.4/10^8</f>
        <v>1196.6684657933417</v>
      </c>
      <c r="Y14" s="11">
        <f>SUMIFS(SmartTrans_PV!AA:AA,SmartTrans_PV!$C:$C,$B14)*1.4/10^8</f>
        <v>1198.0775015050992</v>
      </c>
      <c r="Z14" s="11">
        <f>SUMIFS(SmartTrans_PV!AB:AB,SmartTrans_PV!$C:$C,$B14)*1.4/10^8</f>
        <v>1198.6564925663092</v>
      </c>
      <c r="AA14" s="11">
        <f>SUMIFS(SmartTrans_PV!AC:AC,SmartTrans_PV!$C:$C,$B14)*1.4/10^8</f>
        <v>1198.3939403100467</v>
      </c>
      <c r="AB14" s="11">
        <f>SUMIFS(SmartTrans_PV!AD:AD,SmartTrans_PV!$C:$C,$B14)*1.4/10^8</f>
        <v>1197.2504498303599</v>
      </c>
      <c r="AC14" s="11">
        <f>SUMIFS(SmartTrans_PV!AE:AE,SmartTrans_PV!$C:$C,$B14)*1.4/10^8</f>
        <v>1195.15872998225</v>
      </c>
      <c r="AD14" s="11">
        <f>SUMIFS(SmartTrans_PV!AF:AF,SmartTrans_PV!$C:$C,$B14)*1.4/10^8</f>
        <v>1192.0235933816903</v>
      </c>
      <c r="AE14" s="11">
        <f>SUMIFS(SmartTrans_PV!AG:AG,SmartTrans_PV!$C:$C,$B14)*1.4/10^8</f>
        <v>1187.7219564056293</v>
      </c>
      <c r="AF14" s="11">
        <f>SUMIFS(SmartTrans_PV!AH:AH,SmartTrans_PV!$C:$C,$B14)*1.4/10^8</f>
        <v>1182.1028391919676</v>
      </c>
      <c r="AG14" s="11">
        <f>SUMIFS(SmartTrans_PV!AI:AI,SmartTrans_PV!$C:$C,$B14)*1.4/10^8</f>
        <v>1174.9873656395682</v>
      </c>
      <c r="AH14" s="11">
        <f>SUMIFS(SmartTrans_PV!AJ:AJ,SmartTrans_PV!$C:$C,$B14)*1.4/10^8</f>
        <v>1166.1687634082741</v>
      </c>
      <c r="AI14" s="11">
        <f>SUMIFS(SmartTrans_PV!AK:AK,SmartTrans_PV!$C:$C,$B14)*1.4/10^8</f>
        <v>1155.4123639188836</v>
      </c>
      <c r="AJ14" s="11">
        <f>SUMIFS(SmartTrans_PV!AL:AL,SmartTrans_PV!$C:$C,$B14)*1.4/10^8</f>
        <v>1142.4556023531538</v>
      </c>
      <c r="AK14" s="11">
        <f>SUMIFS(SmartTrans_PV!AM:AM,SmartTrans_PV!$C:$C,$B14)*1.4/10^8</f>
        <v>1127.0080176538313</v>
      </c>
      <c r="AL14" s="11">
        <f>SUMIFS(SmartTrans_PV!AN:AN,SmartTrans_PV!$C:$C,$B14)*1.4/10^8</f>
        <v>1108.7512525246159</v>
      </c>
      <c r="AM14" s="11">
        <f>SUMIFS(SmartTrans_PV!AO:AO,SmartTrans_PV!$C:$C,$B14)*1.4/10^8</f>
        <v>1087.3390534301573</v>
      </c>
      <c r="AN14" s="11">
        <f>SUMIFS(SmartTrans_PV!AP:AP,SmartTrans_PV!$C:$C,$B14)*1.4/10^8</f>
        <v>1062.3972705960746</v>
      </c>
      <c r="AO14" s="11">
        <f>SUMIFS(SmartTrans_PV!AQ:AQ,SmartTrans_PV!$C:$C,$B14)*1.4/10^8</f>
        <v>1033.5238580089735</v>
      </c>
      <c r="AP14" s="11">
        <f>SUMIFS(SmartTrans_PV!AR:AR,SmartTrans_PV!$C:$C,$B14)*1.4/10^8</f>
        <v>1000.2888734164176</v>
      </c>
      <c r="AQ14" s="11">
        <f>SUMIFS(SmartTrans_PV!AS:AS,SmartTrans_PV!$C:$C,$B14)*1.4/10^8</f>
        <v>962.23447832693569</v>
      </c>
      <c r="AR14" s="11">
        <f>SUMIFS(SmartTrans_PV!AT:AT,SmartTrans_PV!$C:$C,$B14)*1.4/10^8</f>
        <v>918.874938009988</v>
      </c>
    </row>
    <row r="15" spans="1:44" ht="15.65">
      <c r="A15" t="s">
        <v>862</v>
      </c>
      <c r="B15" s="59" t="s">
        <v>454</v>
      </c>
      <c r="C15" s="11">
        <f>SUMIFS(SmartTrans_PV!E:E,SmartTrans_PV!$C:$C,$B15)*1.4/10^8</f>
        <v>807.67585806064687</v>
      </c>
      <c r="D15" s="11">
        <f>SUMIFS(SmartTrans_PV!F:F,SmartTrans_PV!$C:$C,$B15)*1.4/10^8</f>
        <v>894.98269356299136</v>
      </c>
      <c r="E15" s="11">
        <f>SUMIFS(SmartTrans_PV!G:G,SmartTrans_PV!$C:$C,$B15)*1.4/10^8</f>
        <v>966.32842345194706</v>
      </c>
      <c r="F15" s="11">
        <f>SUMIFS(SmartTrans_PV!H:H,SmartTrans_PV!$C:$C,$B15)*1.4/10^8</f>
        <v>1023.3874922188045</v>
      </c>
      <c r="G15" s="11">
        <f>SUMIFS(SmartTrans_PV!I:I,SmartTrans_PV!$C:$C,$B15)*1.4/10^8</f>
        <v>1067.7540342511686</v>
      </c>
      <c r="H15" s="11">
        <f>SUMIFS(SmartTrans_PV!J:J,SmartTrans_PV!$C:$C,$B15)*1.4/10^8</f>
        <v>1100.9418738329571</v>
      </c>
      <c r="I15" s="11">
        <f>SUMIFS(SmartTrans_PV!K:K,SmartTrans_PV!$C:$C,$B15)*1.4/10^8</f>
        <v>1124.3845251444143</v>
      </c>
      <c r="J15" s="11">
        <f>SUMIFS(SmartTrans_PV!L:L,SmartTrans_PV!$C:$C,$B15)*1.4/10^8</f>
        <v>1139.435192262084</v>
      </c>
      <c r="K15" s="11">
        <f>SUMIFS(SmartTrans_PV!M:M,SmartTrans_PV!$C:$C,$B15)*1.4/10^8</f>
        <v>1147.3667691588462</v>
      </c>
      <c r="L15" s="11">
        <f>SUMIFS(SmartTrans_PV!N:N,SmartTrans_PV!$C:$C,$B15)*1.4/10^8</f>
        <v>1149.3718397038795</v>
      </c>
      <c r="M15" s="11">
        <f>SUMIFS(SmartTrans_PV!O:O,SmartTrans_PV!$C:$C,$B15)*1.4/10^8</f>
        <v>1146.5626776626877</v>
      </c>
      <c r="N15" s="11">
        <f>SUMIFS(SmartTrans_PV!P:P,SmartTrans_PV!$C:$C,$B15)*1.4/10^8</f>
        <v>1139.9712466970916</v>
      </c>
      <c r="O15" s="11">
        <f>SUMIFS(SmartTrans_PV!Q:Q,SmartTrans_PV!$C:$C,$B15)*1.4/10^8</f>
        <v>1130.5492003652221</v>
      </c>
      <c r="P15" s="11">
        <f>SUMIFS(SmartTrans_PV!R:R,SmartTrans_PV!$C:$C,$B15)*1.4/10^8</f>
        <v>1119.1678821215273</v>
      </c>
      <c r="Q15" s="11">
        <f>SUMIFS(SmartTrans_PV!S:S,SmartTrans_PV!$C:$C,$B15)*1.4/10^8</f>
        <v>1106.6183253167767</v>
      </c>
      <c r="R15" s="11">
        <f>SUMIFS(SmartTrans_PV!T:T,SmartTrans_PV!$C:$C,$B15)*1.4/10^8</f>
        <v>1093.6112531980496</v>
      </c>
      <c r="S15" s="11">
        <f>SUMIFS(SmartTrans_PV!U:U,SmartTrans_PV!$C:$C,$B15)*1.4/10^8</f>
        <v>1080.7770789087472</v>
      </c>
      <c r="T15" s="11">
        <f>SUMIFS(SmartTrans_PV!V:V,SmartTrans_PV!$C:$C,$B15)*1.4/10^8</f>
        <v>1068.6659054885856</v>
      </c>
      <c r="U15" s="11">
        <f>SUMIFS(SmartTrans_PV!W:W,SmartTrans_PV!$C:$C,$B15)*1.4/10^8</f>
        <v>1057.7475258735938</v>
      </c>
      <c r="V15" s="11">
        <f>SUMIFS(SmartTrans_PV!X:X,SmartTrans_PV!$C:$C,$B15)*1.4/10^8</f>
        <v>1048.4114228961143</v>
      </c>
      <c r="W15" s="11">
        <f>SUMIFS(SmartTrans_PV!Y:Y,SmartTrans_PV!$C:$C,$B15)*1.4/10^8</f>
        <v>1040.9667692848138</v>
      </c>
      <c r="X15" s="11">
        <f>SUMIFS(SmartTrans_PV!Z:Z,SmartTrans_PV!$C:$C,$B15)*1.4/10^8</f>
        <v>1035.6424276646708</v>
      </c>
      <c r="Y15" s="11">
        <f>SUMIFS(SmartTrans_PV!AA:AA,SmartTrans_PV!$C:$C,$B15)*1.4/10^8</f>
        <v>1032.5869505569765</v>
      </c>
      <c r="Z15" s="11">
        <f>SUMIFS(SmartTrans_PV!AB:AB,SmartTrans_PV!$C:$C,$B15)*1.4/10^8</f>
        <v>1031.8685803793469</v>
      </c>
      <c r="AA15" s="11">
        <f>SUMIFS(SmartTrans_PV!AC:AC,SmartTrans_PV!$C:$C,$B15)*1.4/10^8</f>
        <v>1033.4752494457111</v>
      </c>
      <c r="AB15" s="11">
        <f>SUMIFS(SmartTrans_PV!AD:AD,SmartTrans_PV!$C:$C,$B15)*1.4/10^8</f>
        <v>1037.3145799663043</v>
      </c>
      <c r="AC15" s="11">
        <f>SUMIFS(SmartTrans_PV!AE:AE,SmartTrans_PV!$C:$C,$B15)*1.4/10^8</f>
        <v>1043.2138840476891</v>
      </c>
      <c r="AD15" s="11">
        <f>SUMIFS(SmartTrans_PV!AF:AF,SmartTrans_PV!$C:$C,$B15)*1.4/10^8</f>
        <v>1050.9201636927439</v>
      </c>
      <c r="AE15" s="11">
        <f>SUMIFS(SmartTrans_PV!AG:AG,SmartTrans_PV!$C:$C,$B15)*1.4/10^8</f>
        <v>1060.1001108006556</v>
      </c>
      <c r="AF15" s="11">
        <f>SUMIFS(SmartTrans_PV!AH:AH,SmartTrans_PV!$C:$C,$B15)*1.4/10^8</f>
        <v>1070.3401071669357</v>
      </c>
      <c r="AG15" s="11">
        <f>SUMIFS(SmartTrans_PV!AI:AI,SmartTrans_PV!$C:$C,$B15)*1.4/10^8</f>
        <v>1081.1462244834081</v>
      </c>
      <c r="AH15" s="11">
        <f>SUMIFS(SmartTrans_PV!AJ:AJ,SmartTrans_PV!$C:$C,$B15)*1.4/10^8</f>
        <v>1091.9442243382075</v>
      </c>
      <c r="AI15" s="11">
        <f>SUMIFS(SmartTrans_PV!AK:AK,SmartTrans_PV!$C:$C,$B15)*1.4/10^8</f>
        <v>1102.0795582157896</v>
      </c>
      <c r="AJ15" s="11">
        <f>SUMIFS(SmartTrans_PV!AL:AL,SmartTrans_PV!$C:$C,$B15)*1.4/10^8</f>
        <v>1110.817367496931</v>
      </c>
      <c r="AK15" s="11">
        <f>SUMIFS(SmartTrans_PV!AM:AM,SmartTrans_PV!$C:$C,$B15)*1.4/10^8</f>
        <v>1117.3424834587224</v>
      </c>
      <c r="AL15" s="11">
        <f>SUMIFS(SmartTrans_PV!AN:AN,SmartTrans_PV!$C:$C,$B15)*1.4/10^8</f>
        <v>1120.7594272745664</v>
      </c>
      <c r="AM15" s="11">
        <f>SUMIFS(SmartTrans_PV!AO:AO,SmartTrans_PV!$C:$C,$B15)*1.4/10^8</f>
        <v>1120.0924100141726</v>
      </c>
      <c r="AN15" s="11">
        <f>SUMIFS(SmartTrans_PV!AP:AP,SmartTrans_PV!$C:$C,$B15)*1.4/10^8</f>
        <v>1114.2853326435904</v>
      </c>
      <c r="AO15" s="11">
        <f>SUMIFS(SmartTrans_PV!AQ:AQ,SmartTrans_PV!$C:$C,$B15)*1.4/10^8</f>
        <v>1102.2017860251553</v>
      </c>
      <c r="AP15" s="11">
        <f>SUMIFS(SmartTrans_PV!AR:AR,SmartTrans_PV!$C:$C,$B15)*1.4/10^8</f>
        <v>1082.6250509175579</v>
      </c>
      <c r="AQ15" s="11">
        <f>SUMIFS(SmartTrans_PV!AS:AS,SmartTrans_PV!$C:$C,$B15)*1.4/10^8</f>
        <v>1054.2580979757754</v>
      </c>
      <c r="AR15" s="11">
        <f>SUMIFS(SmartTrans_PV!AT:AT,SmartTrans_PV!$C:$C,$B15)*1.4/10^8</f>
        <v>1015.723587751099</v>
      </c>
    </row>
    <row r="16" spans="1:44" ht="15.65">
      <c r="A16" t="s">
        <v>861</v>
      </c>
      <c r="B16" s="59" t="s">
        <v>448</v>
      </c>
      <c r="C16" s="11">
        <f>SUMIFS(SmartTrans_PV!E:E,SmartTrans_PV!$C:$C,$B16)*1.4/10^8</f>
        <v>2377.3136583608689</v>
      </c>
      <c r="D16" s="11">
        <f>SUMIFS(SmartTrans_PV!F:F,SmartTrans_PV!$C:$C,$B16)*1.4/10^8</f>
        <v>2466.9947032086488</v>
      </c>
      <c r="E16" s="11">
        <f>SUMIFS(SmartTrans_PV!G:G,SmartTrans_PV!$C:$C,$B16)*1.4/10^8</f>
        <v>2546.8094254163661</v>
      </c>
      <c r="F16" s="11">
        <f>SUMIFS(SmartTrans_PV!H:H,SmartTrans_PV!$C:$C,$B16)*1.4/10^8</f>
        <v>2617.2534911205385</v>
      </c>
      <c r="G16" s="11">
        <f>SUMIFS(SmartTrans_PV!I:I,SmartTrans_PV!$C:$C,$B16)*1.4/10^8</f>
        <v>2678.8126987823362</v>
      </c>
      <c r="H16" s="11">
        <f>SUMIFS(SmartTrans_PV!J:J,SmartTrans_PV!$C:$C,$B16)*1.4/10^8</f>
        <v>2731.9629791876182</v>
      </c>
      <c r="I16" s="11">
        <f>SUMIFS(SmartTrans_PV!K:K,SmartTrans_PV!$C:$C,$B16)*1.4/10^8</f>
        <v>2777.1703954468958</v>
      </c>
      <c r="J16" s="11">
        <f>SUMIFS(SmartTrans_PV!L:L,SmartTrans_PV!$C:$C,$B16)*1.4/10^8</f>
        <v>2814.8911429953723</v>
      </c>
      <c r="K16" s="11">
        <f>SUMIFS(SmartTrans_PV!M:M,SmartTrans_PV!$C:$C,$B16)*1.4/10^8</f>
        <v>2845.5715495929035</v>
      </c>
      <c r="L16" s="11">
        <f>SUMIFS(SmartTrans_PV!N:N,SmartTrans_PV!$C:$C,$B16)*1.4/10^8</f>
        <v>2869.6480753240253</v>
      </c>
      <c r="M16" s="11">
        <f>SUMIFS(SmartTrans_PV!O:O,SmartTrans_PV!$C:$C,$B16)*1.4/10^8</f>
        <v>2887.5473125979388</v>
      </c>
      <c r="N16" s="11">
        <f>SUMIFS(SmartTrans_PV!P:P,SmartTrans_PV!$C:$C,$B16)*1.4/10^8</f>
        <v>2899.6859861485154</v>
      </c>
      <c r="O16" s="11">
        <f>SUMIFS(SmartTrans_PV!Q:Q,SmartTrans_PV!$C:$C,$B16)*1.4/10^8</f>
        <v>2906.4709530343052</v>
      </c>
      <c r="P16" s="11">
        <f>SUMIFS(SmartTrans_PV!R:R,SmartTrans_PV!$C:$C,$B16)*1.4/10^8</f>
        <v>2908.2992026385223</v>
      </c>
      <c r="Q16" s="11">
        <f>SUMIFS(SmartTrans_PV!S:S,SmartTrans_PV!$C:$C,$B16)*1.4/10^8</f>
        <v>2905.5578566690547</v>
      </c>
      <c r="R16" s="11">
        <f>SUMIFS(SmartTrans_PV!T:T,SmartTrans_PV!$C:$C,$B16)*1.4/10^8</f>
        <v>2898.6241691584542</v>
      </c>
      <c r="S16" s="11">
        <f>SUMIFS(SmartTrans_PV!U:U,SmartTrans_PV!$C:$C,$B16)*1.4/10^8</f>
        <v>2887.8655264639442</v>
      </c>
      <c r="T16" s="11">
        <f>SUMIFS(SmartTrans_PV!V:V,SmartTrans_PV!$C:$C,$B16)*1.4/10^8</f>
        <v>2873.6394472674328</v>
      </c>
      <c r="U16" s="11">
        <f>SUMIFS(SmartTrans_PV!W:W,SmartTrans_PV!$C:$C,$B16)*1.4/10^8</f>
        <v>2856.2935825754867</v>
      </c>
      <c r="V16" s="11">
        <f>SUMIFS(SmartTrans_PV!X:X,SmartTrans_PV!$C:$C,$B16)*1.4/10^8</f>
        <v>2836.1657157193413</v>
      </c>
      <c r="W16" s="11">
        <f>SUMIFS(SmartTrans_PV!Y:Y,SmartTrans_PV!$C:$C,$B16)*1.4/10^8</f>
        <v>2813.5837623549028</v>
      </c>
      <c r="X16" s="11">
        <f>SUMIFS(SmartTrans_PV!Z:Z,SmartTrans_PV!$C:$C,$B16)*1.4/10^8</f>
        <v>2788.8657704627626</v>
      </c>
      <c r="Y16" s="11">
        <f>SUMIFS(SmartTrans_PV!AA:AA,SmartTrans_PV!$C:$C,$B16)*1.4/10^8</f>
        <v>2762.3199203481681</v>
      </c>
      <c r="Z16" s="11">
        <f>SUMIFS(SmartTrans_PV!AB:AB,SmartTrans_PV!$C:$C,$B16)*1.4/10^8</f>
        <v>2734.2445246410307</v>
      </c>
      <c r="AA16" s="11">
        <f>SUMIFS(SmartTrans_PV!AC:AC,SmartTrans_PV!$C:$C,$B16)*1.4/10^8</f>
        <v>2704.9280282959548</v>
      </c>
      <c r="AB16" s="11">
        <f>SUMIFS(SmartTrans_PV!AD:AD,SmartTrans_PV!$C:$C,$B16)*1.4/10^8</f>
        <v>2674.6490085921901</v>
      </c>
      <c r="AC16" s="11">
        <f>SUMIFS(SmartTrans_PV!AE:AE,SmartTrans_PV!$C:$C,$B16)*1.4/10^8</f>
        <v>2643.6761751336844</v>
      </c>
      <c r="AD16" s="11">
        <f>SUMIFS(SmartTrans_PV!AF:AF,SmartTrans_PV!$C:$C,$B16)*1.4/10^8</f>
        <v>2612.2683698490409</v>
      </c>
      <c r="AE16" s="11">
        <f>SUMIFS(SmartTrans_PV!AG:AG,SmartTrans_PV!$C:$C,$B16)*1.4/10^8</f>
        <v>2580.6745669915249</v>
      </c>
      <c r="AF16" s="11">
        <f>SUMIFS(SmartTrans_PV!AH:AH,SmartTrans_PV!$C:$C,$B16)*1.4/10^8</f>
        <v>2549.1338731390947</v>
      </c>
      <c r="AG16" s="11">
        <f>SUMIFS(SmartTrans_PV!AI:AI,SmartTrans_PV!$C:$C,$B16)*1.4/10^8</f>
        <v>2517.8755271943373</v>
      </c>
      <c r="AH16" s="11">
        <f>SUMIFS(SmartTrans_PV!AJ:AJ,SmartTrans_PV!$C:$C,$B16)*1.4/10^8</f>
        <v>2487.1189003845616</v>
      </c>
      <c r="AI16" s="11">
        <f>SUMIFS(SmartTrans_PV!AK:AK,SmartTrans_PV!$C:$C,$B16)*1.4/10^8</f>
        <v>2457.0734962617425</v>
      </c>
      <c r="AJ16" s="11">
        <f>SUMIFS(SmartTrans_PV!AL:AL,SmartTrans_PV!$C:$C,$B16)*1.4/10^8</f>
        <v>2427.9389507024648</v>
      </c>
      <c r="AK16" s="11">
        <f>SUMIFS(SmartTrans_PV!AM:AM,SmartTrans_PV!$C:$C,$B16)*1.4/10^8</f>
        <v>2399.9050319080711</v>
      </c>
      <c r="AL16" s="11">
        <f>SUMIFS(SmartTrans_PV!AN:AN,SmartTrans_PV!$C:$C,$B16)*1.4/10^8</f>
        <v>2373.1516404044924</v>
      </c>
      <c r="AM16" s="11">
        <f>SUMIFS(SmartTrans_PV!AO:AO,SmartTrans_PV!$C:$C,$B16)*1.4/10^8</f>
        <v>2347.8488090423916</v>
      </c>
      <c r="AN16" s="11">
        <f>SUMIFS(SmartTrans_PV!AP:AP,SmartTrans_PV!$C:$C,$B16)*1.4/10^8</f>
        <v>2324.1567029970679</v>
      </c>
      <c r="AO16" s="11">
        <f>SUMIFS(SmartTrans_PV!AQ:AQ,SmartTrans_PV!$C:$C,$B16)*1.4/10^8</f>
        <v>2302.2256197685138</v>
      </c>
      <c r="AP16" s="11">
        <f>SUMIFS(SmartTrans_PV!AR:AR,SmartTrans_PV!$C:$C,$B16)*1.4/10^8</f>
        <v>2282.1959891813685</v>
      </c>
      <c r="AQ16" s="11">
        <f>SUMIFS(SmartTrans_PV!AS:AS,SmartTrans_PV!$C:$C,$B16)*1.4/10^8</f>
        <v>2264.1983733849625</v>
      </c>
      <c r="AR16" s="11">
        <f>SUMIFS(SmartTrans_PV!AT:AT,SmartTrans_PV!$C:$C,$B16)*1.4/10^8</f>
        <v>2248.3534668532802</v>
      </c>
    </row>
    <row r="17" spans="1:44" ht="15.65">
      <c r="A17" t="s">
        <v>860</v>
      </c>
      <c r="B17" s="59" t="s">
        <v>460</v>
      </c>
      <c r="C17" s="11">
        <f>SUMIFS(SmartTrans_PV!E:E,SmartTrans_PV!$C:$C,$B17)*1.4/10^8</f>
        <v>1612.1871752082379</v>
      </c>
      <c r="D17" s="11">
        <f>SUMIFS(SmartTrans_PV!F:F,SmartTrans_PV!$C:$C,$B17)*1.4/10^8</f>
        <v>1845.6409502182523</v>
      </c>
      <c r="E17" s="11">
        <f>SUMIFS(SmartTrans_PV!G:G,SmartTrans_PV!$C:$C,$B17)*1.4/10^8</f>
        <v>2049.3576799883481</v>
      </c>
      <c r="F17" s="11">
        <f>SUMIFS(SmartTrans_PV!H:H,SmartTrans_PV!$C:$C,$B17)*1.4/10^8</f>
        <v>2225.7333755499012</v>
      </c>
      <c r="G17" s="11">
        <f>SUMIFS(SmartTrans_PV!I:I,SmartTrans_PV!$C:$C,$B17)*1.4/10^8</f>
        <v>2377.0670546875185</v>
      </c>
      <c r="H17" s="11">
        <f>SUMIFS(SmartTrans_PV!J:J,SmartTrans_PV!$C:$C,$B17)*1.4/10^8</f>
        <v>2505.5607419390703</v>
      </c>
      <c r="I17" s="11">
        <f>SUMIFS(SmartTrans_PV!K:K,SmartTrans_PV!$C:$C,$B17)*1.4/10^8</f>
        <v>2613.3194685956641</v>
      </c>
      <c r="J17" s="11">
        <f>SUMIFS(SmartTrans_PV!L:L,SmartTrans_PV!$C:$C,$B17)*1.4/10^8</f>
        <v>2702.3512727016459</v>
      </c>
      <c r="K17" s="11">
        <f>SUMIFS(SmartTrans_PV!M:M,SmartTrans_PV!$C:$C,$B17)*1.4/10^8</f>
        <v>2774.5671990546093</v>
      </c>
      <c r="L17" s="11">
        <f>SUMIFS(SmartTrans_PV!N:N,SmartTrans_PV!$C:$C,$B17)*1.4/10^8</f>
        <v>2831.7812992054119</v>
      </c>
      <c r="M17" s="11">
        <f>SUMIFS(SmartTrans_PV!O:O,SmartTrans_PV!$C:$C,$B17)*1.4/10^8</f>
        <v>2875.7106314581147</v>
      </c>
      <c r="N17" s="11">
        <f>SUMIFS(SmartTrans_PV!P:P,SmartTrans_PV!$C:$C,$B17)*1.4/10^8</f>
        <v>2907.9752608700578</v>
      </c>
      <c r="O17" s="11">
        <f>SUMIFS(SmartTrans_PV!Q:Q,SmartTrans_PV!$C:$C,$B17)*1.4/10^8</f>
        <v>2930.0982592518171</v>
      </c>
      <c r="P17" s="11">
        <f>SUMIFS(SmartTrans_PV!R:R,SmartTrans_PV!$C:$C,$B17)*1.4/10^8</f>
        <v>2943.5057051672047</v>
      </c>
      <c r="Q17" s="11">
        <f>SUMIFS(SmartTrans_PV!S:S,SmartTrans_PV!$C:$C,$B17)*1.4/10^8</f>
        <v>2949.5266839332844</v>
      </c>
      <c r="R17" s="11">
        <f>SUMIFS(SmartTrans_PV!T:T,SmartTrans_PV!$C:$C,$B17)*1.4/10^8</f>
        <v>2949.3932876203694</v>
      </c>
      <c r="S17" s="11">
        <f>SUMIFS(SmartTrans_PV!U:U,SmartTrans_PV!$C:$C,$B17)*1.4/10^8</f>
        <v>2944.2406150519982</v>
      </c>
      <c r="T17" s="11">
        <f>SUMIFS(SmartTrans_PV!V:V,SmartTrans_PV!$C:$C,$B17)*1.4/10^8</f>
        <v>2935.1067718049858</v>
      </c>
      <c r="U17" s="11">
        <f>SUMIFS(SmartTrans_PV!W:W,SmartTrans_PV!$C:$C,$B17)*1.4/10^8</f>
        <v>2922.9328702093599</v>
      </c>
      <c r="V17" s="11">
        <f>SUMIFS(SmartTrans_PV!X:X,SmartTrans_PV!$C:$C,$B17)*1.4/10^8</f>
        <v>2908.5630293484046</v>
      </c>
      <c r="W17" s="11">
        <f>SUMIFS(SmartTrans_PV!Y:Y,SmartTrans_PV!$C:$C,$B17)*1.4/10^8</f>
        <v>2892.7443750586585</v>
      </c>
      <c r="X17" s="11">
        <f>SUMIFS(SmartTrans_PV!Z:Z,SmartTrans_PV!$C:$C,$B17)*1.4/10^8</f>
        <v>2876.1270399298901</v>
      </c>
      <c r="Y17" s="11">
        <f>SUMIFS(SmartTrans_PV!AA:AA,SmartTrans_PV!$C:$C,$B17)*1.4/10^8</f>
        <v>2859.2641633051112</v>
      </c>
      <c r="Z17" s="11">
        <f>SUMIFS(SmartTrans_PV!AB:AB,SmartTrans_PV!$C:$C,$B17)*1.4/10^8</f>
        <v>2842.6118912806032</v>
      </c>
      <c r="AA17" s="11">
        <f>SUMIFS(SmartTrans_PV!AC:AC,SmartTrans_PV!$C:$C,$B17)*1.4/10^8</f>
        <v>2826.5293767058693</v>
      </c>
      <c r="AB17" s="11">
        <f>SUMIFS(SmartTrans_PV!AD:AD,SmartTrans_PV!$C:$C,$B17)*1.4/10^8</f>
        <v>2811.2787791836445</v>
      </c>
      <c r="AC17" s="11">
        <f>SUMIFS(SmartTrans_PV!AE:AE,SmartTrans_PV!$C:$C,$B17)*1.4/10^8</f>
        <v>2797.0252650699449</v>
      </c>
      <c r="AD17" s="11">
        <f>SUMIFS(SmartTrans_PV!AF:AF,SmartTrans_PV!$C:$C,$B17)*1.4/10^8</f>
        <v>2783.8370074739855</v>
      </c>
      <c r="AE17" s="11">
        <f>SUMIFS(SmartTrans_PV!AG:AG,SmartTrans_PV!$C:$C,$B17)*1.4/10^8</f>
        <v>2771.6851862582885</v>
      </c>
      <c r="AF17" s="11">
        <f>SUMIFS(SmartTrans_PV!AH:AH,SmartTrans_PV!$C:$C,$B17)*1.4/10^8</f>
        <v>2760.443988038578</v>
      </c>
      <c r="AG17" s="11">
        <f>SUMIFS(SmartTrans_PV!AI:AI,SmartTrans_PV!$C:$C,$B17)*1.4/10^8</f>
        <v>2749.8906061838093</v>
      </c>
      <c r="AH17" s="11">
        <f>SUMIFS(SmartTrans_PV!AJ:AJ,SmartTrans_PV!$C:$C,$B17)*1.4/10^8</f>
        <v>2739.7052408162131</v>
      </c>
      <c r="AI17" s="11">
        <f>SUMIFS(SmartTrans_PV!AK:AK,SmartTrans_PV!$C:$C,$B17)*1.4/10^8</f>
        <v>2729.4710988112402</v>
      </c>
      <c r="AJ17" s="11">
        <f>SUMIFS(SmartTrans_PV!AL:AL,SmartTrans_PV!$C:$C,$B17)*1.4/10^8</f>
        <v>2718.6743937976194</v>
      </c>
      <c r="AK17" s="11">
        <f>SUMIFS(SmartTrans_PV!AM:AM,SmartTrans_PV!$C:$C,$B17)*1.4/10^8</f>
        <v>2706.7043461572916</v>
      </c>
      <c r="AL17" s="11">
        <f>SUMIFS(SmartTrans_PV!AN:AN,SmartTrans_PV!$C:$C,$B17)*1.4/10^8</f>
        <v>2692.8531830254569</v>
      </c>
      <c r="AM17" s="11">
        <f>SUMIFS(SmartTrans_PV!AO:AO,SmartTrans_PV!$C:$C,$B17)*1.4/10^8</f>
        <v>2676.3161382905846</v>
      </c>
      <c r="AN17" s="11">
        <f>SUMIFS(SmartTrans_PV!AP:AP,SmartTrans_PV!$C:$C,$B17)*1.4/10^8</f>
        <v>2656.1914525943066</v>
      </c>
      <c r="AO17" s="11">
        <f>SUMIFS(SmartTrans_PV!AQ:AQ,SmartTrans_PV!$C:$C,$B17)*1.4/10^8</f>
        <v>2631.4803733315998</v>
      </c>
      <c r="AP17" s="11">
        <f>SUMIFS(SmartTrans_PV!AR:AR,SmartTrans_PV!$C:$C,$B17)*1.4/10^8</f>
        <v>2601.0871546506114</v>
      </c>
      <c r="AQ17" s="11">
        <f>SUMIFS(SmartTrans_PV!AS:AS,SmartTrans_PV!$C:$C,$B17)*1.4/10^8</f>
        <v>2563.8190574527839</v>
      </c>
      <c r="AR17" s="11">
        <f>SUMIFS(SmartTrans_PV!AT:AT,SmartTrans_PV!$C:$C,$B17)*1.4/10^8</f>
        <v>2518.3863493927611</v>
      </c>
    </row>
    <row r="18" spans="1:44" ht="15.65">
      <c r="A18" t="s">
        <v>859</v>
      </c>
      <c r="B18" s="59" t="s">
        <v>458</v>
      </c>
      <c r="C18" s="11">
        <f>SUMIFS(SmartTrans_PV!E:E,SmartTrans_PV!$C:$C,$B18)*1.4/10^8</f>
        <v>916.38596549144927</v>
      </c>
      <c r="D18" s="11">
        <f>SUMIFS(SmartTrans_PV!F:F,SmartTrans_PV!$C:$C,$B18)*1.4/10^8</f>
        <v>1060.7013572353719</v>
      </c>
      <c r="E18" s="11">
        <f>SUMIFS(SmartTrans_PV!G:G,SmartTrans_PV!$C:$C,$B18)*1.4/10^8</f>
        <v>1185.5649140303728</v>
      </c>
      <c r="F18" s="11">
        <f>SUMIFS(SmartTrans_PV!H:H,SmartTrans_PV!$C:$C,$B18)*1.4/10^8</f>
        <v>1292.4679683456193</v>
      </c>
      <c r="G18" s="11">
        <f>SUMIFS(SmartTrans_PV!I:I,SmartTrans_PV!$C:$C,$B18)*1.4/10^8</f>
        <v>1382.848107566489</v>
      </c>
      <c r="H18" s="11">
        <f>SUMIFS(SmartTrans_PV!J:J,SmartTrans_PV!$C:$C,$B18)*1.4/10^8</f>
        <v>1458.0891739945748</v>
      </c>
      <c r="I18" s="11">
        <f>SUMIFS(SmartTrans_PV!K:K,SmartTrans_PV!$C:$C,$B18)*1.4/10^8</f>
        <v>1519.5212648476786</v>
      </c>
      <c r="J18" s="11">
        <f>SUMIFS(SmartTrans_PV!L:L,SmartTrans_PV!$C:$C,$B18)*1.4/10^8</f>
        <v>1568.4207322598259</v>
      </c>
      <c r="K18" s="11">
        <f>SUMIFS(SmartTrans_PV!M:M,SmartTrans_PV!$C:$C,$B18)*1.4/10^8</f>
        <v>1606.0101832812418</v>
      </c>
      <c r="L18" s="11">
        <f>SUMIFS(SmartTrans_PV!N:N,SmartTrans_PV!$C:$C,$B18)*1.4/10^8</f>
        <v>1633.4584798783726</v>
      </c>
      <c r="M18" s="11">
        <f>SUMIFS(SmartTrans_PV!O:O,SmartTrans_PV!$C:$C,$B18)*1.4/10^8</f>
        <v>1651.8807389338726</v>
      </c>
      <c r="N18" s="11">
        <f>SUMIFS(SmartTrans_PV!P:P,SmartTrans_PV!$C:$C,$B18)*1.4/10^8</f>
        <v>1662.3383322466141</v>
      </c>
      <c r="O18" s="11">
        <f>SUMIFS(SmartTrans_PV!Q:Q,SmartTrans_PV!$C:$C,$B18)*1.4/10^8</f>
        <v>1665.8388865316826</v>
      </c>
      <c r="P18" s="11">
        <f>SUMIFS(SmartTrans_PV!R:R,SmartTrans_PV!$C:$C,$B18)*1.4/10^8</f>
        <v>1663.3362834203733</v>
      </c>
      <c r="Q18" s="11">
        <f>SUMIFS(SmartTrans_PV!S:S,SmartTrans_PV!$C:$C,$B18)*1.4/10^8</f>
        <v>1655.7306594601923</v>
      </c>
      <c r="R18" s="11">
        <f>SUMIFS(SmartTrans_PV!T:T,SmartTrans_PV!$C:$C,$B18)*1.4/10^8</f>
        <v>1643.8684061148679</v>
      </c>
      <c r="S18" s="11">
        <f>SUMIFS(SmartTrans_PV!U:U,SmartTrans_PV!$C:$C,$B18)*1.4/10^8</f>
        <v>1628.5421697643264</v>
      </c>
      <c r="T18" s="11">
        <f>SUMIFS(SmartTrans_PV!V:V,SmartTrans_PV!$C:$C,$B18)*1.4/10^8</f>
        <v>1610.490851704722</v>
      </c>
      <c r="U18" s="11">
        <f>SUMIFS(SmartTrans_PV!W:W,SmartTrans_PV!$C:$C,$B18)*1.4/10^8</f>
        <v>1590.3996081484149</v>
      </c>
      <c r="V18" s="11">
        <f>SUMIFS(SmartTrans_PV!X:X,SmartTrans_PV!$C:$C,$B18)*1.4/10^8</f>
        <v>1568.8998502239783</v>
      </c>
      <c r="W18" s="11">
        <f>SUMIFS(SmartTrans_PV!Y:Y,SmartTrans_PV!$C:$C,$B18)*1.4/10^8</f>
        <v>1546.5692439762022</v>
      </c>
      <c r="X18" s="11">
        <f>SUMIFS(SmartTrans_PV!Z:Z,SmartTrans_PV!$C:$C,$B18)*1.4/10^8</f>
        <v>1523.9317103660842</v>
      </c>
      <c r="Y18" s="11">
        <f>SUMIFS(SmartTrans_PV!AA:AA,SmartTrans_PV!$C:$C,$B18)*1.4/10^8</f>
        <v>1501.4574252708398</v>
      </c>
      <c r="Z18" s="11">
        <f>SUMIFS(SmartTrans_PV!AB:AB,SmartTrans_PV!$C:$C,$B18)*1.4/10^8</f>
        <v>1479.5628194838921</v>
      </c>
      <c r="AA18" s="11">
        <f>SUMIFS(SmartTrans_PV!AC:AC,SmartTrans_PV!$C:$C,$B18)*1.4/10^8</f>
        <v>1458.6105787148833</v>
      </c>
      <c r="AB18" s="11">
        <f>SUMIFS(SmartTrans_PV!AD:AD,SmartTrans_PV!$C:$C,$B18)*1.4/10^8</f>
        <v>1438.9096435896688</v>
      </c>
      <c r="AC18" s="11">
        <f>SUMIFS(SmartTrans_PV!AE:AE,SmartTrans_PV!$C:$C,$B18)*1.4/10^8</f>
        <v>1420.7152096503009</v>
      </c>
      <c r="AD18" s="11">
        <f>SUMIFS(SmartTrans_PV!AF:AF,SmartTrans_PV!$C:$C,$B18)*1.4/10^8</f>
        <v>1404.2287273550714</v>
      </c>
      <c r="AE18" s="11">
        <f>SUMIFS(SmartTrans_PV!AG:AG,SmartTrans_PV!$C:$C,$B18)*1.4/10^8</f>
        <v>1389.5979020784689</v>
      </c>
      <c r="AF18" s="11">
        <f>SUMIFS(SmartTrans_PV!AH:AH,SmartTrans_PV!$C:$C,$B18)*1.4/10^8</f>
        <v>1376.9166941111971</v>
      </c>
      <c r="AG18" s="11">
        <f>SUMIFS(SmartTrans_PV!AI:AI,SmartTrans_PV!$C:$C,$B18)*1.4/10^8</f>
        <v>1366.2253186601677</v>
      </c>
      <c r="AH18" s="11">
        <f>SUMIFS(SmartTrans_PV!AJ:AJ,SmartTrans_PV!$C:$C,$B18)*1.4/10^8</f>
        <v>1357.5102458485146</v>
      </c>
      <c r="AI18" s="11">
        <f>SUMIFS(SmartTrans_PV!AK:AK,SmartTrans_PV!$C:$C,$B18)*1.4/10^8</f>
        <v>1350.7042007155851</v>
      </c>
      <c r="AJ18" s="11">
        <f>SUMIFS(SmartTrans_PV!AL:AL,SmartTrans_PV!$C:$C,$B18)*1.4/10^8</f>
        <v>1345.6861632169332</v>
      </c>
      <c r="AK18" s="11">
        <f>SUMIFS(SmartTrans_PV!AM:AM,SmartTrans_PV!$C:$C,$B18)*1.4/10^8</f>
        <v>1342.2813682243298</v>
      </c>
      <c r="AL18" s="11">
        <f>SUMIFS(SmartTrans_PV!AN:AN,SmartTrans_PV!$C:$C,$B18)*1.4/10^8</f>
        <v>1340.2613055257521</v>
      </c>
      <c r="AM18" s="11">
        <f>SUMIFS(SmartTrans_PV!AO:AO,SmartTrans_PV!$C:$C,$B18)*1.4/10^8</f>
        <v>1339.3437198253985</v>
      </c>
      <c r="AN18" s="11">
        <f>SUMIFS(SmartTrans_PV!AP:AP,SmartTrans_PV!$C:$C,$B18)*1.4/10^8</f>
        <v>1339.1926107436755</v>
      </c>
      <c r="AO18" s="11">
        <f>SUMIFS(SmartTrans_PV!AQ:AQ,SmartTrans_PV!$C:$C,$B18)*1.4/10^8</f>
        <v>1339.4182328172074</v>
      </c>
      <c r="AP18" s="11">
        <f>SUMIFS(SmartTrans_PV!AR:AR,SmartTrans_PV!$C:$C,$B18)*1.4/10^8</f>
        <v>1339.5770954988438</v>
      </c>
      <c r="AQ18" s="11">
        <f>SUMIFS(SmartTrans_PV!AS:AS,SmartTrans_PV!$C:$C,$B18)*1.4/10^8</f>
        <v>1339.171963157587</v>
      </c>
      <c r="AR18" s="11">
        <f>SUMIFS(SmartTrans_PV!AT:AT,SmartTrans_PV!$C:$C,$B18)*1.4/10^8</f>
        <v>1337.6518550787473</v>
      </c>
    </row>
    <row r="19" spans="1:44" ht="15.65">
      <c r="A19" t="s">
        <v>858</v>
      </c>
      <c r="B19" s="59" t="s">
        <v>457</v>
      </c>
      <c r="C19" s="11">
        <f>SUMIFS(SmartTrans_PV!E:E,SmartTrans_PV!$C:$C,$B19)*1.4/10^8</f>
        <v>1259.6970484153651</v>
      </c>
      <c r="D19" s="11">
        <f>SUMIFS(SmartTrans_PV!F:F,SmartTrans_PV!$C:$C,$B19)*1.4/10^8</f>
        <v>1367.2743303572515</v>
      </c>
      <c r="E19" s="11">
        <f>SUMIFS(SmartTrans_PV!G:G,SmartTrans_PV!$C:$C,$B19)*1.4/10^8</f>
        <v>1465.2383315922541</v>
      </c>
      <c r="F19" s="11">
        <f>SUMIFS(SmartTrans_PV!H:H,SmartTrans_PV!$C:$C,$B19)*1.4/10^8</f>
        <v>1554.119099489782</v>
      </c>
      <c r="G19" s="11">
        <f>SUMIFS(SmartTrans_PV!I:I,SmartTrans_PV!$C:$C,$B19)*1.4/10^8</f>
        <v>1634.4267796064016</v>
      </c>
      <c r="H19" s="11">
        <f>SUMIFS(SmartTrans_PV!J:J,SmartTrans_PV!$C:$C,$B19)*1.4/10^8</f>
        <v>1706.6516156858181</v>
      </c>
      <c r="I19" s="11">
        <f>SUMIFS(SmartTrans_PV!K:K,SmartTrans_PV!$C:$C,$B19)*1.4/10^8</f>
        <v>1771.2639496588904</v>
      </c>
      <c r="J19" s="11">
        <f>SUMIFS(SmartTrans_PV!L:L,SmartTrans_PV!$C:$C,$B19)*1.4/10^8</f>
        <v>1828.7142216436262</v>
      </c>
      <c r="K19" s="11">
        <f>SUMIFS(SmartTrans_PV!M:M,SmartTrans_PV!$C:$C,$B19)*1.4/10^8</f>
        <v>1879.432969945181</v>
      </c>
      <c r="L19" s="11">
        <f>SUMIFS(SmartTrans_PV!N:N,SmartTrans_PV!$C:$C,$B19)*1.4/10^8</f>
        <v>1923.8308310558584</v>
      </c>
      <c r="M19" s="11">
        <f>SUMIFS(SmartTrans_PV!O:O,SmartTrans_PV!$C:$C,$B19)*1.4/10^8</f>
        <v>1962.298539655118</v>
      </c>
      <c r="N19" s="11">
        <f>SUMIFS(SmartTrans_PV!P:P,SmartTrans_PV!$C:$C,$B19)*1.4/10^8</f>
        <v>1995.2069286095559</v>
      </c>
      <c r="O19" s="11">
        <f>SUMIFS(SmartTrans_PV!Q:Q,SmartTrans_PV!$C:$C,$B19)*1.4/10^8</f>
        <v>2022.9069289729316</v>
      </c>
      <c r="P19" s="11">
        <f>SUMIFS(SmartTrans_PV!R:R,SmartTrans_PV!$C:$C,$B19)*1.4/10^8</f>
        <v>2045.729569986132</v>
      </c>
      <c r="Q19" s="11">
        <f>SUMIFS(SmartTrans_PV!S:S,SmartTrans_PV!$C:$C,$B19)*1.4/10^8</f>
        <v>2063.9859790772225</v>
      </c>
      <c r="R19" s="11">
        <f>SUMIFS(SmartTrans_PV!T:T,SmartTrans_PV!$C:$C,$B19)*1.4/10^8</f>
        <v>2077.9673818613915</v>
      </c>
      <c r="S19" s="11">
        <f>SUMIFS(SmartTrans_PV!U:U,SmartTrans_PV!$C:$C,$B19)*1.4/10^8</f>
        <v>2087.9451021409909</v>
      </c>
      <c r="T19" s="11">
        <f>SUMIFS(SmartTrans_PV!V:V,SmartTrans_PV!$C:$C,$B19)*1.4/10^8</f>
        <v>2094.170561905521</v>
      </c>
      <c r="U19" s="11">
        <f>SUMIFS(SmartTrans_PV!W:W,SmartTrans_PV!$C:$C,$B19)*1.4/10^8</f>
        <v>2096.8752813316173</v>
      </c>
      <c r="V19" s="11">
        <f>SUMIFS(SmartTrans_PV!X:X,SmartTrans_PV!$C:$C,$B19)*1.4/10^8</f>
        <v>2096.2708787830807</v>
      </c>
      <c r="W19" s="11">
        <f>SUMIFS(SmartTrans_PV!Y:Y,SmartTrans_PV!$C:$C,$B19)*1.4/10^8</f>
        <v>2092.5490708108541</v>
      </c>
      <c r="X19" s="11">
        <f>SUMIFS(SmartTrans_PV!Z:Z,SmartTrans_PV!$C:$C,$B19)*1.4/10^8</f>
        <v>2085.8816721530302</v>
      </c>
      <c r="Y19" s="11">
        <f>SUMIFS(SmartTrans_PV!AA:AA,SmartTrans_PV!$C:$C,$B19)*1.4/10^8</f>
        <v>2076.4205957348408</v>
      </c>
      <c r="Z19" s="11">
        <f>SUMIFS(SmartTrans_PV!AB:AB,SmartTrans_PV!$C:$C,$B19)*1.4/10^8</f>
        <v>2064.2978526686907</v>
      </c>
      <c r="AA19" s="11">
        <f>SUMIFS(SmartTrans_PV!AC:AC,SmartTrans_PV!$C:$C,$B19)*1.4/10^8</f>
        <v>2049.6255522541082</v>
      </c>
      <c r="AB19" s="11">
        <f>SUMIFS(SmartTrans_PV!AD:AD,SmartTrans_PV!$C:$C,$B19)*1.4/10^8</f>
        <v>2032.4959019777868</v>
      </c>
      <c r="AC19" s="11">
        <f>SUMIFS(SmartTrans_PV!AE:AE,SmartTrans_PV!$C:$C,$B19)*1.4/10^8</f>
        <v>2012.9812075135624</v>
      </c>
      <c r="AD19" s="11">
        <f>SUMIFS(SmartTrans_PV!AF:AF,SmartTrans_PV!$C:$C,$B19)*1.4/10^8</f>
        <v>1991.1338727224124</v>
      </c>
      <c r="AE19" s="11">
        <f>SUMIFS(SmartTrans_PV!AG:AG,SmartTrans_PV!$C:$C,$B19)*1.4/10^8</f>
        <v>1966.9863996524832</v>
      </c>
      <c r="AF19" s="11">
        <f>SUMIFS(SmartTrans_PV!AH:AH,SmartTrans_PV!$C:$C,$B19)*1.4/10^8</f>
        <v>1940.5513885390485</v>
      </c>
      <c r="AG19" s="11">
        <f>SUMIFS(SmartTrans_PV!AI:AI,SmartTrans_PV!$C:$C,$B19)*1.4/10^8</f>
        <v>1911.8215378045609</v>
      </c>
      <c r="AH19" s="11">
        <f>SUMIFS(SmartTrans_PV!AJ:AJ,SmartTrans_PV!$C:$C,$B19)*1.4/10^8</f>
        <v>1880.7696440585787</v>
      </c>
      <c r="AI19" s="11">
        <f>SUMIFS(SmartTrans_PV!AK:AK,SmartTrans_PV!$C:$C,$B19)*1.4/10^8</f>
        <v>1847.3486020978332</v>
      </c>
      <c r="AJ19" s="11">
        <f>SUMIFS(SmartTrans_PV!AL:AL,SmartTrans_PV!$C:$C,$B19)*1.4/10^8</f>
        <v>1811.4914049062165</v>
      </c>
      <c r="AK19" s="11">
        <f>SUMIFS(SmartTrans_PV!AM:AM,SmartTrans_PV!$C:$C,$B19)*1.4/10^8</f>
        <v>1773.111143654754</v>
      </c>
      <c r="AL19" s="11">
        <f>SUMIFS(SmartTrans_PV!AN:AN,SmartTrans_PV!$C:$C,$B19)*1.4/10^8</f>
        <v>1732.1010077016108</v>
      </c>
      <c r="AM19" s="11">
        <f>SUMIFS(SmartTrans_PV!AO:AO,SmartTrans_PV!$C:$C,$B19)*1.4/10^8</f>
        <v>1688.3342845921334</v>
      </c>
      <c r="AN19" s="11">
        <f>SUMIFS(SmartTrans_PV!AP:AP,SmartTrans_PV!$C:$C,$B19)*1.4/10^8</f>
        <v>1641.6643600587759</v>
      </c>
      <c r="AO19" s="11">
        <f>SUMIFS(SmartTrans_PV!AQ:AQ,SmartTrans_PV!$C:$C,$B19)*1.4/10^8</f>
        <v>1591.9247180211828</v>
      </c>
      <c r="AP19" s="11">
        <f>SUMIFS(SmartTrans_PV!AR:AR,SmartTrans_PV!$C:$C,$B19)*1.4/10^8</f>
        <v>1538.9289405861109</v>
      </c>
      <c r="AQ19" s="11">
        <f>SUMIFS(SmartTrans_PV!AS:AS,SmartTrans_PV!$C:$C,$B19)*1.4/10^8</f>
        <v>1482.4707080474868</v>
      </c>
      <c r="AR19" s="11">
        <f>SUMIFS(SmartTrans_PV!AT:AT,SmartTrans_PV!$C:$C,$B19)*1.4/10^8</f>
        <v>1422.3237988863739</v>
      </c>
    </row>
    <row r="20" spans="1:44" ht="15.65">
      <c r="A20" t="s">
        <v>857</v>
      </c>
      <c r="B20" s="59" t="s">
        <v>465</v>
      </c>
      <c r="C20" s="11">
        <f>SUMIFS(SmartTrans_PV!E:E,SmartTrans_PV!$C:$C,$B20)*1.4/10^8</f>
        <v>2419.7784347762486</v>
      </c>
      <c r="D20" s="11">
        <f>SUMIFS(SmartTrans_PV!F:F,SmartTrans_PV!$C:$C,$B20)*1.4/10^8</f>
        <v>2656.706812200252</v>
      </c>
      <c r="E20" s="11">
        <f>SUMIFS(SmartTrans_PV!G:G,SmartTrans_PV!$C:$C,$B20)*1.4/10^8</f>
        <v>2853.8871138689265</v>
      </c>
      <c r="F20" s="11">
        <f>SUMIFS(SmartTrans_PV!H:H,SmartTrans_PV!$C:$C,$B20)*1.4/10^8</f>
        <v>3015.2229134120885</v>
      </c>
      <c r="G20" s="11">
        <f>SUMIFS(SmartTrans_PV!I:I,SmartTrans_PV!$C:$C,$B20)*1.4/10^8</f>
        <v>3144.4388469470177</v>
      </c>
      <c r="H20" s="11">
        <f>SUMIFS(SmartTrans_PV!J:J,SmartTrans_PV!$C:$C,$B20)*1.4/10^8</f>
        <v>3245.0806130784422</v>
      </c>
      <c r="I20" s="11">
        <f>SUMIFS(SmartTrans_PV!K:K,SmartTrans_PV!$C:$C,$B20)*1.4/10^8</f>
        <v>3320.5149728985616</v>
      </c>
      <c r="J20" s="11">
        <f>SUMIFS(SmartTrans_PV!L:L,SmartTrans_PV!$C:$C,$B20)*1.4/10^8</f>
        <v>3373.9297499870418</v>
      </c>
      <c r="K20" s="11">
        <f>SUMIFS(SmartTrans_PV!M:M,SmartTrans_PV!$C:$C,$B20)*1.4/10^8</f>
        <v>3408.3338304109957</v>
      </c>
      <c r="L20" s="11">
        <f>SUMIFS(SmartTrans_PV!N:N,SmartTrans_PV!$C:$C,$B20)*1.4/10^8</f>
        <v>3426.5571627250079</v>
      </c>
      <c r="M20" s="11">
        <f>SUMIFS(SmartTrans_PV!O:O,SmartTrans_PV!$C:$C,$B20)*1.4/10^8</f>
        <v>3431.250757971136</v>
      </c>
      <c r="N20" s="11">
        <f>SUMIFS(SmartTrans_PV!P:P,SmartTrans_PV!$C:$C,$B20)*1.4/10^8</f>
        <v>3424.8866896788768</v>
      </c>
      <c r="O20" s="11">
        <f>SUMIFS(SmartTrans_PV!Q:Q,SmartTrans_PV!$C:$C,$B20)*1.4/10^8</f>
        <v>3409.7580938652009</v>
      </c>
      <c r="P20" s="11">
        <f>SUMIFS(SmartTrans_PV!R:R,SmartTrans_PV!$C:$C,$B20)*1.4/10^8</f>
        <v>3387.9791690345464</v>
      </c>
      <c r="Q20" s="11">
        <f>SUMIFS(SmartTrans_PV!S:S,SmartTrans_PV!$C:$C,$B20)*1.4/10^8</f>
        <v>3361.4851761787927</v>
      </c>
      <c r="R20" s="11">
        <f>SUMIFS(SmartTrans_PV!T:T,SmartTrans_PV!$C:$C,$B20)*1.4/10^8</f>
        <v>3332.0324387773085</v>
      </c>
      <c r="S20" s="11">
        <f>SUMIFS(SmartTrans_PV!U:U,SmartTrans_PV!$C:$C,$B20)*1.4/10^8</f>
        <v>3301.1983427969026</v>
      </c>
      <c r="T20" s="11">
        <f>SUMIFS(SmartTrans_PV!V:V,SmartTrans_PV!$C:$C,$B20)*1.4/10^8</f>
        <v>3270.3813366918666</v>
      </c>
      <c r="U20" s="11">
        <f>SUMIFS(SmartTrans_PV!W:W,SmartTrans_PV!$C:$C,$B20)*1.4/10^8</f>
        <v>3240.8009314039318</v>
      </c>
      <c r="V20" s="11">
        <f>SUMIFS(SmartTrans_PV!X:X,SmartTrans_PV!$C:$C,$B20)*1.4/10^8</f>
        <v>3213.4977003622844</v>
      </c>
      <c r="W20" s="11">
        <f>SUMIFS(SmartTrans_PV!Y:Y,SmartTrans_PV!$C:$C,$B20)*1.4/10^8</f>
        <v>3189.3332794836147</v>
      </c>
      <c r="X20" s="11">
        <f>SUMIFS(SmartTrans_PV!Z:Z,SmartTrans_PV!$C:$C,$B20)*1.4/10^8</f>
        <v>3168.9903671720422</v>
      </c>
      <c r="Y20" s="11">
        <f>SUMIFS(SmartTrans_PV!AA:AA,SmartTrans_PV!$C:$C,$B20)*1.4/10^8</f>
        <v>3152.9727243191546</v>
      </c>
      <c r="Z20" s="11">
        <f>SUMIFS(SmartTrans_PV!AB:AB,SmartTrans_PV!$C:$C,$B20)*1.4/10^8</f>
        <v>3141.605174303982</v>
      </c>
      <c r="AA20" s="11">
        <f>SUMIFS(SmartTrans_PV!AC:AC,SmartTrans_PV!$C:$C,$B20)*1.4/10^8</f>
        <v>3135.0336029930613</v>
      </c>
      <c r="AB20" s="11">
        <f>SUMIFS(SmartTrans_PV!AD:AD,SmartTrans_PV!$C:$C,$B20)*1.4/10^8</f>
        <v>3133.2249587403694</v>
      </c>
      <c r="AC20" s="11">
        <f>SUMIFS(SmartTrans_PV!AE:AE,SmartTrans_PV!$C:$C,$B20)*1.4/10^8</f>
        <v>3135.9672523873364</v>
      </c>
      <c r="AD20" s="11">
        <f>SUMIFS(SmartTrans_PV!AF:AF,SmartTrans_PV!$C:$C,$B20)*1.4/10^8</f>
        <v>3142.8695572628285</v>
      </c>
      <c r="AE20" s="11">
        <f>SUMIFS(SmartTrans_PV!AG:AG,SmartTrans_PV!$C:$C,$B20)*1.4/10^8</f>
        <v>3153.3620091832445</v>
      </c>
      <c r="AF20" s="11">
        <f>SUMIFS(SmartTrans_PV!AH:AH,SmartTrans_PV!$C:$C,$B20)*1.4/10^8</f>
        <v>3166.6958064523988</v>
      </c>
      <c r="AG20" s="11">
        <f>SUMIFS(SmartTrans_PV!AI:AI,SmartTrans_PV!$C:$C,$B20)*1.4/10^8</f>
        <v>3181.9432098615539</v>
      </c>
      <c r="AH20" s="11">
        <f>SUMIFS(SmartTrans_PV!AJ:AJ,SmartTrans_PV!$C:$C,$B20)*1.4/10^8</f>
        <v>3197.9975426894744</v>
      </c>
      <c r="AI20" s="11">
        <f>SUMIFS(SmartTrans_PV!AK:AK,SmartTrans_PV!$C:$C,$B20)*1.4/10^8</f>
        <v>3213.5731907023637</v>
      </c>
      <c r="AJ20" s="11">
        <f>SUMIFS(SmartTrans_PV!AL:AL,SmartTrans_PV!$C:$C,$B20)*1.4/10^8</f>
        <v>3227.2056021538997</v>
      </c>
      <c r="AK20" s="11">
        <f>SUMIFS(SmartTrans_PV!AM:AM,SmartTrans_PV!$C:$C,$B20)*1.4/10^8</f>
        <v>3237.2512877851609</v>
      </c>
      <c r="AL20" s="11">
        <f>SUMIFS(SmartTrans_PV!AN:AN,SmartTrans_PV!$C:$C,$B20)*1.4/10^8</f>
        <v>3241.8878208248225</v>
      </c>
      <c r="AM20" s="11">
        <f>SUMIFS(SmartTrans_PV!AO:AO,SmartTrans_PV!$C:$C,$B20)*1.4/10^8</f>
        <v>3239.1138369888827</v>
      </c>
      <c r="AN20" s="11">
        <f>SUMIFS(SmartTrans_PV!AP:AP,SmartTrans_PV!$C:$C,$B20)*1.4/10^8</f>
        <v>3226.7490344808525</v>
      </c>
      <c r="AO20" s="11">
        <f>SUMIFS(SmartTrans_PV!AQ:AQ,SmartTrans_PV!$C:$C,$B20)*1.4/10^8</f>
        <v>3202.4341739917472</v>
      </c>
      <c r="AP20" s="11">
        <f>SUMIFS(SmartTrans_PV!AR:AR,SmartTrans_PV!$C:$C,$B20)*1.4/10^8</f>
        <v>3163.6310786999793</v>
      </c>
      <c r="AQ20" s="11">
        <f>SUMIFS(SmartTrans_PV!AS:AS,SmartTrans_PV!$C:$C,$B20)*1.4/10^8</f>
        <v>3107.6226342714672</v>
      </c>
      <c r="AR20" s="11">
        <f>SUMIFS(SmartTrans_PV!AT:AT,SmartTrans_PV!$C:$C,$B20)*1.4/10^8</f>
        <v>3031.512788859563</v>
      </c>
    </row>
    <row r="21" spans="1:44" ht="15.65">
      <c r="A21" t="s">
        <v>856</v>
      </c>
      <c r="B21" s="59" t="s">
        <v>464</v>
      </c>
      <c r="C21" s="11">
        <f>SUMIFS(SmartTrans_PV!E:E,SmartTrans_PV!$C:$C,$B21)*1.4/10^8</f>
        <v>774.73725290484265</v>
      </c>
      <c r="D21" s="11">
        <f>SUMIFS(SmartTrans_PV!F:F,SmartTrans_PV!$C:$C,$B21)*1.4/10^8</f>
        <v>878.71142880062985</v>
      </c>
      <c r="E21" s="11">
        <f>SUMIFS(SmartTrans_PV!G:G,SmartTrans_PV!$C:$C,$B21)*1.4/10^8</f>
        <v>966.02825936951228</v>
      </c>
      <c r="F21" s="11">
        <f>SUMIFS(SmartTrans_PV!H:H,SmartTrans_PV!$C:$C,$B21)*1.4/10^8</f>
        <v>1038.3085203082842</v>
      </c>
      <c r="G21" s="11">
        <f>SUMIFS(SmartTrans_PV!I:I,SmartTrans_PV!$C:$C,$B21)*1.4/10^8</f>
        <v>1097.0991748489898</v>
      </c>
      <c r="H21" s="11">
        <f>SUMIFS(SmartTrans_PV!J:J,SmartTrans_PV!$C:$C,$B21)*1.4/10^8</f>
        <v>1143.8733737589168</v>
      </c>
      <c r="I21" s="11">
        <f>SUMIFS(SmartTrans_PV!K:K,SmartTrans_PV!$C:$C,$B21)*1.4/10^8</f>
        <v>1180.0304553406027</v>
      </c>
      <c r="J21" s="11">
        <f>SUMIFS(SmartTrans_PV!L:L,SmartTrans_PV!$C:$C,$B21)*1.4/10^8</f>
        <v>1206.8959454318306</v>
      </c>
      <c r="K21" s="11">
        <f>SUMIFS(SmartTrans_PV!M:M,SmartTrans_PV!$C:$C,$B21)*1.4/10^8</f>
        <v>1225.7215574056183</v>
      </c>
      <c r="L21" s="11">
        <f>SUMIFS(SmartTrans_PV!N:N,SmartTrans_PV!$C:$C,$B21)*1.4/10^8</f>
        <v>1237.6851921702503</v>
      </c>
      <c r="M21" s="11">
        <f>SUMIFS(SmartTrans_PV!O:O,SmartTrans_PV!$C:$C,$B21)*1.4/10^8</f>
        <v>1243.8909381692315</v>
      </c>
      <c r="N21" s="11">
        <f>SUMIFS(SmartTrans_PV!P:P,SmartTrans_PV!$C:$C,$B21)*1.4/10^8</f>
        <v>1245.3690713813412</v>
      </c>
      <c r="O21" s="11">
        <f>SUMIFS(SmartTrans_PV!Q:Q,SmartTrans_PV!$C:$C,$B21)*1.4/10^8</f>
        <v>1243.0760553205819</v>
      </c>
      <c r="P21" s="11">
        <f>SUMIFS(SmartTrans_PV!R:R,SmartTrans_PV!$C:$C,$B21)*1.4/10^8</f>
        <v>1237.8945410362116</v>
      </c>
      <c r="Q21" s="11">
        <f>SUMIFS(SmartTrans_PV!S:S,SmartTrans_PV!$C:$C,$B21)*1.4/10^8</f>
        <v>1230.6333671127313</v>
      </c>
      <c r="R21" s="11">
        <f>SUMIFS(SmartTrans_PV!T:T,SmartTrans_PV!$C:$C,$B21)*1.4/10^8</f>
        <v>1222.0275596698955</v>
      </c>
      <c r="S21" s="11">
        <f>SUMIFS(SmartTrans_PV!U:U,SmartTrans_PV!$C:$C,$B21)*1.4/10^8</f>
        <v>1212.73833236269</v>
      </c>
      <c r="T21" s="11">
        <f>SUMIFS(SmartTrans_PV!V:V,SmartTrans_PV!$C:$C,$B21)*1.4/10^8</f>
        <v>1203.3530863813617</v>
      </c>
      <c r="U21" s="11">
        <f>SUMIFS(SmartTrans_PV!W:W,SmartTrans_PV!$C:$C,$B21)*1.4/10^8</f>
        <v>1194.3854104513985</v>
      </c>
      <c r="V21" s="11">
        <f>SUMIFS(SmartTrans_PV!X:X,SmartTrans_PV!$C:$C,$B21)*1.4/10^8</f>
        <v>1186.27508083352</v>
      </c>
      <c r="W21" s="11">
        <f>SUMIFS(SmartTrans_PV!Y:Y,SmartTrans_PV!$C:$C,$B21)*1.4/10^8</f>
        <v>1179.3880613237159</v>
      </c>
      <c r="X21" s="11">
        <f>SUMIFS(SmartTrans_PV!Z:Z,SmartTrans_PV!$C:$C,$B21)*1.4/10^8</f>
        <v>1174.0165032532116</v>
      </c>
      <c r="Y21" s="11">
        <f>SUMIFS(SmartTrans_PV!AA:AA,SmartTrans_PV!$C:$C,$B21)*1.4/10^8</f>
        <v>1170.3787454884725</v>
      </c>
      <c r="Z21" s="11">
        <f>SUMIFS(SmartTrans_PV!AB:AB,SmartTrans_PV!$C:$C,$B21)*1.4/10^8</f>
        <v>1168.6193144312197</v>
      </c>
      <c r="AA21" s="11">
        <f>SUMIFS(SmartTrans_PV!AC:AC,SmartTrans_PV!$C:$C,$B21)*1.4/10^8</f>
        <v>1168.8089240184031</v>
      </c>
      <c r="AB21" s="11">
        <f>SUMIFS(SmartTrans_PV!AD:AD,SmartTrans_PV!$C:$C,$B21)*1.4/10^8</f>
        <v>1170.9444757222432</v>
      </c>
      <c r="AC21" s="11">
        <f>SUMIFS(SmartTrans_PV!AE:AE,SmartTrans_PV!$C:$C,$B21)*1.4/10^8</f>
        <v>1174.9490585501899</v>
      </c>
      <c r="AD21" s="11">
        <f>SUMIFS(SmartTrans_PV!AF:AF,SmartTrans_PV!$C:$C,$B21)*1.4/10^8</f>
        <v>1180.6719490449441</v>
      </c>
      <c r="AE21" s="11">
        <f>SUMIFS(SmartTrans_PV!AG:AG,SmartTrans_PV!$C:$C,$B21)*1.4/10^8</f>
        <v>1187.88861128445</v>
      </c>
      <c r="AF21" s="11">
        <f>SUMIFS(SmartTrans_PV!AH:AH,SmartTrans_PV!$C:$C,$B21)*1.4/10^8</f>
        <v>1196.3006968818947</v>
      </c>
      <c r="AG21" s="11">
        <f>SUMIFS(SmartTrans_PV!AI:AI,SmartTrans_PV!$C:$C,$B21)*1.4/10^8</f>
        <v>1205.5360449857239</v>
      </c>
      <c r="AH21" s="11">
        <f>SUMIFS(SmartTrans_PV!AJ:AJ,SmartTrans_PV!$C:$C,$B21)*1.4/10^8</f>
        <v>1215.1486822796146</v>
      </c>
      <c r="AI21" s="11">
        <f>SUMIFS(SmartTrans_PV!AK:AK,SmartTrans_PV!$C:$C,$B21)*1.4/10^8</f>
        <v>1224.6188229825173</v>
      </c>
      <c r="AJ21" s="11">
        <f>SUMIFS(SmartTrans_PV!AL:AL,SmartTrans_PV!$C:$C,$B21)*1.4/10^8</f>
        <v>1233.3528688485783</v>
      </c>
      <c r="AK21" s="11">
        <f>SUMIFS(SmartTrans_PV!AM:AM,SmartTrans_PV!$C:$C,$B21)*1.4/10^8</f>
        <v>1240.6834091672265</v>
      </c>
      <c r="AL21" s="11">
        <f>SUMIFS(SmartTrans_PV!AN:AN,SmartTrans_PV!$C:$C,$B21)*1.4/10^8</f>
        <v>1245.869220763137</v>
      </c>
      <c r="AM21" s="11">
        <f>SUMIFS(SmartTrans_PV!AO:AO,SmartTrans_PV!$C:$C,$B21)*1.4/10^8</f>
        <v>1248.0952679962259</v>
      </c>
      <c r="AN21" s="11">
        <f>SUMIFS(SmartTrans_PV!AP:AP,SmartTrans_PV!$C:$C,$B21)*1.4/10^8</f>
        <v>1246.4727027616455</v>
      </c>
      <c r="AO21" s="11">
        <f>SUMIFS(SmartTrans_PV!AQ:AQ,SmartTrans_PV!$C:$C,$B21)*1.4/10^8</f>
        <v>1240.0388644898048</v>
      </c>
      <c r="AP21" s="11">
        <f>SUMIFS(SmartTrans_PV!AR:AR,SmartTrans_PV!$C:$C,$B21)*1.4/10^8</f>
        <v>1227.7572801463411</v>
      </c>
      <c r="AQ21" s="11">
        <f>SUMIFS(SmartTrans_PV!AS:AS,SmartTrans_PV!$C:$C,$B21)*1.4/10^8</f>
        <v>1208.5176642321703</v>
      </c>
      <c r="AR21" s="11">
        <f>SUMIFS(SmartTrans_PV!AT:AT,SmartTrans_PV!$C:$C,$B21)*1.4/10^8</f>
        <v>1181.1359187834325</v>
      </c>
    </row>
    <row r="22" spans="1:44" ht="15.65">
      <c r="A22" t="s">
        <v>855</v>
      </c>
      <c r="B22" s="59" t="s">
        <v>462</v>
      </c>
      <c r="C22" s="11">
        <f>SUMIFS(SmartTrans_PV!E:E,SmartTrans_PV!$C:$C,$B22)*1.4/10^8</f>
        <v>162.90918166684583</v>
      </c>
      <c r="D22" s="11">
        <f>SUMIFS(SmartTrans_PV!F:F,SmartTrans_PV!$C:$C,$B22)*1.4/10^8</f>
        <v>176.0472721595475</v>
      </c>
      <c r="E22" s="11">
        <f>SUMIFS(SmartTrans_PV!G:G,SmartTrans_PV!$C:$C,$B22)*1.4/10^8</f>
        <v>188.12282498888442</v>
      </c>
      <c r="F22" s="11">
        <f>SUMIFS(SmartTrans_PV!H:H,SmartTrans_PV!$C:$C,$B22)*1.4/10^8</f>
        <v>199.18432106424382</v>
      </c>
      <c r="G22" s="11">
        <f>SUMIFS(SmartTrans_PV!I:I,SmartTrans_PV!$C:$C,$B22)*1.4/10^8</f>
        <v>209.2792584724011</v>
      </c>
      <c r="H22" s="11">
        <f>SUMIFS(SmartTrans_PV!J:J,SmartTrans_PV!$C:$C,$B22)*1.4/10^8</f>
        <v>218.45415247752004</v>
      </c>
      <c r="I22" s="11">
        <f>SUMIFS(SmartTrans_PV!K:K,SmartTrans_PV!$C:$C,$B22)*1.4/10^8</f>
        <v>226.754535521153</v>
      </c>
      <c r="J22" s="11">
        <f>SUMIFS(SmartTrans_PV!L:L,SmartTrans_PV!$C:$C,$B22)*1.4/10^8</f>
        <v>234.22495722223971</v>
      </c>
      <c r="K22" s="11">
        <f>SUMIFS(SmartTrans_PV!M:M,SmartTrans_PV!$C:$C,$B22)*1.4/10^8</f>
        <v>240.9089843771099</v>
      </c>
      <c r="L22" s="11">
        <f>SUMIFS(SmartTrans_PV!N:N,SmartTrans_PV!$C:$C,$B22)*1.4/10^8</f>
        <v>246.84920095948021</v>
      </c>
      <c r="M22" s="11">
        <f>SUMIFS(SmartTrans_PV!O:O,SmartTrans_PV!$C:$C,$B22)*1.4/10^8</f>
        <v>252.08720812045487</v>
      </c>
      <c r="N22" s="11">
        <f>SUMIFS(SmartTrans_PV!P:P,SmartTrans_PV!$C:$C,$B22)*1.4/10^8</f>
        <v>256.66362418853015</v>
      </c>
      <c r="O22" s="11">
        <f>SUMIFS(SmartTrans_PV!Q:Q,SmartTrans_PV!$C:$C,$B22)*1.4/10^8</f>
        <v>260.61808466958524</v>
      </c>
      <c r="P22" s="11">
        <f>SUMIFS(SmartTrans_PV!R:R,SmartTrans_PV!$C:$C,$B22)*1.4/10^8</f>
        <v>263.98924224689171</v>
      </c>
      <c r="Q22" s="11">
        <f>SUMIFS(SmartTrans_PV!S:S,SmartTrans_PV!$C:$C,$B22)*1.4/10^8</f>
        <v>266.81476678110778</v>
      </c>
      <c r="R22" s="11">
        <f>SUMIFS(SmartTrans_PV!T:T,SmartTrans_PV!$C:$C,$B22)*1.4/10^8</f>
        <v>269.13134531028106</v>
      </c>
      <c r="S22" s="11">
        <f>SUMIFS(SmartTrans_PV!U:U,SmartTrans_PV!$C:$C,$B22)*1.4/10^8</f>
        <v>270.97468204984568</v>
      </c>
      <c r="T22" s="11">
        <f>SUMIFS(SmartTrans_PV!V:V,SmartTrans_PV!$C:$C,$B22)*1.4/10^8</f>
        <v>272.37949839262535</v>
      </c>
      <c r="U22" s="11">
        <f>SUMIFS(SmartTrans_PV!W:W,SmartTrans_PV!$C:$C,$B22)*1.4/10^8</f>
        <v>273.37953290883121</v>
      </c>
      <c r="V22" s="11">
        <f>SUMIFS(SmartTrans_PV!X:X,SmartTrans_PV!$C:$C,$B22)*1.4/10^8</f>
        <v>274.00754134606501</v>
      </c>
      <c r="W22" s="11">
        <f>SUMIFS(SmartTrans_PV!Y:Y,SmartTrans_PV!$C:$C,$B22)*1.4/10^8</f>
        <v>274.29529662931486</v>
      </c>
      <c r="X22" s="11">
        <f>SUMIFS(SmartTrans_PV!Z:Z,SmartTrans_PV!$C:$C,$B22)*1.4/10^8</f>
        <v>274.27358886095425</v>
      </c>
      <c r="Y22" s="11">
        <f>SUMIFS(SmartTrans_PV!AA:AA,SmartTrans_PV!$C:$C,$B22)*1.4/10^8</f>
        <v>273.97222532075114</v>
      </c>
      <c r="Z22" s="11">
        <f>SUMIFS(SmartTrans_PV!AB:AB,SmartTrans_PV!$C:$C,$B22)*1.4/10^8</f>
        <v>273.42003046585984</v>
      </c>
      <c r="AA22" s="11">
        <f>SUMIFS(SmartTrans_PV!AC:AC,SmartTrans_PV!$C:$C,$B22)*1.4/10^8</f>
        <v>272.64484593081869</v>
      </c>
      <c r="AB22" s="11">
        <f>SUMIFS(SmartTrans_PV!AD:AD,SmartTrans_PV!$C:$C,$B22)*1.4/10^8</f>
        <v>271.67353052755914</v>
      </c>
      <c r="AC22" s="11">
        <f>SUMIFS(SmartTrans_PV!AE:AE,SmartTrans_PV!$C:$C,$B22)*1.4/10^8</f>
        <v>270.53196024539983</v>
      </c>
      <c r="AD22" s="11">
        <f>SUMIFS(SmartTrans_PV!AF:AF,SmartTrans_PV!$C:$C,$B22)*1.4/10^8</f>
        <v>269.24502825104639</v>
      </c>
      <c r="AE22" s="11">
        <f>SUMIFS(SmartTrans_PV!AG:AG,SmartTrans_PV!$C:$C,$B22)*1.4/10^8</f>
        <v>267.83664488859313</v>
      </c>
      <c r="AF22" s="11">
        <f>SUMIFS(SmartTrans_PV!AH:AH,SmartTrans_PV!$C:$C,$B22)*1.4/10^8</f>
        <v>266.3297376795241</v>
      </c>
      <c r="AG22" s="11">
        <f>SUMIFS(SmartTrans_PV!AI:AI,SmartTrans_PV!$C:$C,$B22)*1.4/10^8</f>
        <v>264.74625132271103</v>
      </c>
      <c r="AH22" s="11">
        <f>SUMIFS(SmartTrans_PV!AJ:AJ,SmartTrans_PV!$C:$C,$B22)*1.4/10^8</f>
        <v>263.10714769441336</v>
      </c>
      <c r="AI22" s="11">
        <f>SUMIFS(SmartTrans_PV!AK:AK,SmartTrans_PV!$C:$C,$B22)*1.4/10^8</f>
        <v>261.43240584827731</v>
      </c>
      <c r="AJ22" s="11">
        <f>SUMIFS(SmartTrans_PV!AL:AL,SmartTrans_PV!$C:$C,$B22)*1.4/10^8</f>
        <v>259.74102201533987</v>
      </c>
      <c r="AK22" s="11">
        <f>SUMIFS(SmartTrans_PV!AM:AM,SmartTrans_PV!$C:$C,$B22)*1.4/10^8</f>
        <v>258.05100960402621</v>
      </c>
      <c r="AL22" s="11">
        <f>SUMIFS(SmartTrans_PV!AN:AN,SmartTrans_PV!$C:$C,$B22)*1.4/10^8</f>
        <v>256.37939920015123</v>
      </c>
      <c r="AM22" s="11">
        <f>SUMIFS(SmartTrans_PV!AO:AO,SmartTrans_PV!$C:$C,$B22)*1.4/10^8</f>
        <v>254.74223856691304</v>
      </c>
      <c r="AN22" s="11">
        <f>SUMIFS(SmartTrans_PV!AP:AP,SmartTrans_PV!$C:$C,$B22)*1.4/10^8</f>
        <v>253.15459264490093</v>
      </c>
      <c r="AO22" s="11">
        <f>SUMIFS(SmartTrans_PV!AQ:AQ,SmartTrans_PV!$C:$C,$B22)*1.4/10^8</f>
        <v>251.63054355209454</v>
      </c>
      <c r="AP22" s="11">
        <f>SUMIFS(SmartTrans_PV!AR:AR,SmartTrans_PV!$C:$C,$B22)*1.4/10^8</f>
        <v>250.18319058385546</v>
      </c>
      <c r="AQ22" s="11">
        <f>SUMIFS(SmartTrans_PV!AS:AS,SmartTrans_PV!$C:$C,$B22)*1.4/10^8</f>
        <v>248.82465021294803</v>
      </c>
      <c r="AR22" s="11">
        <f>SUMIFS(SmartTrans_PV!AT:AT,SmartTrans_PV!$C:$C,$B22)*1.4/10^8</f>
        <v>247.5660560895052</v>
      </c>
    </row>
    <row r="23" spans="1:44" ht="15.65">
      <c r="A23" t="s">
        <v>854</v>
      </c>
      <c r="B23" s="59" t="s">
        <v>439</v>
      </c>
      <c r="C23" s="11">
        <f>SUMIFS(SmartTrans_PV!E:E,SmartTrans_PV!$C:$C,$B23)*1.4/10^8</f>
        <v>1069.3650432777592</v>
      </c>
      <c r="D23" s="11">
        <f>SUMIFS(SmartTrans_PV!F:F,SmartTrans_PV!$C:$C,$B23)*1.4/10^8</f>
        <v>1104.797585060792</v>
      </c>
      <c r="E23" s="11">
        <f>SUMIFS(SmartTrans_PV!G:G,SmartTrans_PV!$C:$C,$B23)*1.4/10^8</f>
        <v>1142.8599927329633</v>
      </c>
      <c r="F23" s="11">
        <f>SUMIFS(SmartTrans_PV!H:H,SmartTrans_PV!$C:$C,$B23)*1.4/10^8</f>
        <v>1182.3784512893935</v>
      </c>
      <c r="G23" s="11">
        <f>SUMIFS(SmartTrans_PV!I:I,SmartTrans_PV!$C:$C,$B23)*1.4/10^8</f>
        <v>1222.2642470179412</v>
      </c>
      <c r="H23" s="11">
        <f>SUMIFS(SmartTrans_PV!J:J,SmartTrans_PV!$C:$C,$B23)*1.4/10^8</f>
        <v>1261.5137674991906</v>
      </c>
      <c r="I23" s="11">
        <f>SUMIFS(SmartTrans_PV!K:K,SmartTrans_PV!$C:$C,$B23)*1.4/10^8</f>
        <v>1299.2085016064573</v>
      </c>
      <c r="J23" s="11">
        <f>SUMIFS(SmartTrans_PV!L:L,SmartTrans_PV!$C:$C,$B23)*1.4/10^8</f>
        <v>1334.5150395057976</v>
      </c>
      <c r="K23" s="11">
        <f>SUMIFS(SmartTrans_PV!M:M,SmartTrans_PV!$C:$C,$B23)*1.4/10^8</f>
        <v>1366.6850726559812</v>
      </c>
      <c r="L23" s="11">
        <f>SUMIFS(SmartTrans_PV!N:N,SmartTrans_PV!$C:$C,$B23)*1.4/10^8</f>
        <v>1395.0553938085422</v>
      </c>
      <c r="M23" s="11">
        <f>SUMIFS(SmartTrans_PV!O:O,SmartTrans_PV!$C:$C,$B23)*1.4/10^8</f>
        <v>1419.0478970077061</v>
      </c>
      <c r="N23" s="11">
        <f>SUMIFS(SmartTrans_PV!P:P,SmartTrans_PV!$C:$C,$B23)*1.4/10^8</f>
        <v>1438.1695775904659</v>
      </c>
      <c r="O23" s="11">
        <f>SUMIFS(SmartTrans_PV!Q:Q,SmartTrans_PV!$C:$C,$B23)*1.4/10^8</f>
        <v>1452.0125321865241</v>
      </c>
      <c r="P23" s="11">
        <f>SUMIFS(SmartTrans_PV!R:R,SmartTrans_PV!$C:$C,$B23)*1.4/10^8</f>
        <v>1460.2539587183239</v>
      </c>
      <c r="Q23" s="11">
        <f>SUMIFS(SmartTrans_PV!S:S,SmartTrans_PV!$C:$C,$B23)*1.4/10^8</f>
        <v>1462.6561564010481</v>
      </c>
      <c r="R23" s="11">
        <f>SUMIFS(SmartTrans_PV!T:T,SmartTrans_PV!$C:$C,$B23)*1.4/10^8</f>
        <v>1459.0665257426019</v>
      </c>
      <c r="S23" s="11">
        <f>SUMIFS(SmartTrans_PV!U:U,SmartTrans_PV!$C:$C,$B23)*1.4/10^8</f>
        <v>1449.417568543616</v>
      </c>
      <c r="T23" s="11">
        <f>SUMIFS(SmartTrans_PV!V:V,SmartTrans_PV!$C:$C,$B23)*1.4/10^8</f>
        <v>1433.7268878974439</v>
      </c>
      <c r="U23" s="11">
        <f>SUMIFS(SmartTrans_PV!W:W,SmartTrans_PV!$C:$C,$B23)*1.4/10^8</f>
        <v>1412.097188190234</v>
      </c>
      <c r="V23" s="11">
        <f>SUMIFS(SmartTrans_PV!X:X,SmartTrans_PV!$C:$C,$B23)*1.4/10^8</f>
        <v>1384.7162751007809</v>
      </c>
      <c r="W23" s="11">
        <f>SUMIFS(SmartTrans_PV!Y:Y,SmartTrans_PV!$C:$C,$B23)*1.4/10^8</f>
        <v>1351.8570556006684</v>
      </c>
      <c r="X23" s="11">
        <f>SUMIFS(SmartTrans_PV!Z:Z,SmartTrans_PV!$C:$C,$B23)*1.4/10^8</f>
        <v>1313.8775379541978</v>
      </c>
      <c r="Y23" s="11">
        <f>SUMIFS(SmartTrans_PV!AA:AA,SmartTrans_PV!$C:$C,$B23)*1.4/10^8</f>
        <v>1271.2208317183799</v>
      </c>
      <c r="Z23" s="11">
        <f>SUMIFS(SmartTrans_PV!AB:AB,SmartTrans_PV!$C:$C,$B23)*1.4/10^8</f>
        <v>1224.4151477430025</v>
      </c>
      <c r="AA23" s="11">
        <f>SUMIFS(SmartTrans_PV!AC:AC,SmartTrans_PV!$C:$C,$B23)*1.4/10^8</f>
        <v>1174.0737981705445</v>
      </c>
      <c r="AB23" s="11">
        <f>SUMIFS(SmartTrans_PV!AD:AD,SmartTrans_PV!$C:$C,$B23)*1.4/10^8</f>
        <v>1120.8951964362375</v>
      </c>
      <c r="AC23" s="11">
        <f>SUMIFS(SmartTrans_PV!AE:AE,SmartTrans_PV!$C:$C,$B23)*1.4/10^8</f>
        <v>1065.6628572680481</v>
      </c>
      <c r="AD23" s="11">
        <f>SUMIFS(SmartTrans_PV!AF:AF,SmartTrans_PV!$C:$C,$B23)*1.4/10^8</f>
        <v>1009.245396686653</v>
      </c>
      <c r="AE23" s="11">
        <f>SUMIFS(SmartTrans_PV!AG:AG,SmartTrans_PV!$C:$C,$B23)*1.4/10^8</f>
        <v>952.59653200548473</v>
      </c>
      <c r="AF23" s="11">
        <f>SUMIFS(SmartTrans_PV!AH:AH,SmartTrans_PV!$C:$C,$B23)*1.4/10^8</f>
        <v>896.75508183069337</v>
      </c>
      <c r="AG23" s="11">
        <f>SUMIFS(SmartTrans_PV!AI:AI,SmartTrans_PV!$C:$C,$B23)*1.4/10^8</f>
        <v>842.84496606116511</v>
      </c>
      <c r="AH23" s="11">
        <f>SUMIFS(SmartTrans_PV!AJ:AJ,SmartTrans_PV!$C:$C,$B23)*1.4/10^8</f>
        <v>792.07520588851469</v>
      </c>
      <c r="AI23" s="11">
        <f>SUMIFS(SmartTrans_PV!AK:AK,SmartTrans_PV!$C:$C,$B23)*1.4/10^8</f>
        <v>745.73992379710876</v>
      </c>
      <c r="AJ23" s="11">
        <f>SUMIFS(SmartTrans_PV!AL:AL,SmartTrans_PV!$C:$C,$B23)*1.4/10^8</f>
        <v>705.21834356403212</v>
      </c>
      <c r="AK23" s="11">
        <f>SUMIFS(SmartTrans_PV!AM:AM,SmartTrans_PV!$C:$C,$B23)*1.4/10^8</f>
        <v>671.97479025905329</v>
      </c>
      <c r="AL23" s="11">
        <f>SUMIFS(SmartTrans_PV!AN:AN,SmartTrans_PV!$C:$C,$B23)*1.4/10^8</f>
        <v>647.55869024477954</v>
      </c>
      <c r="AM23" s="11">
        <f>SUMIFS(SmartTrans_PV!AO:AO,SmartTrans_PV!$C:$C,$B23)*1.4/10^8</f>
        <v>633.60457117647059</v>
      </c>
      <c r="AN23" s="11">
        <f>SUMIFS(SmartTrans_PV!AP:AP,SmartTrans_PV!$C:$C,$B23)*1.4/10^8</f>
        <v>631.83206200213544</v>
      </c>
      <c r="AO23" s="11">
        <f>SUMIFS(SmartTrans_PV!AQ:AQ,SmartTrans_PV!$C:$C,$B23)*1.4/10^8</f>
        <v>644.04589296249014</v>
      </c>
      <c r="AP23" s="11">
        <f>SUMIFS(SmartTrans_PV!AR:AR,SmartTrans_PV!$C:$C,$B23)*1.4/10^8</f>
        <v>672.13589559104651</v>
      </c>
      <c r="AQ23" s="11">
        <f>SUMIFS(SmartTrans_PV!AS:AS,SmartTrans_PV!$C:$C,$B23)*1.4/10^8</f>
        <v>718.0770027139996</v>
      </c>
      <c r="AR23" s="11">
        <f>SUMIFS(SmartTrans_PV!AT:AT,SmartTrans_PV!$C:$C,$B23)*1.4/10^8</f>
        <v>783.92924845027517</v>
      </c>
    </row>
    <row r="24" spans="1:44" ht="15.65">
      <c r="A24" t="s">
        <v>853</v>
      </c>
      <c r="B24" s="59" t="s">
        <v>444</v>
      </c>
      <c r="C24" s="11">
        <f>SUMIFS(SmartTrans_PV!E:E,SmartTrans_PV!$C:$C,$B24)*1.4/10^8</f>
        <v>1463.3931719532948</v>
      </c>
      <c r="D24" s="11">
        <f>SUMIFS(SmartTrans_PV!F:F,SmartTrans_PV!$C:$C,$B24)*1.4/10^8</f>
        <v>1534.1030955293393</v>
      </c>
      <c r="E24" s="11">
        <f>SUMIFS(SmartTrans_PV!G:G,SmartTrans_PV!$C:$C,$B24)*1.4/10^8</f>
        <v>1602.97967670465</v>
      </c>
      <c r="F24" s="11">
        <f>SUMIFS(SmartTrans_PV!H:H,SmartTrans_PV!$C:$C,$B24)*1.4/10^8</f>
        <v>1669.7734065270072</v>
      </c>
      <c r="G24" s="11">
        <f>SUMIFS(SmartTrans_PV!I:I,SmartTrans_PV!$C:$C,$B24)*1.4/10^8</f>
        <v>1734.2497383043096</v>
      </c>
      <c r="H24" s="11">
        <f>SUMIFS(SmartTrans_PV!J:J,SmartTrans_PV!$C:$C,$B24)*1.4/10^8</f>
        <v>1796.1890876045763</v>
      </c>
      <c r="I24" s="11">
        <f>SUMIFS(SmartTrans_PV!K:K,SmartTrans_PV!$C:$C,$B24)*1.4/10^8</f>
        <v>1855.3868322559397</v>
      </c>
      <c r="J24" s="11">
        <f>SUMIFS(SmartTrans_PV!L:L,SmartTrans_PV!$C:$C,$B24)*1.4/10^8</f>
        <v>1911.6533123466477</v>
      </c>
      <c r="K24" s="11">
        <f>SUMIFS(SmartTrans_PV!M:M,SmartTrans_PV!$C:$C,$B24)*1.4/10^8</f>
        <v>1964.8138302250611</v>
      </c>
      <c r="L24" s="11">
        <f>SUMIFS(SmartTrans_PV!N:N,SmartTrans_PV!$C:$C,$B24)*1.4/10^8</f>
        <v>2014.7086504996737</v>
      </c>
      <c r="M24" s="11">
        <f>SUMIFS(SmartTrans_PV!O:O,SmartTrans_PV!$C:$C,$B24)*1.4/10^8</f>
        <v>2061.1930000390671</v>
      </c>
      <c r="N24" s="11">
        <f>SUMIFS(SmartTrans_PV!P:P,SmartTrans_PV!$C:$C,$B24)*1.4/10^8</f>
        <v>2104.137067971968</v>
      </c>
      <c r="O24" s="11">
        <f>SUMIFS(SmartTrans_PV!Q:Q,SmartTrans_PV!$C:$C,$B24)*1.4/10^8</f>
        <v>2143.4260056872063</v>
      </c>
      <c r="P24" s="11">
        <f>SUMIFS(SmartTrans_PV!R:R,SmartTrans_PV!$C:$C,$B24)*1.4/10^8</f>
        <v>2178.9599268337206</v>
      </c>
      <c r="Q24" s="11">
        <f>SUMIFS(SmartTrans_PV!S:S,SmartTrans_PV!$C:$C,$B24)*1.4/10^8</f>
        <v>2210.6539073205813</v>
      </c>
      <c r="R24" s="11">
        <f>SUMIFS(SmartTrans_PV!T:T,SmartTrans_PV!$C:$C,$B24)*1.4/10^8</f>
        <v>2238.4379853169676</v>
      </c>
      <c r="S24" s="11">
        <f>SUMIFS(SmartTrans_PV!U:U,SmartTrans_PV!$C:$C,$B24)*1.4/10^8</f>
        <v>2262.2571612521701</v>
      </c>
      <c r="T24" s="11">
        <f>SUMIFS(SmartTrans_PV!V:V,SmartTrans_PV!$C:$C,$B24)*1.4/10^8</f>
        <v>2282.071397815605</v>
      </c>
      <c r="U24" s="11">
        <f>SUMIFS(SmartTrans_PV!W:W,SmartTrans_PV!$C:$C,$B24)*1.4/10^8</f>
        <v>2297.8556199568015</v>
      </c>
      <c r="V24" s="11">
        <f>SUMIFS(SmartTrans_PV!X:X,SmartTrans_PV!$C:$C,$B24)*1.4/10^8</f>
        <v>2309.599714885403</v>
      </c>
      <c r="W24" s="11">
        <f>SUMIFS(SmartTrans_PV!Y:Y,SmartTrans_PV!$C:$C,$B24)*1.4/10^8</f>
        <v>2317.3085320711743</v>
      </c>
      <c r="X24" s="11">
        <f>SUMIFS(SmartTrans_PV!Z:Z,SmartTrans_PV!$C:$C,$B24)*1.4/10^8</f>
        <v>2321.0018832439882</v>
      </c>
      <c r="Y24" s="11">
        <f>SUMIFS(SmartTrans_PV!AA:AA,SmartTrans_PV!$C:$C,$B24)*1.4/10^8</f>
        <v>2320.7145423938459</v>
      </c>
      <c r="Z24" s="11">
        <f>SUMIFS(SmartTrans_PV!AB:AB,SmartTrans_PV!$C:$C,$B24)*1.4/10^8</f>
        <v>2316.4962457708434</v>
      </c>
      <c r="AA24" s="11">
        <f>SUMIFS(SmartTrans_PV!AC:AC,SmartTrans_PV!$C:$C,$B24)*1.4/10^8</f>
        <v>2308.4116918852187</v>
      </c>
      <c r="AB24" s="11">
        <f>SUMIFS(SmartTrans_PV!AD:AD,SmartTrans_PV!$C:$C,$B24)*1.4/10^8</f>
        <v>2296.5405415073105</v>
      </c>
      <c r="AC24" s="11">
        <f>SUMIFS(SmartTrans_PV!AE:AE,SmartTrans_PV!$C:$C,$B24)*1.4/10^8</f>
        <v>2280.9774176675851</v>
      </c>
      <c r="AD24" s="11">
        <f>SUMIFS(SmartTrans_PV!AF:AF,SmartTrans_PV!$C:$C,$B24)*1.4/10^8</f>
        <v>2261.8319056566102</v>
      </c>
      <c r="AE24" s="11">
        <f>SUMIFS(SmartTrans_PV!AG:AG,SmartTrans_PV!$C:$C,$B24)*1.4/10^8</f>
        <v>2239.2285530250756</v>
      </c>
      <c r="AF24" s="11">
        <f>SUMIFS(SmartTrans_PV!AH:AH,SmartTrans_PV!$C:$C,$B24)*1.4/10^8</f>
        <v>2213.3068695838033</v>
      </c>
      <c r="AG24" s="11">
        <f>SUMIFS(SmartTrans_PV!AI:AI,SmartTrans_PV!$C:$C,$B24)*1.4/10^8</f>
        <v>2184.2213274037022</v>
      </c>
      <c r="AH24" s="11">
        <f>SUMIFS(SmartTrans_PV!AJ:AJ,SmartTrans_PV!$C:$C,$B24)*1.4/10^8</f>
        <v>2152.141360815825</v>
      </c>
      <c r="AI24" s="11">
        <f>SUMIFS(SmartTrans_PV!AK:AK,SmartTrans_PV!$C:$C,$B24)*1.4/10^8</f>
        <v>2117.2513664113176</v>
      </c>
      <c r="AJ24" s="11">
        <f>SUMIFS(SmartTrans_PV!AL:AL,SmartTrans_PV!$C:$C,$B24)*1.4/10^8</f>
        <v>2079.7507030414749</v>
      </c>
      <c r="AK24" s="11">
        <f>SUMIFS(SmartTrans_PV!AM:AM,SmartTrans_PV!$C:$C,$B24)*1.4/10^8</f>
        <v>2039.8536918176505</v>
      </c>
      <c r="AL24" s="11">
        <f>SUMIFS(SmartTrans_PV!AN:AN,SmartTrans_PV!$C:$C,$B24)*1.4/10^8</f>
        <v>1997.7896161113849</v>
      </c>
      <c r="AM24" s="11">
        <f>SUMIFS(SmartTrans_PV!AO:AO,SmartTrans_PV!$C:$C,$B24)*1.4/10^8</f>
        <v>1953.8027215542922</v>
      </c>
      <c r="AN24" s="11">
        <f>SUMIFS(SmartTrans_PV!AP:AP,SmartTrans_PV!$C:$C,$B24)*1.4/10^8</f>
        <v>1908.1522160381005</v>
      </c>
      <c r="AO24" s="11">
        <f>SUMIFS(SmartTrans_PV!AQ:AQ,SmartTrans_PV!$C:$C,$B24)*1.4/10^8</f>
        <v>1861.1122697146686</v>
      </c>
      <c r="AP24" s="11">
        <f>SUMIFS(SmartTrans_PV!AR:AR,SmartTrans_PV!$C:$C,$B24)*1.4/10^8</f>
        <v>1812.9720149959655</v>
      </c>
      <c r="AQ24" s="11">
        <f>SUMIFS(SmartTrans_PV!AS:AS,SmartTrans_PV!$C:$C,$B24)*1.4/10^8</f>
        <v>1764.0355465541084</v>
      </c>
      <c r="AR24" s="11">
        <f>SUMIFS(SmartTrans_PV!AT:AT,SmartTrans_PV!$C:$C,$B24)*1.4/10^8</f>
        <v>1714.6219213212573</v>
      </c>
    </row>
    <row r="25" spans="1:44" ht="15.65">
      <c r="A25" t="s">
        <v>852</v>
      </c>
      <c r="B25" s="59" t="s">
        <v>463</v>
      </c>
      <c r="C25" s="11">
        <f>SUMIFS(SmartTrans_PV!E:E,SmartTrans_PV!$C:$C,$B25)*1.4/10^8</f>
        <v>581.09062386241487</v>
      </c>
      <c r="D25" s="11">
        <f>SUMIFS(SmartTrans_PV!F:F,SmartTrans_PV!$C:$C,$B25)*1.4/10^8</f>
        <v>618.88359035388385</v>
      </c>
      <c r="E25" s="11">
        <f>SUMIFS(SmartTrans_PV!G:G,SmartTrans_PV!$C:$C,$B25)*1.4/10^8</f>
        <v>655.10905064030601</v>
      </c>
      <c r="F25" s="11">
        <f>SUMIFS(SmartTrans_PV!H:H,SmartTrans_PV!$C:$C,$B25)*1.4/10^8</f>
        <v>689.68113408793624</v>
      </c>
      <c r="G25" s="11">
        <f>SUMIFS(SmartTrans_PV!I:I,SmartTrans_PV!$C:$C,$B25)*1.4/10^8</f>
        <v>722.52271705314377</v>
      </c>
      <c r="H25" s="11">
        <f>SUMIFS(SmartTrans_PV!J:J,SmartTrans_PV!$C:$C,$B25)*1.4/10^8</f>
        <v>753.56542288241894</v>
      </c>
      <c r="I25" s="11">
        <f>SUMIFS(SmartTrans_PV!K:K,SmartTrans_PV!$C:$C,$B25)*1.4/10^8</f>
        <v>782.74962191236614</v>
      </c>
      <c r="J25" s="11">
        <f>SUMIFS(SmartTrans_PV!L:L,SmartTrans_PV!$C:$C,$B25)*1.4/10^8</f>
        <v>810.02443146970995</v>
      </c>
      <c r="K25" s="11">
        <f>SUMIFS(SmartTrans_PV!M:M,SmartTrans_PV!$C:$C,$B25)*1.4/10^8</f>
        <v>835.34771587128864</v>
      </c>
      <c r="L25" s="11">
        <f>SUMIFS(SmartTrans_PV!N:N,SmartTrans_PV!$C:$C,$B25)*1.4/10^8</f>
        <v>858.68608642405729</v>
      </c>
      <c r="M25" s="11">
        <f>SUMIFS(SmartTrans_PV!O:O,SmartTrans_PV!$C:$C,$B25)*1.4/10^8</f>
        <v>880.01490142508771</v>
      </c>
      <c r="N25" s="11">
        <f>SUMIFS(SmartTrans_PV!P:P,SmartTrans_PV!$C:$C,$B25)*1.4/10^8</f>
        <v>899.3182661615773</v>
      </c>
      <c r="O25" s="11">
        <f>SUMIFS(SmartTrans_PV!Q:Q,SmartTrans_PV!$C:$C,$B25)*1.4/10^8</f>
        <v>916.589032910828</v>
      </c>
      <c r="P25" s="11">
        <f>SUMIFS(SmartTrans_PV!R:R,SmartTrans_PV!$C:$C,$B25)*1.4/10^8</f>
        <v>931.8288009402653</v>
      </c>
      <c r="Q25" s="11">
        <f>SUMIFS(SmartTrans_PV!S:S,SmartTrans_PV!$C:$C,$B25)*1.4/10^8</f>
        <v>945.04791650743289</v>
      </c>
      <c r="R25" s="11">
        <f>SUMIFS(SmartTrans_PV!T:T,SmartTrans_PV!$C:$C,$B25)*1.4/10^8</f>
        <v>956.2654728599889</v>
      </c>
      <c r="S25" s="11">
        <f>SUMIFS(SmartTrans_PV!U:U,SmartTrans_PV!$C:$C,$B25)*1.4/10^8</f>
        <v>965.50931023570479</v>
      </c>
      <c r="T25" s="11">
        <f>SUMIFS(SmartTrans_PV!V:V,SmartTrans_PV!$C:$C,$B25)*1.4/10^8</f>
        <v>972.81601586247893</v>
      </c>
      <c r="U25" s="11">
        <f>SUMIFS(SmartTrans_PV!W:W,SmartTrans_PV!$C:$C,$B25)*1.4/10^8</f>
        <v>978.2309239583177</v>
      </c>
      <c r="V25" s="11">
        <f>SUMIFS(SmartTrans_PV!X:X,SmartTrans_PV!$C:$C,$B25)*1.4/10^8</f>
        <v>981.80811573134827</v>
      </c>
      <c r="W25" s="11">
        <f>SUMIFS(SmartTrans_PV!Y:Y,SmartTrans_PV!$C:$C,$B25)*1.4/10^8</f>
        <v>983.61041937981588</v>
      </c>
      <c r="X25" s="11">
        <f>SUMIFS(SmartTrans_PV!Z:Z,SmartTrans_PV!$C:$C,$B25)*1.4/10^8</f>
        <v>983.7094100920782</v>
      </c>
      <c r="Y25" s="11">
        <f>SUMIFS(SmartTrans_PV!AA:AA,SmartTrans_PV!$C:$C,$B25)*1.4/10^8</f>
        <v>982.18541004661881</v>
      </c>
      <c r="Z25" s="11">
        <f>SUMIFS(SmartTrans_PV!AB:AB,SmartTrans_PV!$C:$C,$B25)*1.4/10^8</f>
        <v>979.12748841202483</v>
      </c>
      <c r="AA25" s="11">
        <f>SUMIFS(SmartTrans_PV!AC:AC,SmartTrans_PV!$C:$C,$B25)*1.4/10^8</f>
        <v>974.63346134701465</v>
      </c>
      <c r="AB25" s="11">
        <f>SUMIFS(SmartTrans_PV!AD:AD,SmartTrans_PV!$C:$C,$B25)*1.4/10^8</f>
        <v>968.8098920004129</v>
      </c>
      <c r="AC25" s="11">
        <f>SUMIFS(SmartTrans_PV!AE:AE,SmartTrans_PV!$C:$C,$B25)*1.4/10^8</f>
        <v>961.77209051116506</v>
      </c>
      <c r="AD25" s="11">
        <f>SUMIFS(SmartTrans_PV!AF:AF,SmartTrans_PV!$C:$C,$B25)*1.4/10^8</f>
        <v>953.64411400833785</v>
      </c>
      <c r="AE25" s="11">
        <f>SUMIFS(SmartTrans_PV!AG:AG,SmartTrans_PV!$C:$C,$B25)*1.4/10^8</f>
        <v>944.55876661110926</v>
      </c>
      <c r="AF25" s="11">
        <f>SUMIFS(SmartTrans_PV!AH:AH,SmartTrans_PV!$C:$C,$B25)*1.4/10^8</f>
        <v>934.65759942877719</v>
      </c>
      <c r="AG25" s="11">
        <f>SUMIFS(SmartTrans_PV!AI:AI,SmartTrans_PV!$C:$C,$B25)*1.4/10^8</f>
        <v>924.0909105607484</v>
      </c>
      <c r="AH25" s="11">
        <f>SUMIFS(SmartTrans_PV!AJ:AJ,SmartTrans_PV!$C:$C,$B25)*1.4/10^8</f>
        <v>913.01774509656252</v>
      </c>
      <c r="AI25" s="11">
        <f>SUMIFS(SmartTrans_PV!AK:AK,SmartTrans_PV!$C:$C,$B25)*1.4/10^8</f>
        <v>901.60589511586909</v>
      </c>
      <c r="AJ25" s="11">
        <f>SUMIFS(SmartTrans_PV!AL:AL,SmartTrans_PV!$C:$C,$B25)*1.4/10^8</f>
        <v>890.0318996884248</v>
      </c>
      <c r="AK25" s="11">
        <f>SUMIFS(SmartTrans_PV!AM:AM,SmartTrans_PV!$C:$C,$B25)*1.4/10^8</f>
        <v>878.48104487411456</v>
      </c>
      <c r="AL25" s="11">
        <f>SUMIFS(SmartTrans_PV!AN:AN,SmartTrans_PV!$C:$C,$B25)*1.4/10^8</f>
        <v>867.14736372294817</v>
      </c>
      <c r="AM25" s="11">
        <f>SUMIFS(SmartTrans_PV!AO:AO,SmartTrans_PV!$C:$C,$B25)*1.4/10^8</f>
        <v>856.23363627501703</v>
      </c>
      <c r="AN25" s="11">
        <f>SUMIFS(SmartTrans_PV!AP:AP,SmartTrans_PV!$C:$C,$B25)*1.4/10^8</f>
        <v>845.95138956058224</v>
      </c>
      <c r="AO25" s="11">
        <f>SUMIFS(SmartTrans_PV!AQ:AQ,SmartTrans_PV!$C:$C,$B25)*1.4/10^8</f>
        <v>836.52089759996932</v>
      </c>
      <c r="AP25" s="11">
        <f>SUMIFS(SmartTrans_PV!AR:AR,SmartTrans_PV!$C:$C,$B25)*1.4/10^8</f>
        <v>828.17118140366267</v>
      </c>
      <c r="AQ25" s="11">
        <f>SUMIFS(SmartTrans_PV!AS:AS,SmartTrans_PV!$C:$C,$B25)*1.4/10^8</f>
        <v>821.14000897224366</v>
      </c>
      <c r="AR25" s="11">
        <f>SUMIFS(SmartTrans_PV!AT:AT,SmartTrans_PV!$C:$C,$B25)*1.4/10^8</f>
        <v>815.67389529640047</v>
      </c>
    </row>
    <row r="26" spans="1:44" ht="15.65">
      <c r="A26" t="s">
        <v>851</v>
      </c>
      <c r="B26" s="59" t="s">
        <v>441</v>
      </c>
      <c r="C26" s="11">
        <f>SUMIFS(SmartTrans_PV!E:E,SmartTrans_PV!$C:$C,$B26)*1.4/10^8</f>
        <v>846.12682474448593</v>
      </c>
      <c r="D26" s="11">
        <f>SUMIFS(SmartTrans_PV!F:F,SmartTrans_PV!$C:$C,$B26)*1.4/10^8</f>
        <v>888.18663945046512</v>
      </c>
      <c r="E26" s="11">
        <f>SUMIFS(SmartTrans_PV!G:G,SmartTrans_PV!$C:$C,$B26)*1.4/10^8</f>
        <v>930.37700907655142</v>
      </c>
      <c r="F26" s="11">
        <f>SUMIFS(SmartTrans_PV!H:H,SmartTrans_PV!$C:$C,$B26)*1.4/10^8</f>
        <v>972.30477922139028</v>
      </c>
      <c r="G26" s="11">
        <f>SUMIFS(SmartTrans_PV!I:I,SmartTrans_PV!$C:$C,$B26)*1.4/10^8</f>
        <v>1013.6033209627805</v>
      </c>
      <c r="H26" s="11">
        <f>SUMIFS(SmartTrans_PV!J:J,SmartTrans_PV!$C:$C,$B26)*1.4/10^8</f>
        <v>1053.9325308576908</v>
      </c>
      <c r="I26" s="11">
        <f>SUMIFS(SmartTrans_PV!K:K,SmartTrans_PV!$C:$C,$B26)*1.4/10^8</f>
        <v>1092.9788309422515</v>
      </c>
      <c r="J26" s="11">
        <f>SUMIFS(SmartTrans_PV!L:L,SmartTrans_PV!$C:$C,$B26)*1.4/10^8</f>
        <v>1130.4551687317501</v>
      </c>
      <c r="K26" s="11">
        <f>SUMIFS(SmartTrans_PV!M:M,SmartTrans_PV!$C:$C,$B26)*1.4/10^8</f>
        <v>1166.1010172206531</v>
      </c>
      <c r="L26" s="11">
        <f>SUMIFS(SmartTrans_PV!N:N,SmartTrans_PV!$C:$C,$B26)*1.4/10^8</f>
        <v>1199.6823748825702</v>
      </c>
      <c r="M26" s="11">
        <f>SUMIFS(SmartTrans_PV!O:O,SmartTrans_PV!$C:$C,$B26)*1.4/10^8</f>
        <v>1230.9917656702892</v>
      </c>
      <c r="N26" s="11">
        <f>SUMIFS(SmartTrans_PV!P:P,SmartTrans_PV!$C:$C,$B26)*1.4/10^8</f>
        <v>1259.8482390157546</v>
      </c>
      <c r="O26" s="11">
        <f>SUMIFS(SmartTrans_PV!Q:Q,SmartTrans_PV!$C:$C,$B26)*1.4/10^8</f>
        <v>1286.097369830077</v>
      </c>
      <c r="P26" s="11">
        <f>SUMIFS(SmartTrans_PV!R:R,SmartTrans_PV!$C:$C,$B26)*1.4/10^8</f>
        <v>1309.6112585035291</v>
      </c>
      <c r="Q26" s="11">
        <f>SUMIFS(SmartTrans_PV!S:S,SmartTrans_PV!$C:$C,$B26)*1.4/10^8</f>
        <v>1330.2885309055443</v>
      </c>
      <c r="R26" s="11">
        <f>SUMIFS(SmartTrans_PV!T:T,SmartTrans_PV!$C:$C,$B26)*1.4/10^8</f>
        <v>1348.0543383847198</v>
      </c>
      <c r="S26" s="11">
        <f>SUMIFS(SmartTrans_PV!U:U,SmartTrans_PV!$C:$C,$B26)*1.4/10^8</f>
        <v>1362.8603577688273</v>
      </c>
      <c r="T26" s="11">
        <f>SUMIFS(SmartTrans_PV!V:V,SmartTrans_PV!$C:$C,$B26)*1.4/10^8</f>
        <v>1374.6847913647894</v>
      </c>
      <c r="U26" s="11">
        <f>SUMIFS(SmartTrans_PV!W:W,SmartTrans_PV!$C:$C,$B26)*1.4/10^8</f>
        <v>1383.5323669586862</v>
      </c>
      <c r="V26" s="11">
        <f>SUMIFS(SmartTrans_PV!X:X,SmartTrans_PV!$C:$C,$B26)*1.4/10^8</f>
        <v>1389.4343378157791</v>
      </c>
      <c r="W26" s="11">
        <f>SUMIFS(SmartTrans_PV!Y:Y,SmartTrans_PV!$C:$C,$B26)*1.4/10^8</f>
        <v>1392.4484826804787</v>
      </c>
      <c r="X26" s="11">
        <f>SUMIFS(SmartTrans_PV!Z:Z,SmartTrans_PV!$C:$C,$B26)*1.4/10^8</f>
        <v>1392.6591057763685</v>
      </c>
      <c r="Y26" s="11">
        <f>SUMIFS(SmartTrans_PV!AA:AA,SmartTrans_PV!$C:$C,$B26)*1.4/10^8</f>
        <v>1390.1770368061875</v>
      </c>
      <c r="Z26" s="11">
        <f>SUMIFS(SmartTrans_PV!AB:AB,SmartTrans_PV!$C:$C,$B26)*1.4/10^8</f>
        <v>1385.1396309518395</v>
      </c>
      <c r="AA26" s="11">
        <f>SUMIFS(SmartTrans_PV!AC:AC,SmartTrans_PV!$C:$C,$B26)*1.4/10^8</f>
        <v>1377.7107688743954</v>
      </c>
      <c r="AB26" s="11">
        <f>SUMIFS(SmartTrans_PV!AD:AD,SmartTrans_PV!$C:$C,$B26)*1.4/10^8</f>
        <v>1368.0808567140884</v>
      </c>
      <c r="AC26" s="11">
        <f>SUMIFS(SmartTrans_PV!AE:AE,SmartTrans_PV!$C:$C,$B26)*1.4/10^8</f>
        <v>1356.4668260903129</v>
      </c>
      <c r="AD26" s="11">
        <f>SUMIFS(SmartTrans_PV!AF:AF,SmartTrans_PV!$C:$C,$B26)*1.4/10^8</f>
        <v>1343.1121341016212</v>
      </c>
      <c r="AE26" s="11">
        <f>SUMIFS(SmartTrans_PV!AG:AG,SmartTrans_PV!$C:$C,$B26)*1.4/10^8</f>
        <v>1328.2867633257483</v>
      </c>
      <c r="AF26" s="11">
        <f>SUMIFS(SmartTrans_PV!AH:AH,SmartTrans_PV!$C:$C,$B26)*1.4/10^8</f>
        <v>1312.2872218195682</v>
      </c>
      <c r="AG26" s="11">
        <f>SUMIFS(SmartTrans_PV!AI:AI,SmartTrans_PV!$C:$C,$B26)*1.4/10^8</f>
        <v>1295.4365431191311</v>
      </c>
      <c r="AH26" s="11">
        <f>SUMIFS(SmartTrans_PV!AJ:AJ,SmartTrans_PV!$C:$C,$B26)*1.4/10^8</f>
        <v>1278.0842862396535</v>
      </c>
      <c r="AI26" s="11">
        <f>SUMIFS(SmartTrans_PV!AK:AK,SmartTrans_PV!$C:$C,$B26)*1.4/10^8</f>
        <v>1260.6065356755014</v>
      </c>
      <c r="AJ26" s="11">
        <f>SUMIFS(SmartTrans_PV!AL:AL,SmartTrans_PV!$C:$C,$B26)*1.4/10^8</f>
        <v>1243.4059014002114</v>
      </c>
      <c r="AK26" s="11">
        <f>SUMIFS(SmartTrans_PV!AM:AM,SmartTrans_PV!$C:$C,$B26)*1.4/10^8</f>
        <v>1226.9115188665023</v>
      </c>
      <c r="AL26" s="11">
        <f>SUMIFS(SmartTrans_PV!AN:AN,SmartTrans_PV!$C:$C,$B26)*1.4/10^8</f>
        <v>1211.5790490062247</v>
      </c>
      <c r="AM26" s="11">
        <f>SUMIFS(SmartTrans_PV!AO:AO,SmartTrans_PV!$C:$C,$B26)*1.4/10^8</f>
        <v>1197.890678230407</v>
      </c>
      <c r="AN26" s="11">
        <f>SUMIFS(SmartTrans_PV!AP:AP,SmartTrans_PV!$C:$C,$B26)*1.4/10^8</f>
        <v>1186.3551184292312</v>
      </c>
      <c r="AO26" s="11">
        <f>SUMIFS(SmartTrans_PV!AQ:AQ,SmartTrans_PV!$C:$C,$B26)*1.4/10^8</f>
        <v>1177.5076069720917</v>
      </c>
      <c r="AP26" s="11">
        <f>SUMIFS(SmartTrans_PV!AR:AR,SmartTrans_PV!$C:$C,$B26)*1.4/10^8</f>
        <v>1171.9099067074633</v>
      </c>
      <c r="AQ26" s="11">
        <f>SUMIFS(SmartTrans_PV!AS:AS,SmartTrans_PV!$C:$C,$B26)*1.4/10^8</f>
        <v>1170.1503059630361</v>
      </c>
      <c r="AR26" s="11">
        <f>SUMIFS(SmartTrans_PV!AT:AT,SmartTrans_PV!$C:$C,$B26)*1.4/10^8</f>
        <v>1172.8436185456706</v>
      </c>
    </row>
    <row r="27" spans="1:44" ht="15.65">
      <c r="A27" t="s">
        <v>850</v>
      </c>
      <c r="B27" s="59" t="s">
        <v>543</v>
      </c>
      <c r="C27" s="11">
        <f>SUMIFS(SmartTrans_PV!E:E,SmartTrans_PV!$C:$C,$B27)*1.4/10^8</f>
        <v>55.166131429714049</v>
      </c>
      <c r="D27" s="11">
        <f>SUMIFS(SmartTrans_PV!F:F,SmartTrans_PV!$C:$C,$B27)*1.4/10^8</f>
        <v>65.716120061891175</v>
      </c>
      <c r="E27" s="11">
        <f>SUMIFS(SmartTrans_PV!G:G,SmartTrans_PV!$C:$C,$B27)*1.4/10^8</f>
        <v>75.060073241145119</v>
      </c>
      <c r="F27" s="11">
        <f>SUMIFS(SmartTrans_PV!H:H,SmartTrans_PV!$C:$C,$B27)*1.4/10^8</f>
        <v>83.291568292488734</v>
      </c>
      <c r="G27" s="11">
        <f>SUMIFS(SmartTrans_PV!I:I,SmartTrans_PV!$C:$C,$B27)*1.4/10^8</f>
        <v>90.500265792174417</v>
      </c>
      <c r="H27" s="11">
        <f>SUMIFS(SmartTrans_PV!J:J,SmartTrans_PV!$C:$C,$B27)*1.4/10^8</f>
        <v>96.771909567689704</v>
      </c>
      <c r="I27" s="11">
        <f>SUMIFS(SmartTrans_PV!K:K,SmartTrans_PV!$C:$C,$B27)*1.4/10^8</f>
        <v>102.18832669776026</v>
      </c>
      <c r="J27" s="11">
        <f>SUMIFS(SmartTrans_PV!L:L,SmartTrans_PV!$C:$C,$B27)*1.4/10^8</f>
        <v>106.82742751234865</v>
      </c>
      <c r="K27" s="11">
        <f>SUMIFS(SmartTrans_PV!M:M,SmartTrans_PV!$C:$C,$B27)*1.4/10^8</f>
        <v>110.76320559265505</v>
      </c>
      <c r="L27" s="11">
        <f>SUMIFS(SmartTrans_PV!N:N,SmartTrans_PV!$C:$C,$B27)*1.4/10^8</f>
        <v>114.0657377711164</v>
      </c>
      <c r="M27" s="11">
        <f>SUMIFS(SmartTrans_PV!O:O,SmartTrans_PV!$C:$C,$B27)*1.4/10^8</f>
        <v>116.80118413140599</v>
      </c>
      <c r="N27" s="11">
        <f>SUMIFS(SmartTrans_PV!P:P,SmartTrans_PV!$C:$C,$B27)*1.4/10^8</f>
        <v>119.03178800843624</v>
      </c>
      <c r="O27" s="11">
        <f>SUMIFS(SmartTrans_PV!Q:Q,SmartTrans_PV!$C:$C,$B27)*1.4/10^8</f>
        <v>120.81587598835537</v>
      </c>
      <c r="P27" s="11">
        <f>SUMIFS(SmartTrans_PV!R:R,SmartTrans_PV!$C:$C,$B27)*1.4/10^8</f>
        <v>122.20785790854842</v>
      </c>
      <c r="Q27" s="11">
        <f>SUMIFS(SmartTrans_PV!S:S,SmartTrans_PV!$C:$C,$B27)*1.4/10^8</f>
        <v>123.25822685763906</v>
      </c>
      <c r="R27" s="11">
        <f>SUMIFS(SmartTrans_PV!T:T,SmartTrans_PV!$C:$C,$B27)*1.4/10^8</f>
        <v>124.01355917548685</v>
      </c>
      <c r="S27" s="11">
        <f>SUMIFS(SmartTrans_PV!U:U,SmartTrans_PV!$C:$C,$B27)*1.4/10^8</f>
        <v>124.51651445318939</v>
      </c>
      <c r="T27" s="11">
        <f>SUMIFS(SmartTrans_PV!V:V,SmartTrans_PV!$C:$C,$B27)*1.4/10^8</f>
        <v>124.80583553308065</v>
      </c>
      <c r="U27" s="11">
        <f>SUMIFS(SmartTrans_PV!W:W,SmartTrans_PV!$C:$C,$B27)*1.4/10^8</f>
        <v>124.91634850873224</v>
      </c>
      <c r="V27" s="11">
        <f>SUMIFS(SmartTrans_PV!X:X,SmartTrans_PV!$C:$C,$B27)*1.4/10^8</f>
        <v>124.8789627249531</v>
      </c>
      <c r="W27" s="11">
        <f>SUMIFS(SmartTrans_PV!Y:Y,SmartTrans_PV!$C:$C,$B27)*1.4/10^8</f>
        <v>124.72067077778836</v>
      </c>
      <c r="X27" s="11">
        <f>SUMIFS(SmartTrans_PV!Z:Z,SmartTrans_PV!$C:$C,$B27)*1.4/10^8</f>
        <v>124.46454851452211</v>
      </c>
      <c r="Y27" s="11">
        <f>SUMIFS(SmartTrans_PV!AA:AA,SmartTrans_PV!$C:$C,$B27)*1.4/10^8</f>
        <v>124.12975503367402</v>
      </c>
      <c r="Z27" s="11">
        <f>SUMIFS(SmartTrans_PV!AB:AB,SmartTrans_PV!$C:$C,$B27)*1.4/10^8</f>
        <v>123.73153268500214</v>
      </c>
      <c r="AA27" s="11">
        <f>SUMIFS(SmartTrans_PV!AC:AC,SmartTrans_PV!$C:$C,$B27)*1.4/10^8</f>
        <v>123.28120706949966</v>
      </c>
      <c r="AB27" s="11">
        <f>SUMIFS(SmartTrans_PV!AD:AD,SmartTrans_PV!$C:$C,$B27)*1.4/10^8</f>
        <v>122.78618703939871</v>
      </c>
      <c r="AC27" s="11">
        <f>SUMIFS(SmartTrans_PV!AE:AE,SmartTrans_PV!$C:$C,$B27)*1.4/10^8</f>
        <v>122.24996469816935</v>
      </c>
      <c r="AD27" s="11">
        <f>SUMIFS(SmartTrans_PV!AF:AF,SmartTrans_PV!$C:$C,$B27)*1.4/10^8</f>
        <v>121.67211540051693</v>
      </c>
      <c r="AE27" s="11">
        <f>SUMIFS(SmartTrans_PV!AG:AG,SmartTrans_PV!$C:$C,$B27)*1.4/10^8</f>
        <v>121.04829775238449</v>
      </c>
      <c r="AF27" s="11">
        <f>SUMIFS(SmartTrans_PV!AH:AH,SmartTrans_PV!$C:$C,$B27)*1.4/10^8</f>
        <v>120.37025361095247</v>
      </c>
      <c r="AG27" s="11">
        <f>SUMIFS(SmartTrans_PV!AI:AI,SmartTrans_PV!$C:$C,$B27)*1.4/10^8</f>
        <v>119.62580808463873</v>
      </c>
      <c r="AH27" s="11">
        <f>SUMIFS(SmartTrans_PV!AJ:AJ,SmartTrans_PV!$C:$C,$B27)*1.4/10^8</f>
        <v>118.79886953309757</v>
      </c>
      <c r="AI27" s="11">
        <f>SUMIFS(SmartTrans_PV!AK:AK,SmartTrans_PV!$C:$C,$B27)*1.4/10^8</f>
        <v>117.86942956722136</v>
      </c>
      <c r="AJ27" s="11">
        <f>SUMIFS(SmartTrans_PV!AL:AL,SmartTrans_PV!$C:$C,$B27)*1.4/10^8</f>
        <v>116.81356304913953</v>
      </c>
      <c r="AK27" s="11">
        <f>SUMIFS(SmartTrans_PV!AM:AM,SmartTrans_PV!$C:$C,$B27)*1.4/10^8</f>
        <v>115.60342809221827</v>
      </c>
      <c r="AL27" s="11">
        <f>SUMIFS(SmartTrans_PV!AN:AN,SmartTrans_PV!$C:$C,$B27)*1.4/10^8</f>
        <v>114.20726606105913</v>
      </c>
      <c r="AM27" s="11">
        <f>SUMIFS(SmartTrans_PV!AO:AO,SmartTrans_PV!$C:$C,$B27)*1.4/10^8</f>
        <v>112.58940157150634</v>
      </c>
      <c r="AN27" s="11">
        <f>SUMIFS(SmartTrans_PV!AP:AP,SmartTrans_PV!$C:$C,$B27)*1.4/10^8</f>
        <v>110.71024249063466</v>
      </c>
      <c r="AO27" s="11">
        <f>SUMIFS(SmartTrans_PV!AQ:AQ,SmartTrans_PV!$C:$C,$B27)*1.4/10^8</f>
        <v>108.52627993675924</v>
      </c>
      <c r="AP27" s="11">
        <f>SUMIFS(SmartTrans_PV!AR:AR,SmartTrans_PV!$C:$C,$B27)*1.4/10^8</f>
        <v>105.99008827943372</v>
      </c>
      <c r="AQ27" s="11">
        <f>SUMIFS(SmartTrans_PV!AS:AS,SmartTrans_PV!$C:$C,$B27)*1.4/10^8</f>
        <v>103.05032513944683</v>
      </c>
      <c r="AR27" s="11">
        <f>SUMIFS(SmartTrans_PV!AT:AT,SmartTrans_PV!$C:$C,$B27)*1.4/10^8</f>
        <v>99.651731388825112</v>
      </c>
    </row>
    <row r="28" spans="1:44" ht="15.65">
      <c r="A28" t="s">
        <v>849</v>
      </c>
      <c r="B28" s="59" t="s">
        <v>446</v>
      </c>
      <c r="C28" s="11">
        <f>SUMIFS(SmartTrans_PV!E:E,SmartTrans_PV!$C:$C,$B28)*1.4/10^8</f>
        <v>839.27859803051945</v>
      </c>
      <c r="D28" s="11">
        <f>SUMIFS(SmartTrans_PV!F:F,SmartTrans_PV!$C:$C,$B28)*1.4/10^8</f>
        <v>864.11370090801336</v>
      </c>
      <c r="E28" s="11">
        <f>SUMIFS(SmartTrans_PV!G:G,SmartTrans_PV!$C:$C,$B28)*1.4/10^8</f>
        <v>890.48232362028943</v>
      </c>
      <c r="F28" s="11">
        <f>SUMIFS(SmartTrans_PV!H:H,SmartTrans_PV!$C:$C,$B28)*1.4/10^8</f>
        <v>918.10567342127013</v>
      </c>
      <c r="G28" s="11">
        <f>SUMIFS(SmartTrans_PV!I:I,SmartTrans_PV!$C:$C,$B28)*1.4/10^8</f>
        <v>946.71267339180156</v>
      </c>
      <c r="H28" s="11">
        <f>SUMIFS(SmartTrans_PV!J:J,SmartTrans_PV!$C:$C,$B28)*1.4/10^8</f>
        <v>976.03996243963184</v>
      </c>
      <c r="I28" s="11">
        <f>SUMIFS(SmartTrans_PV!K:K,SmartTrans_PV!$C:$C,$B28)*1.4/10^8</f>
        <v>1005.8318952994302</v>
      </c>
      <c r="J28" s="11">
        <f>SUMIFS(SmartTrans_PV!L:L,SmartTrans_PV!$C:$C,$B28)*1.4/10^8</f>
        <v>1035.8405425327778</v>
      </c>
      <c r="K28" s="11">
        <f>SUMIFS(SmartTrans_PV!M:M,SmartTrans_PV!$C:$C,$B28)*1.4/10^8</f>
        <v>1065.8256905281664</v>
      </c>
      <c r="L28" s="11">
        <f>SUMIFS(SmartTrans_PV!N:N,SmartTrans_PV!$C:$C,$B28)*1.4/10^8</f>
        <v>1095.554841501003</v>
      </c>
      <c r="M28" s="11">
        <f>SUMIFS(SmartTrans_PV!O:O,SmartTrans_PV!$C:$C,$B28)*1.4/10^8</f>
        <v>1124.8032134936086</v>
      </c>
      <c r="N28" s="11">
        <f>SUMIFS(SmartTrans_PV!P:P,SmartTrans_PV!$C:$C,$B28)*1.4/10^8</f>
        <v>1153.3537403752152</v>
      </c>
      <c r="O28" s="11">
        <f>SUMIFS(SmartTrans_PV!Q:Q,SmartTrans_PV!$C:$C,$B28)*1.4/10^8</f>
        <v>1180.9970718419704</v>
      </c>
      <c r="P28" s="11">
        <f>SUMIFS(SmartTrans_PV!R:R,SmartTrans_PV!$C:$C,$B28)*1.4/10^8</f>
        <v>1207.5315734169335</v>
      </c>
      <c r="Q28" s="11">
        <f>SUMIFS(SmartTrans_PV!S:S,SmartTrans_PV!$C:$C,$B28)*1.4/10^8</f>
        <v>1232.763326450078</v>
      </c>
      <c r="R28" s="11">
        <f>SUMIFS(SmartTrans_PV!T:T,SmartTrans_PV!$C:$C,$B28)*1.4/10^8</f>
        <v>1256.5061281182907</v>
      </c>
      <c r="S28" s="11">
        <f>SUMIFS(SmartTrans_PV!U:U,SmartTrans_PV!$C:$C,$B28)*1.4/10^8</f>
        <v>1278.5814914253685</v>
      </c>
      <c r="T28" s="11">
        <f>SUMIFS(SmartTrans_PV!V:V,SmartTrans_PV!$C:$C,$B28)*1.4/10^8</f>
        <v>1298.8186452020295</v>
      </c>
      <c r="U28" s="11">
        <f>SUMIFS(SmartTrans_PV!W:W,SmartTrans_PV!$C:$C,$B28)*1.4/10^8</f>
        <v>1317.0545341058955</v>
      </c>
      <c r="V28" s="11">
        <f>SUMIFS(SmartTrans_PV!X:X,SmartTrans_PV!$C:$C,$B28)*1.4/10^8</f>
        <v>1333.1338186215087</v>
      </c>
      <c r="W28" s="11">
        <f>SUMIFS(SmartTrans_PV!Y:Y,SmartTrans_PV!$C:$C,$B28)*1.4/10^8</f>
        <v>1346.9088750603205</v>
      </c>
      <c r="X28" s="11">
        <f>SUMIFS(SmartTrans_PV!Z:Z,SmartTrans_PV!$C:$C,$B28)*1.4/10^8</f>
        <v>1358.2397955607009</v>
      </c>
      <c r="Y28" s="11">
        <f>SUMIFS(SmartTrans_PV!AA:AA,SmartTrans_PV!$C:$C,$B28)*1.4/10^8</f>
        <v>1366.994388087923</v>
      </c>
      <c r="Z28" s="11">
        <f>SUMIFS(SmartTrans_PV!AB:AB,SmartTrans_PV!$C:$C,$B28)*1.4/10^8</f>
        <v>1373.0481764341835</v>
      </c>
      <c r="AA28" s="11">
        <f>SUMIFS(SmartTrans_PV!AC:AC,SmartTrans_PV!$C:$C,$B28)*1.4/10^8</f>
        <v>1376.284400218588</v>
      </c>
      <c r="AB28" s="11">
        <f>SUMIFS(SmartTrans_PV!AD:AD,SmartTrans_PV!$C:$C,$B28)*1.4/10^8</f>
        <v>1376.5940148871564</v>
      </c>
      <c r="AC28" s="11">
        <f>SUMIFS(SmartTrans_PV!AE:AE,SmartTrans_PV!$C:$C,$B28)*1.4/10^8</f>
        <v>1373.875691712821</v>
      </c>
      <c r="AD28" s="11">
        <f>SUMIFS(SmartTrans_PV!AF:AF,SmartTrans_PV!$C:$C,$B28)*1.4/10^8</f>
        <v>1368.0358177954263</v>
      </c>
      <c r="AE28" s="11">
        <f>SUMIFS(SmartTrans_PV!AG:AG,SmartTrans_PV!$C:$C,$B28)*1.4/10^8</f>
        <v>1358.9884960617321</v>
      </c>
      <c r="AF28" s="11">
        <f>SUMIFS(SmartTrans_PV!AH:AH,SmartTrans_PV!$C:$C,$B28)*1.4/10^8</f>
        <v>1346.6555452654122</v>
      </c>
      <c r="AG28" s="11">
        <f>SUMIFS(SmartTrans_PV!AI:AI,SmartTrans_PV!$C:$C,$B28)*1.4/10^8</f>
        <v>1330.966499987049</v>
      </c>
      <c r="AH28" s="11">
        <f>SUMIFS(SmartTrans_PV!AJ:AJ,SmartTrans_PV!$C:$C,$B28)*1.4/10^8</f>
        <v>1311.8586106341488</v>
      </c>
      <c r="AI28" s="11">
        <f>SUMIFS(SmartTrans_PV!AK:AK,SmartTrans_PV!$C:$C,$B28)*1.4/10^8</f>
        <v>1289.2768434411155</v>
      </c>
      <c r="AJ28" s="11">
        <f>SUMIFS(SmartTrans_PV!AL:AL,SmartTrans_PV!$C:$C,$B28)*1.4/10^8</f>
        <v>1263.1738804692823</v>
      </c>
      <c r="AK28" s="11">
        <f>SUMIFS(SmartTrans_PV!AM:AM,SmartTrans_PV!$C:$C,$B28)*1.4/10^8</f>
        <v>1233.5101196068802</v>
      </c>
      <c r="AL28" s="11">
        <f>SUMIFS(SmartTrans_PV!AN:AN,SmartTrans_PV!$C:$C,$B28)*1.4/10^8</f>
        <v>1200.2536745690682</v>
      </c>
      <c r="AM28" s="11">
        <f>SUMIFS(SmartTrans_PV!AO:AO,SmartTrans_PV!$C:$C,$B28)*1.4/10^8</f>
        <v>1163.3803748979064</v>
      </c>
      <c r="AN28" s="11">
        <f>SUMIFS(SmartTrans_PV!AP:AP,SmartTrans_PV!$C:$C,$B28)*1.4/10^8</f>
        <v>1122.8737659623789</v>
      </c>
      <c r="AO28" s="11">
        <f>SUMIFS(SmartTrans_PV!AQ:AQ,SmartTrans_PV!$C:$C,$B28)*1.4/10^8</f>
        <v>1078.7251089583788</v>
      </c>
      <c r="AP28" s="11">
        <f>SUMIFS(SmartTrans_PV!AR:AR,SmartTrans_PV!$C:$C,$B28)*1.4/10^8</f>
        <v>1030.9333809087086</v>
      </c>
      <c r="AQ28" s="11">
        <f>SUMIFS(SmartTrans_PV!AS:AS,SmartTrans_PV!$C:$C,$B28)*1.4/10^8</f>
        <v>979.50527466308574</v>
      </c>
      <c r="AR28" s="11">
        <f>SUMIFS(SmartTrans_PV!AT:AT,SmartTrans_PV!$C:$C,$B28)*1.4/10^8</f>
        <v>924.45519889814057</v>
      </c>
    </row>
    <row r="29" spans="1:44" ht="15.65">
      <c r="A29" t="s">
        <v>848</v>
      </c>
      <c r="B29" s="59" t="s">
        <v>466</v>
      </c>
      <c r="C29" s="11">
        <f>SUMIFS(SmartTrans_PV!E:E,SmartTrans_PV!$C:$C,$B29)*1.4/10^8</f>
        <v>430.00185410743524</v>
      </c>
      <c r="D29" s="11">
        <f>SUMIFS(SmartTrans_PV!F:F,SmartTrans_PV!$C:$C,$B29)*1.4/10^8</f>
        <v>480.08549437654699</v>
      </c>
      <c r="E29" s="11">
        <f>SUMIFS(SmartTrans_PV!G:G,SmartTrans_PV!$C:$C,$B29)*1.4/10^8</f>
        <v>522.79977027860082</v>
      </c>
      <c r="F29" s="11">
        <f>SUMIFS(SmartTrans_PV!H:H,SmartTrans_PV!$C:$C,$B29)*1.4/10^8</f>
        <v>558.82743360952009</v>
      </c>
      <c r="G29" s="11">
        <f>SUMIFS(SmartTrans_PV!I:I,SmartTrans_PV!$C:$C,$B29)*1.4/10^8</f>
        <v>588.82008659853136</v>
      </c>
      <c r="H29" s="11">
        <f>SUMIFS(SmartTrans_PV!J:J,SmartTrans_PV!$C:$C,$B29)*1.4/10^8</f>
        <v>613.39818190817073</v>
      </c>
      <c r="I29" s="11">
        <f>SUMIFS(SmartTrans_PV!K:K,SmartTrans_PV!$C:$C,$B29)*1.4/10^8</f>
        <v>633.15102263427434</v>
      </c>
      <c r="J29" s="11">
        <f>SUMIFS(SmartTrans_PV!L:L,SmartTrans_PV!$C:$C,$B29)*1.4/10^8</f>
        <v>648.63676230598844</v>
      </c>
      <c r="K29" s="11">
        <f>SUMIFS(SmartTrans_PV!M:M,SmartTrans_PV!$C:$C,$B29)*1.4/10^8</f>
        <v>660.38240488576253</v>
      </c>
      <c r="L29" s="11">
        <f>SUMIFS(SmartTrans_PV!N:N,SmartTrans_PV!$C:$C,$B29)*1.4/10^8</f>
        <v>668.88380476935311</v>
      </c>
      <c r="M29" s="11">
        <f>SUMIFS(SmartTrans_PV!O:O,SmartTrans_PV!$C:$C,$B29)*1.4/10^8</f>
        <v>674.6056667858179</v>
      </c>
      <c r="N29" s="11">
        <f>SUMIFS(SmartTrans_PV!P:P,SmartTrans_PV!$C:$C,$B29)*1.4/10^8</f>
        <v>677.98154619752665</v>
      </c>
      <c r="O29" s="11">
        <f>SUMIFS(SmartTrans_PV!Q:Q,SmartTrans_PV!$C:$C,$B29)*1.4/10^8</f>
        <v>679.41384870014826</v>
      </c>
      <c r="P29" s="11">
        <f>SUMIFS(SmartTrans_PV!R:R,SmartTrans_PV!$C:$C,$B29)*1.4/10^8</f>
        <v>679.27383042266149</v>
      </c>
      <c r="Q29" s="11">
        <f>SUMIFS(SmartTrans_PV!S:S,SmartTrans_PV!$C:$C,$B29)*1.4/10^8</f>
        <v>677.90159792734937</v>
      </c>
      <c r="R29" s="11">
        <f>SUMIFS(SmartTrans_PV!T:T,SmartTrans_PV!$C:$C,$B29)*1.4/10^8</f>
        <v>675.60610820979969</v>
      </c>
      <c r="S29" s="11">
        <f>SUMIFS(SmartTrans_PV!U:U,SmartTrans_PV!$C:$C,$B29)*1.4/10^8</f>
        <v>672.66516869890449</v>
      </c>
      <c r="T29" s="11">
        <f>SUMIFS(SmartTrans_PV!V:V,SmartTrans_PV!$C:$C,$B29)*1.4/10^8</f>
        <v>669.32543725686526</v>
      </c>
      <c r="U29" s="11">
        <f>SUMIFS(SmartTrans_PV!W:W,SmartTrans_PV!$C:$C,$B29)*1.4/10^8</f>
        <v>665.80242217918385</v>
      </c>
      <c r="V29" s="11">
        <f>SUMIFS(SmartTrans_PV!X:X,SmartTrans_PV!$C:$C,$B29)*1.4/10^8</f>
        <v>662.28048219467223</v>
      </c>
      <c r="W29" s="11">
        <f>SUMIFS(SmartTrans_PV!Y:Y,SmartTrans_PV!$C:$C,$B29)*1.4/10^8</f>
        <v>658.91282646544573</v>
      </c>
      <c r="X29" s="11">
        <f>SUMIFS(SmartTrans_PV!Z:Z,SmartTrans_PV!$C:$C,$B29)*1.4/10^8</f>
        <v>655.82151458692454</v>
      </c>
      <c r="Y29" s="11">
        <f>SUMIFS(SmartTrans_PV!AA:AA,SmartTrans_PV!$C:$C,$B29)*1.4/10^8</f>
        <v>653.09745658783459</v>
      </c>
      <c r="Z29" s="11">
        <f>SUMIFS(SmartTrans_PV!AB:AB,SmartTrans_PV!$C:$C,$B29)*1.4/10^8</f>
        <v>650.80041293020815</v>
      </c>
      <c r="AA29" s="11">
        <f>SUMIFS(SmartTrans_PV!AC:AC,SmartTrans_PV!$C:$C,$B29)*1.4/10^8</f>
        <v>648.95899450938316</v>
      </c>
      <c r="AB29" s="11">
        <f>SUMIFS(SmartTrans_PV!AD:AD,SmartTrans_PV!$C:$C,$B29)*1.4/10^8</f>
        <v>647.57066265400226</v>
      </c>
      <c r="AC29" s="11">
        <f>SUMIFS(SmartTrans_PV!AE:AE,SmartTrans_PV!$C:$C,$B29)*1.4/10^8</f>
        <v>646.60172912601047</v>
      </c>
      <c r="AD29" s="11">
        <f>SUMIFS(SmartTrans_PV!AF:AF,SmartTrans_PV!$C:$C,$B29)*1.4/10^8</f>
        <v>645.98735612066571</v>
      </c>
      <c r="AE29" s="11">
        <f>SUMIFS(SmartTrans_PV!AG:AG,SmartTrans_PV!$C:$C,$B29)*1.4/10^8</f>
        <v>645.63155626652383</v>
      </c>
      <c r="AF29" s="11">
        <f>SUMIFS(SmartTrans_PV!AH:AH,SmartTrans_PV!$C:$C,$B29)*1.4/10^8</f>
        <v>645.40719262545565</v>
      </c>
      <c r="AG29" s="11">
        <f>SUMIFS(SmartTrans_PV!AI:AI,SmartTrans_PV!$C:$C,$B29)*1.4/10^8</f>
        <v>645.15597869261956</v>
      </c>
      <c r="AH29" s="11">
        <f>SUMIFS(SmartTrans_PV!AJ:AJ,SmartTrans_PV!$C:$C,$B29)*1.4/10^8</f>
        <v>644.68847839650118</v>
      </c>
      <c r="AI29" s="11">
        <f>SUMIFS(SmartTrans_PV!AK:AK,SmartTrans_PV!$C:$C,$B29)*1.4/10^8</f>
        <v>643.78410609887919</v>
      </c>
      <c r="AJ29" s="11">
        <f>SUMIFS(SmartTrans_PV!AL:AL,SmartTrans_PV!$C:$C,$B29)*1.4/10^8</f>
        <v>642.19112659483471</v>
      </c>
      <c r="AK29" s="11">
        <f>SUMIFS(SmartTrans_PV!AM:AM,SmartTrans_PV!$C:$C,$B29)*1.4/10^8</f>
        <v>639.62665511276714</v>
      </c>
      <c r="AL29" s="11">
        <f>SUMIFS(SmartTrans_PV!AN:AN,SmartTrans_PV!$C:$C,$B29)*1.4/10^8</f>
        <v>635.77665731436673</v>
      </c>
      <c r="AM29" s="11">
        <f>SUMIFS(SmartTrans_PV!AO:AO,SmartTrans_PV!$C:$C,$B29)*1.4/10^8</f>
        <v>630.29594929464213</v>
      </c>
      <c r="AN29" s="11">
        <f>SUMIFS(SmartTrans_PV!AP:AP,SmartTrans_PV!$C:$C,$B29)*1.4/10^8</f>
        <v>622.80819758189966</v>
      </c>
      <c r="AO29" s="11">
        <f>SUMIFS(SmartTrans_PV!AQ:AQ,SmartTrans_PV!$C:$C,$B29)*1.4/10^8</f>
        <v>612.90591913774642</v>
      </c>
      <c r="AP29" s="11">
        <f>SUMIFS(SmartTrans_PV!AR:AR,SmartTrans_PV!$C:$C,$B29)*1.4/10^8</f>
        <v>600.15048135711424</v>
      </c>
      <c r="AQ29" s="11">
        <f>SUMIFS(SmartTrans_PV!AS:AS,SmartTrans_PV!$C:$C,$B29)*1.4/10^8</f>
        <v>584.07210206822083</v>
      </c>
      <c r="AR29" s="11">
        <f>SUMIFS(SmartTrans_PV!AT:AT,SmartTrans_PV!$C:$C,$B29)*1.4/10^8</f>
        <v>564.16984953259305</v>
      </c>
    </row>
    <row r="30" spans="1:44" ht="15.65">
      <c r="A30" t="s">
        <v>847</v>
      </c>
      <c r="B30" s="59" t="s">
        <v>450</v>
      </c>
      <c r="C30" s="11">
        <f>SUMIFS(SmartTrans_PV!E:E,SmartTrans_PV!$C:$C,$B30)*1.4/10^8</f>
        <v>147.39813773761426</v>
      </c>
      <c r="D30" s="11">
        <f>SUMIFS(SmartTrans_PV!F:F,SmartTrans_PV!$C:$C,$B30)*1.4/10^8</f>
        <v>142.37733378864951</v>
      </c>
      <c r="E30" s="11">
        <f>SUMIFS(SmartTrans_PV!G:G,SmartTrans_PV!$C:$C,$B30)*1.4/10^8</f>
        <v>140.44770690111775</v>
      </c>
      <c r="F30" s="11">
        <f>SUMIFS(SmartTrans_PV!H:H,SmartTrans_PV!$C:$C,$B30)*1.4/10^8</f>
        <v>141.16443489772885</v>
      </c>
      <c r="G30" s="11">
        <f>SUMIFS(SmartTrans_PV!I:I,SmartTrans_PV!$C:$C,$B30)*1.4/10^8</f>
        <v>144.10660398863044</v>
      </c>
      <c r="H30" s="11">
        <f>SUMIFS(SmartTrans_PV!J:J,SmartTrans_PV!$C:$C,$B30)*1.4/10^8</f>
        <v>148.87720877140583</v>
      </c>
      <c r="I30" s="11">
        <f>SUMIFS(SmartTrans_PV!K:K,SmartTrans_PV!$C:$C,$B30)*1.4/10^8</f>
        <v>155.10315223107966</v>
      </c>
      <c r="J30" s="11">
        <f>SUMIFS(SmartTrans_PV!L:L,SmartTrans_PV!$C:$C,$B30)*1.4/10^8</f>
        <v>162.43524574011278</v>
      </c>
      <c r="K30" s="11">
        <f>SUMIFS(SmartTrans_PV!M:M,SmartTrans_PV!$C:$C,$B30)*1.4/10^8</f>
        <v>170.54820905840478</v>
      </c>
      <c r="L30" s="11">
        <f>SUMIFS(SmartTrans_PV!N:N,SmartTrans_PV!$C:$C,$B30)*1.4/10^8</f>
        <v>179.14067033329377</v>
      </c>
      <c r="M30" s="11">
        <f>SUMIFS(SmartTrans_PV!O:O,SmartTrans_PV!$C:$C,$B30)*1.4/10^8</f>
        <v>187.93516609955284</v>
      </c>
      <c r="N30" s="11">
        <f>SUMIFS(SmartTrans_PV!P:P,SmartTrans_PV!$C:$C,$B30)*1.4/10^8</f>
        <v>196.67814127939761</v>
      </c>
      <c r="O30" s="11">
        <f>SUMIFS(SmartTrans_PV!Q:Q,SmartTrans_PV!$C:$C,$B30)*1.4/10^8</f>
        <v>205.13994918247954</v>
      </c>
      <c r="P30" s="11">
        <f>SUMIFS(SmartTrans_PV!R:R,SmartTrans_PV!$C:$C,$B30)*1.4/10^8</f>
        <v>213.11485150588774</v>
      </c>
      <c r="Q30" s="11">
        <f>SUMIFS(SmartTrans_PV!S:S,SmartTrans_PV!$C:$C,$B30)*1.4/10^8</f>
        <v>220.42101833415032</v>
      </c>
      <c r="R30" s="11">
        <f>SUMIFS(SmartTrans_PV!T:T,SmartTrans_PV!$C:$C,$B30)*1.4/10^8</f>
        <v>226.90052813923356</v>
      </c>
      <c r="S30" s="11">
        <f>SUMIFS(SmartTrans_PV!U:U,SmartTrans_PV!$C:$C,$B30)*1.4/10^8</f>
        <v>232.41936778053986</v>
      </c>
      <c r="T30" s="11">
        <f>SUMIFS(SmartTrans_PV!V:V,SmartTrans_PV!$C:$C,$B30)*1.4/10^8</f>
        <v>236.86743250491338</v>
      </c>
      <c r="U30" s="11">
        <f>SUMIFS(SmartTrans_PV!W:W,SmartTrans_PV!$C:$C,$B30)*1.4/10^8</f>
        <v>240.15852594663278</v>
      </c>
      <c r="V30" s="11">
        <f>SUMIFS(SmartTrans_PV!X:X,SmartTrans_PV!$C:$C,$B30)*1.4/10^8</f>
        <v>242.23036012741559</v>
      </c>
      <c r="W30" s="11">
        <f>SUMIFS(SmartTrans_PV!Y:Y,SmartTrans_PV!$C:$C,$B30)*1.4/10^8</f>
        <v>243.04455545642105</v>
      </c>
      <c r="X30" s="11">
        <f>SUMIFS(SmartTrans_PV!Z:Z,SmartTrans_PV!$C:$C,$B30)*1.4/10^8</f>
        <v>242.58664073023999</v>
      </c>
      <c r="Y30" s="11">
        <f>SUMIFS(SmartTrans_PV!AA:AA,SmartTrans_PV!$C:$C,$B30)*1.4/10^8</f>
        <v>240.8660531329065</v>
      </c>
      <c r="Z30" s="11">
        <f>SUMIFS(SmartTrans_PV!AB:AB,SmartTrans_PV!$C:$C,$B30)*1.4/10^8</f>
        <v>237.91613823589032</v>
      </c>
      <c r="AA30" s="11">
        <f>SUMIFS(SmartTrans_PV!AC:AC,SmartTrans_PV!$C:$C,$B30)*1.4/10^8</f>
        <v>233.79414999810029</v>
      </c>
      <c r="AB30" s="11">
        <f>SUMIFS(SmartTrans_PV!AD:AD,SmartTrans_PV!$C:$C,$B30)*1.4/10^8</f>
        <v>228.5812507658834</v>
      </c>
      <c r="AC30" s="11">
        <f>SUMIFS(SmartTrans_PV!AE:AE,SmartTrans_PV!$C:$C,$B30)*1.4/10^8</f>
        <v>222.382511273023</v>
      </c>
      <c r="AD30" s="11">
        <f>SUMIFS(SmartTrans_PV!AF:AF,SmartTrans_PV!$C:$C,$B30)*1.4/10^8</f>
        <v>215.32691064074825</v>
      </c>
      <c r="AE30" s="11">
        <f>SUMIFS(SmartTrans_PV!AG:AG,SmartTrans_PV!$C:$C,$B30)*1.4/10^8</f>
        <v>207.56733637770932</v>
      </c>
      <c r="AF30" s="11">
        <f>SUMIFS(SmartTrans_PV!AH:AH,SmartTrans_PV!$C:$C,$B30)*1.4/10^8</f>
        <v>199.28058438000932</v>
      </c>
      <c r="AG30" s="11">
        <f>SUMIFS(SmartTrans_PV!AI:AI,SmartTrans_PV!$C:$C,$B30)*1.4/10^8</f>
        <v>190.66735893118528</v>
      </c>
      <c r="AH30" s="11">
        <f>SUMIFS(SmartTrans_PV!AJ:AJ,SmartTrans_PV!$C:$C,$B30)*1.4/10^8</f>
        <v>181.95227270221801</v>
      </c>
      <c r="AI30" s="11">
        <f>SUMIFS(SmartTrans_PV!AK:AK,SmartTrans_PV!$C:$C,$B30)*1.4/10^8</f>
        <v>173.38384675151619</v>
      </c>
      <c r="AJ30" s="11">
        <f>SUMIFS(SmartTrans_PV!AL:AL,SmartTrans_PV!$C:$C,$B30)*1.4/10^8</f>
        <v>165.23451052492334</v>
      </c>
      <c r="AK30" s="11">
        <f>SUMIFS(SmartTrans_PV!AM:AM,SmartTrans_PV!$C:$C,$B30)*1.4/10^8</f>
        <v>157.8006018557395</v>
      </c>
      <c r="AL30" s="11">
        <f>SUMIFS(SmartTrans_PV!AN:AN,SmartTrans_PV!$C:$C,$B30)*1.4/10^8</f>
        <v>151.40236696469171</v>
      </c>
      <c r="AM30" s="11">
        <f>SUMIFS(SmartTrans_PV!AO:AO,SmartTrans_PV!$C:$C,$B30)*1.4/10^8</f>
        <v>146.3839604599425</v>
      </c>
      <c r="AN30" s="11">
        <f>SUMIFS(SmartTrans_PV!AP:AP,SmartTrans_PV!$C:$C,$B30)*1.4/10^8</f>
        <v>143.113445337093</v>
      </c>
      <c r="AO30" s="11">
        <f>SUMIFS(SmartTrans_PV!AQ:AQ,SmartTrans_PV!$C:$C,$B30)*1.4/10^8</f>
        <v>141.98279297918637</v>
      </c>
      <c r="AP30" s="11">
        <f>SUMIFS(SmartTrans_PV!AR:AR,SmartTrans_PV!$C:$C,$B30)*1.4/10^8</f>
        <v>143.40788315669963</v>
      </c>
      <c r="AQ30" s="11">
        <f>SUMIFS(SmartTrans_PV!AS:AS,SmartTrans_PV!$C:$C,$B30)*1.4/10^8</f>
        <v>147.82850402755182</v>
      </c>
      <c r="AR30" s="11">
        <f>SUMIFS(SmartTrans_PV!AT:AT,SmartTrans_PV!$C:$C,$B30)*1.4/10^8</f>
        <v>155.70835213710743</v>
      </c>
    </row>
    <row r="31" spans="1:44" ht="15.65">
      <c r="A31" t="s">
        <v>846</v>
      </c>
      <c r="B31" s="59" t="s">
        <v>451</v>
      </c>
      <c r="C31" s="11">
        <f>SUMIFS(SmartTrans_PV!E:E,SmartTrans_PV!$C:$C,$B31)*1.4/10^8</f>
        <v>108.20696294287819</v>
      </c>
      <c r="D31" s="11">
        <f>SUMIFS(SmartTrans_PV!F:F,SmartTrans_PV!$C:$C,$B31)*1.4/10^8</f>
        <v>112.4214691582317</v>
      </c>
      <c r="E31" s="11">
        <f>SUMIFS(SmartTrans_PV!G:G,SmartTrans_PV!$C:$C,$B31)*1.4/10^8</f>
        <v>116.88816779401768</v>
      </c>
      <c r="F31" s="11">
        <f>SUMIFS(SmartTrans_PV!H:H,SmartTrans_PV!$C:$C,$B31)*1.4/10^8</f>
        <v>121.52827728519924</v>
      </c>
      <c r="G31" s="11">
        <f>SUMIFS(SmartTrans_PV!I:I,SmartTrans_PV!$C:$C,$B31)*1.4/10^8</f>
        <v>126.26797166122252</v>
      </c>
      <c r="H31" s="11">
        <f>SUMIFS(SmartTrans_PV!J:J,SmartTrans_PV!$C:$C,$B31)*1.4/10^8</f>
        <v>131.03838054601627</v>
      </c>
      <c r="I31" s="11">
        <f>SUMIFS(SmartTrans_PV!K:K,SmartTrans_PV!$C:$C,$B31)*1.4/10^8</f>
        <v>135.77558915799247</v>
      </c>
      <c r="J31" s="11">
        <f>SUMIFS(SmartTrans_PV!L:L,SmartTrans_PV!$C:$C,$B31)*1.4/10^8</f>
        <v>140.42063831004424</v>
      </c>
      <c r="K31" s="11">
        <f>SUMIFS(SmartTrans_PV!M:M,SmartTrans_PV!$C:$C,$B31)*1.4/10^8</f>
        <v>144.91952440954952</v>
      </c>
      <c r="L31" s="11">
        <f>SUMIFS(SmartTrans_PV!N:N,SmartTrans_PV!$C:$C,$B31)*1.4/10^8</f>
        <v>149.2231994583673</v>
      </c>
      <c r="M31" s="11">
        <f>SUMIFS(SmartTrans_PV!O:O,SmartTrans_PV!$C:$C,$B31)*1.4/10^8</f>
        <v>153.28757105283972</v>
      </c>
      <c r="N31" s="11">
        <f>SUMIFS(SmartTrans_PV!P:P,SmartTrans_PV!$C:$C,$B31)*1.4/10^8</f>
        <v>157.07350238379215</v>
      </c>
      <c r="O31" s="11">
        <f>SUMIFS(SmartTrans_PV!Q:Q,SmartTrans_PV!$C:$C,$B31)*1.4/10^8</f>
        <v>160.54681223653171</v>
      </c>
      <c r="P31" s="11">
        <f>SUMIFS(SmartTrans_PV!R:R,SmartTrans_PV!$C:$C,$B31)*1.4/10^8</f>
        <v>163.67827499084896</v>
      </c>
      <c r="Q31" s="11">
        <f>SUMIFS(SmartTrans_PV!S:S,SmartTrans_PV!$C:$C,$B31)*1.4/10^8</f>
        <v>166.44362062101689</v>
      </c>
      <c r="R31" s="11">
        <f>SUMIFS(SmartTrans_PV!T:T,SmartTrans_PV!$C:$C,$B31)*1.4/10^8</f>
        <v>168.82353469579093</v>
      </c>
      <c r="S31" s="11">
        <f>SUMIFS(SmartTrans_PV!U:U,SmartTrans_PV!$C:$C,$B31)*1.4/10^8</f>
        <v>170.80365837840981</v>
      </c>
      <c r="T31" s="11">
        <f>SUMIFS(SmartTrans_PV!V:V,SmartTrans_PV!$C:$C,$B31)*1.4/10^8</f>
        <v>172.37458842659396</v>
      </c>
      <c r="U31" s="11">
        <f>SUMIFS(SmartTrans_PV!W:W,SmartTrans_PV!$C:$C,$B31)*1.4/10^8</f>
        <v>173.53187719254771</v>
      </c>
      <c r="V31" s="11">
        <f>SUMIFS(SmartTrans_PV!X:X,SmartTrans_PV!$C:$C,$B31)*1.4/10^8</f>
        <v>174.27603262295759</v>
      </c>
      <c r="W31" s="11">
        <f>SUMIFS(SmartTrans_PV!Y:Y,SmartTrans_PV!$C:$C,$B31)*1.4/10^8</f>
        <v>174.61251825899183</v>
      </c>
      <c r="X31" s="11">
        <f>SUMIFS(SmartTrans_PV!Z:Z,SmartTrans_PV!$C:$C,$B31)*1.4/10^8</f>
        <v>174.55175323630294</v>
      </c>
      <c r="Y31" s="11">
        <f>SUMIFS(SmartTrans_PV!AA:AA,SmartTrans_PV!$C:$C,$B31)*1.4/10^8</f>
        <v>174.10911228502511</v>
      </c>
      <c r="Z31" s="11">
        <f>SUMIFS(SmartTrans_PV!AB:AB,SmartTrans_PV!$C:$C,$B31)*1.4/10^8</f>
        <v>173.3049257297757</v>
      </c>
      <c r="AA31" s="11">
        <f>SUMIFS(SmartTrans_PV!AC:AC,SmartTrans_PV!$C:$C,$B31)*1.4/10^8</f>
        <v>172.1644794896547</v>
      </c>
      <c r="AB31" s="11">
        <f>SUMIFS(SmartTrans_PV!AD:AD,SmartTrans_PV!$C:$C,$B31)*1.4/10^8</f>
        <v>170.71801507824421</v>
      </c>
      <c r="AC31" s="11">
        <f>SUMIFS(SmartTrans_PV!AE:AE,SmartTrans_PV!$C:$C,$B31)*1.4/10^8</f>
        <v>169.00072960360896</v>
      </c>
      <c r="AD31" s="11">
        <f>SUMIFS(SmartTrans_PV!AF:AF,SmartTrans_PV!$C:$C,$B31)*1.4/10^8</f>
        <v>167.05277576829783</v>
      </c>
      <c r="AE31" s="11">
        <f>SUMIFS(SmartTrans_PV!AG:AG,SmartTrans_PV!$C:$C,$B31)*1.4/10^8</f>
        <v>164.91926186934168</v>
      </c>
      <c r="AF31" s="11">
        <f>SUMIFS(SmartTrans_PV!AH:AH,SmartTrans_PV!$C:$C,$B31)*1.4/10^8</f>
        <v>162.65025179825267</v>
      </c>
      <c r="AG31" s="11">
        <f>SUMIFS(SmartTrans_PV!AI:AI,SmartTrans_PV!$C:$C,$B31)*1.4/10^8</f>
        <v>160.30076504102706</v>
      </c>
      <c r="AH31" s="11">
        <f>SUMIFS(SmartTrans_PV!AJ:AJ,SmartTrans_PV!$C:$C,$B31)*1.4/10^8</f>
        <v>157.93077667814424</v>
      </c>
      <c r="AI31" s="11">
        <f>SUMIFS(SmartTrans_PV!AK:AK,SmartTrans_PV!$C:$C,$B31)*1.4/10^8</f>
        <v>155.60521738456504</v>
      </c>
      <c r="AJ31" s="11">
        <f>SUMIFS(SmartTrans_PV!AL:AL,SmartTrans_PV!$C:$C,$B31)*1.4/10^8</f>
        <v>153.39397342973339</v>
      </c>
      <c r="AK31" s="11">
        <f>SUMIFS(SmartTrans_PV!AM:AM,SmartTrans_PV!$C:$C,$B31)*1.4/10^8</f>
        <v>151.3718866775759</v>
      </c>
      <c r="AL31" s="11">
        <f>SUMIFS(SmartTrans_PV!AN:AN,SmartTrans_PV!$C:$C,$B31)*1.4/10^8</f>
        <v>149.61875458650246</v>
      </c>
      <c r="AM31" s="11">
        <f>SUMIFS(SmartTrans_PV!AO:AO,SmartTrans_PV!$C:$C,$B31)*1.4/10^8</f>
        <v>148.21933020940401</v>
      </c>
      <c r="AN31" s="11">
        <f>SUMIFS(SmartTrans_PV!AP:AP,SmartTrans_PV!$C:$C,$B31)*1.4/10^8</f>
        <v>147.26332219365761</v>
      </c>
      <c r="AO31" s="11">
        <f>SUMIFS(SmartTrans_PV!AQ:AQ,SmartTrans_PV!$C:$C,$B31)*1.4/10^8</f>
        <v>146.84539478111847</v>
      </c>
      <c r="AP31" s="11">
        <f>SUMIFS(SmartTrans_PV!AR:AR,SmartTrans_PV!$C:$C,$B31)*1.4/10^8</f>
        <v>147.06516780812723</v>
      </c>
      <c r="AQ31" s="11">
        <f>SUMIFS(SmartTrans_PV!AS:AS,SmartTrans_PV!$C:$C,$B31)*1.4/10^8</f>
        <v>148.02721670550756</v>
      </c>
      <c r="AR31" s="11">
        <f>SUMIFS(SmartTrans_PV!AT:AT,SmartTrans_PV!$C:$C,$B31)*1.4/10^8</f>
        <v>149.84107249856444</v>
      </c>
    </row>
    <row r="32" spans="1:44" ht="15.65">
      <c r="A32" t="s">
        <v>845</v>
      </c>
      <c r="B32" s="59" t="s">
        <v>442</v>
      </c>
      <c r="C32" s="11">
        <f>SUMIFS(SmartTrans_PV!E:E,SmartTrans_PV!$C:$C,$B32)*1.4/10^8</f>
        <v>432.26679726443899</v>
      </c>
      <c r="D32" s="11">
        <f>SUMIFS(SmartTrans_PV!F:F,SmartTrans_PV!$C:$C,$B32)*1.4/10^8</f>
        <v>446.85588856006666</v>
      </c>
      <c r="E32" s="11">
        <f>SUMIFS(SmartTrans_PV!G:G,SmartTrans_PV!$C:$C,$B32)*1.4/10^8</f>
        <v>463.48997261973398</v>
      </c>
      <c r="F32" s="11">
        <f>SUMIFS(SmartTrans_PV!H:H,SmartTrans_PV!$C:$C,$B32)*1.4/10^8</f>
        <v>481.82921900141775</v>
      </c>
      <c r="G32" s="11">
        <f>SUMIFS(SmartTrans_PV!I:I,SmartTrans_PV!$C:$C,$B32)*1.4/10^8</f>
        <v>501.54820282856804</v>
      </c>
      <c r="H32" s="11">
        <f>SUMIFS(SmartTrans_PV!J:J,SmartTrans_PV!$C:$C,$B32)*1.4/10^8</f>
        <v>522.33590479010809</v>
      </c>
      <c r="I32" s="11">
        <f>SUMIFS(SmartTrans_PV!K:K,SmartTrans_PV!$C:$C,$B32)*1.4/10^8</f>
        <v>543.89571114043383</v>
      </c>
      <c r="J32" s="11">
        <f>SUMIFS(SmartTrans_PV!L:L,SmartTrans_PV!$C:$C,$B32)*1.4/10^8</f>
        <v>565.94541369941749</v>
      </c>
      <c r="K32" s="11">
        <f>SUMIFS(SmartTrans_PV!M:M,SmartTrans_PV!$C:$C,$B32)*1.4/10^8</f>
        <v>588.21720985240245</v>
      </c>
      <c r="L32" s="11">
        <f>SUMIFS(SmartTrans_PV!N:N,SmartTrans_PV!$C:$C,$B32)*1.4/10^8</f>
        <v>610.45770255020398</v>
      </c>
      <c r="M32" s="11">
        <f>SUMIFS(SmartTrans_PV!O:O,SmartTrans_PV!$C:$C,$B32)*1.4/10^8</f>
        <v>632.42790030911624</v>
      </c>
      <c r="N32" s="11">
        <f>SUMIFS(SmartTrans_PV!P:P,SmartTrans_PV!$C:$C,$B32)*1.4/10^8</f>
        <v>653.90321721090004</v>
      </c>
      <c r="O32" s="11">
        <f>SUMIFS(SmartTrans_PV!Q:Q,SmartTrans_PV!$C:$C,$B32)*1.4/10^8</f>
        <v>674.67347290279486</v>
      </c>
      <c r="P32" s="11">
        <f>SUMIFS(SmartTrans_PV!R:R,SmartTrans_PV!$C:$C,$B32)*1.4/10^8</f>
        <v>694.54289259751113</v>
      </c>
      <c r="Q32" s="11">
        <f>SUMIFS(SmartTrans_PV!S:S,SmartTrans_PV!$C:$C,$B32)*1.4/10^8</f>
        <v>713.33010707323285</v>
      </c>
      <c r="R32" s="11">
        <f>SUMIFS(SmartTrans_PV!T:T,SmartTrans_PV!$C:$C,$B32)*1.4/10^8</f>
        <v>730.86815267361919</v>
      </c>
      <c r="S32" s="11">
        <f>SUMIFS(SmartTrans_PV!U:U,SmartTrans_PV!$C:$C,$B32)*1.4/10^8</f>
        <v>747.00447130780094</v>
      </c>
      <c r="T32" s="11">
        <f>SUMIFS(SmartTrans_PV!V:V,SmartTrans_PV!$C:$C,$B32)*1.4/10^8</f>
        <v>761.60091045038041</v>
      </c>
      <c r="U32" s="11">
        <f>SUMIFS(SmartTrans_PV!W:W,SmartTrans_PV!$C:$C,$B32)*1.4/10^8</f>
        <v>774.53372314144008</v>
      </c>
      <c r="V32" s="11">
        <f>SUMIFS(SmartTrans_PV!X:X,SmartTrans_PV!$C:$C,$B32)*1.4/10^8</f>
        <v>785.69356798652848</v>
      </c>
      <c r="W32" s="11">
        <f>SUMIFS(SmartTrans_PV!Y:Y,SmartTrans_PV!$C:$C,$B32)*1.4/10^8</f>
        <v>794.98550915667113</v>
      </c>
      <c r="X32" s="11">
        <f>SUMIFS(SmartTrans_PV!Z:Z,SmartTrans_PV!$C:$C,$B32)*1.4/10^8</f>
        <v>802.3290163883679</v>
      </c>
      <c r="Y32" s="11">
        <f>SUMIFS(SmartTrans_PV!AA:AA,SmartTrans_PV!$C:$C,$B32)*1.4/10^8</f>
        <v>807.65796498358861</v>
      </c>
      <c r="Z32" s="11">
        <f>SUMIFS(SmartTrans_PV!AB:AB,SmartTrans_PV!$C:$C,$B32)*1.4/10^8</f>
        <v>810.92063580978152</v>
      </c>
      <c r="AA32" s="11">
        <f>SUMIFS(SmartTrans_PV!AC:AC,SmartTrans_PV!$C:$C,$B32)*1.4/10^8</f>
        <v>812.0797152998648</v>
      </c>
      <c r="AB32" s="11">
        <f>SUMIFS(SmartTrans_PV!AD:AD,SmartTrans_PV!$C:$C,$B32)*1.4/10^8</f>
        <v>811.1122954522267</v>
      </c>
      <c r="AC32" s="11">
        <f>SUMIFS(SmartTrans_PV!AE:AE,SmartTrans_PV!$C:$C,$B32)*1.4/10^8</f>
        <v>808.00987383073766</v>
      </c>
      <c r="AD32" s="11">
        <f>SUMIFS(SmartTrans_PV!AF:AF,SmartTrans_PV!$C:$C,$B32)*1.4/10^8</f>
        <v>802.77835356473406</v>
      </c>
      <c r="AE32" s="11">
        <f>SUMIFS(SmartTrans_PV!AG:AG,SmartTrans_PV!$C:$C,$B32)*1.4/10^8</f>
        <v>795.43804334903109</v>
      </c>
      <c r="AF32" s="11">
        <f>SUMIFS(SmartTrans_PV!AH:AH,SmartTrans_PV!$C:$C,$B32)*1.4/10^8</f>
        <v>786.02365744391159</v>
      </c>
      <c r="AG32" s="11">
        <f>SUMIFS(SmartTrans_PV!AI:AI,SmartTrans_PV!$C:$C,$B32)*1.4/10^8</f>
        <v>774.5843156751373</v>
      </c>
      <c r="AH32" s="11">
        <f>SUMIFS(SmartTrans_PV!AJ:AJ,SmartTrans_PV!$C:$C,$B32)*1.4/10^8</f>
        <v>761.18354343393946</v>
      </c>
      <c r="AI32" s="11">
        <f>SUMIFS(SmartTrans_PV!AK:AK,SmartTrans_PV!$C:$C,$B32)*1.4/10^8</f>
        <v>745.89927167702649</v>
      </c>
      <c r="AJ32" s="11">
        <f>SUMIFS(SmartTrans_PV!AL:AL,SmartTrans_PV!$C:$C,$B32)*1.4/10^8</f>
        <v>728.82383692657697</v>
      </c>
      <c r="AK32" s="11">
        <f>SUMIFS(SmartTrans_PV!AM:AM,SmartTrans_PV!$C:$C,$B32)*1.4/10^8</f>
        <v>710.0639812702434</v>
      </c>
      <c r="AL32" s="11">
        <f>SUMIFS(SmartTrans_PV!AN:AN,SmartTrans_PV!$C:$C,$B32)*1.4/10^8</f>
        <v>689.74085236115479</v>
      </c>
      <c r="AM32" s="11">
        <f>SUMIFS(SmartTrans_PV!AO:AO,SmartTrans_PV!$C:$C,$B32)*1.4/10^8</f>
        <v>667.990003417906</v>
      </c>
      <c r="AN32" s="11">
        <f>SUMIFS(SmartTrans_PV!AP:AP,SmartTrans_PV!$C:$C,$B32)*1.4/10^8</f>
        <v>644.96139322457691</v>
      </c>
      <c r="AO32" s="11">
        <f>SUMIFS(SmartTrans_PV!AQ:AQ,SmartTrans_PV!$C:$C,$B32)*1.4/10^8</f>
        <v>620.81938613071247</v>
      </c>
      <c r="AP32" s="11">
        <f>SUMIFS(SmartTrans_PV!AR:AR,SmartTrans_PV!$C:$C,$B32)*1.4/10^8</f>
        <v>595.74275205133051</v>
      </c>
      <c r="AQ32" s="11">
        <f>SUMIFS(SmartTrans_PV!AS:AS,SmartTrans_PV!$C:$C,$B32)*1.4/10^8</f>
        <v>569.92466646692719</v>
      </c>
      <c r="AR32" s="11">
        <f>SUMIFS(SmartTrans_PV!AT:AT,SmartTrans_PV!$C:$C,$B32)*1.4/10^8</f>
        <v>543.57271042346883</v>
      </c>
    </row>
    <row r="33" spans="1:44">
      <c r="B33"/>
    </row>
    <row r="34" spans="1:44">
      <c r="B34" t="s">
        <v>876</v>
      </c>
      <c r="C34">
        <v>2019</v>
      </c>
      <c r="D34">
        <v>2020</v>
      </c>
      <c r="E34">
        <v>2021</v>
      </c>
      <c r="F34">
        <v>2022</v>
      </c>
      <c r="G34">
        <v>2023</v>
      </c>
      <c r="H34">
        <v>2024</v>
      </c>
      <c r="I34">
        <v>2025</v>
      </c>
      <c r="J34">
        <v>2026</v>
      </c>
      <c r="K34">
        <v>2027</v>
      </c>
      <c r="L34">
        <v>2028</v>
      </c>
      <c r="M34">
        <v>2029</v>
      </c>
      <c r="N34">
        <v>2030</v>
      </c>
      <c r="O34">
        <v>2031</v>
      </c>
      <c r="P34">
        <v>2032</v>
      </c>
      <c r="Q34">
        <v>2033</v>
      </c>
      <c r="R34">
        <v>2034</v>
      </c>
      <c r="S34">
        <v>2035</v>
      </c>
      <c r="T34">
        <v>2036</v>
      </c>
      <c r="U34">
        <v>2037</v>
      </c>
      <c r="V34">
        <v>2038</v>
      </c>
      <c r="W34">
        <v>2039</v>
      </c>
      <c r="X34">
        <v>2040</v>
      </c>
      <c r="Y34">
        <v>2041</v>
      </c>
      <c r="Z34">
        <v>2042</v>
      </c>
      <c r="AA34">
        <v>2043</v>
      </c>
      <c r="AB34">
        <v>2044</v>
      </c>
      <c r="AC34">
        <v>2045</v>
      </c>
      <c r="AD34">
        <v>2046</v>
      </c>
      <c r="AE34">
        <v>2047</v>
      </c>
      <c r="AF34">
        <v>2048</v>
      </c>
      <c r="AG34">
        <v>2049</v>
      </c>
      <c r="AH34">
        <v>2050</v>
      </c>
      <c r="AI34">
        <v>2051</v>
      </c>
      <c r="AJ34">
        <v>2052</v>
      </c>
      <c r="AK34">
        <v>2053</v>
      </c>
      <c r="AL34">
        <v>2054</v>
      </c>
      <c r="AM34">
        <v>2055</v>
      </c>
      <c r="AN34">
        <v>2056</v>
      </c>
      <c r="AO34">
        <v>2057</v>
      </c>
      <c r="AP34">
        <v>2058</v>
      </c>
      <c r="AQ34">
        <v>2059</v>
      </c>
      <c r="AR34">
        <v>2060</v>
      </c>
    </row>
    <row r="35" spans="1:44" ht="15.65">
      <c r="A35" t="s">
        <v>875</v>
      </c>
      <c r="B35" s="59" t="s">
        <v>468</v>
      </c>
      <c r="C35" s="11">
        <f>SUMIFS(SmartTrans_Bus!E:E,SmartTrans_Bus!$C:$C,$B35)*55/10^8</f>
        <v>274.53393247930154</v>
      </c>
      <c r="D35" s="11">
        <f>SUMIFS(SmartTrans_Bus!F:F,SmartTrans_Bus!$C:$C,$B35)*55/10^8</f>
        <v>299.53771132680288</v>
      </c>
      <c r="E35" s="11">
        <f>SUMIFS(SmartTrans_Bus!G:G,SmartTrans_Bus!$C:$C,$B35)*55/10^8</f>
        <v>321.19115252538103</v>
      </c>
      <c r="F35" s="11">
        <f>SUMIFS(SmartTrans_Bus!H:H,SmartTrans_Bus!$C:$C,$B35)*55/10^8</f>
        <v>339.78204474579093</v>
      </c>
      <c r="G35" s="11">
        <f>SUMIFS(SmartTrans_Bus!I:I,SmartTrans_Bus!$C:$C,$B35)*55/10^8</f>
        <v>355.58598743319686</v>
      </c>
      <c r="H35" s="11">
        <f>SUMIFS(SmartTrans_Bus!J:J,SmartTrans_Bus!$C:$C,$B35)*55/10^8</f>
        <v>368.86639080717299</v>
      </c>
      <c r="I35" s="11">
        <f>SUMIFS(SmartTrans_Bus!K:K,SmartTrans_Bus!$C:$C,$B35)*55/10^8</f>
        <v>379.87447586170777</v>
      </c>
      <c r="J35" s="11">
        <f>SUMIFS(SmartTrans_Bus!L:L,SmartTrans_Bus!$C:$C,$B35)*55/10^8</f>
        <v>388.84927436520104</v>
      </c>
      <c r="K35" s="11">
        <f>SUMIFS(SmartTrans_Bus!M:M,SmartTrans_Bus!$C:$C,$B35)*55/10^8</f>
        <v>396.01762886046021</v>
      </c>
      <c r="L35" s="11">
        <f>SUMIFS(SmartTrans_Bus!N:N,SmartTrans_Bus!$C:$C,$B35)*55/10^8</f>
        <v>401.59419266470735</v>
      </c>
      <c r="M35" s="11">
        <f>SUMIFS(SmartTrans_Bus!O:O,SmartTrans_Bus!$C:$C,$B35)*55/10^8</f>
        <v>405.78142986957567</v>
      </c>
      <c r="N35" s="11">
        <f>SUMIFS(SmartTrans_Bus!P:P,SmartTrans_Bus!$C:$C,$B35)*55/10^8</f>
        <v>408.76961534110848</v>
      </c>
      <c r="O35" s="11">
        <f>SUMIFS(SmartTrans_Bus!Q:Q,SmartTrans_Bus!$C:$C,$B35)*55/10^8</f>
        <v>410.73683471976045</v>
      </c>
      <c r="P35" s="11">
        <f>SUMIFS(SmartTrans_Bus!R:R,SmartTrans_Bus!$C:$C,$B35)*55/10^8</f>
        <v>411.84898442039827</v>
      </c>
      <c r="Q35" s="11">
        <f>SUMIFS(SmartTrans_Bus!S:S,SmartTrans_Bus!$C:$C,$B35)*55/10^8</f>
        <v>412.25977163229982</v>
      </c>
      <c r="R35" s="11">
        <f>SUMIFS(SmartTrans_Bus!T:T,SmartTrans_Bus!$C:$C,$B35)*55/10^8</f>
        <v>412.11071431915497</v>
      </c>
      <c r="S35" s="11">
        <f>SUMIFS(SmartTrans_Bus!U:U,SmartTrans_Bus!$C:$C,$B35)*55/10^8</f>
        <v>411.53114121906327</v>
      </c>
      <c r="T35" s="11">
        <f>SUMIFS(SmartTrans_Bus!V:V,SmartTrans_Bus!$C:$C,$B35)*55/10^8</f>
        <v>410.63819184453507</v>
      </c>
      <c r="U35" s="11">
        <f>SUMIFS(SmartTrans_Bus!W:W,SmartTrans_Bus!$C:$C,$B35)*55/10^8</f>
        <v>409.53681648249591</v>
      </c>
      <c r="V35" s="11">
        <f>SUMIFS(SmartTrans_Bus!X:X,SmartTrans_Bus!$C:$C,$B35)*55/10^8</f>
        <v>408.31977619427943</v>
      </c>
      <c r="W35" s="11">
        <f>SUMIFS(SmartTrans_Bus!Y:Y,SmartTrans_Bus!$C:$C,$B35)*55/10^8</f>
        <v>407.06764281562943</v>
      </c>
      <c r="X35" s="11">
        <f>SUMIFS(SmartTrans_Bus!Z:Z,SmartTrans_Bus!$C:$C,$B35)*55/10^8</f>
        <v>405.8487989567044</v>
      </c>
      <c r="Y35" s="11">
        <f>SUMIFS(SmartTrans_Bus!AA:AA,SmartTrans_Bus!$C:$C,$B35)*55/10^8</f>
        <v>404.71943800207316</v>
      </c>
      <c r="Z35" s="11">
        <f>SUMIFS(SmartTrans_Bus!AB:AB,SmartTrans_Bus!$C:$C,$B35)*55/10^8</f>
        <v>403.72356411071411</v>
      </c>
      <c r="AA35" s="11">
        <f>SUMIFS(SmartTrans_Bus!AC:AC,SmartTrans_Bus!$C:$C,$B35)*55/10^8</f>
        <v>402.89299221601868</v>
      </c>
      <c r="AB35" s="11">
        <f>SUMIFS(SmartTrans_Bus!AD:AD,SmartTrans_Bus!$C:$C,$B35)*55/10^8</f>
        <v>402.24734802578865</v>
      </c>
      <c r="AC35" s="11">
        <f>SUMIFS(SmartTrans_Bus!AE:AE,SmartTrans_Bus!$C:$C,$B35)*55/10^8</f>
        <v>401.79406802223815</v>
      </c>
      <c r="AD35" s="11">
        <f>SUMIFS(SmartTrans_Bus!AF:AF,SmartTrans_Bus!$C:$C,$B35)*55/10^8</f>
        <v>401.52839946199362</v>
      </c>
      <c r="AE35" s="11">
        <f>SUMIFS(SmartTrans_Bus!AG:AG,SmartTrans_Bus!$C:$C,$B35)*55/10^8</f>
        <v>401.43340037608721</v>
      </c>
      <c r="AF35" s="11">
        <f>SUMIFS(SmartTrans_Bus!AH:AH,SmartTrans_Bus!$C:$C,$B35)*55/10^8</f>
        <v>401.47993956997027</v>
      </c>
      <c r="AG35" s="11">
        <f>SUMIFS(SmartTrans_Bus!AI:AI,SmartTrans_Bus!$C:$C,$B35)*55/10^8</f>
        <v>401.62669662349799</v>
      </c>
      <c r="AH35" s="11">
        <f>SUMIFS(SmartTrans_Bus!AJ:AJ,SmartTrans_Bus!$C:$C,$B35)*55/10^8</f>
        <v>401.8201618909423</v>
      </c>
      <c r="AI35" s="11">
        <f>SUMIFS(SmartTrans_Bus!AK:AK,SmartTrans_Bus!$C:$C,$B35)*55/10^8</f>
        <v>401.99463650098994</v>
      </c>
      <c r="AJ35" s="11">
        <f>SUMIFS(SmartTrans_Bus!AL:AL,SmartTrans_Bus!$C:$C,$B35)*55/10^8</f>
        <v>402.07223235672296</v>
      </c>
      <c r="AK35" s="11">
        <f>SUMIFS(SmartTrans_Bus!AM:AM,SmartTrans_Bus!$C:$C,$B35)*55/10^8</f>
        <v>401.96287213565336</v>
      </c>
      <c r="AL35" s="11">
        <f>SUMIFS(SmartTrans_Bus!AN:AN,SmartTrans_Bus!$C:$C,$B35)*55/10^8</f>
        <v>401.56428928969376</v>
      </c>
      <c r="AM35" s="11">
        <f>SUMIFS(SmartTrans_Bus!AO:AO,SmartTrans_Bus!$C:$C,$B35)*55/10^8</f>
        <v>400.76202804516947</v>
      </c>
      <c r="AN35" s="11">
        <f>SUMIFS(SmartTrans_Bus!AP:AP,SmartTrans_Bus!$C:$C,$B35)*55/10^8</f>
        <v>399.42944340282003</v>
      </c>
      <c r="AO35" s="11">
        <f>SUMIFS(SmartTrans_Bus!AQ:AQ,SmartTrans_Bus!$C:$C,$B35)*55/10^8</f>
        <v>397.42770113779699</v>
      </c>
      <c r="AP35" s="11">
        <f>SUMIFS(SmartTrans_Bus!AR:AR,SmartTrans_Bus!$C:$C,$B35)*55/10^8</f>
        <v>394.60577779965928</v>
      </c>
      <c r="AQ35" s="11">
        <f>SUMIFS(SmartTrans_Bus!AS:AS,SmartTrans_Bus!$C:$C,$B35)*55/10^8</f>
        <v>390.80046071237769</v>
      </c>
      <c r="AR35" s="11">
        <f>SUMIFS(SmartTrans_Bus!AT:AT,SmartTrans_Bus!$C:$C,$B35)*55/10^8</f>
        <v>385.83634797433825</v>
      </c>
    </row>
    <row r="36" spans="1:44" ht="15.65">
      <c r="A36" t="s">
        <v>874</v>
      </c>
      <c r="B36" s="59" t="s">
        <v>443</v>
      </c>
      <c r="C36" s="11">
        <f>SUMIFS(SmartTrans_Bus!E:E,SmartTrans_Bus!$C:$C,$B36)*55/10^8</f>
        <v>141.29871162882804</v>
      </c>
      <c r="D36" s="11">
        <f>SUMIFS(SmartTrans_Bus!F:F,SmartTrans_Bus!$C:$C,$B36)*55/10^8</f>
        <v>188.05109118477989</v>
      </c>
      <c r="E36" s="11">
        <f>SUMIFS(SmartTrans_Bus!G:G,SmartTrans_Bus!$C:$C,$B36)*55/10^8</f>
        <v>226.06846693541053</v>
      </c>
      <c r="F36" s="11">
        <f>SUMIFS(SmartTrans_Bus!H:H,SmartTrans_Bus!$C:$C,$B36)*55/10^8</f>
        <v>256.22171899689204</v>
      </c>
      <c r="G36" s="11">
        <f>SUMIFS(SmartTrans_Bus!I:I,SmartTrans_Bus!$C:$C,$B36)*55/10^8</f>
        <v>279.34240822291974</v>
      </c>
      <c r="H36" s="11">
        <f>SUMIFS(SmartTrans_Bus!J:J,SmartTrans_Bus!$C:$C,$B36)*55/10^8</f>
        <v>296.22277620471857</v>
      </c>
      <c r="I36" s="11">
        <f>SUMIFS(SmartTrans_Bus!K:K,SmartTrans_Bus!$C:$C,$B36)*55/10^8</f>
        <v>307.61574527104085</v>
      </c>
      <c r="J36" s="11">
        <f>SUMIFS(SmartTrans_Bus!L:L,SmartTrans_Bus!$C:$C,$B36)*55/10^8</f>
        <v>314.23491848816263</v>
      </c>
      <c r="K36" s="11">
        <f>SUMIFS(SmartTrans_Bus!M:M,SmartTrans_Bus!$C:$C,$B36)*55/10^8</f>
        <v>316.75457965988596</v>
      </c>
      <c r="L36" s="11">
        <f>SUMIFS(SmartTrans_Bus!N:N,SmartTrans_Bus!$C:$C,$B36)*55/10^8</f>
        <v>315.80969332753824</v>
      </c>
      <c r="M36" s="11">
        <f>SUMIFS(SmartTrans_Bus!O:O,SmartTrans_Bus!$C:$C,$B36)*55/10^8</f>
        <v>311.99590476998077</v>
      </c>
      <c r="N36" s="11">
        <f>SUMIFS(SmartTrans_Bus!P:P,SmartTrans_Bus!$C:$C,$B36)*55/10^8</f>
        <v>305.86954000358855</v>
      </c>
      <c r="O36" s="11">
        <f>SUMIFS(SmartTrans_Bus!Q:Q,SmartTrans_Bus!$C:$C,$B36)*55/10^8</f>
        <v>297.94760578227869</v>
      </c>
      <c r="P36" s="11">
        <f>SUMIFS(SmartTrans_Bus!R:R,SmartTrans_Bus!$C:$C,$B36)*55/10^8</f>
        <v>288.70778959747611</v>
      </c>
      <c r="Q36" s="11">
        <f>SUMIFS(SmartTrans_Bus!S:S,SmartTrans_Bus!$C:$C,$B36)*55/10^8</f>
        <v>278.58845967814619</v>
      </c>
      <c r="R36" s="11">
        <f>SUMIFS(SmartTrans_Bus!T:T,SmartTrans_Bus!$C:$C,$B36)*55/10^8</f>
        <v>267.9886649907786</v>
      </c>
      <c r="S36" s="11">
        <f>SUMIFS(SmartTrans_Bus!U:U,SmartTrans_Bus!$C:$C,$B36)*55/10^8</f>
        <v>257.26813523938506</v>
      </c>
      <c r="T36" s="11">
        <f>SUMIFS(SmartTrans_Bus!V:V,SmartTrans_Bus!$C:$C,$B36)*55/10^8</f>
        <v>246.74728086550354</v>
      </c>
      <c r="U36" s="11">
        <f>SUMIFS(SmartTrans_Bus!W:W,SmartTrans_Bus!$C:$C,$B36)*55/10^8</f>
        <v>236.70719304820554</v>
      </c>
      <c r="V36" s="11">
        <f>SUMIFS(SmartTrans_Bus!X:X,SmartTrans_Bus!$C:$C,$B36)*55/10^8</f>
        <v>227.38964370407669</v>
      </c>
      <c r="W36" s="11">
        <f>SUMIFS(SmartTrans_Bus!Y:Y,SmartTrans_Bus!$C:$C,$B36)*55/10^8</f>
        <v>218.99708548723996</v>
      </c>
      <c r="X36" s="11">
        <f>SUMIFS(SmartTrans_Bus!Z:Z,SmartTrans_Bus!$C:$C,$B36)*55/10^8</f>
        <v>211.69265178933961</v>
      </c>
      <c r="Y36" s="11">
        <f>SUMIFS(SmartTrans_Bus!AA:AA,SmartTrans_Bus!$C:$C,$B36)*55/10^8</f>
        <v>205.60015673954956</v>
      </c>
      <c r="Z36" s="11">
        <f>SUMIFS(SmartTrans_Bus!AB:AB,SmartTrans_Bus!$C:$C,$B36)*55/10^8</f>
        <v>200.80409520455845</v>
      </c>
      <c r="AA36" s="11">
        <f>SUMIFS(SmartTrans_Bus!AC:AC,SmartTrans_Bus!$C:$C,$B36)*55/10^8</f>
        <v>197.34964278860599</v>
      </c>
      <c r="AB36" s="11">
        <f>SUMIFS(SmartTrans_Bus!AD:AD,SmartTrans_Bus!$C:$C,$B36)*55/10^8</f>
        <v>195.24265583343455</v>
      </c>
      <c r="AC36" s="11">
        <f>SUMIFS(SmartTrans_Bus!AE:AE,SmartTrans_Bus!$C:$C,$B36)*55/10^8</f>
        <v>194.44967141831054</v>
      </c>
      <c r="AD36" s="11">
        <f>SUMIFS(SmartTrans_Bus!AF:AF,SmartTrans_Bus!$C:$C,$B36)*55/10^8</f>
        <v>194.8979073600581</v>
      </c>
      <c r="AE36" s="11">
        <f>SUMIFS(SmartTrans_Bus!AG:AG,SmartTrans_Bus!$C:$C,$B36)*55/10^8</f>
        <v>196.47526221299347</v>
      </c>
      <c r="AF36" s="11">
        <f>SUMIFS(SmartTrans_Bus!AH:AH,SmartTrans_Bus!$C:$C,$B36)*55/10^8</f>
        <v>199.03031526896928</v>
      </c>
      <c r="AG36" s="11">
        <f>SUMIFS(SmartTrans_Bus!AI:AI,SmartTrans_Bus!$C:$C,$B36)*55/10^8</f>
        <v>202.37232655737404</v>
      </c>
      <c r="AH36" s="11">
        <f>SUMIFS(SmartTrans_Bus!AJ:AJ,SmartTrans_Bus!$C:$C,$B36)*55/10^8</f>
        <v>206.27123684511409</v>
      </c>
      <c r="AI36" s="11">
        <f>SUMIFS(SmartTrans_Bus!AK:AK,SmartTrans_Bus!$C:$C,$B36)*55/10^8</f>
        <v>210.45766763663508</v>
      </c>
      <c r="AJ36" s="11">
        <f>SUMIFS(SmartTrans_Bus!AL:AL,SmartTrans_Bus!$C:$C,$B36)*55/10^8</f>
        <v>214.62292117388759</v>
      </c>
      <c r="AK36" s="11">
        <f>SUMIFS(SmartTrans_Bus!AM:AM,SmartTrans_Bus!$C:$C,$B36)*55/10^8</f>
        <v>218.41898043634899</v>
      </c>
      <c r="AL36" s="11">
        <f>SUMIFS(SmartTrans_Bus!AN:AN,SmartTrans_Bus!$C:$C,$B36)*55/10^8</f>
        <v>221.45850914104554</v>
      </c>
      <c r="AM36" s="11">
        <f>SUMIFS(SmartTrans_Bus!AO:AO,SmartTrans_Bus!$C:$C,$B36)*55/10^8</f>
        <v>223.31485174252867</v>
      </c>
      <c r="AN36" s="11">
        <f>SUMIFS(SmartTrans_Bus!AP:AP,SmartTrans_Bus!$C:$C,$B36)*55/10^8</f>
        <v>223.52203343283108</v>
      </c>
      <c r="AO36" s="11">
        <f>SUMIFS(SmartTrans_Bus!AQ:AQ,SmartTrans_Bus!$C:$C,$B36)*55/10^8</f>
        <v>221.57476014157768</v>
      </c>
      <c r="AP36" s="11">
        <f>SUMIFS(SmartTrans_Bus!AR:AR,SmartTrans_Bus!$C:$C,$B36)*55/10^8</f>
        <v>216.9284185358741</v>
      </c>
      <c r="AQ36" s="11">
        <f>SUMIFS(SmartTrans_Bus!AS:AS,SmartTrans_Bus!$C:$C,$B36)*55/10^8</f>
        <v>208.99907602036319</v>
      </c>
      <c r="AR36" s="11">
        <f>SUMIFS(SmartTrans_Bus!AT:AT,SmartTrans_Bus!$C:$C,$B36)*55/10^8</f>
        <v>197.16348073722025</v>
      </c>
    </row>
    <row r="37" spans="1:44" ht="15.65">
      <c r="A37" t="s">
        <v>873</v>
      </c>
      <c r="B37" s="59" t="s">
        <v>461</v>
      </c>
      <c r="C37" s="11">
        <f>SUMIFS(SmartTrans_Bus!E:E,SmartTrans_Bus!$C:$C,$B37)*55/10^8</f>
        <v>898.7783938854916</v>
      </c>
      <c r="D37" s="11">
        <f>SUMIFS(SmartTrans_Bus!F:F,SmartTrans_Bus!$C:$C,$B37)*55/10^8</f>
        <v>904.28069058071912</v>
      </c>
      <c r="E37" s="11">
        <f>SUMIFS(SmartTrans_Bus!G:G,SmartTrans_Bus!$C:$C,$B37)*55/10^8</f>
        <v>910.9964124000162</v>
      </c>
      <c r="F37" s="11">
        <f>SUMIFS(SmartTrans_Bus!H:H,SmartTrans_Bus!$C:$C,$B37)*55/10^8</f>
        <v>918.66544736733294</v>
      </c>
      <c r="G37" s="11">
        <f>SUMIFS(SmartTrans_Bus!I:I,SmartTrans_Bus!$C:$C,$B37)*55/10^8</f>
        <v>927.0432589337056</v>
      </c>
      <c r="H37" s="11">
        <f>SUMIFS(SmartTrans_Bus!J:J,SmartTrans_Bus!$C:$C,$B37)*55/10^8</f>
        <v>935.90088597725719</v>
      </c>
      <c r="I37" s="11">
        <f>SUMIFS(SmartTrans_Bus!K:K,SmartTrans_Bus!$C:$C,$B37)*55/10^8</f>
        <v>945.02494280319286</v>
      </c>
      <c r="J37" s="11">
        <f>SUMIFS(SmartTrans_Bus!L:L,SmartTrans_Bus!$C:$C,$B37)*55/10^8</f>
        <v>954.2176191438042</v>
      </c>
      <c r="K37" s="11">
        <f>SUMIFS(SmartTrans_Bus!M:M,SmartTrans_Bus!$C:$C,$B37)*55/10^8</f>
        <v>963.29668015846528</v>
      </c>
      <c r="L37" s="11">
        <f>SUMIFS(SmartTrans_Bus!N:N,SmartTrans_Bus!$C:$C,$B37)*55/10^8</f>
        <v>972.09546643364013</v>
      </c>
      <c r="M37" s="11">
        <f>SUMIFS(SmartTrans_Bus!O:O,SmartTrans_Bus!$C:$C,$B37)*55/10^8</f>
        <v>980.46289398287161</v>
      </c>
      <c r="N37" s="11">
        <f>SUMIFS(SmartTrans_Bus!P:P,SmartTrans_Bus!$C:$C,$B37)*55/10^8</f>
        <v>988.26345424678868</v>
      </c>
      <c r="O37" s="11">
        <f>SUMIFS(SmartTrans_Bus!Q:Q,SmartTrans_Bus!$C:$C,$B37)*55/10^8</f>
        <v>995.37721409310973</v>
      </c>
      <c r="P37" s="11">
        <f>SUMIFS(SmartTrans_Bus!R:R,SmartTrans_Bus!$C:$C,$B37)*55/10^8</f>
        <v>1001.6998158166321</v>
      </c>
      <c r="Q37" s="11">
        <f>SUMIFS(SmartTrans_Bus!S:S,SmartTrans_Bus!$C:$C,$B37)*55/10^8</f>
        <v>1007.1424771392386</v>
      </c>
      <c r="R37" s="11">
        <f>SUMIFS(SmartTrans_Bus!T:T,SmartTrans_Bus!$C:$C,$B37)*55/10^8</f>
        <v>1011.6319912099025</v>
      </c>
      <c r="S37" s="11">
        <f>SUMIFS(SmartTrans_Bus!U:U,SmartTrans_Bus!$C:$C,$B37)*55/10^8</f>
        <v>1015.1107266046798</v>
      </c>
      <c r="T37" s="11">
        <f>SUMIFS(SmartTrans_Bus!V:V,SmartTrans_Bus!$C:$C,$B37)*55/10^8</f>
        <v>1017.5366273267027</v>
      </c>
      <c r="U37" s="11">
        <f>SUMIFS(SmartTrans_Bus!W:W,SmartTrans_Bus!$C:$C,$B37)*55/10^8</f>
        <v>1018.8832128061982</v>
      </c>
      <c r="V37" s="11">
        <f>SUMIFS(SmartTrans_Bus!X:X,SmartTrans_Bus!$C:$C,$B37)*55/10^8</f>
        <v>1019.1395779004761</v>
      </c>
      <c r="W37" s="11">
        <f>SUMIFS(SmartTrans_Bus!Y:Y,SmartTrans_Bus!$C:$C,$B37)*55/10^8</f>
        <v>1018.3103928939258</v>
      </c>
      <c r="X37" s="11">
        <f>SUMIFS(SmartTrans_Bus!Z:Z,SmartTrans_Bus!$C:$C,$B37)*55/10^8</f>
        <v>1016.4159034980287</v>
      </c>
      <c r="Y37" s="11">
        <f>SUMIFS(SmartTrans_Bus!AA:AA,SmartTrans_Bus!$C:$C,$B37)*55/10^8</f>
        <v>1013.4919308513552</v>
      </c>
      <c r="Z37" s="11">
        <f>SUMIFS(SmartTrans_Bus!AB:AB,SmartTrans_Bus!$C:$C,$B37)*55/10^8</f>
        <v>1009.5898715195372</v>
      </c>
      <c r="AA37" s="11">
        <f>SUMIFS(SmartTrans_Bus!AC:AC,SmartTrans_Bus!$C:$C,$B37)*55/10^8</f>
        <v>1004.7766974953126</v>
      </c>
      <c r="AB37" s="11">
        <f>SUMIFS(SmartTrans_Bus!AD:AD,SmartTrans_Bus!$C:$C,$B37)*55/10^8</f>
        <v>999.13495619851085</v>
      </c>
      <c r="AC37" s="11">
        <f>SUMIFS(SmartTrans_Bus!AE:AE,SmartTrans_Bus!$C:$C,$B37)*55/10^8</f>
        <v>992.76277047601468</v>
      </c>
      <c r="AD37" s="11">
        <f>SUMIFS(SmartTrans_Bus!AF:AF,SmartTrans_Bus!$C:$C,$B37)*55/10^8</f>
        <v>985.77383860182545</v>
      </c>
      <c r="AE37" s="11">
        <f>SUMIFS(SmartTrans_Bus!AG:AG,SmartTrans_Bus!$C:$C,$B37)*55/10^8</f>
        <v>978.29743427700987</v>
      </c>
      <c r="AF37" s="11">
        <f>SUMIFS(SmartTrans_Bus!AH:AH,SmartTrans_Bus!$C:$C,$B37)*55/10^8</f>
        <v>970.47840662972249</v>
      </c>
      <c r="AG37" s="11">
        <f>SUMIFS(SmartTrans_Bus!AI:AI,SmartTrans_Bus!$C:$C,$B37)*55/10^8</f>
        <v>962.47718021521268</v>
      </c>
      <c r="AH37" s="11">
        <f>SUMIFS(SmartTrans_Bus!AJ:AJ,SmartTrans_Bus!$C:$C,$B37)*55/10^8</f>
        <v>954.46975501579698</v>
      </c>
      <c r="AI37" s="11">
        <f>SUMIFS(SmartTrans_Bus!AK:AK,SmartTrans_Bus!$C:$C,$B37)*55/10^8</f>
        <v>946.64770644088992</v>
      </c>
      <c r="AJ37" s="11">
        <f>SUMIFS(SmartTrans_Bus!AL:AL,SmartTrans_Bus!$C:$C,$B37)*55/10^8</f>
        <v>939.21818532699047</v>
      </c>
      <c r="AK37" s="11">
        <f>SUMIFS(SmartTrans_Bus!AM:AM,SmartTrans_Bus!$C:$C,$B37)*55/10^8</f>
        <v>932.40391793766912</v>
      </c>
      <c r="AL37" s="11">
        <f>SUMIFS(SmartTrans_Bus!AN:AN,SmartTrans_Bus!$C:$C,$B37)*55/10^8</f>
        <v>926.4432059636066</v>
      </c>
      <c r="AM37" s="11">
        <f>SUMIFS(SmartTrans_Bus!AO:AO,SmartTrans_Bus!$C:$C,$B37)*55/10^8</f>
        <v>921.58992652254165</v>
      </c>
      <c r="AN37" s="11">
        <f>SUMIFS(SmartTrans_Bus!AP:AP,SmartTrans_Bus!$C:$C,$B37)*55/10^8</f>
        <v>918.11353215930603</v>
      </c>
      <c r="AO37" s="11">
        <f>SUMIFS(SmartTrans_Bus!AQ:AQ,SmartTrans_Bus!$C:$C,$B37)*55/10^8</f>
        <v>916.29905084583629</v>
      </c>
      <c r="AP37" s="11">
        <f>SUMIFS(SmartTrans_Bus!AR:AR,SmartTrans_Bus!$C:$C,$B37)*55/10^8</f>
        <v>916.44708598112106</v>
      </c>
      <c r="AQ37" s="11">
        <f>SUMIFS(SmartTrans_Bus!AS:AS,SmartTrans_Bus!$C:$C,$B37)*55/10^8</f>
        <v>918.87381639124942</v>
      </c>
      <c r="AR37" s="11">
        <f>SUMIFS(SmartTrans_Bus!AT:AT,SmartTrans_Bus!$C:$C,$B37)*55/10^8</f>
        <v>923.91099632940507</v>
      </c>
    </row>
    <row r="38" spans="1:44" ht="15.65">
      <c r="A38" t="s">
        <v>872</v>
      </c>
      <c r="B38" s="59" t="s">
        <v>447</v>
      </c>
      <c r="C38" s="11">
        <f>SUMIFS(SmartTrans_Bus!E:E,SmartTrans_Bus!$C:$C,$B38)*55/10^8</f>
        <v>418.55259664130972</v>
      </c>
      <c r="D38" s="11">
        <f>SUMIFS(SmartTrans_Bus!F:F,SmartTrans_Bus!$C:$C,$B38)*55/10^8</f>
        <v>382.48968667729105</v>
      </c>
      <c r="E38" s="11">
        <f>SUMIFS(SmartTrans_Bus!G:G,SmartTrans_Bus!$C:$C,$B38)*55/10^8</f>
        <v>352.76143105631883</v>
      </c>
      <c r="F38" s="11">
        <f>SUMIFS(SmartTrans_Bus!H:H,SmartTrans_Bus!$C:$C,$B38)*55/10^8</f>
        <v>328.74979725695584</v>
      </c>
      <c r="G38" s="11">
        <f>SUMIFS(SmartTrans_Bus!I:I,SmartTrans_Bus!$C:$C,$B38)*55/10^8</f>
        <v>309.86494226306502</v>
      </c>
      <c r="H38" s="11">
        <f>SUMIFS(SmartTrans_Bus!J:J,SmartTrans_Bus!$C:$C,$B38)*55/10^8</f>
        <v>295.54521256380622</v>
      </c>
      <c r="I38" s="11">
        <f>SUMIFS(SmartTrans_Bus!K:K,SmartTrans_Bus!$C:$C,$B38)*55/10^8</f>
        <v>285.25714415364416</v>
      </c>
      <c r="J38" s="11">
        <f>SUMIFS(SmartTrans_Bus!L:L,SmartTrans_Bus!$C:$C,$B38)*55/10^8</f>
        <v>278.49546253234109</v>
      </c>
      <c r="K38" s="11">
        <f>SUMIFS(SmartTrans_Bus!M:M,SmartTrans_Bus!$C:$C,$B38)*55/10^8</f>
        <v>274.78308270496018</v>
      </c>
      <c r="L38" s="11">
        <f>SUMIFS(SmartTrans_Bus!N:N,SmartTrans_Bus!$C:$C,$B38)*55/10^8</f>
        <v>273.6711091818654</v>
      </c>
      <c r="M38" s="11">
        <f>SUMIFS(SmartTrans_Bus!O:O,SmartTrans_Bus!$C:$C,$B38)*55/10^8</f>
        <v>274.73883597871878</v>
      </c>
      <c r="N38" s="11">
        <f>SUMIFS(SmartTrans_Bus!P:P,SmartTrans_Bus!$C:$C,$B38)*55/10^8</f>
        <v>277.59374661648542</v>
      </c>
      <c r="O38" s="11">
        <f>SUMIFS(SmartTrans_Bus!Q:Q,SmartTrans_Bus!$C:$C,$B38)*55/10^8</f>
        <v>281.87151412142771</v>
      </c>
      <c r="P38" s="11">
        <f>SUMIFS(SmartTrans_Bus!R:R,SmartTrans_Bus!$C:$C,$B38)*55/10^8</f>
        <v>287.2360010251121</v>
      </c>
      <c r="Q38" s="11">
        <f>SUMIFS(SmartTrans_Bus!S:S,SmartTrans_Bus!$C:$C,$B38)*55/10^8</f>
        <v>293.37925936440115</v>
      </c>
      <c r="R38" s="11">
        <f>SUMIFS(SmartTrans_Bus!T:T,SmartTrans_Bus!$C:$C,$B38)*55/10^8</f>
        <v>300.02153068146026</v>
      </c>
      <c r="S38" s="11">
        <f>SUMIFS(SmartTrans_Bus!U:U,SmartTrans_Bus!$C:$C,$B38)*55/10^8</f>
        <v>306.9112460237551</v>
      </c>
      <c r="T38" s="11">
        <f>SUMIFS(SmartTrans_Bus!V:V,SmartTrans_Bus!$C:$C,$B38)*55/10^8</f>
        <v>313.82502594404923</v>
      </c>
      <c r="U38" s="11">
        <f>SUMIFS(SmartTrans_Bus!W:W,SmartTrans_Bus!$C:$C,$B38)*55/10^8</f>
        <v>320.56768050040927</v>
      </c>
      <c r="V38" s="11">
        <f>SUMIFS(SmartTrans_Bus!X:X,SmartTrans_Bus!$C:$C,$B38)*55/10^8</f>
        <v>326.97220925620041</v>
      </c>
      <c r="W38" s="11">
        <f>SUMIFS(SmartTrans_Bus!Y:Y,SmartTrans_Bus!$C:$C,$B38)*55/10^8</f>
        <v>332.89980128008835</v>
      </c>
      <c r="X38" s="11">
        <f>SUMIFS(SmartTrans_Bus!Z:Z,SmartTrans_Bus!$C:$C,$B38)*55/10^8</f>
        <v>338.23983514604106</v>
      </c>
      <c r="Y38" s="11">
        <f>SUMIFS(SmartTrans_Bus!AA:AA,SmartTrans_Bus!$C:$C,$B38)*55/10^8</f>
        <v>342.90987893332044</v>
      </c>
      <c r="Z38" s="11">
        <f>SUMIFS(SmartTrans_Bus!AB:AB,SmartTrans_Bus!$C:$C,$B38)*55/10^8</f>
        <v>346.85569022649668</v>
      </c>
      <c r="AA38" s="11">
        <f>SUMIFS(SmartTrans_Bus!AC:AC,SmartTrans_Bus!$C:$C,$B38)*55/10^8</f>
        <v>350.05121611543649</v>
      </c>
      <c r="AB38" s="11">
        <f>SUMIFS(SmartTrans_Bus!AD:AD,SmartTrans_Bus!$C:$C,$B38)*55/10^8</f>
        <v>352.49859319530464</v>
      </c>
      <c r="AC38" s="11">
        <f>SUMIFS(SmartTrans_Bus!AE:AE,SmartTrans_Bus!$C:$C,$B38)*55/10^8</f>
        <v>354.22814756657152</v>
      </c>
      <c r="AD38" s="11">
        <f>SUMIFS(SmartTrans_Bus!AF:AF,SmartTrans_Bus!$C:$C,$B38)*55/10^8</f>
        <v>355.2983948350028</v>
      </c>
      <c r="AE38" s="11">
        <f>SUMIFS(SmartTrans_Bus!AG:AG,SmartTrans_Bus!$C:$C,$B38)*55/10^8</f>
        <v>355.79604011166407</v>
      </c>
      <c r="AF38" s="11">
        <f>SUMIFS(SmartTrans_Bus!AH:AH,SmartTrans_Bus!$C:$C,$B38)*55/10^8</f>
        <v>355.83597801292711</v>
      </c>
      <c r="AG38" s="11">
        <f>SUMIFS(SmartTrans_Bus!AI:AI,SmartTrans_Bus!$C:$C,$B38)*55/10^8</f>
        <v>355.56129266045792</v>
      </c>
      <c r="AH38" s="11">
        <f>SUMIFS(SmartTrans_Bus!AJ:AJ,SmartTrans_Bus!$C:$C,$B38)*55/10^8</f>
        <v>355.1432576812237</v>
      </c>
      <c r="AI38" s="11">
        <f>SUMIFS(SmartTrans_Bus!AK:AK,SmartTrans_Bus!$C:$C,$B38)*55/10^8</f>
        <v>354.78133620749674</v>
      </c>
      <c r="AJ38" s="11">
        <f>SUMIFS(SmartTrans_Bus!AL:AL,SmartTrans_Bus!$C:$C,$B38)*55/10^8</f>
        <v>354.70318087684348</v>
      </c>
      <c r="AK38" s="11">
        <f>SUMIFS(SmartTrans_Bus!AM:AM,SmartTrans_Bus!$C:$C,$B38)*55/10^8</f>
        <v>355.16463383213119</v>
      </c>
      <c r="AL38" s="11">
        <f>SUMIFS(SmartTrans_Bus!AN:AN,SmartTrans_Bus!$C:$C,$B38)*55/10^8</f>
        <v>356.44972672153222</v>
      </c>
      <c r="AM38" s="11">
        <f>SUMIFS(SmartTrans_Bus!AO:AO,SmartTrans_Bus!$C:$C,$B38)*55/10^8</f>
        <v>358.87068069851898</v>
      </c>
      <c r="AN38" s="11">
        <f>SUMIFS(SmartTrans_Bus!AP:AP,SmartTrans_Bus!$C:$C,$B38)*55/10^8</f>
        <v>362.7679064218558</v>
      </c>
      <c r="AO38" s="11">
        <f>SUMIFS(SmartTrans_Bus!AQ:AQ,SmartTrans_Bus!$C:$C,$B38)*55/10^8</f>
        <v>368.51000405561342</v>
      </c>
      <c r="AP38" s="11">
        <f>SUMIFS(SmartTrans_Bus!AR:AR,SmartTrans_Bus!$C:$C,$B38)*55/10^8</f>
        <v>376.49376326916257</v>
      </c>
      <c r="AQ38" s="11">
        <f>SUMIFS(SmartTrans_Bus!AS:AS,SmartTrans_Bus!$C:$C,$B38)*55/10^8</f>
        <v>387.1441632371733</v>
      </c>
      <c r="AR38" s="11">
        <f>SUMIFS(SmartTrans_Bus!AT:AT,SmartTrans_Bus!$C:$C,$B38)*55/10^8</f>
        <v>400.9143726396203</v>
      </c>
    </row>
    <row r="39" spans="1:44" ht="15.65">
      <c r="A39" t="s">
        <v>871</v>
      </c>
      <c r="B39" s="59" t="s">
        <v>452</v>
      </c>
      <c r="C39" s="11">
        <f>SUMIFS(SmartTrans_Bus!E:E,SmartTrans_Bus!$C:$C,$B39)*55/10^8</f>
        <v>225.46145898775868</v>
      </c>
      <c r="D39" s="11">
        <f>SUMIFS(SmartTrans_Bus!F:F,SmartTrans_Bus!$C:$C,$B39)*55/10^8</f>
        <v>231.06527413564686</v>
      </c>
      <c r="E39" s="11">
        <f>SUMIFS(SmartTrans_Bus!G:G,SmartTrans_Bus!$C:$C,$B39)*55/10^8</f>
        <v>236.55004021173775</v>
      </c>
      <c r="F39" s="11">
        <f>SUMIFS(SmartTrans_Bus!H:H,SmartTrans_Bus!$C:$C,$B39)*55/10^8</f>
        <v>241.9340273180064</v>
      </c>
      <c r="G39" s="11">
        <f>SUMIFS(SmartTrans_Bus!I:I,SmartTrans_Bus!$C:$C,$B39)*55/10^8</f>
        <v>247.23341833385678</v>
      </c>
      <c r="H39" s="11">
        <f>SUMIFS(SmartTrans_Bus!J:J,SmartTrans_Bus!$C:$C,$B39)*55/10^8</f>
        <v>252.46230891612035</v>
      </c>
      <c r="I39" s="11">
        <f>SUMIFS(SmartTrans_Bus!K:K,SmartTrans_Bus!$C:$C,$B39)*55/10^8</f>
        <v>257.63270749905655</v>
      </c>
      <c r="J39" s="11">
        <f>SUMIFS(SmartTrans_Bus!L:L,SmartTrans_Bus!$C:$C,$B39)*55/10^8</f>
        <v>262.75453529435271</v>
      </c>
      <c r="K39" s="11">
        <f>SUMIFS(SmartTrans_Bus!M:M,SmartTrans_Bus!$C:$C,$B39)*55/10^8</f>
        <v>267.83562629112453</v>
      </c>
      <c r="L39" s="11">
        <f>SUMIFS(SmartTrans_Bus!N:N,SmartTrans_Bus!$C:$C,$B39)*55/10^8</f>
        <v>272.88172725591517</v>
      </c>
      <c r="M39" s="11">
        <f>SUMIFS(SmartTrans_Bus!O:O,SmartTrans_Bus!$C:$C,$B39)*55/10^8</f>
        <v>277.8964977326961</v>
      </c>
      <c r="N39" s="11">
        <f>SUMIFS(SmartTrans_Bus!P:P,SmartTrans_Bus!$C:$C,$B39)*55/10^8</f>
        <v>282.88151004286647</v>
      </c>
      <c r="O39" s="11">
        <f>SUMIFS(SmartTrans_Bus!Q:Q,SmartTrans_Bus!$C:$C,$B39)*55/10^8</f>
        <v>287.83624928525273</v>
      </c>
      <c r="P39" s="11">
        <f>SUMIFS(SmartTrans_Bus!R:R,SmartTrans_Bus!$C:$C,$B39)*55/10^8</f>
        <v>292.75811333611142</v>
      </c>
      <c r="Q39" s="11">
        <f>SUMIFS(SmartTrans_Bus!S:S,SmartTrans_Bus!$C:$C,$B39)*55/10^8</f>
        <v>297.64241284912424</v>
      </c>
      <c r="R39" s="11">
        <f>SUMIFS(SmartTrans_Bus!T:T,SmartTrans_Bus!$C:$C,$B39)*55/10^8</f>
        <v>302.4823712554022</v>
      </c>
      <c r="S39" s="11">
        <f>SUMIFS(SmartTrans_Bus!U:U,SmartTrans_Bus!$C:$C,$B39)*55/10^8</f>
        <v>307.26912476348531</v>
      </c>
      <c r="T39" s="11">
        <f>SUMIFS(SmartTrans_Bus!V:V,SmartTrans_Bus!$C:$C,$B39)*55/10^8</f>
        <v>311.99172235933941</v>
      </c>
      <c r="U39" s="11">
        <f>SUMIFS(SmartTrans_Bus!W:W,SmartTrans_Bus!$C:$C,$B39)*55/10^8</f>
        <v>316.63712580635973</v>
      </c>
      <c r="V39" s="11">
        <f>SUMIFS(SmartTrans_Bus!X:X,SmartTrans_Bus!$C:$C,$B39)*55/10^8</f>
        <v>321.19020964536855</v>
      </c>
      <c r="W39" s="11">
        <f>SUMIFS(SmartTrans_Bus!Y:Y,SmartTrans_Bus!$C:$C,$B39)*55/10^8</f>
        <v>325.63376119461742</v>
      </c>
      <c r="X39" s="11">
        <f>SUMIFS(SmartTrans_Bus!Z:Z,SmartTrans_Bus!$C:$C,$B39)*55/10^8</f>
        <v>329.94848054978354</v>
      </c>
      <c r="Y39" s="11">
        <f>SUMIFS(SmartTrans_Bus!AA:AA,SmartTrans_Bus!$C:$C,$B39)*55/10^8</f>
        <v>334.11298058397455</v>
      </c>
      <c r="Z39" s="11">
        <f>SUMIFS(SmartTrans_Bus!AB:AB,SmartTrans_Bus!$C:$C,$B39)*55/10^8</f>
        <v>338.10378694772578</v>
      </c>
      <c r="AA39" s="11">
        <f>SUMIFS(SmartTrans_Bus!AC:AC,SmartTrans_Bus!$C:$C,$B39)*55/10^8</f>
        <v>341.89533806899721</v>
      </c>
      <c r="AB39" s="11">
        <f>SUMIFS(SmartTrans_Bus!AD:AD,SmartTrans_Bus!$C:$C,$B39)*55/10^8</f>
        <v>345.45998515318075</v>
      </c>
      <c r="AC39" s="11">
        <f>SUMIFS(SmartTrans_Bus!AE:AE,SmartTrans_Bus!$C:$C,$B39)*55/10^8</f>
        <v>348.76799218309532</v>
      </c>
      <c r="AD39" s="11">
        <f>SUMIFS(SmartTrans_Bus!AF:AF,SmartTrans_Bus!$C:$C,$B39)*55/10^8</f>
        <v>351.7875359189859</v>
      </c>
      <c r="AE39" s="11">
        <f>SUMIFS(SmartTrans_Bus!AG:AG,SmartTrans_Bus!$C:$C,$B39)*55/10^8</f>
        <v>354.48470589852661</v>
      </c>
      <c r="AF39" s="11">
        <f>SUMIFS(SmartTrans_Bus!AH:AH,SmartTrans_Bus!$C:$C,$B39)*55/10^8</f>
        <v>356.8235044368202</v>
      </c>
      <c r="AG39" s="11">
        <f>SUMIFS(SmartTrans_Bus!AI:AI,SmartTrans_Bus!$C:$C,$B39)*55/10^8</f>
        <v>358.76584662639681</v>
      </c>
      <c r="AH39" s="11">
        <f>SUMIFS(SmartTrans_Bus!AJ:AJ,SmartTrans_Bus!$C:$C,$B39)*55/10^8</f>
        <v>360.27156033721366</v>
      </c>
      <c r="AI39" s="11">
        <f>SUMIFS(SmartTrans_Bus!AK:AK,SmartTrans_Bus!$C:$C,$B39)*55/10^8</f>
        <v>361.29838621665766</v>
      </c>
      <c r="AJ39" s="11">
        <f>SUMIFS(SmartTrans_Bus!AL:AL,SmartTrans_Bus!$C:$C,$B39)*55/10^8</f>
        <v>361.80197768954241</v>
      </c>
      <c r="AK39" s="11">
        <f>SUMIFS(SmartTrans_Bus!AM:AM,SmartTrans_Bus!$C:$C,$B39)*55/10^8</f>
        <v>361.73590095810982</v>
      </c>
      <c r="AL39" s="11">
        <f>SUMIFS(SmartTrans_Bus!AN:AN,SmartTrans_Bus!$C:$C,$B39)*55/10^8</f>
        <v>361.05163500202866</v>
      </c>
      <c r="AM39" s="11">
        <f>SUMIFS(SmartTrans_Bus!AO:AO,SmartTrans_Bus!$C:$C,$B39)*55/10^8</f>
        <v>359.69857157839783</v>
      </c>
      <c r="AN39" s="11">
        <f>SUMIFS(SmartTrans_Bus!AP:AP,SmartTrans_Bus!$C:$C,$B39)*55/10^8</f>
        <v>357.62401522174218</v>
      </c>
      <c r="AO39" s="11">
        <f>SUMIFS(SmartTrans_Bus!AQ:AQ,SmartTrans_Bus!$C:$C,$B39)*55/10^8</f>
        <v>354.77318324401534</v>
      </c>
      <c r="AP39" s="11">
        <f>SUMIFS(SmartTrans_Bus!AR:AR,SmartTrans_Bus!$C:$C,$B39)*55/10^8</f>
        <v>351.08920573460017</v>
      </c>
      <c r="AQ39" s="11">
        <f>SUMIFS(SmartTrans_Bus!AS:AS,SmartTrans_Bus!$C:$C,$B39)*55/10^8</f>
        <v>346.51312556030581</v>
      </c>
      <c r="AR39" s="11">
        <f>SUMIFS(SmartTrans_Bus!AT:AT,SmartTrans_Bus!$C:$C,$B39)*55/10^8</f>
        <v>340.98389836536592</v>
      </c>
    </row>
    <row r="40" spans="1:44" ht="15.65">
      <c r="A40" t="s">
        <v>870</v>
      </c>
      <c r="B40" s="59" t="s">
        <v>453</v>
      </c>
      <c r="C40" s="11">
        <f>SUMIFS(SmartTrans_Bus!E:E,SmartTrans_Bus!$C:$C,$B40)*55/10^8</f>
        <v>457.57492852987701</v>
      </c>
      <c r="D40" s="11">
        <f>SUMIFS(SmartTrans_Bus!F:F,SmartTrans_Bus!$C:$C,$B40)*55/10^8</f>
        <v>456.79137392932222</v>
      </c>
      <c r="E40" s="11">
        <f>SUMIFS(SmartTrans_Bus!G:G,SmartTrans_Bus!$C:$C,$B40)*55/10^8</f>
        <v>456.44597564506716</v>
      </c>
      <c r="F40" s="11">
        <f>SUMIFS(SmartTrans_Bus!H:H,SmartTrans_Bus!$C:$C,$B40)*55/10^8</f>
        <v>456.49778157560689</v>
      </c>
      <c r="G40" s="11">
        <f>SUMIFS(SmartTrans_Bus!I:I,SmartTrans_Bus!$C:$C,$B40)*55/10^8</f>
        <v>456.90705605602631</v>
      </c>
      <c r="H40" s="11">
        <f>SUMIFS(SmartTrans_Bus!J:J,SmartTrans_Bus!$C:$C,$B40)*55/10^8</f>
        <v>457.63527985799522</v>
      </c>
      <c r="I40" s="11">
        <f>SUMIFS(SmartTrans_Bus!K:K,SmartTrans_Bus!$C:$C,$B40)*55/10^8</f>
        <v>458.64515018977204</v>
      </c>
      <c r="J40" s="11">
        <f>SUMIFS(SmartTrans_Bus!L:L,SmartTrans_Bus!$C:$C,$B40)*55/10^8</f>
        <v>459.90058069620216</v>
      </c>
      <c r="K40" s="11">
        <f>SUMIFS(SmartTrans_Bus!M:M,SmartTrans_Bus!$C:$C,$B40)*55/10^8</f>
        <v>461.36670145871955</v>
      </c>
      <c r="L40" s="11">
        <f>SUMIFS(SmartTrans_Bus!N:N,SmartTrans_Bus!$C:$C,$B40)*55/10^8</f>
        <v>463.00985899534243</v>
      </c>
      <c r="M40" s="11">
        <f>SUMIFS(SmartTrans_Bus!O:O,SmartTrans_Bus!$C:$C,$B40)*55/10^8</f>
        <v>464.7976162606804</v>
      </c>
      <c r="N40" s="11">
        <f>SUMIFS(SmartTrans_Bus!P:P,SmartTrans_Bus!$C:$C,$B40)*55/10^8</f>
        <v>466.69875264592713</v>
      </c>
      <c r="O40" s="11">
        <f>SUMIFS(SmartTrans_Bus!Q:Q,SmartTrans_Bus!$C:$C,$B40)*55/10^8</f>
        <v>468.68326397886506</v>
      </c>
      <c r="P40" s="11">
        <f>SUMIFS(SmartTrans_Bus!R:R,SmartTrans_Bus!$C:$C,$B40)*55/10^8</f>
        <v>470.72236252386392</v>
      </c>
      <c r="Q40" s="11">
        <f>SUMIFS(SmartTrans_Bus!S:S,SmartTrans_Bus!$C:$C,$B40)*55/10^8</f>
        <v>472.78847698188019</v>
      </c>
      <c r="R40" s="11">
        <f>SUMIFS(SmartTrans_Bus!T:T,SmartTrans_Bus!$C:$C,$B40)*55/10^8</f>
        <v>474.8552524904577</v>
      </c>
      <c r="S40" s="11">
        <f>SUMIFS(SmartTrans_Bus!U:U,SmartTrans_Bus!$C:$C,$B40)*55/10^8</f>
        <v>476.89755062372853</v>
      </c>
      <c r="T40" s="11">
        <f>SUMIFS(SmartTrans_Bus!V:V,SmartTrans_Bus!$C:$C,$B40)*55/10^8</f>
        <v>478.89144939241152</v>
      </c>
      <c r="U40" s="11">
        <f>SUMIFS(SmartTrans_Bus!W:W,SmartTrans_Bus!$C:$C,$B40)*55/10^8</f>
        <v>480.814243243813</v>
      </c>
      <c r="V40" s="11">
        <f>SUMIFS(SmartTrans_Bus!X:X,SmartTrans_Bus!$C:$C,$B40)*55/10^8</f>
        <v>482.644443061826</v>
      </c>
      <c r="W40" s="11">
        <f>SUMIFS(SmartTrans_Bus!Y:Y,SmartTrans_Bus!$C:$C,$B40)*55/10^8</f>
        <v>484.36177616693101</v>
      </c>
      <c r="X40" s="11">
        <f>SUMIFS(SmartTrans_Bus!Z:Z,SmartTrans_Bus!$C:$C,$B40)*55/10^8</f>
        <v>485.94718631619611</v>
      </c>
      <c r="Y40" s="11">
        <f>SUMIFS(SmartTrans_Bus!AA:AA,SmartTrans_Bus!$C:$C,$B40)*55/10^8</f>
        <v>487.38283370327821</v>
      </c>
      <c r="Z40" s="11">
        <f>SUMIFS(SmartTrans_Bus!AB:AB,SmartTrans_Bus!$C:$C,$B40)*55/10^8</f>
        <v>488.65209495841845</v>
      </c>
      <c r="AA40" s="11">
        <f>SUMIFS(SmartTrans_Bus!AC:AC,SmartTrans_Bus!$C:$C,$B40)*55/10^8</f>
        <v>489.73956314844725</v>
      </c>
      <c r="AB40" s="11">
        <f>SUMIFS(SmartTrans_Bus!AD:AD,SmartTrans_Bus!$C:$C,$B40)*55/10^8</f>
        <v>490.63104777678268</v>
      </c>
      <c r="AC40" s="11">
        <f>SUMIFS(SmartTrans_Bus!AE:AE,SmartTrans_Bus!$C:$C,$B40)*55/10^8</f>
        <v>491.31357478342926</v>
      </c>
      <c r="AD40" s="11">
        <f>SUMIFS(SmartTrans_Bus!AF:AF,SmartTrans_Bus!$C:$C,$B40)*55/10^8</f>
        <v>491.77538654497846</v>
      </c>
      <c r="AE40" s="11">
        <f>SUMIFS(SmartTrans_Bus!AG:AG,SmartTrans_Bus!$C:$C,$B40)*55/10^8</f>
        <v>492.0059418746107</v>
      </c>
      <c r="AF40" s="11">
        <f>SUMIFS(SmartTrans_Bus!AH:AH,SmartTrans_Bus!$C:$C,$B40)*55/10^8</f>
        <v>491.99591602209227</v>
      </c>
      <c r="AG40" s="11">
        <f>SUMIFS(SmartTrans_Bus!AI:AI,SmartTrans_Bus!$C:$C,$B40)*55/10^8</f>
        <v>491.7372006737757</v>
      </c>
      <c r="AH40" s="11">
        <f>SUMIFS(SmartTrans_Bus!AJ:AJ,SmartTrans_Bus!$C:$C,$B40)*55/10^8</f>
        <v>491.22290395260575</v>
      </c>
      <c r="AI40" s="11">
        <f>SUMIFS(SmartTrans_Bus!AK:AK,SmartTrans_Bus!$C:$C,$B40)*55/10^8</f>
        <v>490.44735041810844</v>
      </c>
      <c r="AJ40" s="11">
        <f>SUMIFS(SmartTrans_Bus!AL:AL,SmartTrans_Bus!$C:$C,$B40)*55/10^8</f>
        <v>489.40608106639979</v>
      </c>
      <c r="AK40" s="11">
        <f>SUMIFS(SmartTrans_Bus!AM:AM,SmartTrans_Bus!$C:$C,$B40)*55/10^8</f>
        <v>488.09585333018526</v>
      </c>
      <c r="AL40" s="11">
        <f>SUMIFS(SmartTrans_Bus!AN:AN,SmartTrans_Bus!$C:$C,$B40)*55/10^8</f>
        <v>486.51464107875421</v>
      </c>
      <c r="AM40" s="11">
        <f>SUMIFS(SmartTrans_Bus!AO:AO,SmartTrans_Bus!$C:$C,$B40)*55/10^8</f>
        <v>484.66163461798402</v>
      </c>
      <c r="AN40" s="11">
        <f>SUMIFS(SmartTrans_Bus!AP:AP,SmartTrans_Bus!$C:$C,$B40)*55/10^8</f>
        <v>482.53724069034109</v>
      </c>
      <c r="AO40" s="11">
        <f>SUMIFS(SmartTrans_Bus!AQ:AQ,SmartTrans_Bus!$C:$C,$B40)*55/10^8</f>
        <v>480.14308247487793</v>
      </c>
      <c r="AP40" s="11">
        <f>SUMIFS(SmartTrans_Bus!AR:AR,SmartTrans_Bus!$C:$C,$B40)*55/10^8</f>
        <v>477.48199958723291</v>
      </c>
      <c r="AQ40" s="11">
        <f>SUMIFS(SmartTrans_Bus!AS:AS,SmartTrans_Bus!$C:$C,$B40)*55/10^8</f>
        <v>474.55804807963625</v>
      </c>
      <c r="AR40" s="11">
        <f>SUMIFS(SmartTrans_Bus!AT:AT,SmartTrans_Bus!$C:$C,$B40)*55/10^8</f>
        <v>471.3765004409006</v>
      </c>
    </row>
    <row r="41" spans="1:44" ht="15.65">
      <c r="A41" t="s">
        <v>869</v>
      </c>
      <c r="B41" s="59" t="s">
        <v>456</v>
      </c>
      <c r="C41" s="11">
        <f>SUMIFS(SmartTrans_Bus!E:E,SmartTrans_Bus!$C:$C,$B41)*55/10^8</f>
        <v>321.15841551743887</v>
      </c>
      <c r="D41" s="11">
        <f>SUMIFS(SmartTrans_Bus!F:F,SmartTrans_Bus!$C:$C,$B41)*55/10^8</f>
        <v>328.32684743525209</v>
      </c>
      <c r="E41" s="11">
        <f>SUMIFS(SmartTrans_Bus!G:G,SmartTrans_Bus!$C:$C,$B41)*55/10^8</f>
        <v>334.87553599924519</v>
      </c>
      <c r="F41" s="11">
        <f>SUMIFS(SmartTrans_Bus!H:H,SmartTrans_Bus!$C:$C,$B41)*55/10^8</f>
        <v>340.89599342432092</v>
      </c>
      <c r="G41" s="11">
        <f>SUMIFS(SmartTrans_Bus!I:I,SmartTrans_Bus!$C:$C,$B41)*55/10^8</f>
        <v>346.47295688610581</v>
      </c>
      <c r="H41" s="11">
        <f>SUMIFS(SmartTrans_Bus!J:J,SmartTrans_Bus!$C:$C,$B41)*55/10^8</f>
        <v>351.68438852095153</v>
      </c>
      <c r="I41" s="11">
        <f>SUMIFS(SmartTrans_Bus!K:K,SmartTrans_Bus!$C:$C,$B41)*55/10^8</f>
        <v>356.60147542593506</v>
      </c>
      <c r="J41" s="11">
        <f>SUMIFS(SmartTrans_Bus!L:L,SmartTrans_Bus!$C:$C,$B41)*55/10^8</f>
        <v>361.28862965885725</v>
      </c>
      <c r="K41" s="11">
        <f>SUMIFS(SmartTrans_Bus!M:M,SmartTrans_Bus!$C:$C,$B41)*55/10^8</f>
        <v>365.80348823824369</v>
      </c>
      <c r="L41" s="11">
        <f>SUMIFS(SmartTrans_Bus!N:N,SmartTrans_Bus!$C:$C,$B41)*55/10^8</f>
        <v>370.19691314334653</v>
      </c>
      <c r="M41" s="11">
        <f>SUMIFS(SmartTrans_Bus!O:O,SmartTrans_Bus!$C:$C,$B41)*55/10^8</f>
        <v>374.51299131414055</v>
      </c>
      <c r="N41" s="11">
        <f>SUMIFS(SmartTrans_Bus!P:P,SmartTrans_Bus!$C:$C,$B41)*55/10^8</f>
        <v>378.78903465132674</v>
      </c>
      <c r="O41" s="11">
        <f>SUMIFS(SmartTrans_Bus!Q:Q,SmartTrans_Bus!$C:$C,$B41)*55/10^8</f>
        <v>383.05558001633079</v>
      </c>
      <c r="P41" s="11">
        <f>SUMIFS(SmartTrans_Bus!R:R,SmartTrans_Bus!$C:$C,$B41)*55/10^8</f>
        <v>387.33638923130144</v>
      </c>
      <c r="Q41" s="11">
        <f>SUMIFS(SmartTrans_Bus!S:S,SmartTrans_Bus!$C:$C,$B41)*55/10^8</f>
        <v>391.64844907911566</v>
      </c>
      <c r="R41" s="11">
        <f>SUMIFS(SmartTrans_Bus!T:T,SmartTrans_Bus!$C:$C,$B41)*55/10^8</f>
        <v>396.00197130337233</v>
      </c>
      <c r="S41" s="11">
        <f>SUMIFS(SmartTrans_Bus!U:U,SmartTrans_Bus!$C:$C,$B41)*55/10^8</f>
        <v>400.40039260839495</v>
      </c>
      <c r="T41" s="11">
        <f>SUMIFS(SmartTrans_Bus!V:V,SmartTrans_Bus!$C:$C,$B41)*55/10^8</f>
        <v>404.84037465923518</v>
      </c>
      <c r="U41" s="11">
        <f>SUMIFS(SmartTrans_Bus!W:W,SmartTrans_Bus!$C:$C,$B41)*55/10^8</f>
        <v>409.31180408166517</v>
      </c>
      <c r="V41" s="11">
        <f>SUMIFS(SmartTrans_Bus!X:X,SmartTrans_Bus!$C:$C,$B41)*55/10^8</f>
        <v>413.79779246218504</v>
      </c>
      <c r="W41" s="11">
        <f>SUMIFS(SmartTrans_Bus!Y:Y,SmartTrans_Bus!$C:$C,$B41)*55/10^8</f>
        <v>418.27467634801803</v>
      </c>
      <c r="X41" s="11">
        <f>SUMIFS(SmartTrans_Bus!Z:Z,SmartTrans_Bus!$C:$C,$B41)*55/10^8</f>
        <v>422.7120172471129</v>
      </c>
      <c r="Y41" s="11">
        <f>SUMIFS(SmartTrans_Bus!AA:AA,SmartTrans_Bus!$C:$C,$B41)*55/10^8</f>
        <v>427.07260162814345</v>
      </c>
      <c r="Z41" s="11">
        <f>SUMIFS(SmartTrans_Bus!AB:AB,SmartTrans_Bus!$C:$C,$B41)*55/10^8</f>
        <v>431.31244092050758</v>
      </c>
      <c r="AA41" s="11">
        <f>SUMIFS(SmartTrans_Bus!AC:AC,SmartTrans_Bus!$C:$C,$B41)*55/10^8</f>
        <v>435.38077151432935</v>
      </c>
      <c r="AB41" s="11">
        <f>SUMIFS(SmartTrans_Bus!AD:AD,SmartTrans_Bus!$C:$C,$B41)*55/10^8</f>
        <v>439.22005476045371</v>
      </c>
      <c r="AC41" s="11">
        <f>SUMIFS(SmartTrans_Bus!AE:AE,SmartTrans_Bus!$C:$C,$B41)*55/10^8</f>
        <v>442.7659769704569</v>
      </c>
      <c r="AD41" s="11">
        <f>SUMIFS(SmartTrans_Bus!AF:AF,SmartTrans_Bus!$C:$C,$B41)*55/10^8</f>
        <v>445.94744941663583</v>
      </c>
      <c r="AE41" s="11">
        <f>SUMIFS(SmartTrans_Bus!AG:AG,SmartTrans_Bus!$C:$C,$B41)*55/10^8</f>
        <v>448.6866083320096</v>
      </c>
      <c r="AF41" s="11">
        <f>SUMIFS(SmartTrans_Bus!AH:AH,SmartTrans_Bus!$C:$C,$B41)*55/10^8</f>
        <v>450.89881491032702</v>
      </c>
      <c r="AG41" s="11">
        <f>SUMIFS(SmartTrans_Bus!AI:AI,SmartTrans_Bus!$C:$C,$B41)*55/10^8</f>
        <v>452.49265530606112</v>
      </c>
      <c r="AH41" s="11">
        <f>SUMIFS(SmartTrans_Bus!AJ:AJ,SmartTrans_Bus!$C:$C,$B41)*55/10^8</f>
        <v>453.36994063440955</v>
      </c>
      <c r="AI41" s="11">
        <f>SUMIFS(SmartTrans_Bus!AK:AK,SmartTrans_Bus!$C:$C,$B41)*55/10^8</f>
        <v>453.42570697129105</v>
      </c>
      <c r="AJ41" s="11">
        <f>SUMIFS(SmartTrans_Bus!AL:AL,SmartTrans_Bus!$C:$C,$B41)*55/10^8</f>
        <v>452.54821535335321</v>
      </c>
      <c r="AK41" s="11">
        <f>SUMIFS(SmartTrans_Bus!AM:AM,SmartTrans_Bus!$C:$C,$B41)*55/10^8</f>
        <v>450.61895177796606</v>
      </c>
      <c r="AL41" s="11">
        <f>SUMIFS(SmartTrans_Bus!AN:AN,SmartTrans_Bus!$C:$C,$B41)*55/10^8</f>
        <v>447.51262720322592</v>
      </c>
      <c r="AM41" s="11">
        <f>SUMIFS(SmartTrans_Bus!AO:AO,SmartTrans_Bus!$C:$C,$B41)*55/10^8</f>
        <v>443.0971775479552</v>
      </c>
      <c r="AN41" s="11">
        <f>SUMIFS(SmartTrans_Bus!AP:AP,SmartTrans_Bus!$C:$C,$B41)*55/10^8</f>
        <v>437.23376369170057</v>
      </c>
      <c r="AO41" s="11">
        <f>SUMIFS(SmartTrans_Bus!AQ:AQ,SmartTrans_Bus!$C:$C,$B41)*55/10^8</f>
        <v>429.77677147472525</v>
      </c>
      <c r="AP41" s="11">
        <f>SUMIFS(SmartTrans_Bus!AR:AR,SmartTrans_Bus!$C:$C,$B41)*55/10^8</f>
        <v>420.57381169803102</v>
      </c>
      <c r="AQ41" s="11">
        <f>SUMIFS(SmartTrans_Bus!AS:AS,SmartTrans_Bus!$C:$C,$B41)*55/10^8</f>
        <v>409.46572012333667</v>
      </c>
      <c r="AR41" s="11">
        <f>SUMIFS(SmartTrans_Bus!AT:AT,SmartTrans_Bus!$C:$C,$B41)*55/10^8</f>
        <v>396.28655747308642</v>
      </c>
    </row>
    <row r="42" spans="1:44" ht="15.65">
      <c r="A42" t="s">
        <v>868</v>
      </c>
      <c r="B42" s="59" t="s">
        <v>459</v>
      </c>
      <c r="C42" s="11">
        <f>SUMIFS(SmartTrans_Bus!E:E,SmartTrans_Bus!$C:$C,$B42)*55/10^8</f>
        <v>401.22846538416405</v>
      </c>
      <c r="D42" s="11">
        <f>SUMIFS(SmartTrans_Bus!F:F,SmartTrans_Bus!$C:$C,$B42)*55/10^8</f>
        <v>434.3921166565803</v>
      </c>
      <c r="E42" s="11">
        <f>SUMIFS(SmartTrans_Bus!G:G,SmartTrans_Bus!$C:$C,$B42)*55/10^8</f>
        <v>461.69752241745829</v>
      </c>
      <c r="F42" s="11">
        <f>SUMIFS(SmartTrans_Bus!H:H,SmartTrans_Bus!$C:$C,$B42)*55/10^8</f>
        <v>483.6868426186158</v>
      </c>
      <c r="G42" s="11">
        <f>SUMIFS(SmartTrans_Bus!I:I,SmartTrans_Bus!$C:$C,$B42)*55/10^8</f>
        <v>500.87937233667083</v>
      </c>
      <c r="H42" s="11">
        <f>SUMIFS(SmartTrans_Bus!J:J,SmartTrans_Bus!$C:$C,$B42)*55/10^8</f>
        <v>513.77154177302566</v>
      </c>
      <c r="I42" s="11">
        <f>SUMIFS(SmartTrans_Bus!K:K,SmartTrans_Bus!$C:$C,$B42)*55/10^8</f>
        <v>522.8369162538753</v>
      </c>
      <c r="J42" s="11">
        <f>SUMIFS(SmartTrans_Bus!L:L,SmartTrans_Bus!$C:$C,$B42)*55/10^8</f>
        <v>528.52619623020541</v>
      </c>
      <c r="K42" s="11">
        <f>SUMIFS(SmartTrans_Bus!M:M,SmartTrans_Bus!$C:$C,$B42)*55/10^8</f>
        <v>531.26721727779147</v>
      </c>
      <c r="L42" s="11">
        <f>SUMIFS(SmartTrans_Bus!N:N,SmartTrans_Bus!$C:$C,$B42)*55/10^8</f>
        <v>531.4649500972024</v>
      </c>
      <c r="M42" s="11">
        <f>SUMIFS(SmartTrans_Bus!O:O,SmartTrans_Bus!$C:$C,$B42)*55/10^8</f>
        <v>529.50150051379114</v>
      </c>
      <c r="N42" s="11">
        <f>SUMIFS(SmartTrans_Bus!P:P,SmartTrans_Bus!$C:$C,$B42)*55/10^8</f>
        <v>525.73610947771226</v>
      </c>
      <c r="O42" s="11">
        <f>SUMIFS(SmartTrans_Bus!Q:Q,SmartTrans_Bus!$C:$C,$B42)*55/10^8</f>
        <v>520.505153063899</v>
      </c>
      <c r="P42" s="11">
        <f>SUMIFS(SmartTrans_Bus!R:R,SmartTrans_Bus!$C:$C,$B42)*55/10^8</f>
        <v>514.12214247208317</v>
      </c>
      <c r="Q42" s="11">
        <f>SUMIFS(SmartTrans_Bus!S:S,SmartTrans_Bus!$C:$C,$B42)*55/10^8</f>
        <v>506.8777240267861</v>
      </c>
      <c r="R42" s="11">
        <f>SUMIFS(SmartTrans_Bus!T:T,SmartTrans_Bus!$C:$C,$B42)*55/10^8</f>
        <v>499.03967917731666</v>
      </c>
      <c r="S42" s="11">
        <f>SUMIFS(SmartTrans_Bus!U:U,SmartTrans_Bus!$C:$C,$B42)*55/10^8</f>
        <v>490.85292449777563</v>
      </c>
      <c r="T42" s="11">
        <f>SUMIFS(SmartTrans_Bus!V:V,SmartTrans_Bus!$C:$C,$B42)*55/10^8</f>
        <v>482.53951168705652</v>
      </c>
      <c r="U42" s="11">
        <f>SUMIFS(SmartTrans_Bus!W:W,SmartTrans_Bus!$C:$C,$B42)*55/10^8</f>
        <v>474.29862756884506</v>
      </c>
      <c r="V42" s="11">
        <f>SUMIFS(SmartTrans_Bus!X:X,SmartTrans_Bus!$C:$C,$B42)*55/10^8</f>
        <v>466.30659409161109</v>
      </c>
      <c r="W42" s="11">
        <f>SUMIFS(SmartTrans_Bus!Y:Y,SmartTrans_Bus!$C:$C,$B42)*55/10^8</f>
        <v>458.71686832861656</v>
      </c>
      <c r="X42" s="11">
        <f>SUMIFS(SmartTrans_Bus!Z:Z,SmartTrans_Bus!$C:$C,$B42)*55/10^8</f>
        <v>451.66004247792227</v>
      </c>
      <c r="Y42" s="11">
        <f>SUMIFS(SmartTrans_Bus!AA:AA,SmartTrans_Bus!$C:$C,$B42)*55/10^8</f>
        <v>445.24384386236892</v>
      </c>
      <c r="Z42" s="11">
        <f>SUMIFS(SmartTrans_Bus!AB:AB,SmartTrans_Bus!$C:$C,$B42)*55/10^8</f>
        <v>439.55313492959982</v>
      </c>
      <c r="AA42" s="11">
        <f>SUMIFS(SmartTrans_Bus!AC:AC,SmartTrans_Bus!$C:$C,$B42)*55/10^8</f>
        <v>434.64991325202834</v>
      </c>
      <c r="AB42" s="11">
        <f>SUMIFS(SmartTrans_Bus!AD:AD,SmartTrans_Bus!$C:$C,$B42)*55/10^8</f>
        <v>430.57331152688295</v>
      </c>
      <c r="AC42" s="11">
        <f>SUMIFS(SmartTrans_Bus!AE:AE,SmartTrans_Bus!$C:$C,$B42)*55/10^8</f>
        <v>427.33959757617532</v>
      </c>
      <c r="AD42" s="11">
        <f>SUMIFS(SmartTrans_Bus!AF:AF,SmartTrans_Bus!$C:$C,$B42)*55/10^8</f>
        <v>424.94217434668923</v>
      </c>
      <c r="AE42" s="11">
        <f>SUMIFS(SmartTrans_Bus!AG:AG,SmartTrans_Bus!$C:$C,$B42)*55/10^8</f>
        <v>423.35157991002677</v>
      </c>
      <c r="AF42" s="11">
        <f>SUMIFS(SmartTrans_Bus!AH:AH,SmartTrans_Bus!$C:$C,$B42)*55/10^8</f>
        <v>422.51548746256532</v>
      </c>
      <c r="AG42" s="11">
        <f>SUMIFS(SmartTrans_Bus!AI:AI,SmartTrans_Bus!$C:$C,$B42)*55/10^8</f>
        <v>422.35870532547159</v>
      </c>
      <c r="AH42" s="11">
        <f>SUMIFS(SmartTrans_Bus!AJ:AJ,SmartTrans_Bus!$C:$C,$B42)*55/10^8</f>
        <v>422.78317694471474</v>
      </c>
      <c r="AI42" s="11">
        <f>SUMIFS(SmartTrans_Bus!AK:AK,SmartTrans_Bus!$C:$C,$B42)*55/10^8</f>
        <v>423.6679808910344</v>
      </c>
      <c r="AJ42" s="11">
        <f>SUMIFS(SmartTrans_Bus!AL:AL,SmartTrans_Bus!$C:$C,$B42)*55/10^8</f>
        <v>424.86933085999107</v>
      </c>
      <c r="AK42" s="11">
        <f>SUMIFS(SmartTrans_Bus!AM:AM,SmartTrans_Bus!$C:$C,$B42)*55/10^8</f>
        <v>426.22057567190467</v>
      </c>
      <c r="AL42" s="11">
        <f>SUMIFS(SmartTrans_Bus!AN:AN,SmartTrans_Bus!$C:$C,$B42)*55/10^8</f>
        <v>427.53219927190531</v>
      </c>
      <c r="AM42" s="11">
        <f>SUMIFS(SmartTrans_Bus!AO:AO,SmartTrans_Bus!$C:$C,$B42)*55/10^8</f>
        <v>428.59182072990228</v>
      </c>
      <c r="AN42" s="11">
        <f>SUMIFS(SmartTrans_Bus!AP:AP,SmartTrans_Bus!$C:$C,$B42)*55/10^8</f>
        <v>429.16419424060973</v>
      </c>
      <c r="AO42" s="11">
        <f>SUMIFS(SmartTrans_Bus!AQ:AQ,SmartTrans_Bus!$C:$C,$B42)*55/10^8</f>
        <v>428.99120912350793</v>
      </c>
      <c r="AP42" s="11">
        <f>SUMIFS(SmartTrans_Bus!AR:AR,SmartTrans_Bus!$C:$C,$B42)*55/10^8</f>
        <v>427.79188982290083</v>
      </c>
      <c r="AQ42" s="11">
        <f>SUMIFS(SmartTrans_Bus!AS:AS,SmartTrans_Bus!$C:$C,$B42)*55/10^8</f>
        <v>425.26239590785985</v>
      </c>
      <c r="AR42" s="11">
        <f>SUMIFS(SmartTrans_Bus!AT:AT,SmartTrans_Bus!$C:$C,$B42)*55/10^8</f>
        <v>421.0760220722583</v>
      </c>
    </row>
    <row r="43" spans="1:44" ht="15.65">
      <c r="A43" t="s">
        <v>867</v>
      </c>
      <c r="B43" s="59" t="s">
        <v>445</v>
      </c>
      <c r="C43" s="11">
        <f>SUMIFS(SmartTrans_Bus!E:E,SmartTrans_Bus!$C:$C,$B43)*55/10^8</f>
        <v>214.44725059351384</v>
      </c>
      <c r="D43" s="11">
        <f>SUMIFS(SmartTrans_Bus!F:F,SmartTrans_Bus!$C:$C,$B43)*55/10^8</f>
        <v>253.70034073307386</v>
      </c>
      <c r="E43" s="11">
        <f>SUMIFS(SmartTrans_Bus!G:G,SmartTrans_Bus!$C:$C,$B43)*55/10^8</f>
        <v>286.69842487603131</v>
      </c>
      <c r="F43" s="11">
        <f>SUMIFS(SmartTrans_Bus!H:H,SmartTrans_Bus!$C:$C,$B43)*55/10^8</f>
        <v>313.95888172880166</v>
      </c>
      <c r="G43" s="11">
        <f>SUMIFS(SmartTrans_Bus!I:I,SmartTrans_Bus!$C:$C,$B43)*55/10^8</f>
        <v>335.97937054171541</v>
      </c>
      <c r="H43" s="11">
        <f>SUMIFS(SmartTrans_Bus!J:J,SmartTrans_Bus!$C:$C,$B43)*55/10^8</f>
        <v>353.23783110901286</v>
      </c>
      <c r="I43" s="11">
        <f>SUMIFS(SmartTrans_Bus!K:K,SmartTrans_Bus!$C:$C,$B43)*55/10^8</f>
        <v>366.19248376884963</v>
      </c>
      <c r="J43" s="11">
        <f>SUMIFS(SmartTrans_Bus!L:L,SmartTrans_Bus!$C:$C,$B43)*55/10^8</f>
        <v>375.28182940329839</v>
      </c>
      <c r="K43" s="11">
        <f>SUMIFS(SmartTrans_Bus!M:M,SmartTrans_Bus!$C:$C,$B43)*55/10^8</f>
        <v>380.92464943833465</v>
      </c>
      <c r="L43" s="11">
        <f>SUMIFS(SmartTrans_Bus!N:N,SmartTrans_Bus!$C:$C,$B43)*55/10^8</f>
        <v>383.52000584386008</v>
      </c>
      <c r="M43" s="11">
        <f>SUMIFS(SmartTrans_Bus!O:O,SmartTrans_Bus!$C:$C,$B43)*55/10^8</f>
        <v>383.44724113368096</v>
      </c>
      <c r="N43" s="11">
        <f>SUMIFS(SmartTrans_Bus!P:P,SmartTrans_Bus!$C:$C,$B43)*55/10^8</f>
        <v>381.0659783655197</v>
      </c>
      <c r="O43" s="11">
        <f>SUMIFS(SmartTrans_Bus!Q:Q,SmartTrans_Bus!$C:$C,$B43)*55/10^8</f>
        <v>376.71612114101293</v>
      </c>
      <c r="P43" s="11">
        <f>SUMIFS(SmartTrans_Bus!R:R,SmartTrans_Bus!$C:$C,$B43)*55/10^8</f>
        <v>370.71785360570999</v>
      </c>
      <c r="Q43" s="11">
        <f>SUMIFS(SmartTrans_Bus!S:S,SmartTrans_Bus!$C:$C,$B43)*55/10^8</f>
        <v>363.37164044907166</v>
      </c>
      <c r="R43" s="11">
        <f>SUMIFS(SmartTrans_Bus!T:T,SmartTrans_Bus!$C:$C,$B43)*55/10^8</f>
        <v>354.95822690447568</v>
      </c>
      <c r="S43" s="11">
        <f>SUMIFS(SmartTrans_Bus!U:U,SmartTrans_Bus!$C:$C,$B43)*55/10^8</f>
        <v>345.73863874921079</v>
      </c>
      <c r="T43" s="11">
        <f>SUMIFS(SmartTrans_Bus!V:V,SmartTrans_Bus!$C:$C,$B43)*55/10^8</f>
        <v>335.95418230447859</v>
      </c>
      <c r="U43" s="11">
        <f>SUMIFS(SmartTrans_Bus!W:W,SmartTrans_Bus!$C:$C,$B43)*55/10^8</f>
        <v>325.82644443539573</v>
      </c>
      <c r="V43" s="11">
        <f>SUMIFS(SmartTrans_Bus!X:X,SmartTrans_Bus!$C:$C,$B43)*55/10^8</f>
        <v>315.55729255099226</v>
      </c>
      <c r="W43" s="11">
        <f>SUMIFS(SmartTrans_Bus!Y:Y,SmartTrans_Bus!$C:$C,$B43)*55/10^8</f>
        <v>305.32887460421011</v>
      </c>
      <c r="X43" s="11">
        <f>SUMIFS(SmartTrans_Bus!Z:Z,SmartTrans_Bus!$C:$C,$B43)*55/10^8</f>
        <v>295.30361909190776</v>
      </c>
      <c r="Y43" s="11">
        <f>SUMIFS(SmartTrans_Bus!AA:AA,SmartTrans_Bus!$C:$C,$B43)*55/10^8</f>
        <v>285.62423505485208</v>
      </c>
      <c r="Z43" s="11">
        <f>SUMIFS(SmartTrans_Bus!AB:AB,SmartTrans_Bus!$C:$C,$B43)*55/10^8</f>
        <v>276.41371207772517</v>
      </c>
      <c r="AA43" s="11">
        <f>SUMIFS(SmartTrans_Bus!AC:AC,SmartTrans_Bus!$C:$C,$B43)*55/10^8</f>
        <v>267.77532028912555</v>
      </c>
      <c r="AB43" s="11">
        <f>SUMIFS(SmartTrans_Bus!AD:AD,SmartTrans_Bus!$C:$C,$B43)*55/10^8</f>
        <v>259.79261036156339</v>
      </c>
      <c r="AC43" s="11">
        <f>SUMIFS(SmartTrans_Bus!AE:AE,SmartTrans_Bus!$C:$C,$B43)*55/10^8</f>
        <v>252.52941351145694</v>
      </c>
      <c r="AD43" s="11">
        <f>SUMIFS(SmartTrans_Bus!AF:AF,SmartTrans_Bus!$C:$C,$B43)*55/10^8</f>
        <v>246.0298414991494</v>
      </c>
      <c r="AE43" s="11">
        <f>SUMIFS(SmartTrans_Bus!AG:AG,SmartTrans_Bus!$C:$C,$B43)*55/10^8</f>
        <v>240.31828662888915</v>
      </c>
      <c r="AF43" s="11">
        <f>SUMIFS(SmartTrans_Bus!AH:AH,SmartTrans_Bus!$C:$C,$B43)*55/10^8</f>
        <v>235.39942174883421</v>
      </c>
      <c r="AG43" s="11">
        <f>SUMIFS(SmartTrans_Bus!AI:AI,SmartTrans_Bus!$C:$C,$B43)*55/10^8</f>
        <v>231.25820025106427</v>
      </c>
      <c r="AH43" s="11">
        <f>SUMIFS(SmartTrans_Bus!AJ:AJ,SmartTrans_Bus!$C:$C,$B43)*55/10^8</f>
        <v>227.85985607156422</v>
      </c>
      <c r="AI43" s="11">
        <f>SUMIFS(SmartTrans_Bus!AK:AK,SmartTrans_Bus!$C:$C,$B43)*55/10^8</f>
        <v>225.1499036902533</v>
      </c>
      <c r="AJ43" s="11">
        <f>SUMIFS(SmartTrans_Bus!AL:AL,SmartTrans_Bus!$C:$C,$B43)*55/10^8</f>
        <v>223.05413813093236</v>
      </c>
      <c r="AK43" s="11">
        <f>SUMIFS(SmartTrans_Bus!AM:AM,SmartTrans_Bus!$C:$C,$B43)*55/10^8</f>
        <v>221.4786349613332</v>
      </c>
      <c r="AL43" s="11">
        <f>SUMIFS(SmartTrans_Bus!AN:AN,SmartTrans_Bus!$C:$C,$B43)*55/10^8</f>
        <v>220.30975029310392</v>
      </c>
      <c r="AM43" s="11">
        <f>SUMIFS(SmartTrans_Bus!AO:AO,SmartTrans_Bus!$C:$C,$B43)*55/10^8</f>
        <v>219.41412078180099</v>
      </c>
      <c r="AN43" s="11">
        <f>SUMIFS(SmartTrans_Bus!AP:AP,SmartTrans_Bus!$C:$C,$B43)*55/10^8</f>
        <v>218.63866362689228</v>
      </c>
      <c r="AO43" s="11">
        <f>SUMIFS(SmartTrans_Bus!AQ:AQ,SmartTrans_Bus!$C:$C,$B43)*55/10^8</f>
        <v>217.81057657176126</v>
      </c>
      <c r="AP43" s="11">
        <f>SUMIFS(SmartTrans_Bus!AR:AR,SmartTrans_Bus!$C:$C,$B43)*55/10^8</f>
        <v>216.73733790370528</v>
      </c>
      <c r="AQ43" s="11">
        <f>SUMIFS(SmartTrans_Bus!AS:AS,SmartTrans_Bus!$C:$C,$B43)*55/10^8</f>
        <v>215.20670645393537</v>
      </c>
      <c r="AR43" s="11">
        <f>SUMIFS(SmartTrans_Bus!AT:AT,SmartTrans_Bus!$C:$C,$B43)*55/10^8</f>
        <v>212.98672159757686</v>
      </c>
    </row>
    <row r="44" spans="1:44" ht="15.65">
      <c r="A44" t="s">
        <v>866</v>
      </c>
      <c r="B44" s="59" t="s">
        <v>455</v>
      </c>
      <c r="C44" s="11">
        <f>SUMIFS(SmartTrans_Bus!E:E,SmartTrans_Bus!$C:$C,$B44)*55/10^8</f>
        <v>1245.2928042624576</v>
      </c>
      <c r="D44" s="11">
        <f>SUMIFS(SmartTrans_Bus!F:F,SmartTrans_Bus!$C:$C,$B44)*55/10^8</f>
        <v>1241.4502675102874</v>
      </c>
      <c r="E44" s="11">
        <f>SUMIFS(SmartTrans_Bus!G:G,SmartTrans_Bus!$C:$C,$B44)*55/10^8</f>
        <v>1239.6488450868781</v>
      </c>
      <c r="F44" s="11">
        <f>SUMIFS(SmartTrans_Bus!H:H,SmartTrans_Bus!$C:$C,$B44)*55/10^8</f>
        <v>1239.7701488168045</v>
      </c>
      <c r="G44" s="11">
        <f>SUMIFS(SmartTrans_Bus!I:I,SmartTrans_Bus!$C:$C,$B44)*55/10^8</f>
        <v>1241.6961606080963</v>
      </c>
      <c r="H44" s="11">
        <f>SUMIFS(SmartTrans_Bus!J:J,SmartTrans_Bus!$C:$C,$B44)*55/10^8</f>
        <v>1245.3092324522302</v>
      </c>
      <c r="I44" s="11">
        <f>SUMIFS(SmartTrans_Bus!K:K,SmartTrans_Bus!$C:$C,$B44)*55/10^8</f>
        <v>1250.4920864241351</v>
      </c>
      <c r="J44" s="11">
        <f>SUMIFS(SmartTrans_Bus!L:L,SmartTrans_Bus!$C:$C,$B44)*55/10^8</f>
        <v>1257.1278146821976</v>
      </c>
      <c r="K44" s="11">
        <f>SUMIFS(SmartTrans_Bus!M:M,SmartTrans_Bus!$C:$C,$B44)*55/10^8</f>
        <v>1265.0998794682459</v>
      </c>
      <c r="L44" s="11">
        <f>SUMIFS(SmartTrans_Bus!N:N,SmartTrans_Bus!$C:$C,$B44)*55/10^8</f>
        <v>1274.2921131075661</v>
      </c>
      <c r="M44" s="11">
        <f>SUMIFS(SmartTrans_Bus!O:O,SmartTrans_Bus!$C:$C,$B44)*55/10^8</f>
        <v>1284.5887180088957</v>
      </c>
      <c r="N44" s="11">
        <f>SUMIFS(SmartTrans_Bus!P:P,SmartTrans_Bus!$C:$C,$B44)*55/10^8</f>
        <v>1295.8742666644212</v>
      </c>
      <c r="O44" s="11">
        <f>SUMIFS(SmartTrans_Bus!Q:Q,SmartTrans_Bus!$C:$C,$B44)*55/10^8</f>
        <v>1308.0337016497849</v>
      </c>
      <c r="P44" s="11">
        <f>SUMIFS(SmartTrans_Bus!R:R,SmartTrans_Bus!$C:$C,$B44)*55/10^8</f>
        <v>1320.9523356240752</v>
      </c>
      <c r="Q44" s="11">
        <f>SUMIFS(SmartTrans_Bus!S:S,SmartTrans_Bus!$C:$C,$B44)*55/10^8</f>
        <v>1334.5158513298331</v>
      </c>
      <c r="R44" s="11">
        <f>SUMIFS(SmartTrans_Bus!T:T,SmartTrans_Bus!$C:$C,$B44)*55/10^8</f>
        <v>1348.6103015930573</v>
      </c>
      <c r="S44" s="11">
        <f>SUMIFS(SmartTrans_Bus!U:U,SmartTrans_Bus!$C:$C,$B44)*55/10^8</f>
        <v>1363.12210932319</v>
      </c>
      <c r="T44" s="11">
        <f>SUMIFS(SmartTrans_Bus!V:V,SmartTrans_Bus!$C:$C,$B44)*55/10^8</f>
        <v>1377.938067513129</v>
      </c>
      <c r="U44" s="11">
        <f>SUMIFS(SmartTrans_Bus!W:W,SmartTrans_Bus!$C:$C,$B44)*55/10^8</f>
        <v>1392.9453392392209</v>
      </c>
      <c r="V44" s="11">
        <f>SUMIFS(SmartTrans_Bus!X:X,SmartTrans_Bus!$C:$C,$B44)*55/10^8</f>
        <v>1408.0314576612711</v>
      </c>
      <c r="W44" s="11">
        <f>SUMIFS(SmartTrans_Bus!Y:Y,SmartTrans_Bus!$C:$C,$B44)*55/10^8</f>
        <v>1423.0843260225281</v>
      </c>
      <c r="X44" s="11">
        <f>SUMIFS(SmartTrans_Bus!Z:Z,SmartTrans_Bus!$C:$C,$B44)*55/10^8</f>
        <v>1437.9922176496909</v>
      </c>
      <c r="Y44" s="11">
        <f>SUMIFS(SmartTrans_Bus!AA:AA,SmartTrans_Bus!$C:$C,$B44)*55/10^8</f>
        <v>1452.6437759529226</v>
      </c>
      <c r="Z44" s="11">
        <f>SUMIFS(SmartTrans_Bus!AB:AB,SmartTrans_Bus!$C:$C,$B44)*55/10^8</f>
        <v>1466.9280144258246</v>
      </c>
      <c r="AA44" s="11">
        <f>SUMIFS(SmartTrans_Bus!AC:AC,SmartTrans_Bus!$C:$C,$B44)*55/10^8</f>
        <v>1480.7343166454532</v>
      </c>
      <c r="AB44" s="11">
        <f>SUMIFS(SmartTrans_Bus!AD:AD,SmartTrans_Bus!$C:$C,$B44)*55/10^8</f>
        <v>1493.9524362723237</v>
      </c>
      <c r="AC44" s="11">
        <f>SUMIFS(SmartTrans_Bus!AE:AE,SmartTrans_Bus!$C:$C,$B44)*55/10^8</f>
        <v>1506.4724970503894</v>
      </c>
      <c r="AD44" s="11">
        <f>SUMIFS(SmartTrans_Bus!AF:AF,SmartTrans_Bus!$C:$C,$B44)*55/10^8</f>
        <v>1518.1849928070721</v>
      </c>
      <c r="AE44" s="11">
        <f>SUMIFS(SmartTrans_Bus!AG:AG,SmartTrans_Bus!$C:$C,$B44)*55/10^8</f>
        <v>1528.980787453225</v>
      </c>
      <c r="AF44" s="11">
        <f>SUMIFS(SmartTrans_Bus!AH:AH,SmartTrans_Bus!$C:$C,$B44)*55/10^8</f>
        <v>1538.751114983173</v>
      </c>
      <c r="AG44" s="11">
        <f>SUMIFS(SmartTrans_Bus!AI:AI,SmartTrans_Bus!$C:$C,$B44)*55/10^8</f>
        <v>1547.3875794746762</v>
      </c>
      <c r="AH44" s="11">
        <f>SUMIFS(SmartTrans_Bus!AJ:AJ,SmartTrans_Bus!$C:$C,$B44)*55/10^8</f>
        <v>1554.7821550889587</v>
      </c>
      <c r="AI44" s="11">
        <f>SUMIFS(SmartTrans_Bus!AK:AK,SmartTrans_Bus!$C:$C,$B44)*55/10^8</f>
        <v>1560.8271860706861</v>
      </c>
      <c r="AJ44" s="11">
        <f>SUMIFS(SmartTrans_Bus!AL:AL,SmartTrans_Bus!$C:$C,$B44)*55/10^8</f>
        <v>1565.4153867479856</v>
      </c>
      <c r="AK44" s="11">
        <f>SUMIFS(SmartTrans_Bus!AM:AM,SmartTrans_Bus!$C:$C,$B44)*55/10^8</f>
        <v>1568.4398415324242</v>
      </c>
      <c r="AL44" s="11">
        <f>SUMIFS(SmartTrans_Bus!AN:AN,SmartTrans_Bus!$C:$C,$B44)*55/10^8</f>
        <v>1569.7940049190277</v>
      </c>
      <c r="AM44" s="11">
        <f>SUMIFS(SmartTrans_Bus!AO:AO,SmartTrans_Bus!$C:$C,$B44)*55/10^8</f>
        <v>1569.3717014862752</v>
      </c>
      <c r="AN44" s="11">
        <f>SUMIFS(SmartTrans_Bus!AP:AP,SmartTrans_Bus!$C:$C,$B44)*55/10^8</f>
        <v>1567.067125896092</v>
      </c>
      <c r="AO44" s="11">
        <f>SUMIFS(SmartTrans_Bus!AQ:AQ,SmartTrans_Bus!$C:$C,$B44)*55/10^8</f>
        <v>1562.7748428938617</v>
      </c>
      <c r="AP44" s="11">
        <f>SUMIFS(SmartTrans_Bus!AR:AR,SmartTrans_Bus!$C:$C,$B44)*55/10^8</f>
        <v>1556.3897873084127</v>
      </c>
      <c r="AQ44" s="11">
        <f>SUMIFS(SmartTrans_Bus!AS:AS,SmartTrans_Bus!$C:$C,$B44)*55/10^8</f>
        <v>1547.8072640520224</v>
      </c>
      <c r="AR44" s="11">
        <f>SUMIFS(SmartTrans_Bus!AT:AT,SmartTrans_Bus!$C:$C,$B44)*55/10^8</f>
        <v>1536.92294812043</v>
      </c>
    </row>
    <row r="45" spans="1:44" ht="15.65">
      <c r="A45" t="s">
        <v>865</v>
      </c>
      <c r="B45" s="59" t="s">
        <v>440</v>
      </c>
      <c r="C45" s="11">
        <f>SUMIFS(SmartTrans_Bus!E:E,SmartTrans_Bus!$C:$C,$B45)*55/10^8</f>
        <v>749.12698385985607</v>
      </c>
      <c r="D45" s="11">
        <f>SUMIFS(SmartTrans_Bus!F:F,SmartTrans_Bus!$C:$C,$B45)*55/10^8</f>
        <v>797.71451921769744</v>
      </c>
      <c r="E45" s="11">
        <f>SUMIFS(SmartTrans_Bus!G:G,SmartTrans_Bus!$C:$C,$B45)*55/10^8</f>
        <v>834.82820779282383</v>
      </c>
      <c r="F45" s="11">
        <f>SUMIFS(SmartTrans_Bus!H:H,SmartTrans_Bus!$C:$C,$B45)*55/10^8</f>
        <v>861.75999707393635</v>
      </c>
      <c r="G45" s="11">
        <f>SUMIFS(SmartTrans_Bus!I:I,SmartTrans_Bus!$C:$C,$B45)*55/10^8</f>
        <v>879.73827015185077</v>
      </c>
      <c r="H45" s="11">
        <f>SUMIFS(SmartTrans_Bus!J:J,SmartTrans_Bus!$C:$C,$B45)*55/10^8</f>
        <v>889.92784571950153</v>
      </c>
      <c r="I45" s="11">
        <f>SUMIFS(SmartTrans_Bus!K:K,SmartTrans_Bus!$C:$C,$B45)*55/10^8</f>
        <v>893.42997807193592</v>
      </c>
      <c r="J45" s="11">
        <f>SUMIFS(SmartTrans_Bus!L:L,SmartTrans_Bus!$C:$C,$B45)*55/10^8</f>
        <v>891.28235710631589</v>
      </c>
      <c r="K45" s="11">
        <f>SUMIFS(SmartTrans_Bus!M:M,SmartTrans_Bus!$C:$C,$B45)*55/10^8</f>
        <v>884.45910832191828</v>
      </c>
      <c r="L45" s="11">
        <f>SUMIFS(SmartTrans_Bus!N:N,SmartTrans_Bus!$C:$C,$B45)*55/10^8</f>
        <v>873.87079282014042</v>
      </c>
      <c r="M45" s="11">
        <f>SUMIFS(SmartTrans_Bus!O:O,SmartTrans_Bus!$C:$C,$B45)*55/10^8</f>
        <v>860.36440730447998</v>
      </c>
      <c r="N45" s="11">
        <f>SUMIFS(SmartTrans_Bus!P:P,SmartTrans_Bus!$C:$C,$B45)*55/10^8</f>
        <v>844.72338408057283</v>
      </c>
      <c r="O45" s="11">
        <f>SUMIFS(SmartTrans_Bus!Q:Q,SmartTrans_Bus!$C:$C,$B45)*55/10^8</f>
        <v>827.66759105614869</v>
      </c>
      <c r="P45" s="11">
        <f>SUMIFS(SmartTrans_Bus!R:R,SmartTrans_Bus!$C:$C,$B45)*55/10^8</f>
        <v>809.85333174106074</v>
      </c>
      <c r="Q45" s="11">
        <f>SUMIFS(SmartTrans_Bus!S:S,SmartTrans_Bus!$C:$C,$B45)*55/10^8</f>
        <v>791.87334524727828</v>
      </c>
      <c r="R45" s="11">
        <f>SUMIFS(SmartTrans_Bus!T:T,SmartTrans_Bus!$C:$C,$B45)*55/10^8</f>
        <v>774.2568062888912</v>
      </c>
      <c r="S45" s="11">
        <f>SUMIFS(SmartTrans_Bus!U:U,SmartTrans_Bus!$C:$C,$B45)*55/10^8</f>
        <v>757.4693251820886</v>
      </c>
      <c r="T45" s="11">
        <f>SUMIFS(SmartTrans_Bus!V:V,SmartTrans_Bus!$C:$C,$B45)*55/10^8</f>
        <v>741.9129478451872</v>
      </c>
      <c r="U45" s="11">
        <f>SUMIFS(SmartTrans_Bus!W:W,SmartTrans_Bus!$C:$C,$B45)*55/10^8</f>
        <v>727.92615579861683</v>
      </c>
      <c r="V45" s="11">
        <f>SUMIFS(SmartTrans_Bus!X:X,SmartTrans_Bus!$C:$C,$B45)*55/10^8</f>
        <v>715.78386616492708</v>
      </c>
      <c r="W45" s="11">
        <f>SUMIFS(SmartTrans_Bus!Y:Y,SmartTrans_Bus!$C:$C,$B45)*55/10^8</f>
        <v>705.69743166876356</v>
      </c>
      <c r="X45" s="11">
        <f>SUMIFS(SmartTrans_Bus!Z:Z,SmartTrans_Bus!$C:$C,$B45)*55/10^8</f>
        <v>697.81464063690828</v>
      </c>
      <c r="Y45" s="11">
        <f>SUMIFS(SmartTrans_Bus!AA:AA,SmartTrans_Bus!$C:$C,$B45)*55/10^8</f>
        <v>692.21971699825224</v>
      </c>
      <c r="Z45" s="11">
        <f>SUMIFS(SmartTrans_Bus!AB:AB,SmartTrans_Bus!$C:$C,$B45)*55/10^8</f>
        <v>688.93332028379655</v>
      </c>
      <c r="AA45" s="11">
        <f>SUMIFS(SmartTrans_Bus!AC:AC,SmartTrans_Bus!$C:$C,$B45)*55/10^8</f>
        <v>687.91254562665983</v>
      </c>
      <c r="AB45" s="11">
        <f>SUMIFS(SmartTrans_Bus!AD:AD,SmartTrans_Bus!$C:$C,$B45)*55/10^8</f>
        <v>689.05092376206937</v>
      </c>
      <c r="AC45" s="11">
        <f>SUMIFS(SmartTrans_Bus!AE:AE,SmartTrans_Bus!$C:$C,$B45)*55/10^8</f>
        <v>692.17842102739655</v>
      </c>
      <c r="AD45" s="11">
        <f>SUMIFS(SmartTrans_Bus!AF:AF,SmartTrans_Bus!$C:$C,$B45)*55/10^8</f>
        <v>697.06143936209094</v>
      </c>
      <c r="AE45" s="11">
        <f>SUMIFS(SmartTrans_Bus!AG:AG,SmartTrans_Bus!$C:$C,$B45)*55/10^8</f>
        <v>703.40281630773029</v>
      </c>
      <c r="AF45" s="11">
        <f>SUMIFS(SmartTrans_Bus!AH:AH,SmartTrans_Bus!$C:$C,$B45)*55/10^8</f>
        <v>710.84182500801137</v>
      </c>
      <c r="AG45" s="11">
        <f>SUMIFS(SmartTrans_Bus!AI:AI,SmartTrans_Bus!$C:$C,$B45)*55/10^8</f>
        <v>718.95417420874298</v>
      </c>
      <c r="AH45" s="11">
        <f>SUMIFS(SmartTrans_Bus!AJ:AJ,SmartTrans_Bus!$C:$C,$B45)*55/10^8</f>
        <v>727.25200825786271</v>
      </c>
      <c r="AI45" s="11">
        <f>SUMIFS(SmartTrans_Bus!AK:AK,SmartTrans_Bus!$C:$C,$B45)*55/10^8</f>
        <v>735.18390710539472</v>
      </c>
      <c r="AJ45" s="11">
        <f>SUMIFS(SmartTrans_Bus!AL:AL,SmartTrans_Bus!$C:$C,$B45)*55/10^8</f>
        <v>742.13488630350037</v>
      </c>
      <c r="AK45" s="11">
        <f>SUMIFS(SmartTrans_Bus!AM:AM,SmartTrans_Bus!$C:$C,$B45)*55/10^8</f>
        <v>747.42639700646123</v>
      </c>
      <c r="AL45" s="11">
        <f>SUMIFS(SmartTrans_Bus!AN:AN,SmartTrans_Bus!$C:$C,$B45)*55/10^8</f>
        <v>750.31632597063322</v>
      </c>
      <c r="AM45" s="11">
        <f>SUMIFS(SmartTrans_Bus!AO:AO,SmartTrans_Bus!$C:$C,$B45)*55/10^8</f>
        <v>749.99899555455204</v>
      </c>
      <c r="AN45" s="11">
        <f>SUMIFS(SmartTrans_Bus!AP:AP,SmartTrans_Bus!$C:$C,$B45)*55/10^8</f>
        <v>745.60516371879964</v>
      </c>
      <c r="AO45" s="11">
        <f>SUMIFS(SmartTrans_Bus!AQ:AQ,SmartTrans_Bus!$C:$C,$B45)*55/10^8</f>
        <v>736.20202402613268</v>
      </c>
      <c r="AP45" s="11">
        <f>SUMIFS(SmartTrans_Bus!AR:AR,SmartTrans_Bus!$C:$C,$B45)*55/10^8</f>
        <v>720.79320564138459</v>
      </c>
      <c r="AQ45" s="11">
        <f>SUMIFS(SmartTrans_Bus!AS:AS,SmartTrans_Bus!$C:$C,$B45)*55/10^8</f>
        <v>698.31877333152727</v>
      </c>
      <c r="AR45" s="11">
        <f>SUMIFS(SmartTrans_Bus!AT:AT,SmartTrans_Bus!$C:$C,$B45)*55/10^8</f>
        <v>667.65522746563659</v>
      </c>
    </row>
    <row r="46" spans="1:44" ht="15.65">
      <c r="A46" t="s">
        <v>864</v>
      </c>
      <c r="B46" s="59" t="s">
        <v>469</v>
      </c>
      <c r="C46" s="11">
        <f>SUMIFS(SmartTrans_Bus!E:E,SmartTrans_Bus!$C:$C,$B46)*55/10^8</f>
        <v>830.58723074845125</v>
      </c>
      <c r="D46" s="11">
        <f>SUMIFS(SmartTrans_Bus!F:F,SmartTrans_Bus!$C:$C,$B46)*55/10^8</f>
        <v>834.13575755647616</v>
      </c>
      <c r="E46" s="11">
        <f>SUMIFS(SmartTrans_Bus!G:G,SmartTrans_Bus!$C:$C,$B46)*55/10^8</f>
        <v>837.43589568676532</v>
      </c>
      <c r="F46" s="11">
        <f>SUMIFS(SmartTrans_Bus!H:H,SmartTrans_Bus!$C:$C,$B46)*55/10^8</f>
        <v>840.48144226785632</v>
      </c>
      <c r="G46" s="11">
        <f>SUMIFS(SmartTrans_Bus!I:I,SmartTrans_Bus!$C:$C,$B46)*55/10^8</f>
        <v>843.26769412324813</v>
      </c>
      <c r="H46" s="11">
        <f>SUMIFS(SmartTrans_Bus!J:J,SmartTrans_Bus!$C:$C,$B46)*55/10^8</f>
        <v>845.79144777138629</v>
      </c>
      <c r="I46" s="11">
        <f>SUMIFS(SmartTrans_Bus!K:K,SmartTrans_Bus!$C:$C,$B46)*55/10^8</f>
        <v>848.05099942567949</v>
      </c>
      <c r="J46" s="11">
        <f>SUMIFS(SmartTrans_Bus!L:L,SmartTrans_Bus!$C:$C,$B46)*55/10^8</f>
        <v>850.04614499448439</v>
      </c>
      <c r="K46" s="11">
        <f>SUMIFS(SmartTrans_Bus!M:M,SmartTrans_Bus!$C:$C,$B46)*55/10^8</f>
        <v>851.77818008111922</v>
      </c>
      <c r="L46" s="11">
        <f>SUMIFS(SmartTrans_Bus!N:N,SmartTrans_Bus!$C:$C,$B46)*55/10^8</f>
        <v>853.24989998384922</v>
      </c>
      <c r="M46" s="11">
        <f>SUMIFS(SmartTrans_Bus!O:O,SmartTrans_Bus!$C:$C,$B46)*55/10^8</f>
        <v>854.46559969590169</v>
      </c>
      <c r="N46" s="11">
        <f>SUMIFS(SmartTrans_Bus!P:P,SmartTrans_Bus!$C:$C,$B46)*55/10^8</f>
        <v>855.43107390545674</v>
      </c>
      <c r="O46" s="11">
        <f>SUMIFS(SmartTrans_Bus!Q:Q,SmartTrans_Bus!$C:$C,$B46)*55/10^8</f>
        <v>856.15361699564539</v>
      </c>
      <c r="P46" s="11">
        <f>SUMIFS(SmartTrans_Bus!R:R,SmartTrans_Bus!$C:$C,$B46)*55/10^8</f>
        <v>856.64202304455989</v>
      </c>
      <c r="Q46" s="11">
        <f>SUMIFS(SmartTrans_Bus!S:S,SmartTrans_Bus!$C:$C,$B46)*55/10^8</f>
        <v>856.90658582524577</v>
      </c>
      <c r="R46" s="11">
        <f>SUMIFS(SmartTrans_Bus!T:T,SmartTrans_Bus!$C:$C,$B46)*55/10^8</f>
        <v>856.95909880569684</v>
      </c>
      <c r="S46" s="11">
        <f>SUMIFS(SmartTrans_Bus!U:U,SmartTrans_Bus!$C:$C,$B46)*55/10^8</f>
        <v>856.8128551488735</v>
      </c>
      <c r="T46" s="11">
        <f>SUMIFS(SmartTrans_Bus!V:V,SmartTrans_Bus!$C:$C,$B46)*55/10^8</f>
        <v>856.48264771268111</v>
      </c>
      <c r="U46" s="11">
        <f>SUMIFS(SmartTrans_Bus!W:W,SmartTrans_Bus!$C:$C,$B46)*55/10^8</f>
        <v>855.98476904998347</v>
      </c>
      <c r="V46" s="11">
        <f>SUMIFS(SmartTrans_Bus!X:X,SmartTrans_Bus!$C:$C,$B46)*55/10^8</f>
        <v>855.33701140860433</v>
      </c>
      <c r="W46" s="11">
        <f>SUMIFS(SmartTrans_Bus!Y:Y,SmartTrans_Bus!$C:$C,$B46)*55/10^8</f>
        <v>854.55866673131027</v>
      </c>
      <c r="X46" s="11">
        <f>SUMIFS(SmartTrans_Bus!Z:Z,SmartTrans_Bus!$C:$C,$B46)*55/10^8</f>
        <v>853.67052665583572</v>
      </c>
      <c r="Y46" s="11">
        <f>SUMIFS(SmartTrans_Bus!AA:AA,SmartTrans_Bus!$C:$C,$B46)*55/10^8</f>
        <v>852.69488251486212</v>
      </c>
      <c r="Z46" s="11">
        <f>SUMIFS(SmartTrans_Bus!AB:AB,SmartTrans_Bus!$C:$C,$B46)*55/10^8</f>
        <v>851.65552533602613</v>
      </c>
      <c r="AA46" s="11">
        <f>SUMIFS(SmartTrans_Bus!AC:AC,SmartTrans_Bus!$C:$C,$B46)*55/10^8</f>
        <v>850.57774584192555</v>
      </c>
      <c r="AB46" s="11">
        <f>SUMIFS(SmartTrans_Bus!AD:AD,SmartTrans_Bus!$C:$C,$B46)*55/10^8</f>
        <v>849.48833445010484</v>
      </c>
      <c r="AC46" s="11">
        <f>SUMIFS(SmartTrans_Bus!AE:AE,SmartTrans_Bus!$C:$C,$B46)*55/10^8</f>
        <v>848.41558127307269</v>
      </c>
      <c r="AD46" s="11">
        <f>SUMIFS(SmartTrans_Bus!AF:AF,SmartTrans_Bus!$C:$C,$B46)*55/10^8</f>
        <v>847.3892761182841</v>
      </c>
      <c r="AE46" s="11">
        <f>SUMIFS(SmartTrans_Bus!AG:AG,SmartTrans_Bus!$C:$C,$B46)*55/10^8</f>
        <v>846.44070848814772</v>
      </c>
      <c r="AF46" s="11">
        <f>SUMIFS(SmartTrans_Bus!AH:AH,SmartTrans_Bus!$C:$C,$B46)*55/10^8</f>
        <v>845.602667580044</v>
      </c>
      <c r="AG46" s="11">
        <f>SUMIFS(SmartTrans_Bus!AI:AI,SmartTrans_Bus!$C:$C,$B46)*55/10^8</f>
        <v>844.90944228628041</v>
      </c>
      <c r="AH46" s="11">
        <f>SUMIFS(SmartTrans_Bus!AJ:AJ,SmartTrans_Bus!$C:$C,$B46)*55/10^8</f>
        <v>844.39682119415363</v>
      </c>
      <c r="AI46" s="11">
        <f>SUMIFS(SmartTrans_Bus!AK:AK,SmartTrans_Bus!$C:$C,$B46)*55/10^8</f>
        <v>844.1020925858794</v>
      </c>
      <c r="AJ46" s="11">
        <f>SUMIFS(SmartTrans_Bus!AL:AL,SmartTrans_Bus!$C:$C,$B46)*55/10^8</f>
        <v>844.06404443865495</v>
      </c>
      <c r="AK46" s="11">
        <f>SUMIFS(SmartTrans_Bus!AM:AM,SmartTrans_Bus!$C:$C,$B46)*55/10^8</f>
        <v>844.32296442462496</v>
      </c>
      <c r="AL46" s="11">
        <f>SUMIFS(SmartTrans_Bus!AN:AN,SmartTrans_Bus!$C:$C,$B46)*55/10^8</f>
        <v>844.92063991088071</v>
      </c>
      <c r="AM46" s="11">
        <f>SUMIFS(SmartTrans_Bus!AO:AO,SmartTrans_Bus!$C:$C,$B46)*55/10^8</f>
        <v>845.90035795947324</v>
      </c>
      <c r="AN46" s="11">
        <f>SUMIFS(SmartTrans_Bus!AP:AP,SmartTrans_Bus!$C:$C,$B46)*55/10^8</f>
        <v>847.30690532741846</v>
      </c>
      <c r="AO46" s="11">
        <f>SUMIFS(SmartTrans_Bus!AQ:AQ,SmartTrans_Bus!$C:$C,$B46)*55/10^8</f>
        <v>849.18656846667375</v>
      </c>
      <c r="AP46" s="11">
        <f>SUMIFS(SmartTrans_Bus!AR:AR,SmartTrans_Bus!$C:$C,$B46)*55/10^8</f>
        <v>851.58713352415907</v>
      </c>
      <c r="AQ46" s="11">
        <f>SUMIFS(SmartTrans_Bus!AS:AS,SmartTrans_Bus!$C:$C,$B46)*55/10^8</f>
        <v>854.55788634175326</v>
      </c>
      <c r="AR46" s="11">
        <f>SUMIFS(SmartTrans_Bus!AT:AT,SmartTrans_Bus!$C:$C,$B46)*55/10^8</f>
        <v>858.14961245626921</v>
      </c>
    </row>
    <row r="47" spans="1:44" ht="15.65">
      <c r="A47" t="s">
        <v>863</v>
      </c>
      <c r="B47" s="59" t="s">
        <v>467</v>
      </c>
      <c r="C47" s="11">
        <f>SUMIFS(SmartTrans_Bus!E:E,SmartTrans_Bus!$C:$C,$B47)*55/10^8</f>
        <v>522.31236791845333</v>
      </c>
      <c r="D47" s="11">
        <f>SUMIFS(SmartTrans_Bus!F:F,SmartTrans_Bus!$C:$C,$B47)*55/10^8</f>
        <v>552.79192196476333</v>
      </c>
      <c r="E47" s="11">
        <f>SUMIFS(SmartTrans_Bus!G:G,SmartTrans_Bus!$C:$C,$B47)*55/10^8</f>
        <v>576.81679718802741</v>
      </c>
      <c r="F47" s="11">
        <f>SUMIFS(SmartTrans_Bus!H:H,SmartTrans_Bus!$C:$C,$B47)*55/10^8</f>
        <v>595.16191458054311</v>
      </c>
      <c r="G47" s="11">
        <f>SUMIFS(SmartTrans_Bus!I:I,SmartTrans_Bus!$C:$C,$B47)*55/10^8</f>
        <v>608.56152033262936</v>
      </c>
      <c r="H47" s="11">
        <f>SUMIFS(SmartTrans_Bus!J:J,SmartTrans_Bus!$C:$C,$B47)*55/10^8</f>
        <v>617.70918583263415</v>
      </c>
      <c r="I47" s="11">
        <f>SUMIFS(SmartTrans_Bus!K:K,SmartTrans_Bus!$C:$C,$B47)*55/10^8</f>
        <v>623.25780766693697</v>
      </c>
      <c r="J47" s="11">
        <f>SUMIFS(SmartTrans_Bus!L:L,SmartTrans_Bus!$C:$C,$B47)*55/10^8</f>
        <v>625.81960761993719</v>
      </c>
      <c r="K47" s="11">
        <f>SUMIFS(SmartTrans_Bus!M:M,SmartTrans_Bus!$C:$C,$B47)*55/10^8</f>
        <v>625.96613267406963</v>
      </c>
      <c r="L47" s="11">
        <f>SUMIFS(SmartTrans_Bus!N:N,SmartTrans_Bus!$C:$C,$B47)*55/10^8</f>
        <v>624.22825500978809</v>
      </c>
      <c r="M47" s="11">
        <f>SUMIFS(SmartTrans_Bus!O:O,SmartTrans_Bus!$C:$C,$B47)*55/10^8</f>
        <v>621.09617200558114</v>
      </c>
      <c r="N47" s="11">
        <f>SUMIFS(SmartTrans_Bus!P:P,SmartTrans_Bus!$C:$C,$B47)*55/10^8</f>
        <v>617.01940623796281</v>
      </c>
      <c r="O47" s="11">
        <f>SUMIFS(SmartTrans_Bus!Q:Q,SmartTrans_Bus!$C:$C,$B47)*55/10^8</f>
        <v>612.40680548147168</v>
      </c>
      <c r="P47" s="11">
        <f>SUMIFS(SmartTrans_Bus!R:R,SmartTrans_Bus!$C:$C,$B47)*55/10^8</f>
        <v>607.62654270867642</v>
      </c>
      <c r="Q47" s="11">
        <f>SUMIFS(SmartTrans_Bus!S:S,SmartTrans_Bus!$C:$C,$B47)*55/10^8</f>
        <v>603.00611609017426</v>
      </c>
      <c r="R47" s="11">
        <f>SUMIFS(SmartTrans_Bus!T:T,SmartTrans_Bus!$C:$C,$B47)*55/10^8</f>
        <v>598.83234899458228</v>
      </c>
      <c r="S47" s="11">
        <f>SUMIFS(SmartTrans_Bus!U:U,SmartTrans_Bus!$C:$C,$B47)*55/10^8</f>
        <v>595.35138998855564</v>
      </c>
      <c r="T47" s="11">
        <f>SUMIFS(SmartTrans_Bus!V:V,SmartTrans_Bus!$C:$C,$B47)*55/10^8</f>
        <v>592.7687128367694</v>
      </c>
      <c r="U47" s="11">
        <f>SUMIFS(SmartTrans_Bus!W:W,SmartTrans_Bus!$C:$C,$B47)*55/10^8</f>
        <v>591.24911650193201</v>
      </c>
      <c r="V47" s="11">
        <f>SUMIFS(SmartTrans_Bus!X:X,SmartTrans_Bus!$C:$C,$B47)*55/10^8</f>
        <v>590.91672514477409</v>
      </c>
      <c r="W47" s="11">
        <f>SUMIFS(SmartTrans_Bus!Y:Y,SmartTrans_Bus!$C:$C,$B47)*55/10^8</f>
        <v>591.85498812405092</v>
      </c>
      <c r="X47" s="11">
        <f>SUMIFS(SmartTrans_Bus!Z:Z,SmartTrans_Bus!$C:$C,$B47)*55/10^8</f>
        <v>594.10667999655959</v>
      </c>
      <c r="Y47" s="11">
        <f>SUMIFS(SmartTrans_Bus!AA:AA,SmartTrans_Bus!$C:$C,$B47)*55/10^8</f>
        <v>597.67390051710561</v>
      </c>
      <c r="Z47" s="11">
        <f>SUMIFS(SmartTrans_Bus!AB:AB,SmartTrans_Bus!$C:$C,$B47)*55/10^8</f>
        <v>602.51807463853299</v>
      </c>
      <c r="AA47" s="11">
        <f>SUMIFS(SmartTrans_Bus!AC:AC,SmartTrans_Bus!$C:$C,$B47)*55/10^8</f>
        <v>608.55995251171271</v>
      </c>
      <c r="AB47" s="11">
        <f>SUMIFS(SmartTrans_Bus!AD:AD,SmartTrans_Bus!$C:$C,$B47)*55/10^8</f>
        <v>615.67960948554844</v>
      </c>
      <c r="AC47" s="11">
        <f>SUMIFS(SmartTrans_Bus!AE:AE,SmartTrans_Bus!$C:$C,$B47)*55/10^8</f>
        <v>623.7164461069533</v>
      </c>
      <c r="AD47" s="11">
        <f>SUMIFS(SmartTrans_Bus!AF:AF,SmartTrans_Bus!$C:$C,$B47)*55/10^8</f>
        <v>632.46918812088188</v>
      </c>
      <c r="AE47" s="11">
        <f>SUMIFS(SmartTrans_Bus!AG:AG,SmartTrans_Bus!$C:$C,$B47)*55/10^8</f>
        <v>641.69588647031469</v>
      </c>
      <c r="AF47" s="11">
        <f>SUMIFS(SmartTrans_Bus!AH:AH,SmartTrans_Bus!$C:$C,$B47)*55/10^8</f>
        <v>651.11391729625461</v>
      </c>
      <c r="AG47" s="11">
        <f>SUMIFS(SmartTrans_Bus!AI:AI,SmartTrans_Bus!$C:$C,$B47)*55/10^8</f>
        <v>660.39998193775102</v>
      </c>
      <c r="AH47" s="11">
        <f>SUMIFS(SmartTrans_Bus!AJ:AJ,SmartTrans_Bus!$C:$C,$B47)*55/10^8</f>
        <v>669.19010693184089</v>
      </c>
      <c r="AI47" s="11">
        <f>SUMIFS(SmartTrans_Bus!AK:AK,SmartTrans_Bus!$C:$C,$B47)*55/10^8</f>
        <v>677.07964401363256</v>
      </c>
      <c r="AJ47" s="11">
        <f>SUMIFS(SmartTrans_Bus!AL:AL,SmartTrans_Bus!$C:$C,$B47)*55/10^8</f>
        <v>683.6232701162354</v>
      </c>
      <c r="AK47" s="11">
        <f>SUMIFS(SmartTrans_Bus!AM:AM,SmartTrans_Bus!$C:$C,$B47)*55/10^8</f>
        <v>688.33498737079287</v>
      </c>
      <c r="AL47" s="11">
        <f>SUMIFS(SmartTrans_Bus!AN:AN,SmartTrans_Bus!$C:$C,$B47)*55/10^8</f>
        <v>690.68812310647888</v>
      </c>
      <c r="AM47" s="11">
        <f>SUMIFS(SmartTrans_Bus!AO:AO,SmartTrans_Bus!$C:$C,$B47)*55/10^8</f>
        <v>690.11532985048098</v>
      </c>
      <c r="AN47" s="11">
        <f>SUMIFS(SmartTrans_Bus!AP:AP,SmartTrans_Bus!$C:$C,$B47)*55/10^8</f>
        <v>686.00858532803943</v>
      </c>
      <c r="AO47" s="11">
        <f>SUMIFS(SmartTrans_Bus!AQ:AQ,SmartTrans_Bus!$C:$C,$B47)*55/10^8</f>
        <v>677.71919246240373</v>
      </c>
      <c r="AP47" s="11">
        <f>SUMIFS(SmartTrans_Bus!AR:AR,SmartTrans_Bus!$C:$C,$B47)*55/10^8</f>
        <v>664.55777937484322</v>
      </c>
      <c r="AQ47" s="11">
        <f>SUMIFS(SmartTrans_Bus!AS:AS,SmartTrans_Bus!$C:$C,$B47)*55/10^8</f>
        <v>645.79429938467945</v>
      </c>
      <c r="AR47" s="11">
        <f>SUMIFS(SmartTrans_Bus!AT:AT,SmartTrans_Bus!$C:$C,$B47)*55/10^8</f>
        <v>620.65803100924472</v>
      </c>
    </row>
    <row r="48" spans="1:44" ht="15.65">
      <c r="A48" t="s">
        <v>862</v>
      </c>
      <c r="B48" s="59" t="s">
        <v>454</v>
      </c>
      <c r="C48" s="11">
        <f>SUMIFS(SmartTrans_Bus!E:E,SmartTrans_Bus!$C:$C,$B48)*55/10^8</f>
        <v>491.74994700437639</v>
      </c>
      <c r="D48" s="11">
        <f>SUMIFS(SmartTrans_Bus!F:F,SmartTrans_Bus!$C:$C,$B48)*55/10^8</f>
        <v>463.13083975063097</v>
      </c>
      <c r="E48" s="11">
        <f>SUMIFS(SmartTrans_Bus!G:G,SmartTrans_Bus!$C:$C,$B48)*55/10^8</f>
        <v>440.12138922295225</v>
      </c>
      <c r="F48" s="11">
        <f>SUMIFS(SmartTrans_Bus!H:H,SmartTrans_Bus!$C:$C,$B48)*55/10^8</f>
        <v>422.19318742799408</v>
      </c>
      <c r="G48" s="11">
        <f>SUMIFS(SmartTrans_Bus!I:I,SmartTrans_Bus!$C:$C,$B48)*55/10^8</f>
        <v>408.84126583608469</v>
      </c>
      <c r="H48" s="11">
        <f>SUMIFS(SmartTrans_Bus!J:J,SmartTrans_Bus!$C:$C,$B48)*55/10^8</f>
        <v>399.58409538123499</v>
      </c>
      <c r="I48" s="11">
        <f>SUMIFS(SmartTrans_Bus!K:K,SmartTrans_Bus!$C:$C,$B48)*55/10^8</f>
        <v>393.96358646112486</v>
      </c>
      <c r="J48" s="11">
        <f>SUMIFS(SmartTrans_Bus!L:L,SmartTrans_Bus!$C:$C,$B48)*55/10^8</f>
        <v>391.54508893711716</v>
      </c>
      <c r="K48" s="11">
        <f>SUMIFS(SmartTrans_Bus!M:M,SmartTrans_Bus!$C:$C,$B48)*55/10^8</f>
        <v>391.91739213424967</v>
      </c>
      <c r="L48" s="11">
        <f>SUMIFS(SmartTrans_Bus!N:N,SmartTrans_Bus!$C:$C,$B48)*55/10^8</f>
        <v>394.69272484123479</v>
      </c>
      <c r="M48" s="11">
        <f>SUMIFS(SmartTrans_Bus!O:O,SmartTrans_Bus!$C:$C,$B48)*55/10^8</f>
        <v>399.50675531046602</v>
      </c>
      <c r="N48" s="11">
        <f>SUMIFS(SmartTrans_Bus!P:P,SmartTrans_Bus!$C:$C,$B48)*55/10^8</f>
        <v>406.01859125800934</v>
      </c>
      <c r="O48" s="11">
        <f>SUMIFS(SmartTrans_Bus!Q:Q,SmartTrans_Bus!$C:$C,$B48)*55/10^8</f>
        <v>413.91077986361051</v>
      </c>
      <c r="P48" s="11">
        <f>SUMIFS(SmartTrans_Bus!R:R,SmartTrans_Bus!$C:$C,$B48)*55/10^8</f>
        <v>422.889307770691</v>
      </c>
      <c r="Q48" s="11">
        <f>SUMIFS(SmartTrans_Bus!S:S,SmartTrans_Bus!$C:$C,$B48)*55/10^8</f>
        <v>432.68360108634857</v>
      </c>
      <c r="R48" s="11">
        <f>SUMIFS(SmartTrans_Bus!T:T,SmartTrans_Bus!$C:$C,$B48)*55/10^8</f>
        <v>443.04652538135912</v>
      </c>
      <c r="S48" s="11">
        <f>SUMIFS(SmartTrans_Bus!U:U,SmartTrans_Bus!$C:$C,$B48)*55/10^8</f>
        <v>453.75438569017342</v>
      </c>
      <c r="T48" s="11">
        <f>SUMIFS(SmartTrans_Bus!V:V,SmartTrans_Bus!$C:$C,$B48)*55/10^8</f>
        <v>464.60692651092108</v>
      </c>
      <c r="U48" s="11">
        <f>SUMIFS(SmartTrans_Bus!W:W,SmartTrans_Bus!$C:$C,$B48)*55/10^8</f>
        <v>475.42733180540893</v>
      </c>
      <c r="V48" s="11">
        <f>SUMIFS(SmartTrans_Bus!X:X,SmartTrans_Bus!$C:$C,$B48)*55/10^8</f>
        <v>486.0622249991157</v>
      </c>
      <c r="W48" s="11">
        <f>SUMIFS(SmartTrans_Bus!Y:Y,SmartTrans_Bus!$C:$C,$B48)*55/10^8</f>
        <v>496.38166898120301</v>
      </c>
      <c r="X48" s="11">
        <f>SUMIFS(SmartTrans_Bus!Z:Z,SmartTrans_Bus!$C:$C,$B48)*55/10^8</f>
        <v>506.27916610450768</v>
      </c>
      <c r="Y48" s="11">
        <f>SUMIFS(SmartTrans_Bus!AA:AA,SmartTrans_Bus!$C:$C,$B48)*55/10^8</f>
        <v>515.67165818554156</v>
      </c>
      <c r="Z48" s="11">
        <f>SUMIFS(SmartTrans_Bus!AB:AB,SmartTrans_Bus!$C:$C,$B48)*55/10^8</f>
        <v>524.49952650449268</v>
      </c>
      <c r="AA48" s="11">
        <f>SUMIFS(SmartTrans_Bus!AC:AC,SmartTrans_Bus!$C:$C,$B48)*55/10^8</f>
        <v>532.72659180522896</v>
      </c>
      <c r="AB48" s="11">
        <f>SUMIFS(SmartTrans_Bus!AD:AD,SmartTrans_Bus!$C:$C,$B48)*55/10^8</f>
        <v>540.34011429529482</v>
      </c>
      <c r="AC48" s="11">
        <f>SUMIFS(SmartTrans_Bus!AE:AE,SmartTrans_Bus!$C:$C,$B48)*55/10^8</f>
        <v>547.35079364590831</v>
      </c>
      <c r="AD48" s="11">
        <f>SUMIFS(SmartTrans_Bus!AF:AF,SmartTrans_Bus!$C:$C,$B48)*55/10^8</f>
        <v>553.79276899196441</v>
      </c>
      <c r="AE48" s="11">
        <f>SUMIFS(SmartTrans_Bus!AG:AG,SmartTrans_Bus!$C:$C,$B48)*55/10^8</f>
        <v>559.72361893204163</v>
      </c>
      <c r="AF48" s="11">
        <f>SUMIFS(SmartTrans_Bus!AH:AH,SmartTrans_Bus!$C:$C,$B48)*55/10^8</f>
        <v>565.22436152838611</v>
      </c>
      <c r="AG48" s="11">
        <f>SUMIFS(SmartTrans_Bus!AI:AI,SmartTrans_Bus!$C:$C,$B48)*55/10^8</f>
        <v>570.39945430692705</v>
      </c>
      <c r="AH48" s="11">
        <f>SUMIFS(SmartTrans_Bus!AJ:AJ,SmartTrans_Bus!$C:$C,$B48)*55/10^8</f>
        <v>575.3767942572689</v>
      </c>
      <c r="AI48" s="11">
        <f>SUMIFS(SmartTrans_Bus!AK:AK,SmartTrans_Bus!$C:$C,$B48)*55/10^8</f>
        <v>580.3077178326929</v>
      </c>
      <c r="AJ48" s="11">
        <f>SUMIFS(SmartTrans_Bus!AL:AL,SmartTrans_Bus!$C:$C,$B48)*55/10^8</f>
        <v>585.36700095015124</v>
      </c>
      <c r="AK48" s="11">
        <f>SUMIFS(SmartTrans_Bus!AM:AM,SmartTrans_Bus!$C:$C,$B48)*55/10^8</f>
        <v>590.75285899028404</v>
      </c>
      <c r="AL48" s="11">
        <f>SUMIFS(SmartTrans_Bus!AN:AN,SmartTrans_Bus!$C:$C,$B48)*55/10^8</f>
        <v>596.68694679740315</v>
      </c>
      <c r="AM48" s="11">
        <f>SUMIFS(SmartTrans_Bus!AO:AO,SmartTrans_Bus!$C:$C,$B48)*55/10^8</f>
        <v>603.41435867949394</v>
      </c>
      <c r="AN48" s="11">
        <f>SUMIFS(SmartTrans_Bus!AP:AP,SmartTrans_Bus!$C:$C,$B48)*55/10^8</f>
        <v>611.20362840821963</v>
      </c>
      <c r="AO48" s="11">
        <f>SUMIFS(SmartTrans_Bus!AQ:AQ,SmartTrans_Bus!$C:$C,$B48)*55/10^8</f>
        <v>620.34672921892604</v>
      </c>
      <c r="AP48" s="11">
        <f>SUMIFS(SmartTrans_Bus!AR:AR,SmartTrans_Bus!$C:$C,$B48)*55/10^8</f>
        <v>631.15907381062937</v>
      </c>
      <c r="AQ48" s="11">
        <f>SUMIFS(SmartTrans_Bus!AS:AS,SmartTrans_Bus!$C:$C,$B48)*55/10^8</f>
        <v>643.97951434602112</v>
      </c>
      <c r="AR48" s="11">
        <f>SUMIFS(SmartTrans_Bus!AT:AT,SmartTrans_Bus!$C:$C,$B48)*55/10^8</f>
        <v>659.17034245148284</v>
      </c>
    </row>
    <row r="49" spans="1:44" ht="15.65">
      <c r="A49" t="s">
        <v>861</v>
      </c>
      <c r="B49" s="59" t="s">
        <v>448</v>
      </c>
      <c r="C49" s="11">
        <f>SUMIFS(SmartTrans_Bus!E:E,SmartTrans_Bus!$C:$C,$B49)*55/10^8</f>
        <v>1664.2376854983581</v>
      </c>
      <c r="D49" s="11">
        <f>SUMIFS(SmartTrans_Bus!F:F,SmartTrans_Bus!$C:$C,$B49)*55/10^8</f>
        <v>1596.3772436999061</v>
      </c>
      <c r="E49" s="11">
        <f>SUMIFS(SmartTrans_Bus!G:G,SmartTrans_Bus!$C:$C,$B49)*55/10^8</f>
        <v>1540.1095580460726</v>
      </c>
      <c r="F49" s="11">
        <f>SUMIFS(SmartTrans_Bus!H:H,SmartTrans_Bus!$C:$C,$B49)*55/10^8</f>
        <v>1494.1689164973202</v>
      </c>
      <c r="G49" s="11">
        <f>SUMIFS(SmartTrans_Bus!I:I,SmartTrans_Bus!$C:$C,$B49)*55/10^8</f>
        <v>1457.3519054591889</v>
      </c>
      <c r="H49" s="11">
        <f>SUMIFS(SmartTrans_Bus!J:J,SmartTrans_Bus!$C:$C,$B49)*55/10^8</f>
        <v>1428.5174097823042</v>
      </c>
      <c r="I49" s="11">
        <f>SUMIFS(SmartTrans_Bus!K:K,SmartTrans_Bus!$C:$C,$B49)*55/10^8</f>
        <v>1406.5866127623635</v>
      </c>
      <c r="J49" s="11">
        <f>SUMIFS(SmartTrans_Bus!L:L,SmartTrans_Bus!$C:$C,$B49)*55/10^8</f>
        <v>1390.5429961401528</v>
      </c>
      <c r="K49" s="11">
        <f>SUMIFS(SmartTrans_Bus!M:M,SmartTrans_Bus!$C:$C,$B49)*55/10^8</f>
        <v>1379.4323401015329</v>
      </c>
      <c r="L49" s="11">
        <f>SUMIFS(SmartTrans_Bus!N:N,SmartTrans_Bus!$C:$C,$B49)*55/10^8</f>
        <v>1372.3627232774497</v>
      </c>
      <c r="M49" s="11">
        <f>SUMIFS(SmartTrans_Bus!O:O,SmartTrans_Bus!$C:$C,$B49)*55/10^8</f>
        <v>1368.5045227439234</v>
      </c>
      <c r="N49" s="11">
        <f>SUMIFS(SmartTrans_Bus!P:P,SmartTrans_Bus!$C:$C,$B49)*55/10^8</f>
        <v>1367.0904140220616</v>
      </c>
      <c r="O49" s="11">
        <f>SUMIFS(SmartTrans_Bus!Q:Q,SmartTrans_Bus!$C:$C,$B49)*55/10^8</f>
        <v>1367.4153710780477</v>
      </c>
      <c r="P49" s="11">
        <f>SUMIFS(SmartTrans_Bus!R:R,SmartTrans_Bus!$C:$C,$B49)*55/10^8</f>
        <v>1368.8366663231479</v>
      </c>
      <c r="Q49" s="11">
        <f>SUMIFS(SmartTrans_Bus!S:S,SmartTrans_Bus!$C:$C,$B49)*55/10^8</f>
        <v>1370.7738706137052</v>
      </c>
      <c r="R49" s="11">
        <f>SUMIFS(SmartTrans_Bus!T:T,SmartTrans_Bus!$C:$C,$B49)*55/10^8</f>
        <v>1372.7088532511518</v>
      </c>
      <c r="S49" s="11">
        <f>SUMIFS(SmartTrans_Bus!U:U,SmartTrans_Bus!$C:$C,$B49)*55/10^8</f>
        <v>1374.1857819819847</v>
      </c>
      <c r="T49" s="11">
        <f>SUMIFS(SmartTrans_Bus!V:V,SmartTrans_Bus!$C:$C,$B49)*55/10^8</f>
        <v>1374.8111229977978</v>
      </c>
      <c r="U49" s="11">
        <f>SUMIFS(SmartTrans_Bus!W:W,SmartTrans_Bus!$C:$C,$B49)*55/10^8</f>
        <v>1374.2536409352576</v>
      </c>
      <c r="V49" s="11">
        <f>SUMIFS(SmartTrans_Bus!X:X,SmartTrans_Bus!$C:$C,$B49)*55/10^8</f>
        <v>1372.2443988761074</v>
      </c>
      <c r="W49" s="11">
        <f>SUMIFS(SmartTrans_Bus!Y:Y,SmartTrans_Bus!$C:$C,$B49)*55/10^8</f>
        <v>1368.5767583471822</v>
      </c>
      <c r="X49" s="11">
        <f>SUMIFS(SmartTrans_Bus!Z:Z,SmartTrans_Bus!$C:$C,$B49)*55/10^8</f>
        <v>1363.1063793203832</v>
      </c>
      <c r="Y49" s="11">
        <f>SUMIFS(SmartTrans_Bus!AA:AA,SmartTrans_Bus!$C:$C,$B49)*55/10^8</f>
        <v>1355.7512202127034</v>
      </c>
      <c r="Z49" s="11">
        <f>SUMIFS(SmartTrans_Bus!AB:AB,SmartTrans_Bus!$C:$C,$B49)*55/10^8</f>
        <v>1346.4915378862124</v>
      </c>
      <c r="AA49" s="11">
        <f>SUMIFS(SmartTrans_Bus!AC:AC,SmartTrans_Bus!$C:$C,$B49)*55/10^8</f>
        <v>1335.3698876480626</v>
      </c>
      <c r="AB49" s="11">
        <f>SUMIFS(SmartTrans_Bus!AD:AD,SmartTrans_Bus!$C:$C,$B49)*55/10^8</f>
        <v>1322.4911232504737</v>
      </c>
      <c r="AC49" s="11">
        <f>SUMIFS(SmartTrans_Bus!AE:AE,SmartTrans_Bus!$C:$C,$B49)*55/10^8</f>
        <v>1308.0223968907658</v>
      </c>
      <c r="AD49" s="11">
        <f>SUMIFS(SmartTrans_Bus!AF:AF,SmartTrans_Bus!$C:$C,$B49)*55/10^8</f>
        <v>1292.1931592113297</v>
      </c>
      <c r="AE49" s="11">
        <f>SUMIFS(SmartTrans_Bus!AG:AG,SmartTrans_Bus!$C:$C,$B49)*55/10^8</f>
        <v>1275.2951592996355</v>
      </c>
      <c r="AF49" s="11">
        <f>SUMIFS(SmartTrans_Bus!AH:AH,SmartTrans_Bus!$C:$C,$B49)*55/10^8</f>
        <v>1257.6824446882285</v>
      </c>
      <c r="AG49" s="11">
        <f>SUMIFS(SmartTrans_Bus!AI:AI,SmartTrans_Bus!$C:$C,$B49)*55/10^8</f>
        <v>1239.771361354753</v>
      </c>
      <c r="AH49" s="11">
        <f>SUMIFS(SmartTrans_Bus!AJ:AJ,SmartTrans_Bus!$C:$C,$B49)*55/10^8</f>
        <v>1222.0405537219167</v>
      </c>
      <c r="AI49" s="11">
        <f>SUMIFS(SmartTrans_Bus!AK:AK,SmartTrans_Bus!$C:$C,$B49)*55/10^8</f>
        <v>1205.0309646575063</v>
      </c>
      <c r="AJ49" s="11">
        <f>SUMIFS(SmartTrans_Bus!AL:AL,SmartTrans_Bus!$C:$C,$B49)*55/10^8</f>
        <v>1189.3458354744048</v>
      </c>
      <c r="AK49" s="11">
        <f>SUMIFS(SmartTrans_Bus!AM:AM,SmartTrans_Bus!$C:$C,$B49)*55/10^8</f>
        <v>1175.6507059305611</v>
      </c>
      <c r="AL49" s="11">
        <f>SUMIFS(SmartTrans_Bus!AN:AN,SmartTrans_Bus!$C:$C,$B49)*55/10^8</f>
        <v>1164.6734142290111</v>
      </c>
      <c r="AM49" s="11">
        <f>SUMIFS(SmartTrans_Bus!AO:AO,SmartTrans_Bus!$C:$C,$B49)*55/10^8</f>
        <v>1157.2040970178582</v>
      </c>
      <c r="AN49" s="11">
        <f>SUMIFS(SmartTrans_Bus!AP:AP,SmartTrans_Bus!$C:$C,$B49)*55/10^8</f>
        <v>1154.0951893903268</v>
      </c>
      <c r="AO49" s="11">
        <f>SUMIFS(SmartTrans_Bus!AQ:AQ,SmartTrans_Bus!$C:$C,$B49)*55/10^8</f>
        <v>1156.2614248846669</v>
      </c>
      <c r="AP49" s="11">
        <f>SUMIFS(SmartTrans_Bus!AR:AR,SmartTrans_Bus!$C:$C,$B49)*55/10^8</f>
        <v>1164.6798354842458</v>
      </c>
      <c r="AQ49" s="11">
        <f>SUMIFS(SmartTrans_Bus!AS:AS,SmartTrans_Bus!$C:$C,$B49)*55/10^8</f>
        <v>1180.3897516174941</v>
      </c>
      <c r="AR49" s="11">
        <f>SUMIFS(SmartTrans_Bus!AT:AT,SmartTrans_Bus!$C:$C,$B49)*55/10^8</f>
        <v>1204.4928021579319</v>
      </c>
    </row>
    <row r="50" spans="1:44" ht="15.65">
      <c r="A50" t="s">
        <v>860</v>
      </c>
      <c r="B50" s="59" t="s">
        <v>460</v>
      </c>
      <c r="C50" s="11">
        <f>SUMIFS(SmartTrans_Bus!E:E,SmartTrans_Bus!$C:$C,$B50)*55/10^8</f>
        <v>1218.558572360095</v>
      </c>
      <c r="D50" s="11">
        <f>SUMIFS(SmartTrans_Bus!F:F,SmartTrans_Bus!$C:$C,$B50)*55/10^8</f>
        <v>1206.1638298265343</v>
      </c>
      <c r="E50" s="11">
        <f>SUMIFS(SmartTrans_Bus!G:G,SmartTrans_Bus!$C:$C,$B50)*55/10^8</f>
        <v>1195.9907916583659</v>
      </c>
      <c r="F50" s="11">
        <f>SUMIFS(SmartTrans_Bus!H:H,SmartTrans_Bus!$C:$C,$B50)*55/10^8</f>
        <v>1187.9204927554506</v>
      </c>
      <c r="G50" s="11">
        <f>SUMIFS(SmartTrans_Bus!I:I,SmartTrans_Bus!$C:$C,$B50)*55/10^8</f>
        <v>1181.8370165193585</v>
      </c>
      <c r="H50" s="11">
        <f>SUMIFS(SmartTrans_Bus!J:J,SmartTrans_Bus!$C:$C,$B50)*55/10^8</f>
        <v>1177.6274948533751</v>
      </c>
      <c r="I50" s="11">
        <f>SUMIFS(SmartTrans_Bus!K:K,SmartTrans_Bus!$C:$C,$B50)*55/10^8</f>
        <v>1175.1821081624962</v>
      </c>
      <c r="J50" s="11">
        <f>SUMIFS(SmartTrans_Bus!L:L,SmartTrans_Bus!$C:$C,$B50)*55/10^8</f>
        <v>1174.394085353422</v>
      </c>
      <c r="K50" s="11">
        <f>SUMIFS(SmartTrans_Bus!M:M,SmartTrans_Bus!$C:$C,$B50)*55/10^8</f>
        <v>1175.1597038345701</v>
      </c>
      <c r="L50" s="11">
        <f>SUMIFS(SmartTrans_Bus!N:N,SmartTrans_Bus!$C:$C,$B50)*55/10^8</f>
        <v>1177.3782895160693</v>
      </c>
      <c r="M50" s="11">
        <f>SUMIFS(SmartTrans_Bus!O:O,SmartTrans_Bus!$C:$C,$B50)*55/10^8</f>
        <v>1180.9522168097544</v>
      </c>
      <c r="N50" s="11">
        <f>SUMIFS(SmartTrans_Bus!P:P,SmartTrans_Bus!$C:$C,$B50)*55/10^8</f>
        <v>1185.786908629168</v>
      </c>
      <c r="O50" s="11">
        <f>SUMIFS(SmartTrans_Bus!Q:Q,SmartTrans_Bus!$C:$C,$B50)*55/10^8</f>
        <v>1191.7908363895797</v>
      </c>
      <c r="P50" s="11">
        <f>SUMIFS(SmartTrans_Bus!R:R,SmartTrans_Bus!$C:$C,$B50)*55/10^8</f>
        <v>1198.8755200079479</v>
      </c>
      <c r="Q50" s="11">
        <f>SUMIFS(SmartTrans_Bus!S:S,SmartTrans_Bus!$C:$C,$B50)*55/10^8</f>
        <v>1206.9555279029576</v>
      </c>
      <c r="R50" s="11">
        <f>SUMIFS(SmartTrans_Bus!T:T,SmartTrans_Bus!$C:$C,$B50)*55/10^8</f>
        <v>1215.9484769950034</v>
      </c>
      <c r="S50" s="11">
        <f>SUMIFS(SmartTrans_Bus!U:U,SmartTrans_Bus!$C:$C,$B50)*55/10^8</f>
        <v>1225.7750327061749</v>
      </c>
      <c r="T50" s="11">
        <f>SUMIFS(SmartTrans_Bus!V:V,SmartTrans_Bus!$C:$C,$B50)*55/10^8</f>
        <v>1236.3589089602967</v>
      </c>
      <c r="U50" s="11">
        <f>SUMIFS(SmartTrans_Bus!W:W,SmartTrans_Bus!$C:$C,$B50)*55/10^8</f>
        <v>1247.6268681828831</v>
      </c>
      <c r="V50" s="11">
        <f>SUMIFS(SmartTrans_Bus!X:X,SmartTrans_Bus!$C:$C,$B50)*55/10^8</f>
        <v>1259.508721301167</v>
      </c>
      <c r="W50" s="11">
        <f>SUMIFS(SmartTrans_Bus!Y:Y,SmartTrans_Bus!$C:$C,$B50)*55/10^8</f>
        <v>1271.9373277441018</v>
      </c>
      <c r="X50" s="11">
        <f>SUMIFS(SmartTrans_Bus!Z:Z,SmartTrans_Bus!$C:$C,$B50)*55/10^8</f>
        <v>1284.8485954423315</v>
      </c>
      <c r="Y50" s="11">
        <f>SUMIFS(SmartTrans_Bus!AA:AA,SmartTrans_Bus!$C:$C,$B50)*55/10^8</f>
        <v>1298.1814808282311</v>
      </c>
      <c r="Z50" s="11">
        <f>SUMIFS(SmartTrans_Bus!AB:AB,SmartTrans_Bus!$C:$C,$B50)*55/10^8</f>
        <v>1311.8779888358733</v>
      </c>
      <c r="AA50" s="11">
        <f>SUMIFS(SmartTrans_Bus!AC:AC,SmartTrans_Bus!$C:$C,$B50)*55/10^8</f>
        <v>1325.8831729010453</v>
      </c>
      <c r="AB50" s="11">
        <f>SUMIFS(SmartTrans_Bus!AD:AD,SmartTrans_Bus!$C:$C,$B50)*55/10^8</f>
        <v>1340.1451349612412</v>
      </c>
      <c r="AC50" s="11">
        <f>SUMIFS(SmartTrans_Bus!AE:AE,SmartTrans_Bus!$C:$C,$B50)*55/10^8</f>
        <v>1354.6150254556735</v>
      </c>
      <c r="AD50" s="11">
        <f>SUMIFS(SmartTrans_Bus!AF:AF,SmartTrans_Bus!$C:$C,$B50)*55/10^8</f>
        <v>1369.247043325264</v>
      </c>
      <c r="AE50" s="11">
        <f>SUMIFS(SmartTrans_Bus!AG:AG,SmartTrans_Bus!$C:$C,$B50)*55/10^8</f>
        <v>1383.998436012633</v>
      </c>
      <c r="AF50" s="11">
        <f>SUMIFS(SmartTrans_Bus!AH:AH,SmartTrans_Bus!$C:$C,$B50)*55/10^8</f>
        <v>1398.829499462136</v>
      </c>
      <c r="AG50" s="11">
        <f>SUMIFS(SmartTrans_Bus!AI:AI,SmartTrans_Bus!$C:$C,$B50)*55/10^8</f>
        <v>1413.7035781198119</v>
      </c>
      <c r="AH50" s="11">
        <f>SUMIFS(SmartTrans_Bus!AJ:AJ,SmartTrans_Bus!$C:$C,$B50)*55/10^8</f>
        <v>1428.5870649334277</v>
      </c>
      <c r="AI50" s="11">
        <f>SUMIFS(SmartTrans_Bus!AK:AK,SmartTrans_Bus!$C:$C,$B50)*55/10^8</f>
        <v>1443.449401352452</v>
      </c>
      <c r="AJ50" s="11">
        <f>SUMIFS(SmartTrans_Bus!AL:AL,SmartTrans_Bus!$C:$C,$B50)*55/10^8</f>
        <v>1458.2630773280789</v>
      </c>
      <c r="AK50" s="11">
        <f>SUMIFS(SmartTrans_Bus!AM:AM,SmartTrans_Bus!$C:$C,$B50)*55/10^8</f>
        <v>1473.0036313132007</v>
      </c>
      <c r="AL50" s="11">
        <f>SUMIFS(SmartTrans_Bus!AN:AN,SmartTrans_Bus!$C:$C,$B50)*55/10^8</f>
        <v>1487.6496502624075</v>
      </c>
      <c r="AM50" s="11">
        <f>SUMIFS(SmartTrans_Bus!AO:AO,SmartTrans_Bus!$C:$C,$B50)*55/10^8</f>
        <v>1502.1827696320433</v>
      </c>
      <c r="AN50" s="11">
        <f>SUMIFS(SmartTrans_Bus!AP:AP,SmartTrans_Bus!$C:$C,$B50)*55/10^8</f>
        <v>1516.5876733801026</v>
      </c>
      <c r="AO50" s="11">
        <f>SUMIFS(SmartTrans_Bus!AQ:AQ,SmartTrans_Bus!$C:$C,$B50)*55/10^8</f>
        <v>1530.8520939663379</v>
      </c>
      <c r="AP50" s="11">
        <f>SUMIFS(SmartTrans_Bus!AR:AR,SmartTrans_Bus!$C:$C,$B50)*55/10^8</f>
        <v>1544.9668123522079</v>
      </c>
      <c r="AQ50" s="11">
        <f>SUMIFS(SmartTrans_Bus!AS:AS,SmartTrans_Bus!$C:$C,$B50)*55/10^8</f>
        <v>1558.9256580008578</v>
      </c>
      <c r="AR50" s="11">
        <f>SUMIFS(SmartTrans_Bus!AT:AT,SmartTrans_Bus!$C:$C,$B50)*55/10^8</f>
        <v>1572.7255088771522</v>
      </c>
    </row>
    <row r="51" spans="1:44" ht="15.65">
      <c r="A51" t="s">
        <v>859</v>
      </c>
      <c r="B51" s="59" t="s">
        <v>458</v>
      </c>
      <c r="C51" s="11">
        <f>SUMIFS(SmartTrans_Bus!E:E,SmartTrans_Bus!$C:$C,$B51)*55/10^8</f>
        <v>870.20055689089418</v>
      </c>
      <c r="D51" s="11">
        <f>SUMIFS(SmartTrans_Bus!F:F,SmartTrans_Bus!$C:$C,$B51)*55/10^8</f>
        <v>863.16217165486569</v>
      </c>
      <c r="E51" s="11">
        <f>SUMIFS(SmartTrans_Bus!G:G,SmartTrans_Bus!$C:$C,$B51)*55/10^8</f>
        <v>855.41326594105442</v>
      </c>
      <c r="F51" s="11">
        <f>SUMIFS(SmartTrans_Bus!H:H,SmartTrans_Bus!$C:$C,$B51)*55/10^8</f>
        <v>847.15953788911406</v>
      </c>
      <c r="G51" s="11">
        <f>SUMIFS(SmartTrans_Bus!I:I,SmartTrans_Bus!$C:$C,$B51)*55/10^8</f>
        <v>838.59277050365233</v>
      </c>
      <c r="H51" s="11">
        <f>SUMIFS(SmartTrans_Bus!J:J,SmartTrans_Bus!$C:$C,$B51)*55/10^8</f>
        <v>829.89083165421812</v>
      </c>
      <c r="I51" s="11">
        <f>SUMIFS(SmartTrans_Bus!K:K,SmartTrans_Bus!$C:$C,$B51)*55/10^8</f>
        <v>821.21767407530058</v>
      </c>
      <c r="J51" s="11">
        <f>SUMIFS(SmartTrans_Bus!L:L,SmartTrans_Bus!$C:$C,$B51)*55/10^8</f>
        <v>812.7233353663438</v>
      </c>
      <c r="K51" s="11">
        <f>SUMIFS(SmartTrans_Bus!M:M,SmartTrans_Bus!$C:$C,$B51)*55/10^8</f>
        <v>804.54393799173397</v>
      </c>
      <c r="L51" s="11">
        <f>SUMIFS(SmartTrans_Bus!N:N,SmartTrans_Bus!$C:$C,$B51)*55/10^8</f>
        <v>796.801689280804</v>
      </c>
      <c r="M51" s="11">
        <f>SUMIFS(SmartTrans_Bus!O:O,SmartTrans_Bus!$C:$C,$B51)*55/10^8</f>
        <v>789.60488142782958</v>
      </c>
      <c r="N51" s="11">
        <f>SUMIFS(SmartTrans_Bus!P:P,SmartTrans_Bus!$C:$C,$B51)*55/10^8</f>
        <v>783.04789149202884</v>
      </c>
      <c r="O51" s="11">
        <f>SUMIFS(SmartTrans_Bus!Q:Q,SmartTrans_Bus!$C:$C,$B51)*55/10^8</f>
        <v>777.21118139757948</v>
      </c>
      <c r="P51" s="11">
        <f>SUMIFS(SmartTrans_Bus!R:R,SmartTrans_Bus!$C:$C,$B51)*55/10^8</f>
        <v>772.16129793359141</v>
      </c>
      <c r="Q51" s="11">
        <f>SUMIFS(SmartTrans_Bus!S:S,SmartTrans_Bus!$C:$C,$B51)*55/10^8</f>
        <v>767.95087275412288</v>
      </c>
      <c r="R51" s="11">
        <f>SUMIFS(SmartTrans_Bus!T:T,SmartTrans_Bus!$C:$C,$B51)*55/10^8</f>
        <v>764.61862237818286</v>
      </c>
      <c r="S51" s="11">
        <f>SUMIFS(SmartTrans_Bus!U:U,SmartTrans_Bus!$C:$C,$B51)*55/10^8</f>
        <v>762.18934818972275</v>
      </c>
      <c r="T51" s="11">
        <f>SUMIFS(SmartTrans_Bus!V:V,SmartTrans_Bus!$C:$C,$B51)*55/10^8</f>
        <v>760.67393643764194</v>
      </c>
      <c r="U51" s="11">
        <f>SUMIFS(SmartTrans_Bus!W:W,SmartTrans_Bus!$C:$C,$B51)*55/10^8</f>
        <v>760.06935823577408</v>
      </c>
      <c r="V51" s="11">
        <f>SUMIFS(SmartTrans_Bus!X:X,SmartTrans_Bus!$C:$C,$B51)*55/10^8</f>
        <v>760.35866956291795</v>
      </c>
      <c r="W51" s="11">
        <f>SUMIFS(SmartTrans_Bus!Y:Y,SmartTrans_Bus!$C:$C,$B51)*55/10^8</f>
        <v>761.51101126280776</v>
      </c>
      <c r="X51" s="11">
        <f>SUMIFS(SmartTrans_Bus!Z:Z,SmartTrans_Bus!$C:$C,$B51)*55/10^8</f>
        <v>763.48160904411441</v>
      </c>
      <c r="Y51" s="11">
        <f>SUMIFS(SmartTrans_Bus!AA:AA,SmartTrans_Bus!$C:$C,$B51)*55/10^8</f>
        <v>766.21177348047013</v>
      </c>
      <c r="Z51" s="11">
        <f>SUMIFS(SmartTrans_Bus!AB:AB,SmartTrans_Bus!$C:$C,$B51)*55/10^8</f>
        <v>769.62890001045332</v>
      </c>
      <c r="AA51" s="11">
        <f>SUMIFS(SmartTrans_Bus!AC:AC,SmartTrans_Bus!$C:$C,$B51)*55/10^8</f>
        <v>773.64646893757129</v>
      </c>
      <c r="AB51" s="11">
        <f>SUMIFS(SmartTrans_Bus!AD:AD,SmartTrans_Bus!$C:$C,$B51)*55/10^8</f>
        <v>778.16404543027988</v>
      </c>
      <c r="AC51" s="11">
        <f>SUMIFS(SmartTrans_Bus!AE:AE,SmartTrans_Bus!$C:$C,$B51)*55/10^8</f>
        <v>783.06727952200924</v>
      </c>
      <c r="AD51" s="11">
        <f>SUMIFS(SmartTrans_Bus!AF:AF,SmartTrans_Bus!$C:$C,$B51)*55/10^8</f>
        <v>788.22790611109588</v>
      </c>
      <c r="AE51" s="11">
        <f>SUMIFS(SmartTrans_Bus!AG:AG,SmartTrans_Bus!$C:$C,$B51)*55/10^8</f>
        <v>793.50374496085146</v>
      </c>
      <c r="AF51" s="11">
        <f>SUMIFS(SmartTrans_Bus!AH:AH,SmartTrans_Bus!$C:$C,$B51)*55/10^8</f>
        <v>798.73870069951204</v>
      </c>
      <c r="AG51" s="11">
        <f>SUMIFS(SmartTrans_Bus!AI:AI,SmartTrans_Bus!$C:$C,$B51)*55/10^8</f>
        <v>803.76276282027186</v>
      </c>
      <c r="AH51" s="11">
        <f>SUMIFS(SmartTrans_Bus!AJ:AJ,SmartTrans_Bus!$C:$C,$B51)*55/10^8</f>
        <v>808.3920056812708</v>
      </c>
      <c r="AI51" s="11">
        <f>SUMIFS(SmartTrans_Bus!AK:AK,SmartTrans_Bus!$C:$C,$B51)*55/10^8</f>
        <v>812.42858850559071</v>
      </c>
      <c r="AJ51" s="11">
        <f>SUMIFS(SmartTrans_Bus!AL:AL,SmartTrans_Bus!$C:$C,$B51)*55/10^8</f>
        <v>815.66075538125597</v>
      </c>
      <c r="AK51" s="11">
        <f>SUMIFS(SmartTrans_Bus!AM:AM,SmartTrans_Bus!$C:$C,$B51)*55/10^8</f>
        <v>817.86283526125942</v>
      </c>
      <c r="AL51" s="11">
        <f>SUMIFS(SmartTrans_Bus!AN:AN,SmartTrans_Bus!$C:$C,$B51)*55/10^8</f>
        <v>818.79524196348723</v>
      </c>
      <c r="AM51" s="11">
        <f>SUMIFS(SmartTrans_Bus!AO:AO,SmartTrans_Bus!$C:$C,$B51)*55/10^8</f>
        <v>818.20447417084063</v>
      </c>
      <c r="AN51" s="11">
        <f>SUMIFS(SmartTrans_Bus!AP:AP,SmartTrans_Bus!$C:$C,$B51)*55/10^8</f>
        <v>815.82311543111416</v>
      </c>
      <c r="AO51" s="11">
        <f>SUMIFS(SmartTrans_Bus!AQ:AQ,SmartTrans_Bus!$C:$C,$B51)*55/10^8</f>
        <v>811.36983415705538</v>
      </c>
      <c r="AP51" s="11">
        <f>SUMIFS(SmartTrans_Bus!AR:AR,SmartTrans_Bus!$C:$C,$B51)*55/10^8</f>
        <v>804.54938362639052</v>
      </c>
      <c r="AQ51" s="11">
        <f>SUMIFS(SmartTrans_Bus!AS:AS,SmartTrans_Bus!$C:$C,$B51)*55/10^8</f>
        <v>795.0526019817471</v>
      </c>
      <c r="AR51" s="11">
        <f>SUMIFS(SmartTrans_Bus!AT:AT,SmartTrans_Bus!$C:$C,$B51)*55/10^8</f>
        <v>782.55641223071439</v>
      </c>
    </row>
    <row r="52" spans="1:44" ht="15.65">
      <c r="A52" t="s">
        <v>858</v>
      </c>
      <c r="B52" s="59" t="s">
        <v>457</v>
      </c>
      <c r="C52" s="11">
        <f>SUMIFS(SmartTrans_Bus!E:E,SmartTrans_Bus!$C:$C,$B52)*55/10^8</f>
        <v>817.13855412567716</v>
      </c>
      <c r="D52" s="11">
        <f>SUMIFS(SmartTrans_Bus!F:F,SmartTrans_Bus!$C:$C,$B52)*55/10^8</f>
        <v>839.66990276022705</v>
      </c>
      <c r="E52" s="11">
        <f>SUMIFS(SmartTrans_Bus!G:G,SmartTrans_Bus!$C:$C,$B52)*55/10^8</f>
        <v>862.11306976381491</v>
      </c>
      <c r="F52" s="11">
        <f>SUMIFS(SmartTrans_Bus!H:H,SmartTrans_Bus!$C:$C,$B52)*55/10^8</f>
        <v>884.35307785524242</v>
      </c>
      <c r="G52" s="11">
        <f>SUMIFS(SmartTrans_Bus!I:I,SmartTrans_Bus!$C:$C,$B52)*55/10^8</f>
        <v>906.27959622050537</v>
      </c>
      <c r="H52" s="11">
        <f>SUMIFS(SmartTrans_Bus!J:J,SmartTrans_Bus!$C:$C,$B52)*55/10^8</f>
        <v>927.78694051280058</v>
      </c>
      <c r="I52" s="11">
        <f>SUMIFS(SmartTrans_Bus!K:K,SmartTrans_Bus!$C:$C,$B52)*55/10^8</f>
        <v>948.7740728525298</v>
      </c>
      <c r="J52" s="11">
        <f>SUMIFS(SmartTrans_Bus!L:L,SmartTrans_Bus!$C:$C,$B52)*55/10^8</f>
        <v>969.14460182728237</v>
      </c>
      <c r="K52" s="11">
        <f>SUMIFS(SmartTrans_Bus!M:M,SmartTrans_Bus!$C:$C,$B52)*55/10^8</f>
        <v>988.80678249185917</v>
      </c>
      <c r="L52" s="11">
        <f>SUMIFS(SmartTrans_Bus!N:N,SmartTrans_Bus!$C:$C,$B52)*55/10^8</f>
        <v>1007.6735163682499</v>
      </c>
      <c r="M52" s="11">
        <f>SUMIFS(SmartTrans_Bus!O:O,SmartTrans_Bus!$C:$C,$B52)*55/10^8</f>
        <v>1025.6623514456487</v>
      </c>
      <c r="N52" s="11">
        <f>SUMIFS(SmartTrans_Bus!P:P,SmartTrans_Bus!$C:$C,$B52)*55/10^8</f>
        <v>1042.6954821804495</v>
      </c>
      <c r="O52" s="11">
        <f>SUMIFS(SmartTrans_Bus!Q:Q,SmartTrans_Bus!$C:$C,$B52)*55/10^8</f>
        <v>1058.6997494962429</v>
      </c>
      <c r="P52" s="11">
        <f>SUMIFS(SmartTrans_Bus!R:R,SmartTrans_Bus!$C:$C,$B52)*55/10^8</f>
        <v>1073.606640783815</v>
      </c>
      <c r="Q52" s="11">
        <f>SUMIFS(SmartTrans_Bus!S:S,SmartTrans_Bus!$C:$C,$B52)*55/10^8</f>
        <v>1087.3522899011623</v>
      </c>
      <c r="R52" s="11">
        <f>SUMIFS(SmartTrans_Bus!T:T,SmartTrans_Bus!$C:$C,$B52)*55/10^8</f>
        <v>1099.8774771734688</v>
      </c>
      <c r="S52" s="11">
        <f>SUMIFS(SmartTrans_Bus!U:U,SmartTrans_Bus!$C:$C,$B52)*55/10^8</f>
        <v>1111.1276293931223</v>
      </c>
      <c r="T52" s="11">
        <f>SUMIFS(SmartTrans_Bus!V:V,SmartTrans_Bus!$C:$C,$B52)*55/10^8</f>
        <v>1121.052819819711</v>
      </c>
      <c r="U52" s="11">
        <f>SUMIFS(SmartTrans_Bus!W:W,SmartTrans_Bus!$C:$C,$B52)*55/10^8</f>
        <v>1129.6077681800193</v>
      </c>
      <c r="V52" s="11">
        <f>SUMIFS(SmartTrans_Bus!X:X,SmartTrans_Bus!$C:$C,$B52)*55/10^8</f>
        <v>1136.7518406680385</v>
      </c>
      <c r="W52" s="11">
        <f>SUMIFS(SmartTrans_Bus!Y:Y,SmartTrans_Bus!$C:$C,$B52)*55/10^8</f>
        <v>1142.4490499449419</v>
      </c>
      <c r="X52" s="11">
        <f>SUMIFS(SmartTrans_Bus!Z:Z,SmartTrans_Bus!$C:$C,$B52)*55/10^8</f>
        <v>1146.6680551391225</v>
      </c>
      <c r="Y52" s="11">
        <f>SUMIFS(SmartTrans_Bus!AA:AA,SmartTrans_Bus!$C:$C,$B52)*55/10^8</f>
        <v>1149.3821618461541</v>
      </c>
      <c r="Z52" s="11">
        <f>SUMIFS(SmartTrans_Bus!AB:AB,SmartTrans_Bus!$C:$C,$B52)*55/10^8</f>
        <v>1150.5693221288254</v>
      </c>
      <c r="AA52" s="11">
        <f>SUMIFS(SmartTrans_Bus!AC:AC,SmartTrans_Bus!$C:$C,$B52)*55/10^8</f>
        <v>1150.2121345171136</v>
      </c>
      <c r="AB52" s="11">
        <f>SUMIFS(SmartTrans_Bus!AD:AD,SmartTrans_Bus!$C:$C,$B52)*55/10^8</f>
        <v>1148.2978440081997</v>
      </c>
      <c r="AC52" s="11">
        <f>SUMIFS(SmartTrans_Bus!AE:AE,SmartTrans_Bus!$C:$C,$B52)*55/10^8</f>
        <v>1144.8183420664634</v>
      </c>
      <c r="AD52" s="11">
        <f>SUMIFS(SmartTrans_Bus!AF:AF,SmartTrans_Bus!$C:$C,$B52)*55/10^8</f>
        <v>1139.7701666234768</v>
      </c>
      <c r="AE52" s="11">
        <f>SUMIFS(SmartTrans_Bus!AG:AG,SmartTrans_Bus!$C:$C,$B52)*55/10^8</f>
        <v>1133.1545020780177</v>
      </c>
      <c r="AF52" s="11">
        <f>SUMIFS(SmartTrans_Bus!AH:AH,SmartTrans_Bus!$C:$C,$B52)*55/10^8</f>
        <v>1124.9771792960737</v>
      </c>
      <c r="AG52" s="11">
        <f>SUMIFS(SmartTrans_Bus!AI:AI,SmartTrans_Bus!$C:$C,$B52)*55/10^8</f>
        <v>1115.248675610808</v>
      </c>
      <c r="AH52" s="11">
        <f>SUMIFS(SmartTrans_Bus!AJ:AJ,SmartTrans_Bus!$C:$C,$B52)*55/10^8</f>
        <v>1103.9841148225998</v>
      </c>
      <c r="AI52" s="11">
        <f>SUMIFS(SmartTrans_Bus!AK:AK,SmartTrans_Bus!$C:$C,$B52)*55/10^8</f>
        <v>1091.203267199013</v>
      </c>
      <c r="AJ52" s="11">
        <f>SUMIFS(SmartTrans_Bus!AL:AL,SmartTrans_Bus!$C:$C,$B52)*55/10^8</f>
        <v>1076.9305494748317</v>
      </c>
      <c r="AK52" s="11">
        <f>SUMIFS(SmartTrans_Bus!AM:AM,SmartTrans_Bus!$C:$C,$B52)*55/10^8</f>
        <v>1061.1950248520261</v>
      </c>
      <c r="AL52" s="11">
        <f>SUMIFS(SmartTrans_Bus!AN:AN,SmartTrans_Bus!$C:$C,$B52)*55/10^8</f>
        <v>1044.0304029997624</v>
      </c>
      <c r="AM52" s="11">
        <f>SUMIFS(SmartTrans_Bus!AO:AO,SmartTrans_Bus!$C:$C,$B52)*55/10^8</f>
        <v>1025.4750400544171</v>
      </c>
      <c r="AN52" s="11">
        <f>SUMIFS(SmartTrans_Bus!AP:AP,SmartTrans_Bus!$C:$C,$B52)*55/10^8</f>
        <v>1005.5719386195454</v>
      </c>
      <c r="AO52" s="11">
        <f>SUMIFS(SmartTrans_Bus!AQ:AQ,SmartTrans_Bus!$C:$C,$B52)*55/10^8</f>
        <v>984.36874776592697</v>
      </c>
      <c r="AP52" s="11">
        <f>SUMIFS(SmartTrans_Bus!AR:AR,SmartTrans_Bus!$C:$C,$B52)*55/10^8</f>
        <v>961.91776303153142</v>
      </c>
      <c r="AQ52" s="11">
        <f>SUMIFS(SmartTrans_Bus!AS:AS,SmartTrans_Bus!$C:$C,$B52)*55/10^8</f>
        <v>938.27592642152013</v>
      </c>
      <c r="AR52" s="11">
        <f>SUMIFS(SmartTrans_Bus!AT:AT,SmartTrans_Bus!$C:$C,$B52)*55/10^8</f>
        <v>913.50482640824771</v>
      </c>
    </row>
    <row r="53" spans="1:44" ht="15.65">
      <c r="A53" t="s">
        <v>857</v>
      </c>
      <c r="B53" s="59" t="s">
        <v>465</v>
      </c>
      <c r="C53" s="11">
        <f>SUMIFS(SmartTrans_Bus!E:E,SmartTrans_Bus!$C:$C,$B53)*55/10^8</f>
        <v>1802.7302819652557</v>
      </c>
      <c r="D53" s="11">
        <f>SUMIFS(SmartTrans_Bus!F:F,SmartTrans_Bus!$C:$C,$B53)*55/10^8</f>
        <v>1756.6399988650689</v>
      </c>
      <c r="E53" s="11">
        <f>SUMIFS(SmartTrans_Bus!G:G,SmartTrans_Bus!$C:$C,$B53)*55/10^8</f>
        <v>1720.0837694327267</v>
      </c>
      <c r="F53" s="11">
        <f>SUMIFS(SmartTrans_Bus!H:H,SmartTrans_Bus!$C:$C,$B53)*55/10^8</f>
        <v>1692.0546594064083</v>
      </c>
      <c r="G53" s="11">
        <f>SUMIFS(SmartTrans_Bus!I:I,SmartTrans_Bus!$C:$C,$B53)*55/10^8</f>
        <v>1671.5929039900834</v>
      </c>
      <c r="H53" s="11">
        <f>SUMIFS(SmartTrans_Bus!J:J,SmartTrans_Bus!$C:$C,$B53)*55/10^8</f>
        <v>1657.7859078535116</v>
      </c>
      <c r="I53" s="11">
        <f>SUMIFS(SmartTrans_Bus!K:K,SmartTrans_Bus!$C:$C,$B53)*55/10^8</f>
        <v>1649.7682451322382</v>
      </c>
      <c r="J53" s="11">
        <f>SUMIFS(SmartTrans_Bus!L:L,SmartTrans_Bus!$C:$C,$B53)*55/10^8</f>
        <v>1646.721659427609</v>
      </c>
      <c r="K53" s="11">
        <f>SUMIFS(SmartTrans_Bus!M:M,SmartTrans_Bus!$C:$C,$B53)*55/10^8</f>
        <v>1647.8750638067468</v>
      </c>
      <c r="L53" s="11">
        <f>SUMIFS(SmartTrans_Bus!N:N,SmartTrans_Bus!$C:$C,$B53)*55/10^8</f>
        <v>1652.5045408025742</v>
      </c>
      <c r="M53" s="11">
        <f>SUMIFS(SmartTrans_Bus!O:O,SmartTrans_Bus!$C:$C,$B53)*55/10^8</f>
        <v>1659.933342413801</v>
      </c>
      <c r="N53" s="11">
        <f>SUMIFS(SmartTrans_Bus!P:P,SmartTrans_Bus!$C:$C,$B53)*55/10^8</f>
        <v>1669.5318901049266</v>
      </c>
      <c r="O53" s="11">
        <f>SUMIFS(SmartTrans_Bus!Q:Q,SmartTrans_Bus!$C:$C,$B53)*55/10^8</f>
        <v>1680.7177748062381</v>
      </c>
      <c r="P53" s="11">
        <f>SUMIFS(SmartTrans_Bus!R:R,SmartTrans_Bus!$C:$C,$B53)*55/10^8</f>
        <v>1692.955756913816</v>
      </c>
      <c r="Q53" s="11">
        <f>SUMIFS(SmartTrans_Bus!S:S,SmartTrans_Bus!$C:$C,$B53)*55/10^8</f>
        <v>1705.7577662895285</v>
      </c>
      <c r="R53" s="11">
        <f>SUMIFS(SmartTrans_Bus!T:T,SmartTrans_Bus!$C:$C,$B53)*55/10^8</f>
        <v>1718.682902261037</v>
      </c>
      <c r="S53" s="11">
        <f>SUMIFS(SmartTrans_Bus!U:U,SmartTrans_Bus!$C:$C,$B53)*55/10^8</f>
        <v>1731.3374336217896</v>
      </c>
      <c r="T53" s="11">
        <f>SUMIFS(SmartTrans_Bus!V:V,SmartTrans_Bus!$C:$C,$B53)*55/10^8</f>
        <v>1743.3747986310259</v>
      </c>
      <c r="U53" s="11">
        <f>SUMIFS(SmartTrans_Bus!W:W,SmartTrans_Bus!$C:$C,$B53)*55/10^8</f>
        <v>1754.4956050137741</v>
      </c>
      <c r="V53" s="11">
        <f>SUMIFS(SmartTrans_Bus!X:X,SmartTrans_Bus!$C:$C,$B53)*55/10^8</f>
        <v>1764.4476299608546</v>
      </c>
      <c r="W53" s="11">
        <f>SUMIFS(SmartTrans_Bus!Y:Y,SmartTrans_Bus!$C:$C,$B53)*55/10^8</f>
        <v>1773.0258201288775</v>
      </c>
      <c r="X53" s="11">
        <f>SUMIFS(SmartTrans_Bus!Z:Z,SmartTrans_Bus!$C:$C,$B53)*55/10^8</f>
        <v>1780.0722916402401</v>
      </c>
      <c r="Y53" s="11">
        <f>SUMIFS(SmartTrans_Bus!AA:AA,SmartTrans_Bus!$C:$C,$B53)*55/10^8</f>
        <v>1785.4763300831323</v>
      </c>
      <c r="Z53" s="11">
        <f>SUMIFS(SmartTrans_Bus!AB:AB,SmartTrans_Bus!$C:$C,$B53)*55/10^8</f>
        <v>1789.1743905115345</v>
      </c>
      <c r="AA53" s="11">
        <f>SUMIFS(SmartTrans_Bus!AC:AC,SmartTrans_Bus!$C:$C,$B53)*55/10^8</f>
        <v>1791.1500974452154</v>
      </c>
      <c r="AB53" s="11">
        <f>SUMIFS(SmartTrans_Bus!AD:AD,SmartTrans_Bus!$C:$C,$B53)*55/10^8</f>
        <v>1791.4342448697339</v>
      </c>
      <c r="AC53" s="11">
        <f>SUMIFS(SmartTrans_Bus!AE:AE,SmartTrans_Bus!$C:$C,$B53)*55/10^8</f>
        <v>1790.1047962364387</v>
      </c>
      <c r="AD53" s="11">
        <f>SUMIFS(SmartTrans_Bus!AF:AF,SmartTrans_Bus!$C:$C,$B53)*55/10^8</f>
        <v>1787.2868844624697</v>
      </c>
      <c r="AE53" s="11">
        <f>SUMIFS(SmartTrans_Bus!AG:AG,SmartTrans_Bus!$C:$C,$B53)*55/10^8</f>
        <v>1783.1528119307593</v>
      </c>
      <c r="AF53" s="11">
        <f>SUMIFS(SmartTrans_Bus!AH:AH,SmartTrans_Bus!$C:$C,$B53)*55/10^8</f>
        <v>1777.9220504900268</v>
      </c>
      <c r="AG53" s="11">
        <f>SUMIFS(SmartTrans_Bus!AI:AI,SmartTrans_Bus!$C:$C,$B53)*55/10^8</f>
        <v>1771.8612414547727</v>
      </c>
      <c r="AH53" s="11">
        <f>SUMIFS(SmartTrans_Bus!AJ:AJ,SmartTrans_Bus!$C:$C,$B53)*55/10^8</f>
        <v>1765.2841956053073</v>
      </c>
      <c r="AI53" s="11">
        <f>SUMIFS(SmartTrans_Bus!AK:AK,SmartTrans_Bus!$C:$C,$B53)*55/10^8</f>
        <v>1758.5518931877129</v>
      </c>
      <c r="AJ53" s="11">
        <f>SUMIFS(SmartTrans_Bus!AL:AL,SmartTrans_Bus!$C:$C,$B53)*55/10^8</f>
        <v>1752.0724839138734</v>
      </c>
      <c r="AK53" s="11">
        <f>SUMIFS(SmartTrans_Bus!AM:AM,SmartTrans_Bus!$C:$C,$B53)*55/10^8</f>
        <v>1746.3012869614529</v>
      </c>
      <c r="AL53" s="11">
        <f>SUMIFS(SmartTrans_Bus!AN:AN,SmartTrans_Bus!$C:$C,$B53)*55/10^8</f>
        <v>1741.740790973912</v>
      </c>
      <c r="AM53" s="11">
        <f>SUMIFS(SmartTrans_Bus!AO:AO,SmartTrans_Bus!$C:$C,$B53)*55/10^8</f>
        <v>1738.9406540605114</v>
      </c>
      <c r="AN53" s="11">
        <f>SUMIFS(SmartTrans_Bus!AP:AP,SmartTrans_Bus!$C:$C,$B53)*55/10^8</f>
        <v>1738.4977037962751</v>
      </c>
      <c r="AO53" s="11">
        <f>SUMIFS(SmartTrans_Bus!AQ:AQ,SmartTrans_Bus!$C:$C,$B53)*55/10^8</f>
        <v>1741.0559372220348</v>
      </c>
      <c r="AP53" s="11">
        <f>SUMIFS(SmartTrans_Bus!AR:AR,SmartTrans_Bus!$C:$C,$B53)*55/10^8</f>
        <v>1747.3065208444223</v>
      </c>
      <c r="AQ53" s="11">
        <f>SUMIFS(SmartTrans_Bus!AS:AS,SmartTrans_Bus!$C:$C,$B53)*55/10^8</f>
        <v>1757.9877906358347</v>
      </c>
      <c r="AR53" s="11">
        <f>SUMIFS(SmartTrans_Bus!AT:AT,SmartTrans_Bus!$C:$C,$B53)*55/10^8</f>
        <v>1773.885252034471</v>
      </c>
    </row>
    <row r="54" spans="1:44" ht="15.65">
      <c r="A54" t="s">
        <v>856</v>
      </c>
      <c r="B54" s="59" t="s">
        <v>464</v>
      </c>
      <c r="C54" s="11">
        <f>SUMIFS(SmartTrans_Bus!E:E,SmartTrans_Bus!$C:$C,$B54)*55/10^8</f>
        <v>638.67217963952498</v>
      </c>
      <c r="D54" s="11">
        <f>SUMIFS(SmartTrans_Bus!F:F,SmartTrans_Bus!$C:$C,$B54)*55/10^8</f>
        <v>597.97570993768727</v>
      </c>
      <c r="E54" s="11">
        <f>SUMIFS(SmartTrans_Bus!G:G,SmartTrans_Bus!$C:$C,$B54)*55/10^8</f>
        <v>563.30121522744855</v>
      </c>
      <c r="F54" s="11">
        <f>SUMIFS(SmartTrans_Bus!H:H,SmartTrans_Bus!$C:$C,$B54)*55/10^8</f>
        <v>534.16073711677825</v>
      </c>
      <c r="G54" s="11">
        <f>SUMIFS(SmartTrans_Bus!I:I,SmartTrans_Bus!$C:$C,$B54)*55/10^8</f>
        <v>510.08558414852388</v>
      </c>
      <c r="H54" s="11">
        <f>SUMIFS(SmartTrans_Bus!J:J,SmartTrans_Bus!$C:$C,$B54)*55/10^8</f>
        <v>490.62633180042076</v>
      </c>
      <c r="I54" s="11">
        <f>SUMIFS(SmartTrans_Bus!K:K,SmartTrans_Bus!$C:$C,$B54)*55/10^8</f>
        <v>475.3528224850794</v>
      </c>
      <c r="J54" s="11">
        <f>SUMIFS(SmartTrans_Bus!L:L,SmartTrans_Bus!$C:$C,$B54)*55/10^8</f>
        <v>463.85416555000046</v>
      </c>
      <c r="K54" s="11">
        <f>SUMIFS(SmartTrans_Bus!M:M,SmartTrans_Bus!$C:$C,$B54)*55/10^8</f>
        <v>455.73873727755938</v>
      </c>
      <c r="L54" s="11">
        <f>SUMIFS(SmartTrans_Bus!N:N,SmartTrans_Bus!$C:$C,$B54)*55/10^8</f>
        <v>450.63418088501749</v>
      </c>
      <c r="M54" s="11">
        <f>SUMIFS(SmartTrans_Bus!O:O,SmartTrans_Bus!$C:$C,$B54)*55/10^8</f>
        <v>448.18740652451788</v>
      </c>
      <c r="N54" s="11">
        <f>SUMIFS(SmartTrans_Bus!P:P,SmartTrans_Bus!$C:$C,$B54)*55/10^8</f>
        <v>448.0645912830841</v>
      </c>
      <c r="O54" s="11">
        <f>SUMIFS(SmartTrans_Bus!Q:Q,SmartTrans_Bus!$C:$C,$B54)*55/10^8</f>
        <v>449.95117918262298</v>
      </c>
      <c r="P54" s="11">
        <f>SUMIFS(SmartTrans_Bus!R:R,SmartTrans_Bus!$C:$C,$B54)*55/10^8</f>
        <v>453.55188117992628</v>
      </c>
      <c r="Q54" s="11">
        <f>SUMIFS(SmartTrans_Bus!S:S,SmartTrans_Bus!$C:$C,$B54)*55/10^8</f>
        <v>458.59067516666244</v>
      </c>
      <c r="R54" s="11">
        <f>SUMIFS(SmartTrans_Bus!T:T,SmartTrans_Bus!$C:$C,$B54)*55/10^8</f>
        <v>464.810805969385</v>
      </c>
      <c r="S54" s="11">
        <f>SUMIFS(SmartTrans_Bus!U:U,SmartTrans_Bus!$C:$C,$B54)*55/10^8</f>
        <v>471.97478534952972</v>
      </c>
      <c r="T54" s="11">
        <f>SUMIFS(SmartTrans_Bus!V:V,SmartTrans_Bus!$C:$C,$B54)*55/10^8</f>
        <v>479.8643920034155</v>
      </c>
      <c r="U54" s="11">
        <f>SUMIFS(SmartTrans_Bus!W:W,SmartTrans_Bus!$C:$C,$B54)*55/10^8</f>
        <v>488.28067156223909</v>
      </c>
      <c r="V54" s="11">
        <f>SUMIFS(SmartTrans_Bus!X:X,SmartTrans_Bus!$C:$C,$B54)*55/10^8</f>
        <v>497.04393659208409</v>
      </c>
      <c r="W54" s="11">
        <f>SUMIFS(SmartTrans_Bus!Y:Y,SmartTrans_Bus!$C:$C,$B54)*55/10^8</f>
        <v>505.99376659391334</v>
      </c>
      <c r="X54" s="11">
        <f>SUMIFS(SmartTrans_Bus!Z:Z,SmartTrans_Bus!$C:$C,$B54)*55/10^8</f>
        <v>514.98900800357364</v>
      </c>
      <c r="Y54" s="11">
        <f>SUMIFS(SmartTrans_Bus!AA:AA,SmartTrans_Bus!$C:$C,$B54)*55/10^8</f>
        <v>523.90777419179062</v>
      </c>
      <c r="Z54" s="11">
        <f>SUMIFS(SmartTrans_Bus!AB:AB,SmartTrans_Bus!$C:$C,$B54)*55/10^8</f>
        <v>532.64744546417671</v>
      </c>
      <c r="AA54" s="11">
        <f>SUMIFS(SmartTrans_Bus!AC:AC,SmartTrans_Bus!$C:$C,$B54)*55/10^8</f>
        <v>541.12466906122472</v>
      </c>
      <c r="AB54" s="11">
        <f>SUMIFS(SmartTrans_Bus!AD:AD,SmartTrans_Bus!$C:$C,$B54)*55/10^8</f>
        <v>549.27535915830879</v>
      </c>
      <c r="AC54" s="11">
        <f>SUMIFS(SmartTrans_Bus!AE:AE,SmartTrans_Bus!$C:$C,$B54)*55/10^8</f>
        <v>557.05469686567767</v>
      </c>
      <c r="AD54" s="11">
        <f>SUMIFS(SmartTrans_Bus!AF:AF,SmartTrans_Bus!$C:$C,$B54)*55/10^8</f>
        <v>564.43713022848374</v>
      </c>
      <c r="AE54" s="11">
        <f>SUMIFS(SmartTrans_Bus!AG:AG,SmartTrans_Bus!$C:$C,$B54)*55/10^8</f>
        <v>571.41637422673409</v>
      </c>
      <c r="AF54" s="11">
        <f>SUMIFS(SmartTrans_Bus!AH:AH,SmartTrans_Bus!$C:$C,$B54)*55/10^8</f>
        <v>578.00541077534183</v>
      </c>
      <c r="AG54" s="11">
        <f>SUMIFS(SmartTrans_Bus!AI:AI,SmartTrans_Bus!$C:$C,$B54)*55/10^8</f>
        <v>584.2364887240866</v>
      </c>
      <c r="AH54" s="11">
        <f>SUMIFS(SmartTrans_Bus!AJ:AJ,SmartTrans_Bus!$C:$C,$B54)*55/10^8</f>
        <v>590.16112385763313</v>
      </c>
      <c r="AI54" s="11">
        <f>SUMIFS(SmartTrans_Bus!AK:AK,SmartTrans_Bus!$C:$C,$B54)*55/10^8</f>
        <v>595.85009889553623</v>
      </c>
      <c r="AJ54" s="11">
        <f>SUMIFS(SmartTrans_Bus!AL:AL,SmartTrans_Bus!$C:$C,$B54)*55/10^8</f>
        <v>601.39346349222535</v>
      </c>
      <c r="AK54" s="11">
        <f>SUMIFS(SmartTrans_Bus!AM:AM,SmartTrans_Bus!$C:$C,$B54)*55/10^8</f>
        <v>606.90053423700999</v>
      </c>
      <c r="AL54" s="11">
        <f>SUMIFS(SmartTrans_Bus!AN:AN,SmartTrans_Bus!$C:$C,$B54)*55/10^8</f>
        <v>612.49989465409112</v>
      </c>
      <c r="AM54" s="11">
        <f>SUMIFS(SmartTrans_Bus!AO:AO,SmartTrans_Bus!$C:$C,$B54)*55/10^8</f>
        <v>618.33939520254239</v>
      </c>
      <c r="AN54" s="11">
        <f>SUMIFS(SmartTrans_Bus!AP:AP,SmartTrans_Bus!$C:$C,$B54)*55/10^8</f>
        <v>624.58615327632458</v>
      </c>
      <c r="AO54" s="11">
        <f>SUMIFS(SmartTrans_Bus!AQ:AQ,SmartTrans_Bus!$C:$C,$B54)*55/10^8</f>
        <v>631.42655320427593</v>
      </c>
      <c r="AP54" s="11">
        <f>SUMIFS(SmartTrans_Bus!AR:AR,SmartTrans_Bus!$C:$C,$B54)*55/10^8</f>
        <v>639.06624625012887</v>
      </c>
      <c r="AQ54" s="11">
        <f>SUMIFS(SmartTrans_Bus!AS:AS,SmartTrans_Bus!$C:$C,$B54)*55/10^8</f>
        <v>647.73015061247531</v>
      </c>
      <c r="AR54" s="11">
        <f>SUMIFS(SmartTrans_Bus!AT:AT,SmartTrans_Bus!$C:$C,$B54)*55/10^8</f>
        <v>657.66245142482023</v>
      </c>
    </row>
    <row r="55" spans="1:44" ht="15.65">
      <c r="A55" t="s">
        <v>855</v>
      </c>
      <c r="B55" s="59" t="s">
        <v>462</v>
      </c>
      <c r="C55" s="11">
        <f>SUMIFS(SmartTrans_Bus!E:E,SmartTrans_Bus!$C:$C,$B55)*55/10^8</f>
        <v>101.08624062545942</v>
      </c>
      <c r="D55" s="11">
        <f>SUMIFS(SmartTrans_Bus!F:F,SmartTrans_Bus!$C:$C,$B55)*55/10^8</f>
        <v>108.40677266904017</v>
      </c>
      <c r="E55" s="11">
        <f>SUMIFS(SmartTrans_Bus!G:G,SmartTrans_Bus!$C:$C,$B55)*55/10^8</f>
        <v>115.09955989101921</v>
      </c>
      <c r="F55" s="11">
        <f>SUMIFS(SmartTrans_Bus!H:H,SmartTrans_Bus!$C:$C,$B55)*55/10^8</f>
        <v>121.20146709121013</v>
      </c>
      <c r="G55" s="11">
        <f>SUMIFS(SmartTrans_Bus!I:I,SmartTrans_Bus!$C:$C,$B55)*55/10^8</f>
        <v>126.74820112452974</v>
      </c>
      <c r="H55" s="11">
        <f>SUMIFS(SmartTrans_Bus!J:J,SmartTrans_Bus!$C:$C,$B55)*55/10^8</f>
        <v>131.77431090099719</v>
      </c>
      <c r="I55" s="11">
        <f>SUMIFS(SmartTrans_Bus!K:K,SmartTrans_Bus!$C:$C,$B55)*55/10^8</f>
        <v>136.31318738573339</v>
      </c>
      <c r="J55" s="11">
        <f>SUMIFS(SmartTrans_Bus!L:L,SmartTrans_Bus!$C:$C,$B55)*55/10^8</f>
        <v>140.39706359896238</v>
      </c>
      <c r="K55" s="11">
        <f>SUMIFS(SmartTrans_Bus!M:M,SmartTrans_Bus!$C:$C,$B55)*55/10^8</f>
        <v>144.05701461601038</v>
      </c>
      <c r="L55" s="11">
        <f>SUMIFS(SmartTrans_Bus!N:N,SmartTrans_Bus!$C:$C,$B55)*55/10^8</f>
        <v>147.32295756730664</v>
      </c>
      <c r="M55" s="11">
        <f>SUMIFS(SmartTrans_Bus!O:O,SmartTrans_Bus!$C:$C,$B55)*55/10^8</f>
        <v>150.22365163838185</v>
      </c>
      <c r="N55" s="11">
        <f>SUMIFS(SmartTrans_Bus!P:P,SmartTrans_Bus!$C:$C,$B55)*55/10^8</f>
        <v>152.78669806987014</v>
      </c>
      <c r="O55" s="11">
        <f>SUMIFS(SmartTrans_Bus!Q:Q,SmartTrans_Bus!$C:$C,$B55)*55/10^8</f>
        <v>155.03854015750719</v>
      </c>
      <c r="P55" s="11">
        <f>SUMIFS(SmartTrans_Bus!R:R,SmartTrans_Bus!$C:$C,$B55)*55/10^8</f>
        <v>157.00446325213241</v>
      </c>
      <c r="Q55" s="11">
        <f>SUMIFS(SmartTrans_Bus!S:S,SmartTrans_Bus!$C:$C,$B55)*55/10^8</f>
        <v>158.70859475968604</v>
      </c>
      <c r="R55" s="11">
        <f>SUMIFS(SmartTrans_Bus!T:T,SmartTrans_Bus!$C:$C,$B55)*55/10^8</f>
        <v>160.1739041412122</v>
      </c>
      <c r="S55" s="11">
        <f>SUMIFS(SmartTrans_Bus!U:U,SmartTrans_Bus!$C:$C,$B55)*55/10^8</f>
        <v>161.42220291285722</v>
      </c>
      <c r="T55" s="11">
        <f>SUMIFS(SmartTrans_Bus!V:V,SmartTrans_Bus!$C:$C,$B55)*55/10^8</f>
        <v>162.47414464586896</v>
      </c>
      <c r="U55" s="11">
        <f>SUMIFS(SmartTrans_Bus!W:W,SmartTrans_Bus!$C:$C,$B55)*55/10^8</f>
        <v>163.3492249665984</v>
      </c>
      <c r="V55" s="11">
        <f>SUMIFS(SmartTrans_Bus!X:X,SmartTrans_Bus!$C:$C,$B55)*55/10^8</f>
        <v>164.06578155649945</v>
      </c>
      <c r="W55" s="11">
        <f>SUMIFS(SmartTrans_Bus!Y:Y,SmartTrans_Bus!$C:$C,$B55)*55/10^8</f>
        <v>164.6409941521276</v>
      </c>
      <c r="X55" s="11">
        <f>SUMIFS(SmartTrans_Bus!Z:Z,SmartTrans_Bus!$C:$C,$B55)*55/10^8</f>
        <v>165.09088454514131</v>
      </c>
      <c r="Y55" s="11">
        <f>SUMIFS(SmartTrans_Bus!AA:AA,SmartTrans_Bus!$C:$C,$B55)*55/10^8</f>
        <v>165.43031658230146</v>
      </c>
      <c r="Z55" s="11">
        <f>SUMIFS(SmartTrans_Bus!AB:AB,SmartTrans_Bus!$C:$C,$B55)*55/10^8</f>
        <v>165.67299616547112</v>
      </c>
      <c r="AA55" s="11">
        <f>SUMIFS(SmartTrans_Bus!AC:AC,SmartTrans_Bus!$C:$C,$B55)*55/10^8</f>
        <v>165.83147125161636</v>
      </c>
      <c r="AB55" s="11">
        <f>SUMIFS(SmartTrans_Bus!AD:AD,SmartTrans_Bus!$C:$C,$B55)*55/10^8</f>
        <v>165.91713185280523</v>
      </c>
      <c r="AC55" s="11">
        <f>SUMIFS(SmartTrans_Bus!AE:AE,SmartTrans_Bus!$C:$C,$B55)*55/10^8</f>
        <v>165.94021003620853</v>
      </c>
      <c r="AD55" s="11">
        <f>SUMIFS(SmartTrans_Bus!AF:AF,SmartTrans_Bus!$C:$C,$B55)*55/10^8</f>
        <v>165.90977992409879</v>
      </c>
      <c r="AE55" s="11">
        <f>SUMIFS(SmartTrans_Bus!AG:AG,SmartTrans_Bus!$C:$C,$B55)*55/10^8</f>
        <v>165.83375769385293</v>
      </c>
      <c r="AF55" s="11">
        <f>SUMIFS(SmartTrans_Bus!AH:AH,SmartTrans_Bus!$C:$C,$B55)*55/10^8</f>
        <v>165.71890157794732</v>
      </c>
      <c r="AG55" s="11">
        <f>SUMIFS(SmartTrans_Bus!AI:AI,SmartTrans_Bus!$C:$C,$B55)*55/10^8</f>
        <v>165.57081186396383</v>
      </c>
      <c r="AH55" s="11">
        <f>SUMIFS(SmartTrans_Bus!AJ:AJ,SmartTrans_Bus!$C:$C,$B55)*55/10^8</f>
        <v>165.39393089458474</v>
      </c>
      <c r="AI55" s="11">
        <f>SUMIFS(SmartTrans_Bus!AK:AK,SmartTrans_Bus!$C:$C,$B55)*55/10^8</f>
        <v>165.19154306759555</v>
      </c>
      <c r="AJ55" s="11">
        <f>SUMIFS(SmartTrans_Bus!AL:AL,SmartTrans_Bus!$C:$C,$B55)*55/10^8</f>
        <v>164.96577483588524</v>
      </c>
      <c r="AK55" s="11">
        <f>SUMIFS(SmartTrans_Bus!AM:AM,SmartTrans_Bus!$C:$C,$B55)*55/10^8</f>
        <v>164.71759470744161</v>
      </c>
      <c r="AL55" s="11">
        <f>SUMIFS(SmartTrans_Bus!AN:AN,SmartTrans_Bus!$C:$C,$B55)*55/10^8</f>
        <v>164.44681324536043</v>
      </c>
      <c r="AM55" s="11">
        <f>SUMIFS(SmartTrans_Bus!AO:AO,SmartTrans_Bus!$C:$C,$B55)*55/10^8</f>
        <v>164.15208306783578</v>
      </c>
      <c r="AN55" s="11">
        <f>SUMIFS(SmartTrans_Bus!AP:AP,SmartTrans_Bus!$C:$C,$B55)*55/10^8</f>
        <v>163.8308988481655</v>
      </c>
      <c r="AO55" s="11">
        <f>SUMIFS(SmartTrans_Bus!AQ:AQ,SmartTrans_Bus!$C:$C,$B55)*55/10^8</f>
        <v>163.4795973147483</v>
      </c>
      <c r="AP55" s="11">
        <f>SUMIFS(SmartTrans_Bus!AR:AR,SmartTrans_Bus!$C:$C,$B55)*55/10^8</f>
        <v>163.09335725108963</v>
      </c>
      <c r="AQ55" s="11">
        <f>SUMIFS(SmartTrans_Bus!AS:AS,SmartTrans_Bus!$C:$C,$B55)*55/10^8</f>
        <v>162.66619949579297</v>
      </c>
      <c r="AR55" s="11">
        <f>SUMIFS(SmartTrans_Bus!AT:AT,SmartTrans_Bus!$C:$C,$B55)*55/10^8</f>
        <v>162.19098694256633</v>
      </c>
    </row>
    <row r="56" spans="1:44" ht="15.65">
      <c r="A56" t="s">
        <v>854</v>
      </c>
      <c r="B56" s="59" t="s">
        <v>439</v>
      </c>
      <c r="C56" s="11">
        <f>SUMIFS(SmartTrans_Bus!E:E,SmartTrans_Bus!$C:$C,$B56)*55/10^8</f>
        <v>330.71502621754462</v>
      </c>
      <c r="D56" s="11">
        <f>SUMIFS(SmartTrans_Bus!F:F,SmartTrans_Bus!$C:$C,$B56)*55/10^8</f>
        <v>383.9651395636584</v>
      </c>
      <c r="E56" s="11">
        <f>SUMIFS(SmartTrans_Bus!G:G,SmartTrans_Bus!$C:$C,$B56)*55/10^8</f>
        <v>432.48907274829077</v>
      </c>
      <c r="F56" s="11">
        <f>SUMIFS(SmartTrans_Bus!H:H,SmartTrans_Bus!$C:$C,$B56)*55/10^8</f>
        <v>476.35882930139849</v>
      </c>
      <c r="G56" s="11">
        <f>SUMIFS(SmartTrans_Bus!I:I,SmartTrans_Bus!$C:$C,$B56)*55/10^8</f>
        <v>515.65639849402692</v>
      </c>
      <c r="H56" s="11">
        <f>SUMIFS(SmartTrans_Bus!J:J,SmartTrans_Bus!$C:$C,$B56)*55/10^8</f>
        <v>550.47375533830348</v>
      </c>
      <c r="I56" s="11">
        <f>SUMIFS(SmartTrans_Bus!K:K,SmartTrans_Bus!$C:$C,$B56)*55/10^8</f>
        <v>580.91286058744947</v>
      </c>
      <c r="J56" s="11">
        <f>SUMIFS(SmartTrans_Bus!L:L,SmartTrans_Bus!$C:$C,$B56)*55/10^8</f>
        <v>607.08566073575741</v>
      </c>
      <c r="K56" s="11">
        <f>SUMIFS(SmartTrans_Bus!M:M,SmartTrans_Bus!$C:$C,$B56)*55/10^8</f>
        <v>629.1140880186141</v>
      </c>
      <c r="L56" s="11">
        <f>SUMIFS(SmartTrans_Bus!N:N,SmartTrans_Bus!$C:$C,$B56)*55/10^8</f>
        <v>647.13006041248946</v>
      </c>
      <c r="M56" s="11">
        <f>SUMIFS(SmartTrans_Bus!O:O,SmartTrans_Bus!$C:$C,$B56)*55/10^8</f>
        <v>661.27548163494953</v>
      </c>
      <c r="N56" s="11">
        <f>SUMIFS(SmartTrans_Bus!P:P,SmartTrans_Bus!$C:$C,$B56)*55/10^8</f>
        <v>671.70224114462155</v>
      </c>
      <c r="O56" s="11">
        <f>SUMIFS(SmartTrans_Bus!Q:Q,SmartTrans_Bus!$C:$C,$B56)*55/10^8</f>
        <v>678.57221414124456</v>
      </c>
      <c r="P56" s="11">
        <f>SUMIFS(SmartTrans_Bus!R:R,SmartTrans_Bus!$C:$C,$B56)*55/10^8</f>
        <v>682.05726156563048</v>
      </c>
      <c r="Q56" s="11">
        <f>SUMIFS(SmartTrans_Bus!S:S,SmartTrans_Bus!$C:$C,$B56)*55/10^8</f>
        <v>682.33923009966998</v>
      </c>
      <c r="R56" s="11">
        <f>SUMIFS(SmartTrans_Bus!T:T,SmartTrans_Bus!$C:$C,$B56)*55/10^8</f>
        <v>679.60995216634853</v>
      </c>
      <c r="S56" s="11">
        <f>SUMIFS(SmartTrans_Bus!U:U,SmartTrans_Bus!$C:$C,$B56)*55/10^8</f>
        <v>674.07124592973548</v>
      </c>
      <c r="T56" s="11">
        <f>SUMIFS(SmartTrans_Bus!V:V,SmartTrans_Bus!$C:$C,$B56)*55/10^8</f>
        <v>665.93491529498999</v>
      </c>
      <c r="U56" s="11">
        <f>SUMIFS(SmartTrans_Bus!W:W,SmartTrans_Bus!$C:$C,$B56)*55/10^8</f>
        <v>655.42274990834949</v>
      </c>
      <c r="V56" s="11">
        <f>SUMIFS(SmartTrans_Bus!X:X,SmartTrans_Bus!$C:$C,$B56)*55/10^8</f>
        <v>642.76652515713556</v>
      </c>
      <c r="W56" s="11">
        <f>SUMIFS(SmartTrans_Bus!Y:Y,SmartTrans_Bus!$C:$C,$B56)*55/10^8</f>
        <v>628.20800216976443</v>
      </c>
      <c r="X56" s="11">
        <f>SUMIFS(SmartTrans_Bus!Z:Z,SmartTrans_Bus!$C:$C,$B56)*55/10^8</f>
        <v>611.99892781572601</v>
      </c>
      <c r="Y56" s="11">
        <f>SUMIFS(SmartTrans_Bus!AA:AA,SmartTrans_Bus!$C:$C,$B56)*55/10^8</f>
        <v>594.4010347056045</v>
      </c>
      <c r="Z56" s="11">
        <f>SUMIFS(SmartTrans_Bus!AB:AB,SmartTrans_Bus!$C:$C,$B56)*55/10^8</f>
        <v>575.68604119106851</v>
      </c>
      <c r="AA56" s="11">
        <f>SUMIFS(SmartTrans_Bus!AC:AC,SmartTrans_Bus!$C:$C,$B56)*55/10^8</f>
        <v>556.135651364865</v>
      </c>
      <c r="AB56" s="11">
        <f>SUMIFS(SmartTrans_Bus!AD:AD,SmartTrans_Bus!$C:$C,$B56)*55/10^8</f>
        <v>536.0415550608393</v>
      </c>
      <c r="AC56" s="11">
        <f>SUMIFS(SmartTrans_Bus!AE:AE,SmartTrans_Bus!$C:$C,$B56)*55/10^8</f>
        <v>515.70542785390694</v>
      </c>
      <c r="AD56" s="11">
        <f>SUMIFS(SmartTrans_Bus!AF:AF,SmartTrans_Bus!$C:$C,$B56)*55/10^8</f>
        <v>495.43893106008011</v>
      </c>
      <c r="AE56" s="11">
        <f>SUMIFS(SmartTrans_Bus!AG:AG,SmartTrans_Bus!$C:$C,$B56)*55/10^8</f>
        <v>475.56371173645402</v>
      </c>
      <c r="AF56" s="11">
        <f>SUMIFS(SmartTrans_Bus!AH:AH,SmartTrans_Bus!$C:$C,$B56)*55/10^8</f>
        <v>456.41140268120432</v>
      </c>
      <c r="AG56" s="11">
        <f>SUMIFS(SmartTrans_Bus!AI:AI,SmartTrans_Bus!$C:$C,$B56)*55/10^8</f>
        <v>438.32362243359802</v>
      </c>
      <c r="AH56" s="11">
        <f>SUMIFS(SmartTrans_Bus!AJ:AJ,SmartTrans_Bus!$C:$C,$B56)*55/10^8</f>
        <v>421.65197527398271</v>
      </c>
      <c r="AI56" s="11">
        <f>SUMIFS(SmartTrans_Bus!AK:AK,SmartTrans_Bus!$C:$C,$B56)*55/10^8</f>
        <v>406.75805122379791</v>
      </c>
      <c r="AJ56" s="11">
        <f>SUMIFS(SmartTrans_Bus!AL:AL,SmartTrans_Bus!$C:$C,$B56)*55/10^8</f>
        <v>394.0134260455618</v>
      </c>
      <c r="AK56" s="11">
        <f>SUMIFS(SmartTrans_Bus!AM:AM,SmartTrans_Bus!$C:$C,$B56)*55/10^8</f>
        <v>383.79966124288245</v>
      </c>
      <c r="AL56" s="11">
        <f>SUMIFS(SmartTrans_Bus!AN:AN,SmartTrans_Bus!$C:$C,$B56)*55/10^8</f>
        <v>376.50830406044844</v>
      </c>
      <c r="AM56" s="11">
        <f>SUMIFS(SmartTrans_Bus!AO:AO,SmartTrans_Bus!$C:$C,$B56)*55/10^8</f>
        <v>372.54088748403944</v>
      </c>
      <c r="AN56" s="11">
        <f>SUMIFS(SmartTrans_Bus!AP:AP,SmartTrans_Bus!$C:$C,$B56)*55/10^8</f>
        <v>372.30893024051704</v>
      </c>
      <c r="AO56" s="11">
        <f>SUMIFS(SmartTrans_Bus!AQ:AQ,SmartTrans_Bus!$C:$C,$B56)*55/10^8</f>
        <v>376.23393679783288</v>
      </c>
      <c r="AP56" s="11">
        <f>SUMIFS(SmartTrans_Bus!AR:AR,SmartTrans_Bus!$C:$C,$B56)*55/10^8</f>
        <v>384.74739736501471</v>
      </c>
      <c r="AQ56" s="11">
        <f>SUMIFS(SmartTrans_Bus!AS:AS,SmartTrans_Bus!$C:$C,$B56)*55/10^8</f>
        <v>398.29078789218505</v>
      </c>
      <c r="AR56" s="11">
        <f>SUMIFS(SmartTrans_Bus!AT:AT,SmartTrans_Bus!$C:$C,$B56)*55/10^8</f>
        <v>417.3155700705459</v>
      </c>
    </row>
    <row r="57" spans="1:44" ht="15.65">
      <c r="A57" t="s">
        <v>853</v>
      </c>
      <c r="B57" s="59" t="s">
        <v>444</v>
      </c>
      <c r="C57" s="11">
        <f>SUMIFS(SmartTrans_Bus!E:E,SmartTrans_Bus!$C:$C,$B57)*55/10^8</f>
        <v>1110.976132694183</v>
      </c>
      <c r="D57" s="11">
        <f>SUMIFS(SmartTrans_Bus!F:F,SmartTrans_Bus!$C:$C,$B57)*55/10^8</f>
        <v>1141.2659347955871</v>
      </c>
      <c r="E57" s="11">
        <f>SUMIFS(SmartTrans_Bus!G:G,SmartTrans_Bus!$C:$C,$B57)*55/10^8</f>
        <v>1164.9804251842477</v>
      </c>
      <c r="F57" s="11">
        <f>SUMIFS(SmartTrans_Bus!H:H,SmartTrans_Bus!$C:$C,$B57)*55/10^8</f>
        <v>1182.7769268276172</v>
      </c>
      <c r="G57" s="11">
        <f>SUMIFS(SmartTrans_Bus!I:I,SmartTrans_Bus!$C:$C,$B57)*55/10^8</f>
        <v>1195.2843015509543</v>
      </c>
      <c r="H57" s="11">
        <f>SUMIFS(SmartTrans_Bus!J:J,SmartTrans_Bus!$C:$C,$B57)*55/10^8</f>
        <v>1203.1029500373288</v>
      </c>
      <c r="I57" s="11">
        <f>SUMIFS(SmartTrans_Bus!K:K,SmartTrans_Bus!$C:$C,$B57)*55/10^8</f>
        <v>1206.8048118276156</v>
      </c>
      <c r="J57" s="11">
        <f>SUMIFS(SmartTrans_Bus!L:L,SmartTrans_Bus!$C:$C,$B57)*55/10^8</f>
        <v>1206.9333653204988</v>
      </c>
      <c r="K57" s="11">
        <f>SUMIFS(SmartTrans_Bus!M:M,SmartTrans_Bus!$C:$C,$B57)*55/10^8</f>
        <v>1204.0036277724796</v>
      </c>
      <c r="L57" s="11">
        <f>SUMIFS(SmartTrans_Bus!N:N,SmartTrans_Bus!$C:$C,$B57)*55/10^8</f>
        <v>1198.5021552978585</v>
      </c>
      <c r="M57" s="11">
        <f>SUMIFS(SmartTrans_Bus!O:O,SmartTrans_Bus!$C:$C,$B57)*55/10^8</f>
        <v>1190.8870428687469</v>
      </c>
      <c r="N57" s="11">
        <f>SUMIFS(SmartTrans_Bus!P:P,SmartTrans_Bus!$C:$C,$B57)*55/10^8</f>
        <v>1181.58792431507</v>
      </c>
      <c r="O57" s="11">
        <f>SUMIFS(SmartTrans_Bus!Q:Q,SmartTrans_Bus!$C:$C,$B57)*55/10^8</f>
        <v>1171.0059723245552</v>
      </c>
      <c r="P57" s="11">
        <f>SUMIFS(SmartTrans_Bus!R:R,SmartTrans_Bus!$C:$C,$B57)*55/10^8</f>
        <v>1159.513898442746</v>
      </c>
      <c r="Q57" s="11">
        <f>SUMIFS(SmartTrans_Bus!S:S,SmartTrans_Bus!$C:$C,$B57)*55/10^8</f>
        <v>1147.4559530729875</v>
      </c>
      <c r="R57" s="11">
        <f>SUMIFS(SmartTrans_Bus!T:T,SmartTrans_Bus!$C:$C,$B57)*55/10^8</f>
        <v>1135.1479254764397</v>
      </c>
      <c r="S57" s="11">
        <f>SUMIFS(SmartTrans_Bus!U:U,SmartTrans_Bus!$C:$C,$B57)*55/10^8</f>
        <v>1122.8771437720707</v>
      </c>
      <c r="T57" s="11">
        <f>SUMIFS(SmartTrans_Bus!V:V,SmartTrans_Bus!$C:$C,$B57)*55/10^8</f>
        <v>1110.9024749366451</v>
      </c>
      <c r="U57" s="11">
        <f>SUMIFS(SmartTrans_Bus!W:W,SmartTrans_Bus!$C:$C,$B57)*55/10^8</f>
        <v>1099.454324804761</v>
      </c>
      <c r="V57" s="11">
        <f>SUMIFS(SmartTrans_Bus!X:X,SmartTrans_Bus!$C:$C,$B57)*55/10^8</f>
        <v>1088.7346380688027</v>
      </c>
      <c r="W57" s="11">
        <f>SUMIFS(SmartTrans_Bus!Y:Y,SmartTrans_Bus!$C:$C,$B57)*55/10^8</f>
        <v>1078.9168982789788</v>
      </c>
      <c r="X57" s="11">
        <f>SUMIFS(SmartTrans_Bus!Z:Z,SmartTrans_Bus!$C:$C,$B57)*55/10^8</f>
        <v>1070.1461278432989</v>
      </c>
      <c r="Y57" s="11">
        <f>SUMIFS(SmartTrans_Bus!AA:AA,SmartTrans_Bus!$C:$C,$B57)*55/10^8</f>
        <v>1062.5388880275764</v>
      </c>
      <c r="Z57" s="11">
        <f>SUMIFS(SmartTrans_Bus!AB:AB,SmartTrans_Bus!$C:$C,$B57)*55/10^8</f>
        <v>1056.1832789554471</v>
      </c>
      <c r="AA57" s="11">
        <f>SUMIFS(SmartTrans_Bus!AC:AC,SmartTrans_Bus!$C:$C,$B57)*55/10^8</f>
        <v>1051.1389396083446</v>
      </c>
      <c r="AB57" s="11">
        <f>SUMIFS(SmartTrans_Bus!AD:AD,SmartTrans_Bus!$C:$C,$B57)*55/10^8</f>
        <v>1047.4370478255125</v>
      </c>
      <c r="AC57" s="11">
        <f>SUMIFS(SmartTrans_Bus!AE:AE,SmartTrans_Bus!$C:$C,$B57)*55/10^8</f>
        <v>1045.0803203040193</v>
      </c>
      <c r="AD57" s="11">
        <f>SUMIFS(SmartTrans_Bus!AF:AF,SmartTrans_Bus!$C:$C,$B57)*55/10^8</f>
        <v>1044.0430125987161</v>
      </c>
      <c r="AE57" s="11">
        <f>SUMIFS(SmartTrans_Bus!AG:AG,SmartTrans_Bus!$C:$C,$B57)*55/10^8</f>
        <v>1044.2709191222834</v>
      </c>
      <c r="AF57" s="11">
        <f>SUMIFS(SmartTrans_Bus!AH:AH,SmartTrans_Bus!$C:$C,$B57)*55/10^8</f>
        <v>1045.6813731452053</v>
      </c>
      <c r="AG57" s="11">
        <f>SUMIFS(SmartTrans_Bus!AI:AI,SmartTrans_Bus!$C:$C,$B57)*55/10^8</f>
        <v>1048.16324679576</v>
      </c>
      <c r="AH57" s="11">
        <f>SUMIFS(SmartTrans_Bus!AJ:AJ,SmartTrans_Bus!$C:$C,$B57)*55/10^8</f>
        <v>1051.5769510600644</v>
      </c>
      <c r="AI57" s="11">
        <f>SUMIFS(SmartTrans_Bus!AK:AK,SmartTrans_Bus!$C:$C,$B57)*55/10^8</f>
        <v>1055.7544357820188</v>
      </c>
      <c r="AJ57" s="11">
        <f>SUMIFS(SmartTrans_Bus!AL:AL,SmartTrans_Bus!$C:$C,$B57)*55/10^8</f>
        <v>1060.4991896633367</v>
      </c>
      <c r="AK57" s="11">
        <f>SUMIFS(SmartTrans_Bus!AM:AM,SmartTrans_Bus!$C:$C,$B57)*55/10^8</f>
        <v>1065.5862402635626</v>
      </c>
      <c r="AL57" s="11">
        <f>SUMIFS(SmartTrans_Bus!AN:AN,SmartTrans_Bus!$C:$C,$B57)*55/10^8</f>
        <v>1070.7621540000096</v>
      </c>
      <c r="AM57" s="11">
        <f>SUMIFS(SmartTrans_Bus!AO:AO,SmartTrans_Bus!$C:$C,$B57)*55/10^8</f>
        <v>1075.7450361478307</v>
      </c>
      <c r="AN57" s="11">
        <f>SUMIFS(SmartTrans_Bus!AP:AP,SmartTrans_Bus!$C:$C,$B57)*55/10^8</f>
        <v>1080.2245308399995</v>
      </c>
      <c r="AO57" s="11">
        <f>SUMIFS(SmartTrans_Bus!AQ:AQ,SmartTrans_Bus!$C:$C,$B57)*55/10^8</f>
        <v>1083.8618210672469</v>
      </c>
      <c r="AP57" s="11">
        <f>SUMIFS(SmartTrans_Bus!AR:AR,SmartTrans_Bus!$C:$C,$B57)*55/10^8</f>
        <v>1086.2896286781584</v>
      </c>
      <c r="AQ57" s="11">
        <f>SUMIFS(SmartTrans_Bus!AS:AS,SmartTrans_Bus!$C:$C,$B57)*55/10^8</f>
        <v>1087.112214379121</v>
      </c>
      <c r="AR57" s="11">
        <f>SUMIFS(SmartTrans_Bus!AT:AT,SmartTrans_Bus!$C:$C,$B57)*55/10^8</f>
        <v>1085.9053777343174</v>
      </c>
    </row>
    <row r="58" spans="1:44" ht="15.65">
      <c r="A58" t="s">
        <v>852</v>
      </c>
      <c r="B58" s="59" t="s">
        <v>463</v>
      </c>
      <c r="C58" s="11">
        <f>SUMIFS(SmartTrans_Bus!E:E,SmartTrans_Bus!$C:$C,$B58)*55/10^8</f>
        <v>480.58969556490274</v>
      </c>
      <c r="D58" s="11">
        <f>SUMIFS(SmartTrans_Bus!F:F,SmartTrans_Bus!$C:$C,$B58)*55/10^8</f>
        <v>474.73996084750036</v>
      </c>
      <c r="E58" s="11">
        <f>SUMIFS(SmartTrans_Bus!G:G,SmartTrans_Bus!$C:$C,$B58)*55/10^8</f>
        <v>468.91620037027457</v>
      </c>
      <c r="F58" s="11">
        <f>SUMIFS(SmartTrans_Bus!H:H,SmartTrans_Bus!$C:$C,$B58)*55/10^8</f>
        <v>463.17495867936861</v>
      </c>
      <c r="G58" s="11">
        <f>SUMIFS(SmartTrans_Bus!I:I,SmartTrans_Bus!$C:$C,$B58)*55/10^8</f>
        <v>457.56904912168409</v>
      </c>
      <c r="H58" s="11">
        <f>SUMIFS(SmartTrans_Bus!J:J,SmartTrans_Bus!$C:$C,$B58)*55/10^8</f>
        <v>452.14755384488137</v>
      </c>
      <c r="I58" s="11">
        <f>SUMIFS(SmartTrans_Bus!K:K,SmartTrans_Bus!$C:$C,$B58)*55/10^8</f>
        <v>446.95582379737129</v>
      </c>
      <c r="J58" s="11">
        <f>SUMIFS(SmartTrans_Bus!L:L,SmartTrans_Bus!$C:$C,$B58)*55/10^8</f>
        <v>442.03547872832377</v>
      </c>
      <c r="K58" s="11">
        <f>SUMIFS(SmartTrans_Bus!M:M,SmartTrans_Bus!$C:$C,$B58)*55/10^8</f>
        <v>437.42440718766358</v>
      </c>
      <c r="L58" s="11">
        <f>SUMIFS(SmartTrans_Bus!N:N,SmartTrans_Bus!$C:$C,$B58)*55/10^8</f>
        <v>433.15676652607033</v>
      </c>
      <c r="M58" s="11">
        <f>SUMIFS(SmartTrans_Bus!O:O,SmartTrans_Bus!$C:$C,$B58)*55/10^8</f>
        <v>429.26298289498231</v>
      </c>
      <c r="N58" s="11">
        <f>SUMIFS(SmartTrans_Bus!P:P,SmartTrans_Bus!$C:$C,$B58)*55/10^8</f>
        <v>425.76975124658952</v>
      </c>
      <c r="O58" s="11">
        <f>SUMIFS(SmartTrans_Bus!Q:Q,SmartTrans_Bus!$C:$C,$B58)*55/10^8</f>
        <v>422.70003533384306</v>
      </c>
      <c r="P58" s="11">
        <f>SUMIFS(SmartTrans_Bus!R:R,SmartTrans_Bus!$C:$C,$B58)*55/10^8</f>
        <v>420.07306771044523</v>
      </c>
      <c r="Q58" s="11">
        <f>SUMIFS(SmartTrans_Bus!S:S,SmartTrans_Bus!$C:$C,$B58)*55/10^8</f>
        <v>417.90434973085416</v>
      </c>
      <c r="R58" s="11">
        <f>SUMIFS(SmartTrans_Bus!T:T,SmartTrans_Bus!$C:$C,$B58)*55/10^8</f>
        <v>416.20565155028925</v>
      </c>
      <c r="S58" s="11">
        <f>SUMIFS(SmartTrans_Bus!U:U,SmartTrans_Bus!$C:$C,$B58)*55/10^8</f>
        <v>414.98501212471734</v>
      </c>
      <c r="T58" s="11">
        <f>SUMIFS(SmartTrans_Bus!V:V,SmartTrans_Bus!$C:$C,$B58)*55/10^8</f>
        <v>414.24673921086855</v>
      </c>
      <c r="U58" s="11">
        <f>SUMIFS(SmartTrans_Bus!W:W,SmartTrans_Bus!$C:$C,$B58)*55/10^8</f>
        <v>413.99140936622422</v>
      </c>
      <c r="V58" s="11">
        <f>SUMIFS(SmartTrans_Bus!X:X,SmartTrans_Bus!$C:$C,$B58)*55/10^8</f>
        <v>414.21586794902487</v>
      </c>
      <c r="W58" s="11">
        <f>SUMIFS(SmartTrans_Bus!Y:Y,SmartTrans_Bus!$C:$C,$B58)*55/10^8</f>
        <v>414.91322911826353</v>
      </c>
      <c r="X58" s="11">
        <f>SUMIFS(SmartTrans_Bus!Z:Z,SmartTrans_Bus!$C:$C,$B58)*55/10^8</f>
        <v>416.07287583369066</v>
      </c>
      <c r="Y58" s="11">
        <f>SUMIFS(SmartTrans_Bus!AA:AA,SmartTrans_Bus!$C:$C,$B58)*55/10^8</f>
        <v>417.68045985581261</v>
      </c>
      <c r="Z58" s="11">
        <f>SUMIFS(SmartTrans_Bus!AB:AB,SmartTrans_Bus!$C:$C,$B58)*55/10^8</f>
        <v>419.71790174589302</v>
      </c>
      <c r="AA58" s="11">
        <f>SUMIFS(SmartTrans_Bus!AC:AC,SmartTrans_Bus!$C:$C,$B58)*55/10^8</f>
        <v>422.16339086594542</v>
      </c>
      <c r="AB58" s="11">
        <f>SUMIFS(SmartTrans_Bus!AD:AD,SmartTrans_Bus!$C:$C,$B58)*55/10^8</f>
        <v>424.9913853787487</v>
      </c>
      <c r="AC58" s="11">
        <f>SUMIFS(SmartTrans_Bus!AE:AE,SmartTrans_Bus!$C:$C,$B58)*55/10^8</f>
        <v>428.17261224782806</v>
      </c>
      <c r="AD58" s="11">
        <f>SUMIFS(SmartTrans_Bus!AF:AF,SmartTrans_Bus!$C:$C,$B58)*55/10^8</f>
        <v>431.67406723747064</v>
      </c>
      <c r="AE58" s="11">
        <f>SUMIFS(SmartTrans_Bus!AG:AG,SmartTrans_Bus!$C:$C,$B58)*55/10^8</f>
        <v>435.45901491271826</v>
      </c>
      <c r="AF58" s="11">
        <f>SUMIFS(SmartTrans_Bus!AH:AH,SmartTrans_Bus!$C:$C,$B58)*55/10^8</f>
        <v>439.48698863936363</v>
      </c>
      <c r="AG58" s="11">
        <f>SUMIFS(SmartTrans_Bus!AI:AI,SmartTrans_Bus!$C:$C,$B58)*55/10^8</f>
        <v>443.71379058396593</v>
      </c>
      <c r="AH58" s="11">
        <f>SUMIFS(SmartTrans_Bus!AJ:AJ,SmartTrans_Bus!$C:$C,$B58)*55/10^8</f>
        <v>448.09149171382813</v>
      </c>
      <c r="AI58" s="11">
        <f>SUMIFS(SmartTrans_Bus!AK:AK,SmartTrans_Bus!$C:$C,$B58)*55/10^8</f>
        <v>452.56843179701514</v>
      </c>
      <c r="AJ58" s="11">
        <f>SUMIFS(SmartTrans_Bus!AL:AL,SmartTrans_Bus!$C:$C,$B58)*55/10^8</f>
        <v>457.08921940234876</v>
      </c>
      <c r="AK58" s="11">
        <f>SUMIFS(SmartTrans_Bus!AM:AM,SmartTrans_Bus!$C:$C,$B58)*55/10^8</f>
        <v>461.59473189940474</v>
      </c>
      <c r="AL58" s="11">
        <f>SUMIFS(SmartTrans_Bus!AN:AN,SmartTrans_Bus!$C:$C,$B58)*55/10^8</f>
        <v>466.02211545851395</v>
      </c>
      <c r="AM58" s="11">
        <f>SUMIFS(SmartTrans_Bus!AO:AO,SmartTrans_Bus!$C:$C,$B58)*55/10^8</f>
        <v>470.30478505076513</v>
      </c>
      <c r="AN58" s="11">
        <f>SUMIFS(SmartTrans_Bus!AP:AP,SmartTrans_Bus!$C:$C,$B58)*55/10^8</f>
        <v>474.37242444799926</v>
      </c>
      <c r="AO58" s="11">
        <f>SUMIFS(SmartTrans_Bus!AQ:AQ,SmartTrans_Bus!$C:$C,$B58)*55/10^8</f>
        <v>478.15098622281334</v>
      </c>
      <c r="AP58" s="11">
        <f>SUMIFS(SmartTrans_Bus!AR:AR,SmartTrans_Bus!$C:$C,$B58)*55/10^8</f>
        <v>481.56269174857073</v>
      </c>
      <c r="AQ58" s="11">
        <f>SUMIFS(SmartTrans_Bus!AS:AS,SmartTrans_Bus!$C:$C,$B58)*55/10^8</f>
        <v>484.5260311993714</v>
      </c>
      <c r="AR58" s="11">
        <f>SUMIFS(SmartTrans_Bus!AT:AT,SmartTrans_Bus!$C:$C,$B58)*55/10^8</f>
        <v>486.95576355009212</v>
      </c>
    </row>
    <row r="59" spans="1:44" ht="15.65">
      <c r="A59" t="s">
        <v>851</v>
      </c>
      <c r="B59" s="59" t="s">
        <v>441</v>
      </c>
      <c r="C59" s="11">
        <f>SUMIFS(SmartTrans_Bus!E:E,SmartTrans_Bus!$C:$C,$B59)*55/10^8</f>
        <v>524.20911376738013</v>
      </c>
      <c r="D59" s="11">
        <f>SUMIFS(SmartTrans_Bus!F:F,SmartTrans_Bus!$C:$C,$B59)*55/10^8</f>
        <v>513.90627943407799</v>
      </c>
      <c r="E59" s="11">
        <f>SUMIFS(SmartTrans_Bus!G:G,SmartTrans_Bus!$C:$C,$B59)*55/10^8</f>
        <v>506.81956279742434</v>
      </c>
      <c r="F59" s="11">
        <f>SUMIFS(SmartTrans_Bus!H:H,SmartTrans_Bus!$C:$C,$B59)*55/10^8</f>
        <v>502.55131284829201</v>
      </c>
      <c r="G59" s="11">
        <f>SUMIFS(SmartTrans_Bus!I:I,SmartTrans_Bus!$C:$C,$B59)*55/10^8</f>
        <v>500.7243770047258</v>
      </c>
      <c r="H59" s="11">
        <f>SUMIFS(SmartTrans_Bus!J:J,SmartTrans_Bus!$C:$C,$B59)*55/10^8</f>
        <v>500.98210111194578</v>
      </c>
      <c r="I59" s="11">
        <f>SUMIFS(SmartTrans_Bus!K:K,SmartTrans_Bus!$C:$C,$B59)*55/10^8</f>
        <v>502.98832944233652</v>
      </c>
      <c r="J59" s="11">
        <f>SUMIFS(SmartTrans_Bus!L:L,SmartTrans_Bus!$C:$C,$B59)*55/10^8</f>
        <v>506.42740469545583</v>
      </c>
      <c r="K59" s="11">
        <f>SUMIFS(SmartTrans_Bus!M:M,SmartTrans_Bus!$C:$C,$B59)*55/10^8</f>
        <v>511.00416799803406</v>
      </c>
      <c r="L59" s="11">
        <f>SUMIFS(SmartTrans_Bus!N:N,SmartTrans_Bus!$C:$C,$B59)*55/10^8</f>
        <v>516.44395890397323</v>
      </c>
      <c r="M59" s="11">
        <f>SUMIFS(SmartTrans_Bus!O:O,SmartTrans_Bus!$C:$C,$B59)*55/10^8</f>
        <v>522.49261539434087</v>
      </c>
      <c r="N59" s="11">
        <f>SUMIFS(SmartTrans_Bus!P:P,SmartTrans_Bus!$C:$C,$B59)*55/10^8</f>
        <v>528.91647387737942</v>
      </c>
      <c r="O59" s="11">
        <f>SUMIFS(SmartTrans_Bus!Q:Q,SmartTrans_Bus!$C:$C,$B59)*55/10^8</f>
        <v>535.50236918850453</v>
      </c>
      <c r="P59" s="11">
        <f>SUMIFS(SmartTrans_Bus!R:R,SmartTrans_Bus!$C:$C,$B59)*55/10^8</f>
        <v>542.05763459029765</v>
      </c>
      <c r="Q59" s="11">
        <f>SUMIFS(SmartTrans_Bus!S:S,SmartTrans_Bus!$C:$C,$B59)*55/10^8</f>
        <v>548.41010177251462</v>
      </c>
      <c r="R59" s="11">
        <f>SUMIFS(SmartTrans_Bus!T:T,SmartTrans_Bus!$C:$C,$B59)*55/10^8</f>
        <v>554.40810085207852</v>
      </c>
      <c r="S59" s="11">
        <f>SUMIFS(SmartTrans_Bus!U:U,SmartTrans_Bus!$C:$C,$B59)*55/10^8</f>
        <v>559.92046037308626</v>
      </c>
      <c r="T59" s="11">
        <f>SUMIFS(SmartTrans_Bus!V:V,SmartTrans_Bus!$C:$C,$B59)*55/10^8</f>
        <v>564.83650730680756</v>
      </c>
      <c r="U59" s="11">
        <f>SUMIFS(SmartTrans_Bus!W:W,SmartTrans_Bus!$C:$C,$B59)*55/10^8</f>
        <v>569.0660670516794</v>
      </c>
      <c r="V59" s="11">
        <f>SUMIFS(SmartTrans_Bus!X:X,SmartTrans_Bus!$C:$C,$B59)*55/10^8</f>
        <v>572.5394634333104</v>
      </c>
      <c r="W59" s="11">
        <f>SUMIFS(SmartTrans_Bus!Y:Y,SmartTrans_Bus!$C:$C,$B59)*55/10^8</f>
        <v>575.20751870448305</v>
      </c>
      <c r="X59" s="11">
        <f>SUMIFS(SmartTrans_Bus!Z:Z,SmartTrans_Bus!$C:$C,$B59)*55/10^8</f>
        <v>577.04155354514262</v>
      </c>
      <c r="Y59" s="11">
        <f>SUMIFS(SmartTrans_Bus!AA:AA,SmartTrans_Bus!$C:$C,$B59)*55/10^8</f>
        <v>578.03338706241971</v>
      </c>
      <c r="Z59" s="11">
        <f>SUMIFS(SmartTrans_Bus!AB:AB,SmartTrans_Bus!$C:$C,$B59)*55/10^8</f>
        <v>578.19533679059941</v>
      </c>
      <c r="AA59" s="11">
        <f>SUMIFS(SmartTrans_Bus!AC:AC,SmartTrans_Bus!$C:$C,$B59)*55/10^8</f>
        <v>577.56021869114079</v>
      </c>
      <c r="AB59" s="11">
        <f>SUMIFS(SmartTrans_Bus!AD:AD,SmartTrans_Bus!$C:$C,$B59)*55/10^8</f>
        <v>576.18134715269434</v>
      </c>
      <c r="AC59" s="11">
        <f>SUMIFS(SmartTrans_Bus!AE:AE,SmartTrans_Bus!$C:$C,$B59)*55/10^8</f>
        <v>574.13253499105281</v>
      </c>
      <c r="AD59" s="11">
        <f>SUMIFS(SmartTrans_Bus!AF:AF,SmartTrans_Bus!$C:$C,$B59)*55/10^8</f>
        <v>571.50809344919446</v>
      </c>
      <c r="AE59" s="11">
        <f>SUMIFS(SmartTrans_Bus!AG:AG,SmartTrans_Bus!$C:$C,$B59)*55/10^8</f>
        <v>568.42283219727119</v>
      </c>
      <c r="AF59" s="11">
        <f>SUMIFS(SmartTrans_Bus!AH:AH,SmartTrans_Bus!$C:$C,$B59)*55/10^8</f>
        <v>565.0120593325978</v>
      </c>
      <c r="AG59" s="11">
        <f>SUMIFS(SmartTrans_Bus!AI:AI,SmartTrans_Bus!$C:$C,$B59)*55/10^8</f>
        <v>561.43158137966043</v>
      </c>
      <c r="AH59" s="11">
        <f>SUMIFS(SmartTrans_Bus!AJ:AJ,SmartTrans_Bus!$C:$C,$B59)*55/10^8</f>
        <v>557.85770329012598</v>
      </c>
      <c r="AI59" s="11">
        <f>SUMIFS(SmartTrans_Bus!AK:AK,SmartTrans_Bus!$C:$C,$B59)*55/10^8</f>
        <v>554.48722844281929</v>
      </c>
      <c r="AJ59" s="11">
        <f>SUMIFS(SmartTrans_Bus!AL:AL,SmartTrans_Bus!$C:$C,$B59)*55/10^8</f>
        <v>551.53745864374378</v>
      </c>
      <c r="AK59" s="11">
        <f>SUMIFS(SmartTrans_Bus!AM:AM,SmartTrans_Bus!$C:$C,$B59)*55/10^8</f>
        <v>549.24619412607524</v>
      </c>
      <c r="AL59" s="11">
        <f>SUMIFS(SmartTrans_Bus!AN:AN,SmartTrans_Bus!$C:$C,$B59)*55/10^8</f>
        <v>547.87173355014659</v>
      </c>
      <c r="AM59" s="11">
        <f>SUMIFS(SmartTrans_Bus!AO:AO,SmartTrans_Bus!$C:$C,$B59)*55/10^8</f>
        <v>547.69287400348935</v>
      </c>
      <c r="AN59" s="11">
        <f>SUMIFS(SmartTrans_Bus!AP:AP,SmartTrans_Bus!$C:$C,$B59)*55/10^8</f>
        <v>549.00891100077297</v>
      </c>
      <c r="AO59" s="11">
        <f>SUMIFS(SmartTrans_Bus!AQ:AQ,SmartTrans_Bus!$C:$C,$B59)*55/10^8</f>
        <v>552.13963848386175</v>
      </c>
      <c r="AP59" s="11">
        <f>SUMIFS(SmartTrans_Bus!AR:AR,SmartTrans_Bus!$C:$C,$B59)*55/10^8</f>
        <v>557.42534882178393</v>
      </c>
      <c r="AQ59" s="11">
        <f>SUMIFS(SmartTrans_Bus!AS:AS,SmartTrans_Bus!$C:$C,$B59)*55/10^8</f>
        <v>565.22683281073023</v>
      </c>
      <c r="AR59" s="11">
        <f>SUMIFS(SmartTrans_Bus!AT:AT,SmartTrans_Bus!$C:$C,$B59)*55/10^8</f>
        <v>575.92537967407316</v>
      </c>
    </row>
    <row r="60" spans="1:44" ht="15.65">
      <c r="A60" t="s">
        <v>850</v>
      </c>
      <c r="B60" s="59" t="s">
        <v>543</v>
      </c>
      <c r="C60" s="11">
        <f>SUMIFS(SmartTrans_Bus!E:E,SmartTrans_Bus!$C:$C,$B60)*55/10^8</f>
        <v>32.960467874370345</v>
      </c>
      <c r="D60" s="11">
        <f>SUMIFS(SmartTrans_Bus!F:F,SmartTrans_Bus!$C:$C,$B60)*55/10^8</f>
        <v>34.498484015596006</v>
      </c>
      <c r="E60" s="11">
        <f>SUMIFS(SmartTrans_Bus!G:G,SmartTrans_Bus!$C:$C,$B60)*55/10^8</f>
        <v>36.11998251655308</v>
      </c>
      <c r="F60" s="11">
        <f>SUMIFS(SmartTrans_Bus!H:H,SmartTrans_Bus!$C:$C,$B60)*55/10^8</f>
        <v>37.804489030418893</v>
      </c>
      <c r="G60" s="11">
        <f>SUMIFS(SmartTrans_Bus!I:I,SmartTrans_Bus!$C:$C,$B60)*55/10^8</f>
        <v>39.53273471588156</v>
      </c>
      <c r="H60" s="11">
        <f>SUMIFS(SmartTrans_Bus!J:J,SmartTrans_Bus!$C:$C,$B60)*55/10^8</f>
        <v>41.286656237139425</v>
      </c>
      <c r="I60" s="11">
        <f>SUMIFS(SmartTrans_Bus!K:K,SmartTrans_Bus!$C:$C,$B60)*55/10^8</f>
        <v>43.049395763902076</v>
      </c>
      <c r="J60" s="11">
        <f>SUMIFS(SmartTrans_Bus!L:L,SmartTrans_Bus!$C:$C,$B60)*55/10^8</f>
        <v>44.80530097138935</v>
      </c>
      <c r="K60" s="11">
        <f>SUMIFS(SmartTrans_Bus!M:M,SmartTrans_Bus!$C:$C,$B60)*55/10^8</f>
        <v>46.539925040332072</v>
      </c>
      <c r="L60" s="11">
        <f>SUMIFS(SmartTrans_Bus!N:N,SmartTrans_Bus!$C:$C,$B60)*55/10^8</f>
        <v>48.240026656971473</v>
      </c>
      <c r="M60" s="11">
        <f>SUMIFS(SmartTrans_Bus!O:O,SmartTrans_Bus!$C:$C,$B60)*55/10^8</f>
        <v>49.893570013059801</v>
      </c>
      <c r="N60" s="11">
        <f>SUMIFS(SmartTrans_Bus!P:P,SmartTrans_Bus!$C:$C,$B60)*55/10^8</f>
        <v>51.489724805859382</v>
      </c>
      <c r="O60" s="11">
        <f>SUMIFS(SmartTrans_Bus!Q:Q,SmartTrans_Bus!$C:$C,$B60)*55/10^8</f>
        <v>53.018866238143872</v>
      </c>
      <c r="P60" s="11">
        <f>SUMIFS(SmartTrans_Bus!R:R,SmartTrans_Bus!$C:$C,$B60)*55/10^8</f>
        <v>54.472575018197176</v>
      </c>
      <c r="Q60" s="11">
        <f>SUMIFS(SmartTrans_Bus!S:S,SmartTrans_Bus!$C:$C,$B60)*55/10^8</f>
        <v>55.843637359814004</v>
      </c>
      <c r="R60" s="11">
        <f>SUMIFS(SmartTrans_Bus!T:T,SmartTrans_Bus!$C:$C,$B60)*55/10^8</f>
        <v>57.126044982299874</v>
      </c>
      <c r="S60" s="11">
        <f>SUMIFS(SmartTrans_Bus!U:U,SmartTrans_Bus!$C:$C,$B60)*55/10^8</f>
        <v>58.31499511047074</v>
      </c>
      <c r="T60" s="11">
        <f>SUMIFS(SmartTrans_Bus!V:V,SmartTrans_Bus!$C:$C,$B60)*55/10^8</f>
        <v>59.406890474653331</v>
      </c>
      <c r="U60" s="11">
        <f>SUMIFS(SmartTrans_Bus!W:W,SmartTrans_Bus!$C:$C,$B60)*55/10^8</f>
        <v>60.399339310685043</v>
      </c>
      <c r="V60" s="11">
        <f>SUMIFS(SmartTrans_Bus!X:X,SmartTrans_Bus!$C:$C,$B60)*55/10^8</f>
        <v>61.291155359913894</v>
      </c>
      <c r="W60" s="11">
        <f>SUMIFS(SmartTrans_Bus!Y:Y,SmartTrans_Bus!$C:$C,$B60)*55/10^8</f>
        <v>62.082357869198773</v>
      </c>
      <c r="X60" s="11">
        <f>SUMIFS(SmartTrans_Bus!Z:Z,SmartTrans_Bus!$C:$C,$B60)*55/10^8</f>
        <v>62.774171590909035</v>
      </c>
      <c r="Y60" s="11">
        <f>SUMIFS(SmartTrans_Bus!AA:AA,SmartTrans_Bus!$C:$C,$B60)*55/10^8</f>
        <v>63.369026782924642</v>
      </c>
      <c r="Z60" s="11">
        <f>SUMIFS(SmartTrans_Bus!AB:AB,SmartTrans_Bus!$C:$C,$B60)*55/10^8</f>
        <v>63.870559208636593</v>
      </c>
      <c r="AA60" s="11">
        <f>SUMIFS(SmartTrans_Bus!AC:AC,SmartTrans_Bus!$C:$C,$B60)*55/10^8</f>
        <v>64.283610136946194</v>
      </c>
      <c r="AB60" s="11">
        <f>SUMIFS(SmartTrans_Bus!AD:AD,SmartTrans_Bus!$C:$C,$B60)*55/10^8</f>
        <v>64.614226342265582</v>
      </c>
      <c r="AC60" s="11">
        <f>SUMIFS(SmartTrans_Bus!AE:AE,SmartTrans_Bus!$C:$C,$B60)*55/10^8</f>
        <v>64.869660104517564</v>
      </c>
      <c r="AD60" s="11">
        <f>SUMIFS(SmartTrans_Bus!AF:AF,SmartTrans_Bus!$C:$C,$B60)*55/10^8</f>
        <v>65.058369209135577</v>
      </c>
      <c r="AE60" s="11">
        <f>SUMIFS(SmartTrans_Bus!AG:AG,SmartTrans_Bus!$C:$C,$B60)*55/10^8</f>
        <v>65.190016947063583</v>
      </c>
      <c r="AF60" s="11">
        <f>SUMIFS(SmartTrans_Bus!AH:AH,SmartTrans_Bus!$C:$C,$B60)*55/10^8</f>
        <v>65.275472114756624</v>
      </c>
      <c r="AG60" s="11">
        <f>SUMIFS(SmartTrans_Bus!AI:AI,SmartTrans_Bus!$C:$C,$B60)*55/10^8</f>
        <v>65.3268090141801</v>
      </c>
      <c r="AH60" s="11">
        <f>SUMIFS(SmartTrans_Bus!AJ:AJ,SmartTrans_Bus!$C:$C,$B60)*55/10^8</f>
        <v>65.357307452810119</v>
      </c>
      <c r="AI60" s="11">
        <f>SUMIFS(SmartTrans_Bus!AK:AK,SmartTrans_Bus!$C:$C,$B60)*55/10^8</f>
        <v>65.381452743633488</v>
      </c>
      <c r="AJ60" s="11">
        <f>SUMIFS(SmartTrans_Bus!AL:AL,SmartTrans_Bus!$C:$C,$B60)*55/10^8</f>
        <v>65.414935705147826</v>
      </c>
      <c r="AK60" s="11">
        <f>SUMIFS(SmartTrans_Bus!AM:AM,SmartTrans_Bus!$C:$C,$B60)*55/10^8</f>
        <v>65.474652661361134</v>
      </c>
      <c r="AL60" s="11">
        <f>SUMIFS(SmartTrans_Bus!AN:AN,SmartTrans_Bus!$C:$C,$B60)*55/10^8</f>
        <v>65.578705441792167</v>
      </c>
      <c r="AM60" s="11">
        <f>SUMIFS(SmartTrans_Bus!AO:AO,SmartTrans_Bus!$C:$C,$B60)*55/10^8</f>
        <v>65.746401381470648</v>
      </c>
      <c r="AN60" s="11">
        <f>SUMIFS(SmartTrans_Bus!AP:AP,SmartTrans_Bus!$C:$C,$B60)*55/10^8</f>
        <v>65.998253320936655</v>
      </c>
      <c r="AO60" s="11">
        <f>SUMIFS(SmartTrans_Bus!AQ:AQ,SmartTrans_Bus!$C:$C,$B60)*55/10^8</f>
        <v>66.355979606241263</v>
      </c>
      <c r="AP60" s="11">
        <f>SUMIFS(SmartTrans_Bus!AR:AR,SmartTrans_Bus!$C:$C,$B60)*55/10^8</f>
        <v>66.842504088945574</v>
      </c>
      <c r="AQ60" s="11">
        <f>SUMIFS(SmartTrans_Bus!AS:AS,SmartTrans_Bus!$C:$C,$B60)*55/10^8</f>
        <v>67.48195612612227</v>
      </c>
      <c r="AR60" s="11">
        <f>SUMIFS(SmartTrans_Bus!AT:AT,SmartTrans_Bus!$C:$C,$B60)*55/10^8</f>
        <v>68.299670580353791</v>
      </c>
    </row>
    <row r="61" spans="1:44" ht="15.65">
      <c r="A61" t="s">
        <v>849</v>
      </c>
      <c r="B61" s="59" t="s">
        <v>446</v>
      </c>
      <c r="C61" s="11">
        <f>SUMIFS(SmartTrans_Bus!E:E,SmartTrans_Bus!$C:$C,$B61)*55/10^8</f>
        <v>427.0575411953543</v>
      </c>
      <c r="D61" s="11">
        <f>SUMIFS(SmartTrans_Bus!F:F,SmartTrans_Bus!$C:$C,$B61)*55/10^8</f>
        <v>443.63189723188668</v>
      </c>
      <c r="E61" s="11">
        <f>SUMIFS(SmartTrans_Bus!G:G,SmartTrans_Bus!$C:$C,$B61)*55/10^8</f>
        <v>459.23208641444597</v>
      </c>
      <c r="F61" s="11">
        <f>SUMIFS(SmartTrans_Bus!H:H,SmartTrans_Bus!$C:$C,$B61)*55/10^8</f>
        <v>473.80260168964111</v>
      </c>
      <c r="G61" s="11">
        <f>SUMIFS(SmartTrans_Bus!I:I,SmartTrans_Bus!$C:$C,$B61)*55/10^8</f>
        <v>487.29541538134293</v>
      </c>
      <c r="H61" s="11">
        <f>SUMIFS(SmartTrans_Bus!J:J,SmartTrans_Bus!$C:$C,$B61)*55/10^8</f>
        <v>499.66997919068632</v>
      </c>
      <c r="I61" s="11">
        <f>SUMIFS(SmartTrans_Bus!K:K,SmartTrans_Bus!$C:$C,$B61)*55/10^8</f>
        <v>510.89322419607277</v>
      </c>
      <c r="J61" s="11">
        <f>SUMIFS(SmartTrans_Bus!L:L,SmartTrans_Bus!$C:$C,$B61)*55/10^8</f>
        <v>520.93956085316609</v>
      </c>
      <c r="K61" s="11">
        <f>SUMIFS(SmartTrans_Bus!M:M,SmartTrans_Bus!$C:$C,$B61)*55/10^8</f>
        <v>529.79087899489298</v>
      </c>
      <c r="L61" s="11">
        <f>SUMIFS(SmartTrans_Bus!N:N,SmartTrans_Bus!$C:$C,$B61)*55/10^8</f>
        <v>537.436547831447</v>
      </c>
      <c r="M61" s="11">
        <f>SUMIFS(SmartTrans_Bus!O:O,SmartTrans_Bus!$C:$C,$B61)*55/10^8</f>
        <v>543.87341595028204</v>
      </c>
      <c r="N61" s="11">
        <f>SUMIFS(SmartTrans_Bus!P:P,SmartTrans_Bus!$C:$C,$B61)*55/10^8</f>
        <v>549.1058113161198</v>
      </c>
      <c r="O61" s="11">
        <f>SUMIFS(SmartTrans_Bus!Q:Q,SmartTrans_Bus!$C:$C,$B61)*55/10^8</f>
        <v>553.14554127094334</v>
      </c>
      <c r="P61" s="11">
        <f>SUMIFS(SmartTrans_Bus!R:R,SmartTrans_Bus!$C:$C,$B61)*55/10^8</f>
        <v>556.01189253400037</v>
      </c>
      <c r="Q61" s="11">
        <f>SUMIFS(SmartTrans_Bus!S:S,SmartTrans_Bus!$C:$C,$B61)*55/10^8</f>
        <v>557.73163120180345</v>
      </c>
      <c r="R61" s="11">
        <f>SUMIFS(SmartTrans_Bus!T:T,SmartTrans_Bus!$C:$C,$B61)*55/10^8</f>
        <v>558.33900274812777</v>
      </c>
      <c r="S61" s="11">
        <f>SUMIFS(SmartTrans_Bus!U:U,SmartTrans_Bus!$C:$C,$B61)*55/10^8</f>
        <v>557.8757320240145</v>
      </c>
      <c r="T61" s="11">
        <f>SUMIFS(SmartTrans_Bus!V:V,SmartTrans_Bus!$C:$C,$B61)*55/10^8</f>
        <v>556.39102325776662</v>
      </c>
      <c r="U61" s="11">
        <f>SUMIFS(SmartTrans_Bus!W:W,SmartTrans_Bus!$C:$C,$B61)*55/10^8</f>
        <v>553.94156005495222</v>
      </c>
      <c r="V61" s="11">
        <f>SUMIFS(SmartTrans_Bus!X:X,SmartTrans_Bus!$C:$C,$B61)*55/10^8</f>
        <v>550.59150539840391</v>
      </c>
      <c r="W61" s="11">
        <f>SUMIFS(SmartTrans_Bus!Y:Y,SmartTrans_Bus!$C:$C,$B61)*55/10^8</f>
        <v>546.41250164821781</v>
      </c>
      <c r="X61" s="11">
        <f>SUMIFS(SmartTrans_Bus!Z:Z,SmartTrans_Bus!$C:$C,$B61)*55/10^8</f>
        <v>541.48367054175333</v>
      </c>
      <c r="Y61" s="11">
        <f>SUMIFS(SmartTrans_Bus!AA:AA,SmartTrans_Bus!$C:$C,$B61)*55/10^8</f>
        <v>535.8916131936337</v>
      </c>
      <c r="Z61" s="11">
        <f>SUMIFS(SmartTrans_Bus!AB:AB,SmartTrans_Bus!$C:$C,$B61)*55/10^8</f>
        <v>529.73041009574854</v>
      </c>
      <c r="AA61" s="11">
        <f>SUMIFS(SmartTrans_Bus!AC:AC,SmartTrans_Bus!$C:$C,$B61)*55/10^8</f>
        <v>523.10162111725094</v>
      </c>
      <c r="AB61" s="11">
        <f>SUMIFS(SmartTrans_Bus!AD:AD,SmartTrans_Bus!$C:$C,$B61)*55/10^8</f>
        <v>516.11428550455241</v>
      </c>
      <c r="AC61" s="11">
        <f>SUMIFS(SmartTrans_Bus!AE:AE,SmartTrans_Bus!$C:$C,$B61)*55/10^8</f>
        <v>508.88492188133768</v>
      </c>
      <c r="AD61" s="11">
        <f>SUMIFS(SmartTrans_Bus!AF:AF,SmartTrans_Bus!$C:$C,$B61)*55/10^8</f>
        <v>501.53752824855127</v>
      </c>
      <c r="AE61" s="11">
        <f>SUMIFS(SmartTrans_Bus!AG:AG,SmartTrans_Bus!$C:$C,$B61)*55/10^8</f>
        <v>494.20358198439595</v>
      </c>
      <c r="AF61" s="11">
        <f>SUMIFS(SmartTrans_Bus!AH:AH,SmartTrans_Bus!$C:$C,$B61)*55/10^8</f>
        <v>487.02203984434874</v>
      </c>
      <c r="AG61" s="11">
        <f>SUMIFS(SmartTrans_Bus!AI:AI,SmartTrans_Bus!$C:$C,$B61)*55/10^8</f>
        <v>480.13933796114179</v>
      </c>
      <c r="AH61" s="11">
        <f>SUMIFS(SmartTrans_Bus!AJ:AJ,SmartTrans_Bus!$C:$C,$B61)*55/10^8</f>
        <v>473.70939184478067</v>
      </c>
      <c r="AI61" s="11">
        <f>SUMIFS(SmartTrans_Bus!AK:AK,SmartTrans_Bus!$C:$C,$B61)*55/10^8</f>
        <v>467.89359638252546</v>
      </c>
      <c r="AJ61" s="11">
        <f>SUMIFS(SmartTrans_Bus!AL:AL,SmartTrans_Bus!$C:$C,$B61)*55/10^8</f>
        <v>462.86082583890641</v>
      </c>
      <c r="AK61" s="11">
        <f>SUMIFS(SmartTrans_Bus!AM:AM,SmartTrans_Bus!$C:$C,$B61)*55/10^8</f>
        <v>458.78743385571283</v>
      </c>
      <c r="AL61" s="11">
        <f>SUMIFS(SmartTrans_Bus!AN:AN,SmartTrans_Bus!$C:$C,$B61)*55/10^8</f>
        <v>455.85725345200484</v>
      </c>
      <c r="AM61" s="11">
        <f>SUMIFS(SmartTrans_Bus!AO:AO,SmartTrans_Bus!$C:$C,$B61)*55/10^8</f>
        <v>454.26159702410035</v>
      </c>
      <c r="AN61" s="11">
        <f>SUMIFS(SmartTrans_Bus!AP:AP,SmartTrans_Bus!$C:$C,$B61)*55/10^8</f>
        <v>454.19925634558388</v>
      </c>
      <c r="AO61" s="11">
        <f>SUMIFS(SmartTrans_Bus!AQ:AQ,SmartTrans_Bus!$C:$C,$B61)*55/10^8</f>
        <v>455.8765025673041</v>
      </c>
      <c r="AP61" s="11">
        <f>SUMIFS(SmartTrans_Bus!AR:AR,SmartTrans_Bus!$C:$C,$B61)*55/10^8</f>
        <v>459.50708621737061</v>
      </c>
      <c r="AQ61" s="11">
        <f>SUMIFS(SmartTrans_Bus!AS:AS,SmartTrans_Bus!$C:$C,$B61)*55/10^8</f>
        <v>465.31223720116105</v>
      </c>
      <c r="AR61" s="11">
        <f>SUMIFS(SmartTrans_Bus!AT:AT,SmartTrans_Bus!$C:$C,$B61)*55/10^8</f>
        <v>473.52066480132294</v>
      </c>
    </row>
    <row r="62" spans="1:44" ht="15.65">
      <c r="A62" t="s">
        <v>848</v>
      </c>
      <c r="B62" s="59" t="s">
        <v>466</v>
      </c>
      <c r="C62" s="11">
        <f>SUMIFS(SmartTrans_Bus!E:E,SmartTrans_Bus!$C:$C,$B62)*55/10^8</f>
        <v>339.63643311272699</v>
      </c>
      <c r="D62" s="11">
        <f>SUMIFS(SmartTrans_Bus!F:F,SmartTrans_Bus!$C:$C,$B62)*55/10^8</f>
        <v>322.61624658304572</v>
      </c>
      <c r="E62" s="11">
        <f>SUMIFS(SmartTrans_Bus!G:G,SmartTrans_Bus!$C:$C,$B62)*55/10^8</f>
        <v>308.49551651506602</v>
      </c>
      <c r="F62" s="11">
        <f>SUMIFS(SmartTrans_Bus!H:H,SmartTrans_Bus!$C:$C,$B62)*55/10^8</f>
        <v>297.02182630179544</v>
      </c>
      <c r="G62" s="11">
        <f>SUMIFS(SmartTrans_Bus!I:I,SmartTrans_Bus!$C:$C,$B62)*55/10^8</f>
        <v>287.95344329108804</v>
      </c>
      <c r="H62" s="11">
        <f>SUMIFS(SmartTrans_Bus!J:J,SmartTrans_Bus!$C:$C,$B62)*55/10^8</f>
        <v>281.05931878564479</v>
      </c>
      <c r="I62" s="11">
        <f>SUMIFS(SmartTrans_Bus!K:K,SmartTrans_Bus!$C:$C,$B62)*55/10^8</f>
        <v>276.11908804301038</v>
      </c>
      <c r="J62" s="11">
        <f>SUMIFS(SmartTrans_Bus!L:L,SmartTrans_Bus!$C:$C,$B62)*55/10^8</f>
        <v>272.92307027557814</v>
      </c>
      <c r="K62" s="11">
        <f>SUMIFS(SmartTrans_Bus!M:M,SmartTrans_Bus!$C:$C,$B62)*55/10^8</f>
        <v>271.27226865058509</v>
      </c>
      <c r="L62" s="11">
        <f>SUMIFS(SmartTrans_Bus!N:N,SmartTrans_Bus!$C:$C,$B62)*55/10^8</f>
        <v>270.978370290116</v>
      </c>
      <c r="M62" s="11">
        <f>SUMIFS(SmartTrans_Bus!O:O,SmartTrans_Bus!$C:$C,$B62)*55/10^8</f>
        <v>271.86374627110115</v>
      </c>
      <c r="N62" s="11">
        <f>SUMIFS(SmartTrans_Bus!P:P,SmartTrans_Bus!$C:$C,$B62)*55/10^8</f>
        <v>273.76145162531628</v>
      </c>
      <c r="O62" s="11">
        <f>SUMIFS(SmartTrans_Bus!Q:Q,SmartTrans_Bus!$C:$C,$B62)*55/10^8</f>
        <v>276.51522533938288</v>
      </c>
      <c r="P62" s="11">
        <f>SUMIFS(SmartTrans_Bus!R:R,SmartTrans_Bus!$C:$C,$B62)*55/10^8</f>
        <v>279.97949035477029</v>
      </c>
      <c r="Q62" s="11">
        <f>SUMIFS(SmartTrans_Bus!S:S,SmartTrans_Bus!$C:$C,$B62)*55/10^8</f>
        <v>284.01935356779148</v>
      </c>
      <c r="R62" s="11">
        <f>SUMIFS(SmartTrans_Bus!T:T,SmartTrans_Bus!$C:$C,$B62)*55/10^8</f>
        <v>288.51060582960696</v>
      </c>
      <c r="S62" s="11">
        <f>SUMIFS(SmartTrans_Bus!U:U,SmartTrans_Bus!$C:$C,$B62)*55/10^8</f>
        <v>293.33972194622322</v>
      </c>
      <c r="T62" s="11">
        <f>SUMIFS(SmartTrans_Bus!V:V,SmartTrans_Bus!$C:$C,$B62)*55/10^8</f>
        <v>298.40386067849164</v>
      </c>
      <c r="U62" s="11">
        <f>SUMIFS(SmartTrans_Bus!W:W,SmartTrans_Bus!$C:$C,$B62)*55/10^8</f>
        <v>303.61086474211072</v>
      </c>
      <c r="V62" s="11">
        <f>SUMIFS(SmartTrans_Bus!X:X,SmartTrans_Bus!$C:$C,$B62)*55/10^8</f>
        <v>308.87926080762458</v>
      </c>
      <c r="W62" s="11">
        <f>SUMIFS(SmartTrans_Bus!Y:Y,SmartTrans_Bus!$C:$C,$B62)*55/10^8</f>
        <v>314.13825950042349</v>
      </c>
      <c r="X62" s="11">
        <f>SUMIFS(SmartTrans_Bus!Z:Z,SmartTrans_Bus!$C:$C,$B62)*55/10^8</f>
        <v>319.32775540074289</v>
      </c>
      <c r="Y62" s="11">
        <f>SUMIFS(SmartTrans_Bus!AA:AA,SmartTrans_Bus!$C:$C,$B62)*55/10^8</f>
        <v>324.39832704366484</v>
      </c>
      <c r="Z62" s="11">
        <f>SUMIFS(SmartTrans_Bus!AB:AB,SmartTrans_Bus!$C:$C,$B62)*55/10^8</f>
        <v>329.31123691911915</v>
      </c>
      <c r="AA62" s="11">
        <f>SUMIFS(SmartTrans_Bus!AC:AC,SmartTrans_Bus!$C:$C,$B62)*55/10^8</f>
        <v>334.03843147187757</v>
      </c>
      <c r="AB62" s="11">
        <f>SUMIFS(SmartTrans_Bus!AD:AD,SmartTrans_Bus!$C:$C,$B62)*55/10^8</f>
        <v>338.56254110156181</v>
      </c>
      <c r="AC62" s="11">
        <f>SUMIFS(SmartTrans_Bus!AE:AE,SmartTrans_Bus!$C:$C,$B62)*55/10^8</f>
        <v>342.87688016263678</v>
      </c>
      <c r="AD62" s="11">
        <f>SUMIFS(SmartTrans_Bus!AF:AF,SmartTrans_Bus!$C:$C,$B62)*55/10^8</f>
        <v>346.9854469644161</v>
      </c>
      <c r="AE62" s="11">
        <f>SUMIFS(SmartTrans_Bus!AG:AG,SmartTrans_Bus!$C:$C,$B62)*55/10^8</f>
        <v>350.90292377105698</v>
      </c>
      <c r="AF62" s="11">
        <f>SUMIFS(SmartTrans_Bus!AH:AH,SmartTrans_Bus!$C:$C,$B62)*55/10^8</f>
        <v>354.6546768015632</v>
      </c>
      <c r="AG62" s="11">
        <f>SUMIFS(SmartTrans_Bus!AI:AI,SmartTrans_Bus!$C:$C,$B62)*55/10^8</f>
        <v>358.27675622978552</v>
      </c>
      <c r="AH62" s="11">
        <f>SUMIFS(SmartTrans_Bus!AJ:AJ,SmartTrans_Bus!$C:$C,$B62)*55/10^8</f>
        <v>361.8158961844195</v>
      </c>
      <c r="AI62" s="11">
        <f>SUMIFS(SmartTrans_Bus!AK:AK,SmartTrans_Bus!$C:$C,$B62)*55/10^8</f>
        <v>365.32951474900824</v>
      </c>
      <c r="AJ62" s="11">
        <f>SUMIFS(SmartTrans_Bus!AL:AL,SmartTrans_Bus!$C:$C,$B62)*55/10^8</f>
        <v>368.88571396193834</v>
      </c>
      <c r="AK62" s="11">
        <f>SUMIFS(SmartTrans_Bus!AM:AM,SmartTrans_Bus!$C:$C,$B62)*55/10^8</f>
        <v>372.5632798164454</v>
      </c>
      <c r="AL62" s="11">
        <f>SUMIFS(SmartTrans_Bus!AN:AN,SmartTrans_Bus!$C:$C,$B62)*55/10^8</f>
        <v>376.45168226060804</v>
      </c>
      <c r="AM62" s="11">
        <f>SUMIFS(SmartTrans_Bus!AO:AO,SmartTrans_Bus!$C:$C,$B62)*55/10^8</f>
        <v>380.65107519735375</v>
      </c>
      <c r="AN62" s="11">
        <f>SUMIFS(SmartTrans_Bus!AP:AP,SmartTrans_Bus!$C:$C,$B62)*55/10^8</f>
        <v>385.27229648445353</v>
      </c>
      <c r="AO62" s="11">
        <f>SUMIFS(SmartTrans_Bus!AQ:AQ,SmartTrans_Bus!$C:$C,$B62)*55/10^8</f>
        <v>390.43686793452594</v>
      </c>
      <c r="AP62" s="11">
        <f>SUMIFS(SmartTrans_Bus!AR:AR,SmartTrans_Bus!$C:$C,$B62)*55/10^8</f>
        <v>396.27699531503646</v>
      </c>
      <c r="AQ62" s="11">
        <f>SUMIFS(SmartTrans_Bus!AS:AS,SmartTrans_Bus!$C:$C,$B62)*55/10^8</f>
        <v>402.93556834829377</v>
      </c>
      <c r="AR62" s="11">
        <f>SUMIFS(SmartTrans_Bus!AT:AT,SmartTrans_Bus!$C:$C,$B62)*55/10^8</f>
        <v>410.56616071145493</v>
      </c>
    </row>
    <row r="63" spans="1:44" ht="15.65">
      <c r="A63" t="s">
        <v>847</v>
      </c>
      <c r="B63" s="59" t="s">
        <v>450</v>
      </c>
      <c r="C63" s="11">
        <f>SUMIFS(SmartTrans_Bus!E:E,SmartTrans_Bus!$C:$C,$B63)*55/10^8</f>
        <v>89.134635419560453</v>
      </c>
      <c r="D63" s="11">
        <f>SUMIFS(SmartTrans_Bus!F:F,SmartTrans_Bus!$C:$C,$B63)*55/10^8</f>
        <v>90.846872036896741</v>
      </c>
      <c r="E63" s="11">
        <f>SUMIFS(SmartTrans_Bus!G:G,SmartTrans_Bus!$C:$C,$B63)*55/10^8</f>
        <v>92.80676726852289</v>
      </c>
      <c r="F63" s="11">
        <f>SUMIFS(SmartTrans_Bus!H:H,SmartTrans_Bus!$C:$C,$B63)*55/10^8</f>
        <v>94.962203527589793</v>
      </c>
      <c r="G63" s="11">
        <f>SUMIFS(SmartTrans_Bus!I:I,SmartTrans_Bus!$C:$C,$B63)*55/10^8</f>
        <v>97.26414408967031</v>
      </c>
      <c r="H63" s="11">
        <f>SUMIFS(SmartTrans_Bus!J:J,SmartTrans_Bus!$C:$C,$B63)*55/10^8</f>
        <v>99.666633092761913</v>
      </c>
      <c r="I63" s="11">
        <f>SUMIFS(SmartTrans_Bus!K:K,SmartTrans_Bus!$C:$C,$B63)*55/10^8</f>
        <v>102.12679553728506</v>
      </c>
      <c r="J63" s="11">
        <f>SUMIFS(SmartTrans_Bus!L:L,SmartTrans_Bus!$C:$C,$B63)*55/10^8</f>
        <v>104.60483728608403</v>
      </c>
      <c r="K63" s="11">
        <f>SUMIFS(SmartTrans_Bus!M:M,SmartTrans_Bus!$C:$C,$B63)*55/10^8</f>
        <v>107.06404506442638</v>
      </c>
      <c r="L63" s="11">
        <f>SUMIFS(SmartTrans_Bus!N:N,SmartTrans_Bus!$C:$C,$B63)*55/10^8</f>
        <v>109.4707864600035</v>
      </c>
      <c r="M63" s="11">
        <f>SUMIFS(SmartTrans_Bus!O:O,SmartTrans_Bus!$C:$C,$B63)*55/10^8</f>
        <v>111.7945099229302</v>
      </c>
      <c r="N63" s="11">
        <f>SUMIFS(SmartTrans_Bus!P:P,SmartTrans_Bus!$C:$C,$B63)*55/10^8</f>
        <v>114.0077447657447</v>
      </c>
      <c r="O63" s="11">
        <f>SUMIFS(SmartTrans_Bus!Q:Q,SmartTrans_Bus!$C:$C,$B63)*55/10^8</f>
        <v>116.08610116340905</v>
      </c>
      <c r="P63" s="11">
        <f>SUMIFS(SmartTrans_Bus!R:R,SmartTrans_Bus!$C:$C,$B63)*55/10^8</f>
        <v>118.00827015330891</v>
      </c>
      <c r="Q63" s="11">
        <f>SUMIFS(SmartTrans_Bus!S:S,SmartTrans_Bus!$C:$C,$B63)*55/10^8</f>
        <v>119.75602363525307</v>
      </c>
      <c r="R63" s="11">
        <f>SUMIFS(SmartTrans_Bus!T:T,SmartTrans_Bus!$C:$C,$B63)*55/10^8</f>
        <v>121.31421437147397</v>
      </c>
      <c r="S63" s="11">
        <f>SUMIFS(SmartTrans_Bus!U:U,SmartTrans_Bus!$C:$C,$B63)*55/10^8</f>
        <v>122.67077598662797</v>
      </c>
      <c r="T63" s="11">
        <f>SUMIFS(SmartTrans_Bus!V:V,SmartTrans_Bus!$C:$C,$B63)*55/10^8</f>
        <v>123.81672296779475</v>
      </c>
      <c r="U63" s="11">
        <f>SUMIFS(SmartTrans_Bus!W:W,SmartTrans_Bus!$C:$C,$B63)*55/10^8</f>
        <v>124.74615066447731</v>
      </c>
      <c r="V63" s="11">
        <f>SUMIFS(SmartTrans_Bus!X:X,SmartTrans_Bus!$C:$C,$B63)*55/10^8</f>
        <v>125.45623528860267</v>
      </c>
      <c r="W63" s="11">
        <f>SUMIFS(SmartTrans_Bus!Y:Y,SmartTrans_Bus!$C:$C,$B63)*55/10^8</f>
        <v>125.94723391452102</v>
      </c>
      <c r="X63" s="11">
        <f>SUMIFS(SmartTrans_Bus!Z:Z,SmartTrans_Bus!$C:$C,$B63)*55/10^8</f>
        <v>126.22248447900611</v>
      </c>
      <c r="Y63" s="11">
        <f>SUMIFS(SmartTrans_Bus!AA:AA,SmartTrans_Bus!$C:$C,$B63)*55/10^8</f>
        <v>126.28840578125545</v>
      </c>
      <c r="Z63" s="11">
        <f>SUMIFS(SmartTrans_Bus!AB:AB,SmartTrans_Bus!$C:$C,$B63)*55/10^8</f>
        <v>126.15449748289026</v>
      </c>
      <c r="AA63" s="11">
        <f>SUMIFS(SmartTrans_Bus!AC:AC,SmartTrans_Bus!$C:$C,$B63)*55/10^8</f>
        <v>125.83334010795477</v>
      </c>
      <c r="AB63" s="11">
        <f>SUMIFS(SmartTrans_Bus!AD:AD,SmartTrans_Bus!$C:$C,$B63)*55/10^8</f>
        <v>125.3405950429176</v>
      </c>
      <c r="AC63" s="11">
        <f>SUMIFS(SmartTrans_Bus!AE:AE,SmartTrans_Bus!$C:$C,$B63)*55/10^8</f>
        <v>124.69500453666934</v>
      </c>
      <c r="AD63" s="11">
        <f>SUMIFS(SmartTrans_Bus!AF:AF,SmartTrans_Bus!$C:$C,$B63)*55/10^8</f>
        <v>123.91839170052555</v>
      </c>
      <c r="AE63" s="11">
        <f>SUMIFS(SmartTrans_Bus!AG:AG,SmartTrans_Bus!$C:$C,$B63)*55/10^8</f>
        <v>123.03566050822546</v>
      </c>
      <c r="AF63" s="11">
        <f>SUMIFS(SmartTrans_Bus!AH:AH,SmartTrans_Bus!$C:$C,$B63)*55/10^8</f>
        <v>122.07479579593073</v>
      </c>
      <c r="AG63" s="11">
        <f>SUMIFS(SmartTrans_Bus!AI:AI,SmartTrans_Bus!$C:$C,$B63)*55/10^8</f>
        <v>121.06686326222741</v>
      </c>
      <c r="AH63" s="11">
        <f>SUMIFS(SmartTrans_Bus!AJ:AJ,SmartTrans_Bus!$C:$C,$B63)*55/10^8</f>
        <v>120.04600946812506</v>
      </c>
      <c r="AI63" s="11">
        <f>SUMIFS(SmartTrans_Bus!AK:AK,SmartTrans_Bus!$C:$C,$B63)*55/10^8</f>
        <v>119.04946183705653</v>
      </c>
      <c r="AJ63" s="11">
        <f>SUMIFS(SmartTrans_Bus!AL:AL,SmartTrans_Bus!$C:$C,$B63)*55/10^8</f>
        <v>118.11752865487797</v>
      </c>
      <c r="AK63" s="11">
        <f>SUMIFS(SmartTrans_Bus!AM:AM,SmartTrans_Bus!$C:$C,$B63)*55/10^8</f>
        <v>117.29359906986969</v>
      </c>
      <c r="AL63" s="11">
        <f>SUMIFS(SmartTrans_Bus!AN:AN,SmartTrans_Bus!$C:$C,$B63)*55/10^8</f>
        <v>116.62414309273491</v>
      </c>
      <c r="AM63" s="11">
        <f>SUMIFS(SmartTrans_Bus!AO:AO,SmartTrans_Bus!$C:$C,$B63)*55/10^8</f>
        <v>116.15871159660108</v>
      </c>
      <c r="AN63" s="11">
        <f>SUMIFS(SmartTrans_Bus!AP:AP,SmartTrans_Bus!$C:$C,$B63)*55/10^8</f>
        <v>115.94993631701884</v>
      </c>
      <c r="AO63" s="11">
        <f>SUMIFS(SmartTrans_Bus!AQ:AQ,SmartTrans_Bus!$C:$C,$B63)*55/10^8</f>
        <v>116.05352985196268</v>
      </c>
      <c r="AP63" s="11">
        <f>SUMIFS(SmartTrans_Bus!AR:AR,SmartTrans_Bus!$C:$C,$B63)*55/10^8</f>
        <v>116.52828566182976</v>
      </c>
      <c r="AQ63" s="11">
        <f>SUMIFS(SmartTrans_Bus!AS:AS,SmartTrans_Bus!$C:$C,$B63)*55/10^8</f>
        <v>117.43607806944154</v>
      </c>
      <c r="AR63" s="11">
        <f>SUMIFS(SmartTrans_Bus!AT:AT,SmartTrans_Bus!$C:$C,$B63)*55/10^8</f>
        <v>118.84186226004314</v>
      </c>
    </row>
    <row r="64" spans="1:44" ht="15.65">
      <c r="A64" t="s">
        <v>846</v>
      </c>
      <c r="B64" s="59" t="s">
        <v>451</v>
      </c>
      <c r="C64" s="11">
        <f>SUMIFS(SmartTrans_Bus!E:E,SmartTrans_Bus!$C:$C,$B64)*55/10^8</f>
        <v>77.856266807795578</v>
      </c>
      <c r="D64" s="11">
        <f>SUMIFS(SmartTrans_Bus!F:F,SmartTrans_Bus!$C:$C,$B64)*55/10^8</f>
        <v>81.790797944418586</v>
      </c>
      <c r="E64" s="11">
        <f>SUMIFS(SmartTrans_Bus!G:G,SmartTrans_Bus!$C:$C,$B64)*55/10^8</f>
        <v>85.430503001186196</v>
      </c>
      <c r="F64" s="11">
        <f>SUMIFS(SmartTrans_Bus!H:H,SmartTrans_Bus!$C:$C,$B64)*55/10^8</f>
        <v>88.798402494365348</v>
      </c>
      <c r="G64" s="11">
        <f>SUMIFS(SmartTrans_Bus!I:I,SmartTrans_Bus!$C:$C,$B64)*55/10^8</f>
        <v>91.916359811537689</v>
      </c>
      <c r="H64" s="11">
        <f>SUMIFS(SmartTrans_Bus!J:J,SmartTrans_Bus!$C:$C,$B64)*55/10^8</f>
        <v>94.805081211598221</v>
      </c>
      <c r="I64" s="11">
        <f>SUMIFS(SmartTrans_Bus!K:K,SmartTrans_Bus!$C:$C,$B64)*55/10^8</f>
        <v>97.484115824756529</v>
      </c>
      <c r="J64" s="11">
        <f>SUMIFS(SmartTrans_Bus!L:L,SmartTrans_Bus!$C:$C,$B64)*55/10^8</f>
        <v>99.97185565253595</v>
      </c>
      <c r="K64" s="11">
        <f>SUMIFS(SmartTrans_Bus!M:M,SmartTrans_Bus!$C:$C,$B64)*55/10^8</f>
        <v>102.28553556777398</v>
      </c>
      <c r="L64" s="11">
        <f>SUMIFS(SmartTrans_Bus!N:N,SmartTrans_Bus!$C:$C,$B64)*55/10^8</f>
        <v>104.44123331462183</v>
      </c>
      <c r="M64" s="11">
        <f>SUMIFS(SmartTrans_Bus!O:O,SmartTrans_Bus!$C:$C,$B64)*55/10^8</f>
        <v>106.45386950854513</v>
      </c>
      <c r="N64" s="11">
        <f>SUMIFS(SmartTrans_Bus!P:P,SmartTrans_Bus!$C:$C,$B64)*55/10^8</f>
        <v>108.33720763632267</v>
      </c>
      <c r="O64" s="11">
        <f>SUMIFS(SmartTrans_Bus!Q:Q,SmartTrans_Bus!$C:$C,$B64)*55/10^8</f>
        <v>110.10385405604877</v>
      </c>
      <c r="P64" s="11">
        <f>SUMIFS(SmartTrans_Bus!R:R,SmartTrans_Bus!$C:$C,$B64)*55/10^8</f>
        <v>111.76525799713053</v>
      </c>
      <c r="Q64" s="11">
        <f>SUMIFS(SmartTrans_Bus!S:S,SmartTrans_Bus!$C:$C,$B64)*55/10^8</f>
        <v>113.33171156028936</v>
      </c>
      <c r="R64" s="11">
        <f>SUMIFS(SmartTrans_Bus!T:T,SmartTrans_Bus!$C:$C,$B64)*55/10^8</f>
        <v>114.81234971756081</v>
      </c>
      <c r="S64" s="11">
        <f>SUMIFS(SmartTrans_Bus!U:U,SmartTrans_Bus!$C:$C,$B64)*55/10^8</f>
        <v>116.2151503122945</v>
      </c>
      <c r="T64" s="11">
        <f>SUMIFS(SmartTrans_Bus!V:V,SmartTrans_Bus!$C:$C,$B64)*55/10^8</f>
        <v>117.54693405915394</v>
      </c>
      <c r="U64" s="11">
        <f>SUMIFS(SmartTrans_Bus!W:W,SmartTrans_Bus!$C:$C,$B64)*55/10^8</f>
        <v>118.81336454411638</v>
      </c>
      <c r="V64" s="11">
        <f>SUMIFS(SmartTrans_Bus!X:X,SmartTrans_Bus!$C:$C,$B64)*55/10^8</f>
        <v>120.0189482244737</v>
      </c>
      <c r="W64" s="11">
        <f>SUMIFS(SmartTrans_Bus!Y:Y,SmartTrans_Bus!$C:$C,$B64)*55/10^8</f>
        <v>121.16703442883154</v>
      </c>
      <c r="X64" s="11">
        <f>SUMIFS(SmartTrans_Bus!Z:Z,SmartTrans_Bus!$C:$C,$B64)*55/10^8</f>
        <v>122.2598153571091</v>
      </c>
      <c r="Y64" s="11">
        <f>SUMIFS(SmartTrans_Bus!AA:AA,SmartTrans_Bus!$C:$C,$B64)*55/10^8</f>
        <v>123.29832608054062</v>
      </c>
      <c r="Z64" s="11">
        <f>SUMIFS(SmartTrans_Bus!AB:AB,SmartTrans_Bus!$C:$C,$B64)*55/10^8</f>
        <v>124.28244454167324</v>
      </c>
      <c r="AA64" s="11">
        <f>SUMIFS(SmartTrans_Bus!AC:AC,SmartTrans_Bus!$C:$C,$B64)*55/10^8</f>
        <v>125.21089155436907</v>
      </c>
      <c r="AB64" s="11">
        <f>SUMIFS(SmartTrans_Bus!AD:AD,SmartTrans_Bus!$C:$C,$B64)*55/10^8</f>
        <v>126.08123080380335</v>
      </c>
      <c r="AC64" s="11">
        <f>SUMIFS(SmartTrans_Bus!AE:AE,SmartTrans_Bus!$C:$C,$B64)*55/10^8</f>
        <v>126.88986884646557</v>
      </c>
      <c r="AD64" s="11">
        <f>SUMIFS(SmartTrans_Bus!AF:AF,SmartTrans_Bus!$C:$C,$B64)*55/10^8</f>
        <v>127.63205511016042</v>
      </c>
      <c r="AE64" s="11">
        <f>SUMIFS(SmartTrans_Bus!AG:AG,SmartTrans_Bus!$C:$C,$B64)*55/10^8</f>
        <v>128.30188189400428</v>
      </c>
      <c r="AF64" s="11">
        <f>SUMIFS(SmartTrans_Bus!AH:AH,SmartTrans_Bus!$C:$C,$B64)*55/10^8</f>
        <v>128.89228436842956</v>
      </c>
      <c r="AG64" s="11">
        <f>SUMIFS(SmartTrans_Bus!AI:AI,SmartTrans_Bus!$C:$C,$B64)*55/10^8</f>
        <v>129.39504057518246</v>
      </c>
      <c r="AH64" s="11">
        <f>SUMIFS(SmartTrans_Bus!AJ:AJ,SmartTrans_Bus!$C:$C,$B64)*55/10^8</f>
        <v>129.80077142732208</v>
      </c>
      <c r="AI64" s="11">
        <f>SUMIFS(SmartTrans_Bus!AK:AK,SmartTrans_Bus!$C:$C,$B64)*55/10^8</f>
        <v>130.09894070922252</v>
      </c>
      <c r="AJ64" s="11">
        <f>SUMIFS(SmartTrans_Bus!AL:AL,SmartTrans_Bus!$C:$C,$B64)*55/10^8</f>
        <v>130.27785507657151</v>
      </c>
      <c r="AK64" s="11">
        <f>SUMIFS(SmartTrans_Bus!AM:AM,SmartTrans_Bus!$C:$C,$B64)*55/10^8</f>
        <v>130.32466405637118</v>
      </c>
      <c r="AL64" s="11">
        <f>SUMIFS(SmartTrans_Bus!AN:AN,SmartTrans_Bus!$C:$C,$B64)*55/10^8</f>
        <v>130.22536004693677</v>
      </c>
      <c r="AM64" s="11">
        <f>SUMIFS(SmartTrans_Bus!AO:AO,SmartTrans_Bus!$C:$C,$B64)*55/10^8</f>
        <v>129.96477831789892</v>
      </c>
      <c r="AN64" s="11">
        <f>SUMIFS(SmartTrans_Bus!AP:AP,SmartTrans_Bus!$C:$C,$B64)*55/10^8</f>
        <v>129.52659701020042</v>
      </c>
      <c r="AO64" s="11">
        <f>SUMIFS(SmartTrans_Bus!AQ:AQ,SmartTrans_Bus!$C:$C,$B64)*55/10^8</f>
        <v>128.89333713610006</v>
      </c>
      <c r="AP64" s="11">
        <f>SUMIFS(SmartTrans_Bus!AR:AR,SmartTrans_Bus!$C:$C,$B64)*55/10^8</f>
        <v>128.04636257916985</v>
      </c>
      <c r="AQ64" s="11">
        <f>SUMIFS(SmartTrans_Bus!AS:AS,SmartTrans_Bus!$C:$C,$B64)*55/10^8</f>
        <v>126.96588009429387</v>
      </c>
      <c r="AR64" s="11">
        <f>SUMIFS(SmartTrans_Bus!AT:AT,SmartTrans_Bus!$C:$C,$B64)*55/10^8</f>
        <v>125.63093930767435</v>
      </c>
    </row>
    <row r="65" spans="1:44" ht="15.65">
      <c r="A65" t="s">
        <v>845</v>
      </c>
      <c r="B65" s="59" t="s">
        <v>442</v>
      </c>
      <c r="C65" s="11">
        <f>SUMIFS(SmartTrans_Bus!E:E,SmartTrans_Bus!$C:$C,$B65)*55/10^8</f>
        <v>378.167346738052</v>
      </c>
      <c r="D65" s="11">
        <f>SUMIFS(SmartTrans_Bus!F:F,SmartTrans_Bus!$C:$C,$B65)*55/10^8</f>
        <v>378.64859641873642</v>
      </c>
      <c r="E65" s="11">
        <f>SUMIFS(SmartTrans_Bus!G:G,SmartTrans_Bus!$C:$C,$B65)*55/10^8</f>
        <v>381.58787452295161</v>
      </c>
      <c r="F65" s="11">
        <f>SUMIFS(SmartTrans_Bus!H:H,SmartTrans_Bus!$C:$C,$B65)*55/10^8</f>
        <v>386.60680993241203</v>
      </c>
      <c r="G65" s="11">
        <f>SUMIFS(SmartTrans_Bus!I:I,SmartTrans_Bus!$C:$C,$B65)*55/10^8</f>
        <v>393.34787141531791</v>
      </c>
      <c r="H65" s="11">
        <f>SUMIFS(SmartTrans_Bus!J:J,SmartTrans_Bus!$C:$C,$B65)*55/10^8</f>
        <v>401.47436762635635</v>
      </c>
      <c r="I65" s="11">
        <f>SUMIFS(SmartTrans_Bus!K:K,SmartTrans_Bus!$C:$C,$B65)*55/10^8</f>
        <v>410.67044710670035</v>
      </c>
      <c r="J65" s="11">
        <f>SUMIFS(SmartTrans_Bus!L:L,SmartTrans_Bus!$C:$C,$B65)*55/10^8</f>
        <v>420.64109828401308</v>
      </c>
      <c r="K65" s="11">
        <f>SUMIFS(SmartTrans_Bus!M:M,SmartTrans_Bus!$C:$C,$B65)*55/10^8</f>
        <v>431.11214947243957</v>
      </c>
      <c r="L65" s="11">
        <f>SUMIFS(SmartTrans_Bus!N:N,SmartTrans_Bus!$C:$C,$B65)*55/10^8</f>
        <v>441.83026887261434</v>
      </c>
      <c r="M65" s="11">
        <f>SUMIFS(SmartTrans_Bus!O:O,SmartTrans_Bus!$C:$C,$B65)*55/10^8</f>
        <v>452.56296457165763</v>
      </c>
      <c r="N65" s="11">
        <f>SUMIFS(SmartTrans_Bus!P:P,SmartTrans_Bus!$C:$C,$B65)*55/10^8</f>
        <v>463.0985845431756</v>
      </c>
      <c r="O65" s="11">
        <f>SUMIFS(SmartTrans_Bus!Q:Q,SmartTrans_Bus!$C:$C,$B65)*55/10^8</f>
        <v>473.24631664726502</v>
      </c>
      <c r="P65" s="11">
        <f>SUMIFS(SmartTrans_Bus!R:R,SmartTrans_Bus!$C:$C,$B65)*55/10^8</f>
        <v>482.83618863050242</v>
      </c>
      <c r="Q65" s="11">
        <f>SUMIFS(SmartTrans_Bus!S:S,SmartTrans_Bus!$C:$C,$B65)*55/10^8</f>
        <v>491.71906812595785</v>
      </c>
      <c r="R65" s="11">
        <f>SUMIFS(SmartTrans_Bus!T:T,SmartTrans_Bus!$C:$C,$B65)*55/10^8</f>
        <v>499.76666265318357</v>
      </c>
      <c r="S65" s="11">
        <f>SUMIFS(SmartTrans_Bus!U:U,SmartTrans_Bus!$C:$C,$B65)*55/10^8</f>
        <v>506.87151961822076</v>
      </c>
      <c r="T65" s="11">
        <f>SUMIFS(SmartTrans_Bus!V:V,SmartTrans_Bus!$C:$C,$B65)*55/10^8</f>
        <v>512.94702631359462</v>
      </c>
      <c r="U65" s="11">
        <f>SUMIFS(SmartTrans_Bus!W:W,SmartTrans_Bus!$C:$C,$B65)*55/10^8</f>
        <v>517.92740991832125</v>
      </c>
      <c r="V65" s="11">
        <f>SUMIFS(SmartTrans_Bus!X:X,SmartTrans_Bus!$C:$C,$B65)*55/10^8</f>
        <v>521.76773749789913</v>
      </c>
      <c r="W65" s="11">
        <f>SUMIFS(SmartTrans_Bus!Y:Y,SmartTrans_Bus!$C:$C,$B65)*55/10^8</f>
        <v>524.44391600431584</v>
      </c>
      <c r="X65" s="11">
        <f>SUMIFS(SmartTrans_Bus!Z:Z,SmartTrans_Bus!$C:$C,$B65)*55/10^8</f>
        <v>525.95269227604581</v>
      </c>
      <c r="Y65" s="11">
        <f>SUMIFS(SmartTrans_Bus!AA:AA,SmartTrans_Bus!$C:$C,$B65)*55/10^8</f>
        <v>526.31165303804778</v>
      </c>
      <c r="Z65" s="11">
        <f>SUMIFS(SmartTrans_Bus!AB:AB,SmartTrans_Bus!$C:$C,$B65)*55/10^8</f>
        <v>525.55922490176761</v>
      </c>
      <c r="AA65" s="11">
        <f>SUMIFS(SmartTrans_Bus!AC:AC,SmartTrans_Bus!$C:$C,$B65)*55/10^8</f>
        <v>523.75467436514111</v>
      </c>
      <c r="AB65" s="11">
        <f>SUMIFS(SmartTrans_Bus!AD:AD,SmartTrans_Bus!$C:$C,$B65)*55/10^8</f>
        <v>520.97810781258897</v>
      </c>
      <c r="AC65" s="11">
        <f>SUMIFS(SmartTrans_Bus!AE:AE,SmartTrans_Bus!$C:$C,$B65)*55/10^8</f>
        <v>517.33047151501546</v>
      </c>
      <c r="AD65" s="11">
        <f>SUMIFS(SmartTrans_Bus!AF:AF,SmartTrans_Bus!$C:$C,$B65)*55/10^8</f>
        <v>512.9335516298155</v>
      </c>
      <c r="AE65" s="11">
        <f>SUMIFS(SmartTrans_Bus!AG:AG,SmartTrans_Bus!$C:$C,$B65)*55/10^8</f>
        <v>507.92997420086851</v>
      </c>
      <c r="AF65" s="11">
        <f>SUMIFS(SmartTrans_Bus!AH:AH,SmartTrans_Bus!$C:$C,$B65)*55/10^8</f>
        <v>502.4832051585434</v>
      </c>
      <c r="AG65" s="11">
        <f>SUMIFS(SmartTrans_Bus!AI:AI,SmartTrans_Bus!$C:$C,$B65)*55/10^8</f>
        <v>496.77755031969002</v>
      </c>
      <c r="AH65" s="11">
        <f>SUMIFS(SmartTrans_Bus!AJ:AJ,SmartTrans_Bus!$C:$C,$B65)*55/10^8</f>
        <v>491.01815538764924</v>
      </c>
      <c r="AI65" s="11">
        <f>SUMIFS(SmartTrans_Bus!AK:AK,SmartTrans_Bus!$C:$C,$B65)*55/10^8</f>
        <v>485.43100595225019</v>
      </c>
      <c r="AJ65" s="11">
        <f>SUMIFS(SmartTrans_Bus!AL:AL,SmartTrans_Bus!$C:$C,$B65)*55/10^8</f>
        <v>480.26292748980245</v>
      </c>
      <c r="AK65" s="11">
        <f>SUMIFS(SmartTrans_Bus!AM:AM,SmartTrans_Bus!$C:$C,$B65)*55/10^8</f>
        <v>475.78158536310974</v>
      </c>
      <c r="AL65" s="11">
        <f>SUMIFS(SmartTrans_Bus!AN:AN,SmartTrans_Bus!$C:$C,$B65)*55/10^8</f>
        <v>472.27548482145625</v>
      </c>
      <c r="AM65" s="11">
        <f>SUMIFS(SmartTrans_Bus!AO:AO,SmartTrans_Bus!$C:$C,$B65)*55/10^8</f>
        <v>470.05397100061674</v>
      </c>
      <c r="AN65" s="11">
        <f>SUMIFS(SmartTrans_Bus!AP:AP,SmartTrans_Bus!$C:$C,$B65)*55/10^8</f>
        <v>469.44722892284938</v>
      </c>
      <c r="AO65" s="11">
        <f>SUMIFS(SmartTrans_Bus!AQ:AQ,SmartTrans_Bus!$C:$C,$B65)*55/10^8</f>
        <v>470.80628349690238</v>
      </c>
      <c r="AP65" s="11">
        <f>SUMIFS(SmartTrans_Bus!AR:AR,SmartTrans_Bus!$C:$C,$B65)*55/10^8</f>
        <v>474.50299951800844</v>
      </c>
      <c r="AQ65" s="11">
        <f>SUMIFS(SmartTrans_Bus!AS:AS,SmartTrans_Bus!$C:$C,$B65)*55/10^8</f>
        <v>480.93008166788644</v>
      </c>
      <c r="AR65" s="11">
        <f>SUMIFS(SmartTrans_Bus!AT:AT,SmartTrans_Bus!$C:$C,$B65)*55/10^8</f>
        <v>490.50107451474241</v>
      </c>
    </row>
    <row r="66" spans="1:44">
      <c r="B66"/>
    </row>
    <row r="67" spans="1:44">
      <c r="A67" t="s">
        <v>923</v>
      </c>
      <c r="B67" s="58" t="s">
        <v>921</v>
      </c>
      <c r="C67" s="11">
        <f>SUM(C2:C32)/$C78</f>
        <v>35870.105877516711</v>
      </c>
      <c r="D67" s="11">
        <f t="shared" ref="D67:AR67" si="0">SUM(D2:D32)/$C78</f>
        <v>38139.612063582674</v>
      </c>
      <c r="E67" s="11">
        <f t="shared" si="0"/>
        <v>40163.622325245953</v>
      </c>
      <c r="F67" s="11">
        <f t="shared" si="0"/>
        <v>41959.459797269599</v>
      </c>
      <c r="G67" s="11">
        <f t="shared" si="0"/>
        <v>43543.752277842235</v>
      </c>
      <c r="H67" s="11">
        <f t="shared" si="0"/>
        <v>44932.432228578196</v>
      </c>
      <c r="I67" s="11">
        <f t="shared" si="0"/>
        <v>46140.736774517543</v>
      </c>
      <c r="J67" s="11">
        <f t="shared" si="0"/>
        <v>47183.207704126013</v>
      </c>
      <c r="K67" s="11">
        <f t="shared" si="0"/>
        <v>48073.691469294899</v>
      </c>
      <c r="L67" s="11">
        <f t="shared" si="0"/>
        <v>48825.339185341378</v>
      </c>
      <c r="M67" s="11">
        <f t="shared" si="0"/>
        <v>49450.606631008064</v>
      </c>
      <c r="N67" s="11">
        <f t="shared" si="0"/>
        <v>49961.254248463469</v>
      </c>
      <c r="O67" s="11">
        <f t="shared" si="0"/>
        <v>50368.347143301682</v>
      </c>
      <c r="P67" s="11">
        <f t="shared" si="0"/>
        <v>50682.255084542441</v>
      </c>
      <c r="Q67" s="11">
        <f t="shared" si="0"/>
        <v>50912.652504631209</v>
      </c>
      <c r="R67" s="11">
        <f t="shared" si="0"/>
        <v>51068.518499439146</v>
      </c>
      <c r="S67" s="11">
        <f t="shared" si="0"/>
        <v>51158.136828263036</v>
      </c>
      <c r="T67" s="11">
        <f t="shared" si="0"/>
        <v>51189.09591382536</v>
      </c>
      <c r="U67" s="11">
        <f t="shared" si="0"/>
        <v>51168.28884227432</v>
      </c>
      <c r="V67" s="11">
        <f t="shared" si="0"/>
        <v>51101.913363183703</v>
      </c>
      <c r="W67" s="11">
        <f t="shared" si="0"/>
        <v>50995.47188955309</v>
      </c>
      <c r="X67" s="11">
        <f t="shared" si="0"/>
        <v>50853.771497807706</v>
      </c>
      <c r="Y67" s="11">
        <f t="shared" si="0"/>
        <v>50680.923927798343</v>
      </c>
      <c r="Z67" s="11">
        <f t="shared" si="0"/>
        <v>50480.345582801587</v>
      </c>
      <c r="AA67" s="11">
        <f t="shared" si="0"/>
        <v>50254.757529519753</v>
      </c>
      <c r="AB67" s="11">
        <f t="shared" si="0"/>
        <v>50006.185498080675</v>
      </c>
      <c r="AC67" s="11">
        <f t="shared" si="0"/>
        <v>49735.959882037954</v>
      </c>
      <c r="AD67" s="11">
        <f t="shared" si="0"/>
        <v>49444.715738370811</v>
      </c>
      <c r="AE67" s="11">
        <f t="shared" si="0"/>
        <v>49132.392787484314</v>
      </c>
      <c r="AF67" s="11">
        <f t="shared" si="0"/>
        <v>48798.235413209099</v>
      </c>
      <c r="AG67" s="11">
        <f t="shared" si="0"/>
        <v>48440.79266280133</v>
      </c>
      <c r="AH67" s="11">
        <f t="shared" si="0"/>
        <v>48057.918246943074</v>
      </c>
      <c r="AI67" s="11">
        <f t="shared" si="0"/>
        <v>47646.77053974205</v>
      </c>
      <c r="AJ67" s="11">
        <f t="shared" si="0"/>
        <v>47203.8125787315</v>
      </c>
      <c r="AK67" s="11">
        <f t="shared" si="0"/>
        <v>46724.812064870457</v>
      </c>
      <c r="AL67" s="11">
        <f t="shared" si="0"/>
        <v>46204.841362543673</v>
      </c>
      <c r="AM67" s="11">
        <f t="shared" si="0"/>
        <v>45638.277499561547</v>
      </c>
      <c r="AN67" s="11">
        <f t="shared" si="0"/>
        <v>45018.802167159978</v>
      </c>
      <c r="AO67" s="11">
        <f t="shared" si="0"/>
        <v>44339.401720000875</v>
      </c>
      <c r="AP67" s="11">
        <f t="shared" si="0"/>
        <v>43592.367176171545</v>
      </c>
      <c r="AQ67" s="11">
        <f t="shared" si="0"/>
        <v>42769.294217185219</v>
      </c>
      <c r="AR67" s="11">
        <f t="shared" si="0"/>
        <v>41861.083187980425</v>
      </c>
    </row>
    <row r="68" spans="1:44">
      <c r="A68" t="s">
        <v>923</v>
      </c>
      <c r="B68" s="58" t="s">
        <v>922</v>
      </c>
      <c r="C68" s="11">
        <f>SUM(C35:C65)</f>
        <v>18096.030217938413</v>
      </c>
      <c r="D68" s="11">
        <f t="shared" ref="D68:AR68" si="1">SUM(D35:D65)</f>
        <v>18202.164276944062</v>
      </c>
      <c r="E68" s="11">
        <f t="shared" si="1"/>
        <v>18305.125318343584</v>
      </c>
      <c r="F68" s="11">
        <f t="shared" si="1"/>
        <v>18404.636474443883</v>
      </c>
      <c r="G68" s="11">
        <f t="shared" si="1"/>
        <v>18500.445754901244</v>
      </c>
      <c r="H68" s="11">
        <f t="shared" si="1"/>
        <v>18592.326046721322</v>
      </c>
      <c r="I68" s="11">
        <f t="shared" si="1"/>
        <v>18680.075114259129</v>
      </c>
      <c r="J68" s="11">
        <f t="shared" si="1"/>
        <v>18763.515599219052</v>
      </c>
      <c r="K68" s="11">
        <f t="shared" si="1"/>
        <v>18842.495020654842</v>
      </c>
      <c r="L68" s="11">
        <f t="shared" si="1"/>
        <v>18916.885774969629</v>
      </c>
      <c r="M68" s="11">
        <f t="shared" si="1"/>
        <v>18986.585135915917</v>
      </c>
      <c r="N68" s="11">
        <f t="shared" si="1"/>
        <v>19051.515254595535</v>
      </c>
      <c r="O68" s="11">
        <f t="shared" si="1"/>
        <v>19111.623159459756</v>
      </c>
      <c r="P68" s="11">
        <f t="shared" si="1"/>
        <v>19166.880756309158</v>
      </c>
      <c r="Q68" s="11">
        <f t="shared" si="1"/>
        <v>19217.284828293701</v>
      </c>
      <c r="R68" s="11">
        <f t="shared" si="1"/>
        <v>19262.857035912755</v>
      </c>
      <c r="S68" s="11">
        <f t="shared" si="1"/>
        <v>19303.643917015008</v>
      </c>
      <c r="T68" s="11">
        <f t="shared" si="1"/>
        <v>19339.716886798531</v>
      </c>
      <c r="U68" s="11">
        <f t="shared" si="1"/>
        <v>19371.172237810766</v>
      </c>
      <c r="V68" s="11">
        <f t="shared" si="1"/>
        <v>19398.131139948571</v>
      </c>
      <c r="W68" s="11">
        <f t="shared" si="1"/>
        <v>19420.739640458087</v>
      </c>
      <c r="X68" s="11">
        <f t="shared" si="1"/>
        <v>19439.168663934874</v>
      </c>
      <c r="Y68" s="11">
        <f t="shared" si="1"/>
        <v>19453.614012323866</v>
      </c>
      <c r="Z68" s="11">
        <f t="shared" si="1"/>
        <v>19464.296364919348</v>
      </c>
      <c r="AA68" s="11">
        <f t="shared" si="1"/>
        <v>19471.461278364965</v>
      </c>
      <c r="AB68" s="11">
        <f t="shared" si="1"/>
        <v>19475.379186653769</v>
      </c>
      <c r="AC68" s="11">
        <f t="shared" si="1"/>
        <v>19476.34540112815</v>
      </c>
      <c r="AD68" s="11">
        <f t="shared" si="1"/>
        <v>19474.680110479894</v>
      </c>
      <c r="AE68" s="11">
        <f t="shared" si="1"/>
        <v>19470.728380750101</v>
      </c>
      <c r="AF68" s="11">
        <f t="shared" si="1"/>
        <v>19464.860155329308</v>
      </c>
      <c r="AG68" s="11">
        <f t="shared" si="1"/>
        <v>19457.470254957349</v>
      </c>
      <c r="AH68" s="11">
        <f t="shared" si="1"/>
        <v>19448.978377723524</v>
      </c>
      <c r="AI68" s="11">
        <f t="shared" si="1"/>
        <v>19439.829099066403</v>
      </c>
      <c r="AJ68" s="11">
        <f t="shared" si="1"/>
        <v>19430.491871773982</v>
      </c>
      <c r="AK68" s="11">
        <f t="shared" si="1"/>
        <v>19421.461025983626</v>
      </c>
      <c r="AL68" s="11">
        <f t="shared" si="1"/>
        <v>19413.255769182007</v>
      </c>
      <c r="AM68" s="11">
        <f t="shared" si="1"/>
        <v>19406.420186205291</v>
      </c>
      <c r="AN68" s="11">
        <f t="shared" si="1"/>
        <v>19401.523239238853</v>
      </c>
      <c r="AO68" s="11">
        <f t="shared" si="1"/>
        <v>19399.158767817553</v>
      </c>
      <c r="AP68" s="11">
        <f t="shared" si="1"/>
        <v>19399.945488825622</v>
      </c>
      <c r="AQ68" s="11">
        <f t="shared" si="1"/>
        <v>19404.526996496566</v>
      </c>
      <c r="AR68" s="11">
        <f t="shared" si="1"/>
        <v>19413.571762413361</v>
      </c>
    </row>
    <row r="70" spans="1:44">
      <c r="B70" s="58" t="s">
        <v>953</v>
      </c>
      <c r="C70" s="19">
        <f t="shared" ref="C70:I70" si="2">C64/$C64</f>
        <v>1</v>
      </c>
      <c r="D70" s="19">
        <f t="shared" si="2"/>
        <v>1.0505358309349229</v>
      </c>
      <c r="E70" s="19">
        <f t="shared" si="2"/>
        <v>1.0972848622717706</v>
      </c>
      <c r="F70" s="19">
        <f t="shared" si="2"/>
        <v>1.1405427736932561</v>
      </c>
      <c r="G70" s="19">
        <f t="shared" si="2"/>
        <v>1.1805903825115631</v>
      </c>
      <c r="H70" s="19">
        <f t="shared" si="2"/>
        <v>1.2176936436683294</v>
      </c>
      <c r="I70" s="19">
        <f t="shared" si="2"/>
        <v>1.2521036497346629</v>
      </c>
    </row>
    <row r="71" spans="1:44">
      <c r="B71" s="58" t="s">
        <v>952</v>
      </c>
      <c r="C71" s="19">
        <f>'Intracity-Covid Adj.'!C69/'Intracity-Covid Adj.'!$C69</f>
        <v>1</v>
      </c>
      <c r="D71" s="19">
        <f>'Intracity-Covid Adj.'!D69/'Intracity-Covid Adj.'!$C69</f>
        <v>0.99857850201254272</v>
      </c>
      <c r="E71" s="19">
        <f>'Intracity-Covid Adj.'!E69/'Intracity-Covid Adj.'!$C69</f>
        <v>1.0173755892936596</v>
      </c>
      <c r="F71" s="19">
        <f>'Intracity-Covid Adj.'!F69/'Intracity-Covid Adj.'!$C69</f>
        <v>1.0879047347798363</v>
      </c>
      <c r="G71" s="19">
        <f>'Intracity-Covid Adj.'!G69/'Intracity-Covid Adj.'!$C69</f>
        <v>1.1730004793819848</v>
      </c>
      <c r="H71" s="19"/>
      <c r="I71" s="19"/>
    </row>
    <row r="72" spans="1:44">
      <c r="B72" s="58" t="s">
        <v>954</v>
      </c>
      <c r="C72" s="19">
        <f>C71/C70</f>
        <v>1</v>
      </c>
      <c r="D72" s="19">
        <f t="shared" ref="D72:G72" si="3">D71/D70</f>
        <v>0.95054206873063929</v>
      </c>
      <c r="E72" s="19">
        <f t="shared" si="3"/>
        <v>0.92717545304263982</v>
      </c>
      <c r="F72" s="19">
        <f t="shared" si="3"/>
        <v>0.95384825529780914</v>
      </c>
      <c r="G72" s="19">
        <f t="shared" si="3"/>
        <v>0.99357109524013598</v>
      </c>
    </row>
    <row r="74" spans="1:44">
      <c r="B74" s="58" t="s">
        <v>953</v>
      </c>
      <c r="C74" s="19">
        <f t="shared" ref="C74:I74" si="4">C68/$C68</f>
        <v>1</v>
      </c>
      <c r="D74" s="19">
        <f t="shared" si="4"/>
        <v>1.0058650465172434</v>
      </c>
      <c r="E74" s="19">
        <f t="shared" si="4"/>
        <v>1.0115547497372046</v>
      </c>
      <c r="F74" s="19">
        <f t="shared" si="4"/>
        <v>1.0170538097466013</v>
      </c>
      <c r="G74" s="19">
        <f t="shared" si="4"/>
        <v>1.0223483013728578</v>
      </c>
      <c r="H74" s="19">
        <f t="shared" si="4"/>
        <v>1.0274256741841057</v>
      </c>
      <c r="I74" s="19">
        <f t="shared" si="4"/>
        <v>1.0322747524891818</v>
      </c>
    </row>
    <row r="75" spans="1:44">
      <c r="B75" s="58" t="s">
        <v>952</v>
      </c>
      <c r="C75" s="19">
        <f>'Urban Data'!L14/'Urban Data'!$L14</f>
        <v>1</v>
      </c>
      <c r="D75" s="19">
        <f>'Urban Data'!M14/'Urban Data'!$L14</f>
        <v>0.63947033653290164</v>
      </c>
      <c r="E75" s="19">
        <f>'Urban Data'!N14/'Urban Data'!$L14</f>
        <v>0.70712385798542854</v>
      </c>
      <c r="F75" s="19">
        <f>'Urban Data'!O14/'Urban Data'!$L14</f>
        <v>0.51082745460853474</v>
      </c>
      <c r="G75" s="19">
        <f>'Urban Data'!P14/'Urban Data'!$L14</f>
        <v>0.55004625881808722</v>
      </c>
      <c r="H75" s="19"/>
      <c r="I75" s="19"/>
    </row>
    <row r="76" spans="1:44">
      <c r="B76" s="58" t="s">
        <v>954</v>
      </c>
      <c r="C76" s="19">
        <f>C75/C74</f>
        <v>1</v>
      </c>
      <c r="D76" s="19">
        <f t="shared" ref="D76:G76" si="5">D75/D74</f>
        <v>0.6357416819950501</v>
      </c>
      <c r="E76" s="19">
        <f t="shared" si="5"/>
        <v>0.69904655004500227</v>
      </c>
      <c r="F76" s="19">
        <f t="shared" si="5"/>
        <v>0.5022619744532566</v>
      </c>
      <c r="G76" s="19">
        <f t="shared" si="5"/>
        <v>0.53802237268791764</v>
      </c>
    </row>
    <row r="78" spans="1:44">
      <c r="B78" s="58" t="s">
        <v>1557</v>
      </c>
      <c r="C78">
        <f>3/4</f>
        <v>0.75</v>
      </c>
    </row>
    <row r="134" spans="2:2">
      <c r="B134"/>
    </row>
    <row r="135" spans="2:2">
      <c r="B135"/>
    </row>
    <row r="136" spans="2:2">
      <c r="B136"/>
    </row>
    <row r="137" spans="2:2">
      <c r="B137"/>
    </row>
    <row r="138" spans="2:2">
      <c r="B138"/>
    </row>
    <row r="139" spans="2:2">
      <c r="B139"/>
    </row>
    <row r="140" spans="2:2">
      <c r="B140"/>
    </row>
    <row r="141" spans="2:2">
      <c r="B141"/>
    </row>
    <row r="142" spans="2:2">
      <c r="B142"/>
    </row>
    <row r="143" spans="2:2">
      <c r="B143"/>
    </row>
    <row r="144" spans="2:2">
      <c r="B144"/>
    </row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</sheetData>
  <phoneticPr fontId="3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34BDE-1553-4663-AAED-0A248528E67E}">
  <dimension ref="A1:AR70"/>
  <sheetViews>
    <sheetView topLeftCell="A35" zoomScale="70" zoomScaleNormal="70" workbookViewId="0">
      <selection activeCell="AE26" sqref="AE26"/>
    </sheetView>
  </sheetViews>
  <sheetFormatPr defaultRowHeight="14.3"/>
  <sheetData>
    <row r="1" spans="1:44">
      <c r="C1" t="s">
        <v>881</v>
      </c>
      <c r="D1">
        <v>0.2</v>
      </c>
      <c r="F1" t="s">
        <v>880</v>
      </c>
      <c r="G1">
        <v>0.5</v>
      </c>
      <c r="I1" t="s">
        <v>879</v>
      </c>
      <c r="J1">
        <v>0.5</v>
      </c>
      <c r="L1" t="s">
        <v>878</v>
      </c>
      <c r="M1">
        <v>0.7</v>
      </c>
    </row>
    <row r="3" spans="1:44">
      <c r="B3" t="s">
        <v>877</v>
      </c>
      <c r="C3">
        <v>2019</v>
      </c>
      <c r="D3">
        <v>2020</v>
      </c>
      <c r="E3">
        <v>2021</v>
      </c>
      <c r="F3">
        <v>2022</v>
      </c>
      <c r="G3">
        <v>2023</v>
      </c>
      <c r="H3">
        <v>2024</v>
      </c>
      <c r="I3">
        <v>2025</v>
      </c>
      <c r="J3">
        <v>2026</v>
      </c>
      <c r="K3">
        <v>2027</v>
      </c>
      <c r="L3">
        <v>2028</v>
      </c>
      <c r="M3">
        <v>2029</v>
      </c>
      <c r="N3">
        <v>2030</v>
      </c>
      <c r="O3">
        <v>2031</v>
      </c>
      <c r="P3">
        <v>2032</v>
      </c>
      <c r="Q3">
        <v>2033</v>
      </c>
      <c r="R3">
        <v>2034</v>
      </c>
      <c r="S3">
        <v>2035</v>
      </c>
      <c r="T3">
        <v>2036</v>
      </c>
      <c r="U3">
        <v>2037</v>
      </c>
      <c r="V3">
        <v>2038</v>
      </c>
      <c r="W3">
        <v>2039</v>
      </c>
      <c r="X3">
        <v>2040</v>
      </c>
      <c r="Y3">
        <v>2041</v>
      </c>
      <c r="Z3">
        <v>2042</v>
      </c>
      <c r="AA3">
        <v>2043</v>
      </c>
      <c r="AB3">
        <v>2044</v>
      </c>
      <c r="AC3">
        <v>2045</v>
      </c>
      <c r="AD3">
        <v>2046</v>
      </c>
      <c r="AE3">
        <v>2047</v>
      </c>
      <c r="AF3">
        <v>2048</v>
      </c>
      <c r="AG3">
        <v>2049</v>
      </c>
      <c r="AH3">
        <v>2050</v>
      </c>
      <c r="AI3">
        <v>2051</v>
      </c>
      <c r="AJ3">
        <v>2052</v>
      </c>
      <c r="AK3">
        <v>2053</v>
      </c>
      <c r="AL3">
        <v>2054</v>
      </c>
      <c r="AM3">
        <v>2055</v>
      </c>
      <c r="AN3">
        <v>2056</v>
      </c>
      <c r="AO3">
        <v>2057</v>
      </c>
      <c r="AP3">
        <v>2058</v>
      </c>
      <c r="AQ3">
        <v>2059</v>
      </c>
      <c r="AR3">
        <v>2060</v>
      </c>
    </row>
    <row r="4" spans="1:44" ht="15.65">
      <c r="A4" t="s">
        <v>875</v>
      </c>
      <c r="B4" s="59" t="s">
        <v>468</v>
      </c>
      <c r="C4" s="11">
        <f>SUMIFS(SmartTrans_PV!E:E,SmartTrans_PV!$C:$C,$B4)*1.4/10^8</f>
        <v>900.83715592460658</v>
      </c>
      <c r="D4" s="11">
        <f>MIN(SUMIFS(SmartTrans_PV!F:F,SmartTrans_PV!$C:$C,$B4)*1.4/10^8,$C4*VLOOKUP($B4,'Fuel Balance Sheet'!$G$72:$AA$102,20,FALSE))</f>
        <v>804.42665317546323</v>
      </c>
      <c r="E4" s="11">
        <f>MIN(SUMIFS(SmartTrans_PV!G:G,SmartTrans_PV!$C:$C,$B4)*1.4/10^8,$C4*VLOOKUP($B4,'Fuel Balance Sheet'!$G$72:$AA$102,21,FALSE))</f>
        <v>766.54067035178775</v>
      </c>
      <c r="F4" s="11">
        <f>'Intracity Transport'!F2-('Intracity Transport'!E2-E4)*(1-$D$1)</f>
        <v>712.5322144339043</v>
      </c>
      <c r="G4" s="11">
        <f>'Intracity Transport'!G2-('Intracity Transport'!F2-F4)*(1-$G$1)</f>
        <v>666.28676404819191</v>
      </c>
      <c r="H4" s="11">
        <f>'Intracity Transport'!H2-('Intracity Transport'!G2-G4)*(1-$J$1)</f>
        <v>627.09532504646711</v>
      </c>
      <c r="I4" s="11">
        <f>'Intracity Transport'!I2-('Intracity Transport'!H2-H4)*(1-$J$1)</f>
        <v>594.27981939010579</v>
      </c>
      <c r="J4" s="11">
        <f>SUMIFS(SmartTrans_PV!L:L,SmartTrans_PV!$C:$C,$B4)*1.4/10^8</f>
        <v>567.19308515004514</v>
      </c>
      <c r="K4" s="11">
        <f>SUMIFS(SmartTrans_PV!M:M,SmartTrans_PV!$C:$C,$B4)*1.4/10^8</f>
        <v>545.21887650677706</v>
      </c>
      <c r="L4" s="11">
        <f>SUMIFS(SmartTrans_PV!N:N,SmartTrans_PV!$C:$C,$B4)*1.4/10^8</f>
        <v>527.77186375036342</v>
      </c>
      <c r="M4" s="11">
        <f>SUMIFS(SmartTrans_PV!O:O,SmartTrans_PV!$C:$C,$B4)*1.4/10^8</f>
        <v>514.29763328041133</v>
      </c>
      <c r="N4" s="11">
        <f>SUMIFS(SmartTrans_PV!P:P,SmartTrans_PV!$C:$C,$B4)*1.4/10^8</f>
        <v>504.27268760609866</v>
      </c>
      <c r="O4" s="11">
        <f>SUMIFS(SmartTrans_PV!Q:Q,SmartTrans_PV!$C:$C,$B4)*1.4/10^8</f>
        <v>497.20444534616098</v>
      </c>
      <c r="P4" s="11">
        <f>SUMIFS(SmartTrans_PV!R:R,SmartTrans_PV!$C:$C,$B4)*1.4/10^8</f>
        <v>492.63124122889036</v>
      </c>
      <c r="Q4" s="11">
        <f>SUMIFS(SmartTrans_PV!S:S,SmartTrans_PV!$C:$C,$B4)*1.4/10^8</f>
        <v>490.12232609214141</v>
      </c>
      <c r="R4" s="11">
        <f>SUMIFS(SmartTrans_PV!T:T,SmartTrans_PV!$C:$C,$B4)*1.4/10^8</f>
        <v>489.27786688332583</v>
      </c>
      <c r="S4" s="11">
        <f>SUMIFS(SmartTrans_PV!U:U,SmartTrans_PV!$C:$C,$B4)*1.4/10^8</f>
        <v>489.72894665942374</v>
      </c>
      <c r="T4" s="11">
        <f>SUMIFS(SmartTrans_PV!V:V,SmartTrans_PV!$C:$C,$B4)*1.4/10^8</f>
        <v>491.13756458696434</v>
      </c>
      <c r="U4" s="11">
        <f>SUMIFS(SmartTrans_PV!W:W,SmartTrans_PV!$C:$C,$B4)*1.4/10^8</f>
        <v>493.19663594203803</v>
      </c>
      <c r="V4" s="11">
        <f>SUMIFS(SmartTrans_PV!X:X,SmartTrans_PV!$C:$C,$B4)*1.4/10^8</f>
        <v>495.62999211030058</v>
      </c>
      <c r="W4" s="11">
        <f>SUMIFS(SmartTrans_PV!Y:Y,SmartTrans_PV!$C:$C,$B4)*1.4/10^8</f>
        <v>498.19238058696402</v>
      </c>
      <c r="X4" s="11">
        <f>SUMIFS(SmartTrans_PV!Z:Z,SmartTrans_PV!$C:$C,$B4)*1.4/10^8</f>
        <v>500.66946497679993</v>
      </c>
      <c r="Y4" s="11">
        <f>SUMIFS(SmartTrans_PV!AA:AA,SmartTrans_PV!$C:$C,$B4)*1.4/10^8</f>
        <v>502.87782499413896</v>
      </c>
      <c r="Z4" s="11">
        <f>SUMIFS(SmartTrans_PV!AB:AB,SmartTrans_PV!$C:$C,$B4)*1.4/10^8</f>
        <v>504.66495646287416</v>
      </c>
      <c r="AA4" s="11">
        <f>SUMIFS(SmartTrans_PV!AC:AC,SmartTrans_PV!$C:$C,$B4)*1.4/10^8</f>
        <v>505.90927131646157</v>
      </c>
      <c r="AB4" s="11">
        <f>SUMIFS(SmartTrans_PV!AD:AD,SmartTrans_PV!$C:$C,$B4)*1.4/10^8</f>
        <v>506.52009759791014</v>
      </c>
      <c r="AC4" s="11">
        <f>SUMIFS(SmartTrans_PV!AE:AE,SmartTrans_PV!$C:$C,$B4)*1.4/10^8</f>
        <v>506.4376794597834</v>
      </c>
      <c r="AD4" s="11">
        <f>SUMIFS(SmartTrans_PV!AF:AF,SmartTrans_PV!$C:$C,$B4)*1.4/10^8</f>
        <v>505.63317716422279</v>
      </c>
      <c r="AE4" s="11">
        <f>SUMIFS(SmartTrans_PV!AG:AG,SmartTrans_PV!$C:$C,$B4)*1.4/10^8</f>
        <v>504.10866708290757</v>
      </c>
      <c r="AF4" s="11">
        <f>SUMIFS(SmartTrans_PV!AH:AH,SmartTrans_PV!$C:$C,$B4)*1.4/10^8</f>
        <v>501.89714169710635</v>
      </c>
      <c r="AG4" s="11">
        <f>SUMIFS(SmartTrans_PV!AI:AI,SmartTrans_PV!$C:$C,$B4)*1.4/10^8</f>
        <v>499.06250959760996</v>
      </c>
      <c r="AH4" s="11">
        <f>SUMIFS(SmartTrans_PV!AJ:AJ,SmartTrans_PV!$C:$C,$B4)*1.4/10^8</f>
        <v>495.69959548480278</v>
      </c>
      <c r="AI4" s="11">
        <f>SUMIFS(SmartTrans_PV!AK:AK,SmartTrans_PV!$C:$C,$B4)*1.4/10^8</f>
        <v>491.93414016860117</v>
      </c>
      <c r="AJ4" s="11">
        <f>SUMIFS(SmartTrans_PV!AL:AL,SmartTrans_PV!$C:$C,$B4)*1.4/10^8</f>
        <v>487.92280056850251</v>
      </c>
      <c r="AK4" s="11">
        <f>SUMIFS(SmartTrans_PV!AM:AM,SmartTrans_PV!$C:$C,$B4)*1.4/10^8</f>
        <v>483.85314971356439</v>
      </c>
      <c r="AL4" s="11">
        <f>SUMIFS(SmartTrans_PV!AN:AN,SmartTrans_PV!$C:$C,$B4)*1.4/10^8</f>
        <v>479.94367674236616</v>
      </c>
      <c r="AM4" s="11">
        <f>SUMIFS(SmartTrans_PV!AO:AO,SmartTrans_PV!$C:$C,$B4)*1.4/10^8</f>
        <v>476.44378690311333</v>
      </c>
      <c r="AN4" s="11">
        <f>SUMIFS(SmartTrans_PV!AP:AP,SmartTrans_PV!$C:$C,$B4)*1.4/10^8</f>
        <v>473.63380155351678</v>
      </c>
      <c r="AO4" s="11">
        <f>SUMIFS(SmartTrans_PV!AQ:AQ,SmartTrans_PV!$C:$C,$B4)*1.4/10^8</f>
        <v>471.82495816086538</v>
      </c>
      <c r="AP4" s="11">
        <f>SUMIFS(SmartTrans_PV!AR:AR,SmartTrans_PV!$C:$C,$B4)*1.4/10^8</f>
        <v>471.35941030199552</v>
      </c>
      <c r="AQ4" s="11">
        <f>SUMIFS(SmartTrans_PV!AS:AS,SmartTrans_PV!$C:$C,$B4)*1.4/10^8</f>
        <v>472.6102276633415</v>
      </c>
      <c r="AR4" s="11">
        <f>SUMIFS(SmartTrans_PV!AT:AT,SmartTrans_PV!$C:$C,$B4)*1.4/10^8</f>
        <v>475.98139604085134</v>
      </c>
    </row>
    <row r="5" spans="1:44" ht="15.65">
      <c r="A5" t="s">
        <v>874</v>
      </c>
      <c r="B5" s="59" t="s">
        <v>443</v>
      </c>
      <c r="C5" s="11">
        <f>SUMIFS(SmartTrans_PV!E:E,SmartTrans_PV!$C:$C,$B5)*1.4/10^8</f>
        <v>271.18868342287402</v>
      </c>
      <c r="D5" s="11">
        <f>MIN(SUMIFS(SmartTrans_PV!F:F,SmartTrans_PV!$C:$C,$B5)*1.4/10^8,$C5*VLOOKUP($B5,'Fuel Balance Sheet'!$G$72:$AA$102,20,FALSE))</f>
        <v>282.10475218923995</v>
      </c>
      <c r="E5" s="11">
        <f>MIN(SUMIFS(SmartTrans_PV!G:G,SmartTrans_PV!$C:$C,$B5)*1.4/10^8,$C5*VLOOKUP($B5,'Fuel Balance Sheet'!$G$72:$AA$102,21,FALSE))</f>
        <v>286.4754500656951</v>
      </c>
      <c r="F5" s="11">
        <f>'Intracity Transport'!F3-('Intracity Transport'!E3-E5)*(1-$D$1)</f>
        <v>312.90237659980625</v>
      </c>
      <c r="G5" s="11">
        <f>'Intracity Transport'!G3-('Intracity Transport'!F3-F5)*(1-$G$1)</f>
        <v>344.79279567492006</v>
      </c>
      <c r="H5" s="11">
        <f>'Intracity Transport'!H3-('Intracity Transport'!G3-G5)*(1-$J$1)</f>
        <v>372.18328170534039</v>
      </c>
      <c r="I5" s="11">
        <f>'Intracity Transport'!I3-('Intracity Transport'!H3-H5)*(1-$J$1)</f>
        <v>396.95082793343903</v>
      </c>
      <c r="J5" s="11">
        <f>SUMIFS(SmartTrans_PV!L:L,SmartTrans_PV!$C:$C,$B5)*1.4/10^8</f>
        <v>421.01296950833262</v>
      </c>
      <c r="K5" s="11">
        <f>SUMIFS(SmartTrans_PV!M:M,SmartTrans_PV!$C:$C,$B5)*1.4/10^8</f>
        <v>441.60783271734778</v>
      </c>
      <c r="L5" s="11">
        <f>SUMIFS(SmartTrans_PV!N:N,SmartTrans_PV!$C:$C,$B5)*1.4/10^8</f>
        <v>460.7340365230848</v>
      </c>
      <c r="M5" s="11">
        <f>SUMIFS(SmartTrans_PV!O:O,SmartTrans_PV!$C:$C,$B5)*1.4/10^8</f>
        <v>478.07076641061775</v>
      </c>
      <c r="N5" s="11">
        <f>SUMIFS(SmartTrans_PV!P:P,SmartTrans_PV!$C:$C,$B5)*1.4/10^8</f>
        <v>493.33774977176756</v>
      </c>
      <c r="O5" s="11">
        <f>SUMIFS(SmartTrans_PV!Q:Q,SmartTrans_PV!$C:$C,$B5)*1.4/10^8</f>
        <v>506.29525590509178</v>
      </c>
      <c r="P5" s="11">
        <f>SUMIFS(SmartTrans_PV!R:R,SmartTrans_PV!$C:$C,$B5)*1.4/10^8</f>
        <v>516.74409601589173</v>
      </c>
      <c r="Q5" s="11">
        <f>SUMIFS(SmartTrans_PV!S:S,SmartTrans_PV!$C:$C,$B5)*1.4/10^8</f>
        <v>524.52562321621133</v>
      </c>
      <c r="R5" s="11">
        <f>SUMIFS(SmartTrans_PV!T:T,SmartTrans_PV!$C:$C,$B5)*1.4/10^8</f>
        <v>529.52173252483681</v>
      </c>
      <c r="S5" s="11">
        <f>SUMIFS(SmartTrans_PV!U:U,SmartTrans_PV!$C:$C,$B5)*1.4/10^8</f>
        <v>531.65486086729379</v>
      </c>
      <c r="T5" s="11">
        <f>SUMIFS(SmartTrans_PV!V:V,SmartTrans_PV!$C:$C,$B5)*1.4/10^8</f>
        <v>530.8879870758534</v>
      </c>
      <c r="U5" s="11">
        <f>SUMIFS(SmartTrans_PV!W:W,SmartTrans_PV!$C:$C,$B5)*1.4/10^8</f>
        <v>527.22463188952327</v>
      </c>
      <c r="V5" s="11">
        <f>SUMIFS(SmartTrans_PV!X:X,SmartTrans_PV!$C:$C,$B5)*1.4/10^8</f>
        <v>520.70885795406241</v>
      </c>
      <c r="W5" s="11">
        <f>SUMIFS(SmartTrans_PV!Y:Y,SmartTrans_PV!$C:$C,$B5)*1.4/10^8</f>
        <v>511.42526982196023</v>
      </c>
      <c r="X5" s="11">
        <f>SUMIFS(SmartTrans_PV!Z:Z,SmartTrans_PV!$C:$C,$B5)*1.4/10^8</f>
        <v>499.4990139524574</v>
      </c>
      <c r="Y5" s="11">
        <f>SUMIFS(SmartTrans_PV!AA:AA,SmartTrans_PV!$C:$C,$B5)*1.4/10^8</f>
        <v>485.09577871152572</v>
      </c>
      <c r="Z5" s="11">
        <f>SUMIFS(SmartTrans_PV!AB:AB,SmartTrans_PV!$C:$C,$B5)*1.4/10^8</f>
        <v>468.42179437189918</v>
      </c>
      <c r="AA5" s="11">
        <f>SUMIFS(SmartTrans_PV!AC:AC,SmartTrans_PV!$C:$C,$B5)*1.4/10^8</f>
        <v>449.72383311302855</v>
      </c>
      <c r="AB5" s="11">
        <f>SUMIFS(SmartTrans_PV!AD:AD,SmartTrans_PV!$C:$C,$B5)*1.4/10^8</f>
        <v>429.28920902112276</v>
      </c>
      <c r="AC5" s="11">
        <f>SUMIFS(SmartTrans_PV!AE:AE,SmartTrans_PV!$C:$C,$B5)*1.4/10^8</f>
        <v>407.44577808912459</v>
      </c>
      <c r="AD5" s="11">
        <f>SUMIFS(SmartTrans_PV!AF:AF,SmartTrans_PV!$C:$C,$B5)*1.4/10^8</f>
        <v>384.56193821673037</v>
      </c>
      <c r="AE5" s="11">
        <f>SUMIFS(SmartTrans_PV!AG:AG,SmartTrans_PV!$C:$C,$B5)*1.4/10^8</f>
        <v>361.04662921036362</v>
      </c>
      <c r="AF5" s="11">
        <f>SUMIFS(SmartTrans_PV!AH:AH,SmartTrans_PV!$C:$C,$B5)*1.4/10^8</f>
        <v>337.34933278319841</v>
      </c>
      <c r="AG5" s="11">
        <f>SUMIFS(SmartTrans_PV!AI:AI,SmartTrans_PV!$C:$C,$B5)*1.4/10^8</f>
        <v>313.96007255514996</v>
      </c>
      <c r="AH5" s="11">
        <f>SUMIFS(SmartTrans_PV!AJ:AJ,SmartTrans_PV!$C:$C,$B5)*1.4/10^8</f>
        <v>291.40941405287458</v>
      </c>
      <c r="AI5" s="11">
        <f>SUMIFS(SmartTrans_PV!AK:AK,SmartTrans_PV!$C:$C,$B5)*1.4/10^8</f>
        <v>270.26846470976795</v>
      </c>
      <c r="AJ5" s="11">
        <f>SUMIFS(SmartTrans_PV!AL:AL,SmartTrans_PV!$C:$C,$B5)*1.4/10^8</f>
        <v>251.1488738659726</v>
      </c>
      <c r="AK5" s="11">
        <f>SUMIFS(SmartTrans_PV!AM:AM,SmartTrans_PV!$C:$C,$B5)*1.4/10^8</f>
        <v>234.7028327683704</v>
      </c>
      <c r="AL5" s="11">
        <f>SUMIFS(SmartTrans_PV!AN:AN,SmartTrans_PV!$C:$C,$B5)*1.4/10^8</f>
        <v>221.62307457058017</v>
      </c>
      <c r="AM5" s="11">
        <f>SUMIFS(SmartTrans_PV!AO:AO,SmartTrans_PV!$C:$C,$B5)*1.4/10^8</f>
        <v>212.64287433297434</v>
      </c>
      <c r="AN5" s="11">
        <f>SUMIFS(SmartTrans_PV!AP:AP,SmartTrans_PV!$C:$C,$B5)*1.4/10^8</f>
        <v>208.53604902265519</v>
      </c>
      <c r="AO5" s="11">
        <f>SUMIFS(SmartTrans_PV!AQ:AQ,SmartTrans_PV!$C:$C,$B5)*1.4/10^8</f>
        <v>210.11695751347142</v>
      </c>
      <c r="AP5" s="11">
        <f>SUMIFS(SmartTrans_PV!AR:AR,SmartTrans_PV!$C:$C,$B5)*1.4/10^8</f>
        <v>218.24050058601978</v>
      </c>
      <c r="AQ5" s="11">
        <f>SUMIFS(SmartTrans_PV!AS:AS,SmartTrans_PV!$C:$C,$B5)*1.4/10^8</f>
        <v>233.80212092763537</v>
      </c>
      <c r="AR5" s="11">
        <f>SUMIFS(SmartTrans_PV!AT:AT,SmartTrans_PV!$C:$C,$B5)*1.4/10^8</f>
        <v>257.73780313238996</v>
      </c>
    </row>
    <row r="6" spans="1:44" ht="15.65">
      <c r="A6" t="s">
        <v>873</v>
      </c>
      <c r="B6" s="59" t="s">
        <v>461</v>
      </c>
      <c r="C6" s="11">
        <f>SUMIFS(SmartTrans_PV!E:E,SmartTrans_PV!$C:$C,$B6)*1.4/10^8</f>
        <v>1211.6271319088551</v>
      </c>
      <c r="D6" s="11">
        <f>MIN(SUMIFS(SmartTrans_PV!F:F,SmartTrans_PV!$C:$C,$B6)*1.4/10^8,$C6*VLOOKUP($B6,'Fuel Balance Sheet'!$G$72:$AA$102,20,FALSE))</f>
        <v>1280.0277865272026</v>
      </c>
      <c r="E6" s="11">
        <f>MIN(SUMIFS(SmartTrans_PV!G:G,SmartTrans_PV!$C:$C,$B6)*1.4/10^8,$C6*VLOOKUP($B6,'Fuel Balance Sheet'!$G$72:$AA$102,21,FALSE))</f>
        <v>1342.6698262298303</v>
      </c>
      <c r="F6" s="11">
        <f>'Intracity Transport'!F4-('Intracity Transport'!E4-E6)*(1-$D$1)</f>
        <v>1400.0906589588076</v>
      </c>
      <c r="G6" s="11">
        <f>'Intracity Transport'!G4-('Intracity Transport'!F4-F6)*(1-$G$1)</f>
        <v>1452.794314393454</v>
      </c>
      <c r="H6" s="11">
        <f>'Intracity Transport'!H4-('Intracity Transport'!G4-G6)*(1-$J$1)</f>
        <v>1501.2514439503457</v>
      </c>
      <c r="I6" s="11">
        <f>'Intracity Transport'!I4-('Intracity Transport'!H4-H6)*(1-$J$1)</f>
        <v>1545.8993207833319</v>
      </c>
      <c r="J6" s="11">
        <f>SUMIFS(SmartTrans_PV!L:L,SmartTrans_PV!$C:$C,$B6)*1.4/10^8</f>
        <v>1587.1418397835055</v>
      </c>
      <c r="K6" s="11">
        <f>SUMIFS(SmartTrans_PV!M:M,SmartTrans_PV!$C:$C,$B6)*1.4/10^8</f>
        <v>1625.3495175792257</v>
      </c>
      <c r="L6" s="11">
        <f>SUMIFS(SmartTrans_PV!N:N,SmartTrans_PV!$C:$C,$B6)*1.4/10^8</f>
        <v>1660.8594925361028</v>
      </c>
      <c r="M6" s="11">
        <f>SUMIFS(SmartTrans_PV!O:O,SmartTrans_PV!$C:$C,$B6)*1.4/10^8</f>
        <v>1693.9755247570197</v>
      </c>
      <c r="N6" s="11">
        <f>SUMIFS(SmartTrans_PV!P:P,SmartTrans_PV!$C:$C,$B6)*1.4/10^8</f>
        <v>1724.9679960821015</v>
      </c>
      <c r="O6" s="11">
        <f>SUMIFS(SmartTrans_PV!Q:Q,SmartTrans_PV!$C:$C,$B6)*1.4/10^8</f>
        <v>1754.0739100887406</v>
      </c>
      <c r="P6" s="11">
        <f>SUMIFS(SmartTrans_PV!R:R,SmartTrans_PV!$C:$C,$B6)*1.4/10^8</f>
        <v>1781.4968920915931</v>
      </c>
      <c r="Q6" s="11">
        <f>SUMIFS(SmartTrans_PV!S:S,SmartTrans_PV!$C:$C,$B6)*1.4/10^8</f>
        <v>1807.4071891425613</v>
      </c>
      <c r="R6" s="11">
        <f>SUMIFS(SmartTrans_PV!T:T,SmartTrans_PV!$C:$C,$B6)*1.4/10^8</f>
        <v>1831.9416700308116</v>
      </c>
      <c r="S6" s="11">
        <f>SUMIFS(SmartTrans_PV!U:U,SmartTrans_PV!$C:$C,$B6)*1.4/10^8</f>
        <v>1855.2038252827749</v>
      </c>
      <c r="T6" s="11">
        <f>SUMIFS(SmartTrans_PV!V:V,SmartTrans_PV!$C:$C,$B6)*1.4/10^8</f>
        <v>1877.2637671621285</v>
      </c>
      <c r="U6" s="11">
        <f>SUMIFS(SmartTrans_PV!W:W,SmartTrans_PV!$C:$C,$B6)*1.4/10^8</f>
        <v>1898.1582296698123</v>
      </c>
      <c r="V6" s="11">
        <f>SUMIFS(SmartTrans_PV!X:X,SmartTrans_PV!$C:$C,$B6)*1.4/10^8</f>
        <v>1917.8905685440436</v>
      </c>
      <c r="W6" s="11">
        <f>SUMIFS(SmartTrans_PV!Y:Y,SmartTrans_PV!$C:$C,$B6)*1.4/10^8</f>
        <v>1936.4307612602654</v>
      </c>
      <c r="X6" s="11">
        <f>SUMIFS(SmartTrans_PV!Z:Z,SmartTrans_PV!$C:$C,$B6)*1.4/10^8</f>
        <v>1953.7154070312051</v>
      </c>
      <c r="Y6" s="11">
        <f>SUMIFS(SmartTrans_PV!AA:AA,SmartTrans_PV!$C:$C,$B6)*1.4/10^8</f>
        <v>1969.6477268068368</v>
      </c>
      <c r="Z6" s="11">
        <f>SUMIFS(SmartTrans_PV!AB:AB,SmartTrans_PV!$C:$C,$B6)*1.4/10^8</f>
        <v>1984.0975632743928</v>
      </c>
      <c r="AA6" s="11">
        <f>SUMIFS(SmartTrans_PV!AC:AC,SmartTrans_PV!$C:$C,$B6)*1.4/10^8</f>
        <v>1996.9013808583766</v>
      </c>
      <c r="AB6" s="11">
        <f>SUMIFS(SmartTrans_PV!AD:AD,SmartTrans_PV!$C:$C,$B6)*1.4/10^8</f>
        <v>2007.862265720531</v>
      </c>
      <c r="AC6" s="11">
        <f>SUMIFS(SmartTrans_PV!AE:AE,SmartTrans_PV!$C:$C,$B6)*1.4/10^8</f>
        <v>2016.7499257598727</v>
      </c>
      <c r="AD6" s="11">
        <f>SUMIFS(SmartTrans_PV!AF:AF,SmartTrans_PV!$C:$C,$B6)*1.4/10^8</f>
        <v>2023.3006906126636</v>
      </c>
      <c r="AE6" s="11">
        <f>SUMIFS(SmartTrans_PV!AG:AG,SmartTrans_PV!$C:$C,$B6)*1.4/10^8</f>
        <v>2027.2175116524368</v>
      </c>
      <c r="AF6" s="11">
        <f>SUMIFS(SmartTrans_PV!AH:AH,SmartTrans_PV!$C:$C,$B6)*1.4/10^8</f>
        <v>2028.1699619899834</v>
      </c>
      <c r="AG6" s="11">
        <f>SUMIFS(SmartTrans_PV!AI:AI,SmartTrans_PV!$C:$C,$B6)*1.4/10^8</f>
        <v>2025.7942364733515</v>
      </c>
      <c r="AH6" s="11">
        <f>SUMIFS(SmartTrans_PV!AJ:AJ,SmartTrans_PV!$C:$C,$B6)*1.4/10^8</f>
        <v>2019.6931516878283</v>
      </c>
      <c r="AI6" s="11">
        <f>SUMIFS(SmartTrans_PV!AK:AK,SmartTrans_PV!$C:$C,$B6)*1.4/10^8</f>
        <v>2009.4361459559907</v>
      </c>
      <c r="AJ6" s="11">
        <f>SUMIFS(SmartTrans_PV!AL:AL,SmartTrans_PV!$C:$C,$B6)*1.4/10^8</f>
        <v>1994.5592793376609</v>
      </c>
      <c r="AK6" s="11">
        <f>SUMIFS(SmartTrans_PV!AM:AM,SmartTrans_PV!$C:$C,$B6)*1.4/10^8</f>
        <v>1974.565233629909</v>
      </c>
      <c r="AL6" s="11">
        <f>SUMIFS(SmartTrans_PV!AN:AN,SmartTrans_PV!$C:$C,$B6)*1.4/10^8</f>
        <v>1948.9233123670776</v>
      </c>
      <c r="AM6" s="11">
        <f>SUMIFS(SmartTrans_PV!AO:AO,SmartTrans_PV!$C:$C,$B6)*1.4/10^8</f>
        <v>1917.0694408207587</v>
      </c>
      <c r="AN6" s="11">
        <f>SUMIFS(SmartTrans_PV!AP:AP,SmartTrans_PV!$C:$C,$B6)*1.4/10^8</f>
        <v>1878.4061659998135</v>
      </c>
      <c r="AO6" s="11">
        <f>SUMIFS(SmartTrans_PV!AQ:AQ,SmartTrans_PV!$C:$C,$B6)*1.4/10^8</f>
        <v>1832.3026566503615</v>
      </c>
      <c r="AP6" s="11">
        <f>SUMIFS(SmartTrans_PV!AR:AR,SmartTrans_PV!$C:$C,$B6)*1.4/10^8</f>
        <v>1778.0947032557676</v>
      </c>
      <c r="AQ6" s="11">
        <f>SUMIFS(SmartTrans_PV!AS:AS,SmartTrans_PV!$C:$C,$B6)*1.4/10^8</f>
        <v>1715.0847180366588</v>
      </c>
      <c r="AR6" s="11">
        <f>SUMIFS(SmartTrans_PV!AT:AT,SmartTrans_PV!$C:$C,$B6)*1.4/10^8</f>
        <v>1642.5417349509376</v>
      </c>
    </row>
    <row r="7" spans="1:44" ht="15.65">
      <c r="A7" t="s">
        <v>872</v>
      </c>
      <c r="B7" s="59" t="s">
        <v>447</v>
      </c>
      <c r="C7" s="11">
        <f>SUMIFS(SmartTrans_PV!E:E,SmartTrans_PV!$C:$C,$B7)*1.4/10^8</f>
        <v>602.6258913057967</v>
      </c>
      <c r="D7" s="11">
        <f>MIN(SUMIFS(SmartTrans_PV!F:F,SmartTrans_PV!$C:$C,$B7)*1.4/10^8,$C7*VLOOKUP($B7,'Fuel Balance Sheet'!$G$72:$AA$102,20,FALSE))</f>
        <v>505.00557215811938</v>
      </c>
      <c r="E7" s="11">
        <f>MIN(SUMIFS(SmartTrans_PV!G:G,SmartTrans_PV!$C:$C,$B7)*1.4/10^8,$C7*VLOOKUP($B7,'Fuel Balance Sheet'!$G$72:$AA$102,21,FALSE))</f>
        <v>496.15861770701832</v>
      </c>
      <c r="F7" s="11">
        <f>'Intracity Transport'!F5-('Intracity Transport'!E5-E7)*(1-$D$1)</f>
        <v>557.37945065867802</v>
      </c>
      <c r="G7" s="11">
        <f>'Intracity Transport'!G5-('Intracity Transport'!F5-F7)*(1-$G$1)</f>
        <v>649.34753723673862</v>
      </c>
      <c r="H7" s="11">
        <f>'Intracity Transport'!H5-('Intracity Transport'!G5-G7)*(1-$J$1)</f>
        <v>703.27664967931969</v>
      </c>
      <c r="I7" s="11">
        <f>'Intracity Transport'!I5-('Intracity Transport'!H5-H7)*(1-$J$1)</f>
        <v>736.84488954385108</v>
      </c>
      <c r="J7" s="11">
        <f>SUMIFS(SmartTrans_PV!L:L,SmartTrans_PV!$C:$C,$B7)*1.4/10^8</f>
        <v>767.70993330992201</v>
      </c>
      <c r="K7" s="11">
        <f>SUMIFS(SmartTrans_PV!M:M,SmartTrans_PV!$C:$C,$B7)*1.4/10^8</f>
        <v>778.91513062042895</v>
      </c>
      <c r="L7" s="11">
        <f>SUMIFS(SmartTrans_PV!N:N,SmartTrans_PV!$C:$C,$B7)*1.4/10^8</f>
        <v>788.07730779928602</v>
      </c>
      <c r="M7" s="11">
        <f>SUMIFS(SmartTrans_PV!O:O,SmartTrans_PV!$C:$C,$B7)*1.4/10^8</f>
        <v>795.49591521314244</v>
      </c>
      <c r="N7" s="11">
        <f>SUMIFS(SmartTrans_PV!P:P,SmartTrans_PV!$C:$C,$B7)*1.4/10^8</f>
        <v>801.4499781508074</v>
      </c>
      <c r="O7" s="11">
        <f>SUMIFS(SmartTrans_PV!Q:Q,SmartTrans_PV!$C:$C,$B7)*1.4/10^8</f>
        <v>806.19809682325558</v>
      </c>
      <c r="P7" s="11">
        <f>SUMIFS(SmartTrans_PV!R:R,SmartTrans_PV!$C:$C,$B7)*1.4/10^8</f>
        <v>809.97844636362061</v>
      </c>
      <c r="Q7" s="11">
        <f>SUMIFS(SmartTrans_PV!S:S,SmartTrans_PV!$C:$C,$B7)*1.4/10^8</f>
        <v>813.00877682719999</v>
      </c>
      <c r="R7" s="11">
        <f>SUMIFS(SmartTrans_PV!T:T,SmartTrans_PV!$C:$C,$B7)*1.4/10^8</f>
        <v>815.48641319145406</v>
      </c>
      <c r="S7" s="11">
        <f>SUMIFS(SmartTrans_PV!U:U,SmartTrans_PV!$C:$C,$B7)*1.4/10^8</f>
        <v>817.58825535600351</v>
      </c>
      <c r="T7" s="11">
        <f>SUMIFS(SmartTrans_PV!V:V,SmartTrans_PV!$C:$C,$B7)*1.4/10^8</f>
        <v>819.47077814263275</v>
      </c>
      <c r="U7" s="11">
        <f>SUMIFS(SmartTrans_PV!W:W,SmartTrans_PV!$C:$C,$B7)*1.4/10^8</f>
        <v>821.27003129528805</v>
      </c>
      <c r="V7" s="11">
        <f>SUMIFS(SmartTrans_PV!X:X,SmartTrans_PV!$C:$C,$B7)*1.4/10^8</f>
        <v>823.10163948007812</v>
      </c>
      <c r="W7" s="11">
        <f>SUMIFS(SmartTrans_PV!Y:Y,SmartTrans_PV!$C:$C,$B7)*1.4/10^8</f>
        <v>825.06080228527469</v>
      </c>
      <c r="X7" s="11">
        <f>SUMIFS(SmartTrans_PV!Z:Z,SmartTrans_PV!$C:$C,$B7)*1.4/10^8</f>
        <v>827.22229422130772</v>
      </c>
      <c r="Y7" s="11">
        <f>SUMIFS(SmartTrans_PV!AA:AA,SmartTrans_PV!$C:$C,$B7)*1.4/10^8</f>
        <v>829.64046472077473</v>
      </c>
      <c r="Z7" s="11">
        <f>SUMIFS(SmartTrans_PV!AB:AB,SmartTrans_PV!$C:$C,$B7)*1.4/10^8</f>
        <v>832.34923813843227</v>
      </c>
      <c r="AA7" s="11">
        <f>SUMIFS(SmartTrans_PV!AC:AC,SmartTrans_PV!$C:$C,$B7)*1.4/10^8</f>
        <v>835.36211375120138</v>
      </c>
      <c r="AB7" s="11">
        <f>SUMIFS(SmartTrans_PV!AD:AD,SmartTrans_PV!$C:$C,$B7)*1.4/10^8</f>
        <v>838.6721657581619</v>
      </c>
      <c r="AC7" s="11">
        <f>SUMIFS(SmartTrans_PV!AE:AE,SmartTrans_PV!$C:$C,$B7)*1.4/10^8</f>
        <v>842.25204328055861</v>
      </c>
      <c r="AD7" s="11">
        <f>SUMIFS(SmartTrans_PV!AF:AF,SmartTrans_PV!$C:$C,$B7)*1.4/10^8</f>
        <v>846.05397036179897</v>
      </c>
      <c r="AE7" s="11">
        <f>SUMIFS(SmartTrans_PV!AG:AG,SmartTrans_PV!$C:$C,$B7)*1.4/10^8</f>
        <v>850.00974596745061</v>
      </c>
      <c r="AF7" s="11">
        <f>SUMIFS(SmartTrans_PV!AH:AH,SmartTrans_PV!$C:$C,$B7)*1.4/10^8</f>
        <v>854.030743985242</v>
      </c>
      <c r="AG7" s="11">
        <f>SUMIFS(SmartTrans_PV!AI:AI,SmartTrans_PV!$C:$C,$B7)*1.4/10^8</f>
        <v>858.00791322506939</v>
      </c>
      <c r="AH7" s="11">
        <f>SUMIFS(SmartTrans_PV!AJ:AJ,SmartTrans_PV!$C:$C,$B7)*1.4/10^8</f>
        <v>861.81177741899035</v>
      </c>
      <c r="AI7" s="11">
        <f>SUMIFS(SmartTrans_PV!AK:AK,SmartTrans_PV!$C:$C,$B7)*1.4/10^8</f>
        <v>865.2924352212176</v>
      </c>
      <c r="AJ7" s="11">
        <f>SUMIFS(SmartTrans_PV!AL:AL,SmartTrans_PV!$C:$C,$B7)*1.4/10^8</f>
        <v>868.27956020812974</v>
      </c>
      <c r="AK7" s="11">
        <f>SUMIFS(SmartTrans_PV!AM:AM,SmartTrans_PV!$C:$C,$B7)*1.4/10^8</f>
        <v>870.58240087827483</v>
      </c>
      <c r="AL7" s="11">
        <f>SUMIFS(SmartTrans_PV!AN:AN,SmartTrans_PV!$C:$C,$B7)*1.4/10^8</f>
        <v>871.98978065235485</v>
      </c>
      <c r="AM7" s="11">
        <f>SUMIFS(SmartTrans_PV!AO:AO,SmartTrans_PV!$C:$C,$B7)*1.4/10^8</f>
        <v>872.27009787323163</v>
      </c>
      <c r="AN7" s="11">
        <f>SUMIFS(SmartTrans_PV!AP:AP,SmartTrans_PV!$C:$C,$B7)*1.4/10^8</f>
        <v>871.17132580593886</v>
      </c>
      <c r="AO7" s="11">
        <f>SUMIFS(SmartTrans_PV!AQ:AQ,SmartTrans_PV!$C:$C,$B7)*1.4/10^8</f>
        <v>868.42101263766881</v>
      </c>
      <c r="AP7" s="11">
        <f>SUMIFS(SmartTrans_PV!AR:AR,SmartTrans_PV!$C:$C,$B7)*1.4/10^8</f>
        <v>863.72628147776913</v>
      </c>
      <c r="AQ7" s="11">
        <f>SUMIFS(SmartTrans_PV!AS:AS,SmartTrans_PV!$C:$C,$B7)*1.4/10^8</f>
        <v>856.77383035775927</v>
      </c>
      <c r="AR7" s="11">
        <f>SUMIFS(SmartTrans_PV!AT:AT,SmartTrans_PV!$C:$C,$B7)*1.4/10^8</f>
        <v>847.22993223131425</v>
      </c>
    </row>
    <row r="8" spans="1:44" ht="15.65">
      <c r="A8" t="s">
        <v>871</v>
      </c>
      <c r="B8" s="59" t="s">
        <v>452</v>
      </c>
      <c r="C8" s="11">
        <f>SUMIFS(SmartTrans_PV!E:E,SmartTrans_PV!$C:$C,$B8)*1.4/10^8</f>
        <v>435.96930003665148</v>
      </c>
      <c r="D8" s="11">
        <f>MIN(SUMIFS(SmartTrans_PV!F:F,SmartTrans_PV!$C:$C,$B8)*1.4/10^8,$C8*VLOOKUP($B8,'Fuel Balance Sheet'!$G$72:$AA$102,20,FALSE))</f>
        <v>451.89722388372604</v>
      </c>
      <c r="E8" s="11">
        <f>MIN(SUMIFS(SmartTrans_PV!G:G,SmartTrans_PV!$C:$C,$B8)*1.4/10^8,$C8*VLOOKUP($B8,'Fuel Balance Sheet'!$G$72:$AA$102,21,FALSE))</f>
        <v>417.51056810116603</v>
      </c>
      <c r="F8" s="11">
        <f>'Intracity Transport'!F6-('Intracity Transport'!E6-E8)*(1-$D$1)</f>
        <v>441.99994726659867</v>
      </c>
      <c r="G8" s="11">
        <f>'Intracity Transport'!G6-('Intracity Transport'!F6-F8)*(1-$G$1)</f>
        <v>475.78759828834018</v>
      </c>
      <c r="H8" s="11">
        <f>'Intracity Transport'!H6-('Intracity Transport'!G6-G8)*(1-$J$1)</f>
        <v>499.06048423026675</v>
      </c>
      <c r="I8" s="11">
        <f>'Intracity Transport'!I6-('Intracity Transport'!H6-H8)*(1-$J$1)</f>
        <v>516.80889684273836</v>
      </c>
      <c r="J8" s="11">
        <f>SUMIFS(SmartTrans_PV!L:L,SmartTrans_PV!$C:$C,$B8)*1.4/10^8</f>
        <v>534.01946921722242</v>
      </c>
      <c r="K8" s="11">
        <f>SUMIFS(SmartTrans_PV!M:M,SmartTrans_PV!$C:$C,$B8)*1.4/10^8</f>
        <v>545.752380848141</v>
      </c>
      <c r="L8" s="11">
        <f>SUMIFS(SmartTrans_PV!N:N,SmartTrans_PV!$C:$C,$B8)*1.4/10^8</f>
        <v>556.98694750917332</v>
      </c>
      <c r="M8" s="11">
        <f>SUMIFS(SmartTrans_PV!O:O,SmartTrans_PV!$C:$C,$B8)*1.4/10^8</f>
        <v>567.73742884603053</v>
      </c>
      <c r="N8" s="11">
        <f>SUMIFS(SmartTrans_PV!P:P,SmartTrans_PV!$C:$C,$B8)*1.4/10^8</f>
        <v>578.01442584553035</v>
      </c>
      <c r="O8" s="11">
        <f>SUMIFS(SmartTrans_PV!Q:Q,SmartTrans_PV!$C:$C,$B8)*1.4/10^8</f>
        <v>587.82488083559576</v>
      </c>
      <c r="P8" s="11">
        <f>SUMIFS(SmartTrans_PV!R:R,SmartTrans_PV!$C:$C,$B8)*1.4/10^8</f>
        <v>597.17207748525732</v>
      </c>
      <c r="Q8" s="11">
        <f>SUMIFS(SmartTrans_PV!S:S,SmartTrans_PV!$C:$C,$B8)*1.4/10^8</f>
        <v>606.05564080465058</v>
      </c>
      <c r="R8" s="11">
        <f>SUMIFS(SmartTrans_PV!T:T,SmartTrans_PV!$C:$C,$B8)*1.4/10^8</f>
        <v>614.47153714502144</v>
      </c>
      <c r="S8" s="11">
        <f>SUMIFS(SmartTrans_PV!U:U,SmartTrans_PV!$C:$C,$B8)*1.4/10^8</f>
        <v>622.41207419871762</v>
      </c>
      <c r="T8" s="11">
        <f>SUMIFS(SmartTrans_PV!V:V,SmartTrans_PV!$C:$C,$B8)*1.4/10^8</f>
        <v>629.86590099919511</v>
      </c>
      <c r="U8" s="11">
        <f>SUMIFS(SmartTrans_PV!W:W,SmartTrans_PV!$C:$C,$B8)*1.4/10^8</f>
        <v>636.81800792101797</v>
      </c>
      <c r="V8" s="11">
        <f>SUMIFS(SmartTrans_PV!X:X,SmartTrans_PV!$C:$C,$B8)*1.4/10^8</f>
        <v>643.24972667985242</v>
      </c>
      <c r="W8" s="11">
        <f>SUMIFS(SmartTrans_PV!Y:Y,SmartTrans_PV!$C:$C,$B8)*1.4/10^8</f>
        <v>649.1387303324783</v>
      </c>
      <c r="X8" s="11">
        <f>SUMIFS(SmartTrans_PV!Z:Z,SmartTrans_PV!$C:$C,$B8)*1.4/10^8</f>
        <v>654.45903327677411</v>
      </c>
      <c r="Y8" s="11">
        <f>SUMIFS(SmartTrans_PV!AA:AA,SmartTrans_PV!$C:$C,$B8)*1.4/10^8</f>
        <v>659.18099125173035</v>
      </c>
      <c r="Z8" s="11">
        <f>SUMIFS(SmartTrans_PV!AB:AB,SmartTrans_PV!$C:$C,$B8)*1.4/10^8</f>
        <v>663.27130133744231</v>
      </c>
      <c r="AA8" s="11">
        <f>SUMIFS(SmartTrans_PV!AC:AC,SmartTrans_PV!$C:$C,$B8)*1.4/10^8</f>
        <v>666.69300195511016</v>
      </c>
      <c r="AB8" s="11">
        <f>SUMIFS(SmartTrans_PV!AD:AD,SmartTrans_PV!$C:$C,$B8)*1.4/10^8</f>
        <v>669.40547286704361</v>
      </c>
      <c r="AC8" s="11">
        <f>SUMIFS(SmartTrans_PV!AE:AE,SmartTrans_PV!$C:$C,$B8)*1.4/10^8</f>
        <v>671.36443517665543</v>
      </c>
      <c r="AD8" s="11">
        <f>SUMIFS(SmartTrans_PV!AF:AF,SmartTrans_PV!$C:$C,$B8)*1.4/10^8</f>
        <v>672.52195132846794</v>
      </c>
      <c r="AE8" s="11">
        <f>SUMIFS(SmartTrans_PV!AG:AG,SmartTrans_PV!$C:$C,$B8)*1.4/10^8</f>
        <v>672.82642510810717</v>
      </c>
      <c r="AF8" s="11">
        <f>SUMIFS(SmartTrans_PV!AH:AH,SmartTrans_PV!$C:$C,$B8)*1.4/10^8</f>
        <v>672.22260164231227</v>
      </c>
      <c r="AG8" s="11">
        <f>SUMIFS(SmartTrans_PV!AI:AI,SmartTrans_PV!$C:$C,$B8)*1.4/10^8</f>
        <v>670.65156739891643</v>
      </c>
      <c r="AH8" s="11">
        <f>SUMIFS(SmartTrans_PV!AJ:AJ,SmartTrans_PV!$C:$C,$B8)*1.4/10^8</f>
        <v>668.05075018687091</v>
      </c>
      <c r="AI8" s="11">
        <f>SUMIFS(SmartTrans_PV!AK:AK,SmartTrans_PV!$C:$C,$B8)*1.4/10^8</f>
        <v>664.35391915622995</v>
      </c>
      <c r="AJ8" s="11">
        <f>SUMIFS(SmartTrans_PV!AL:AL,SmartTrans_PV!$C:$C,$B8)*1.4/10^8</f>
        <v>659.49118479814933</v>
      </c>
      <c r="AK8" s="11">
        <f>SUMIFS(SmartTrans_PV!AM:AM,SmartTrans_PV!$C:$C,$B8)*1.4/10^8</f>
        <v>653.38899894489828</v>
      </c>
      <c r="AL8" s="11">
        <f>SUMIFS(SmartTrans_PV!AN:AN,SmartTrans_PV!$C:$C,$B8)*1.4/10^8</f>
        <v>645.97015476985291</v>
      </c>
      <c r="AM8" s="11">
        <f>SUMIFS(SmartTrans_PV!AO:AO,SmartTrans_PV!$C:$C,$B8)*1.4/10^8</f>
        <v>637.15378678748652</v>
      </c>
      <c r="AN8" s="11">
        <f>SUMIFS(SmartTrans_PV!AP:AP,SmartTrans_PV!$C:$C,$B8)*1.4/10^8</f>
        <v>626.85537085338865</v>
      </c>
      <c r="AO8" s="11">
        <f>SUMIFS(SmartTrans_PV!AQ:AQ,SmartTrans_PV!$C:$C,$B8)*1.4/10^8</f>
        <v>614.98672416425075</v>
      </c>
      <c r="AP8" s="11">
        <f>SUMIFS(SmartTrans_PV!AR:AR,SmartTrans_PV!$C:$C,$B8)*1.4/10^8</f>
        <v>601.45600525787461</v>
      </c>
      <c r="AQ8" s="11">
        <f>SUMIFS(SmartTrans_PV!AS:AS,SmartTrans_PV!$C:$C,$B8)*1.4/10^8</f>
        <v>586.16771401316134</v>
      </c>
      <c r="AR8" s="11">
        <f>SUMIFS(SmartTrans_PV!AT:AT,SmartTrans_PV!$C:$C,$B8)*1.4/10^8</f>
        <v>569.02269165012422</v>
      </c>
    </row>
    <row r="9" spans="1:44" ht="15.65">
      <c r="A9" t="s">
        <v>870</v>
      </c>
      <c r="B9" s="59" t="s">
        <v>453</v>
      </c>
      <c r="C9" s="11">
        <f>SUMIFS(SmartTrans_PV!E:E,SmartTrans_PV!$C:$C,$B9)*1.4/10^8</f>
        <v>710.24540768940847</v>
      </c>
      <c r="D9" s="11">
        <f>MIN(SUMIFS(SmartTrans_PV!F:F,SmartTrans_PV!$C:$C,$B9)*1.4/10^8,$C9*VLOOKUP($B9,'Fuel Balance Sheet'!$G$72:$AA$102,20,FALSE))</f>
        <v>727.06051158658215</v>
      </c>
      <c r="E9" s="11">
        <f>MIN(SUMIFS(SmartTrans_PV!G:G,SmartTrans_PV!$C:$C,$B9)*1.4/10^8,$C9*VLOOKUP($B9,'Fuel Balance Sheet'!$G$72:$AA$102,21,FALSE))</f>
        <v>757.48922431242897</v>
      </c>
      <c r="F9" s="11">
        <f>'Intracity Transport'!F7-('Intracity Transport'!E7-E9)*(1-$D$1)</f>
        <v>787.43290378225504</v>
      </c>
      <c r="G9" s="11">
        <f>'Intracity Transport'!G7-('Intracity Transport'!F7-F9)*(1-$G$1)</f>
        <v>816.29139628071698</v>
      </c>
      <c r="H9" s="11">
        <f>'Intracity Transport'!H7-('Intracity Transport'!G7-G9)*(1-$J$1)</f>
        <v>835.33838693434154</v>
      </c>
      <c r="I9" s="11">
        <f>'Intracity Transport'!I7-('Intracity Transport'!H7-H9)*(1-$J$1)</f>
        <v>847.57092297217071</v>
      </c>
      <c r="J9" s="11">
        <f>SUMIFS(SmartTrans_PV!L:L,SmartTrans_PV!$C:$C,$B9)*1.4/10^8</f>
        <v>855.94835815367253</v>
      </c>
      <c r="K9" s="11">
        <f>SUMIFS(SmartTrans_PV!M:M,SmartTrans_PV!$C:$C,$B9)*1.4/10^8</f>
        <v>858.68793053991953</v>
      </c>
      <c r="L9" s="11">
        <f>SUMIFS(SmartTrans_PV!N:N,SmartTrans_PV!$C:$C,$B9)*1.4/10^8</f>
        <v>858.6736069512491</v>
      </c>
      <c r="M9" s="11">
        <f>SUMIFS(SmartTrans_PV!O:O,SmartTrans_PV!$C:$C,$B9)*1.4/10^8</f>
        <v>856.39944962402194</v>
      </c>
      <c r="N9" s="11">
        <f>SUMIFS(SmartTrans_PV!P:P,SmartTrans_PV!$C:$C,$B9)*1.4/10^8</f>
        <v>852.32182732501803</v>
      </c>
      <c r="O9" s="11">
        <f>SUMIFS(SmartTrans_PV!Q:Q,SmartTrans_PV!$C:$C,$B9)*1.4/10^8</f>
        <v>846.85941535146878</v>
      </c>
      <c r="P9" s="11">
        <f>SUMIFS(SmartTrans_PV!R:R,SmartTrans_PV!$C:$C,$B9)*1.4/10^8</f>
        <v>840.39319553102087</v>
      </c>
      <c r="Q9" s="11">
        <f>SUMIFS(SmartTrans_PV!S:S,SmartTrans_PV!$C:$C,$B9)*1.4/10^8</f>
        <v>833.2664562217667</v>
      </c>
      <c r="R9" s="11">
        <f>SUMIFS(SmartTrans_PV!T:T,SmartTrans_PV!$C:$C,$B9)*1.4/10^8</f>
        <v>825.78479231223196</v>
      </c>
      <c r="S9" s="11">
        <f>SUMIFS(SmartTrans_PV!U:U,SmartTrans_PV!$C:$C,$B9)*1.4/10^8</f>
        <v>818.21610522136962</v>
      </c>
      <c r="T9" s="11">
        <f>SUMIFS(SmartTrans_PV!V:V,SmartTrans_PV!$C:$C,$B9)*1.4/10^8</f>
        <v>810.79060289856568</v>
      </c>
      <c r="U9" s="11">
        <f>SUMIFS(SmartTrans_PV!W:W,SmartTrans_PV!$C:$C,$B9)*1.4/10^8</f>
        <v>803.70079982364155</v>
      </c>
      <c r="V9" s="11">
        <f>SUMIFS(SmartTrans_PV!X:X,SmartTrans_PV!$C:$C,$B9)*1.4/10^8</f>
        <v>797.10151700685958</v>
      </c>
      <c r="W9" s="11">
        <f>SUMIFS(SmartTrans_PV!Y:Y,SmartTrans_PV!$C:$C,$B9)*1.4/10^8</f>
        <v>791.10988198889572</v>
      </c>
      <c r="X9" s="11">
        <f>SUMIFS(SmartTrans_PV!Z:Z,SmartTrans_PV!$C:$C,$B9)*1.4/10^8</f>
        <v>785.80532884088689</v>
      </c>
      <c r="Y9" s="11">
        <f>SUMIFS(SmartTrans_PV!AA:AA,SmartTrans_PV!$C:$C,$B9)*1.4/10^8</f>
        <v>781.22959816437708</v>
      </c>
      <c r="Z9" s="11">
        <f>SUMIFS(SmartTrans_PV!AB:AB,SmartTrans_PV!$C:$C,$B9)*1.4/10^8</f>
        <v>777.38673709135742</v>
      </c>
      <c r="AA9" s="11">
        <f>SUMIFS(SmartTrans_PV!AC:AC,SmartTrans_PV!$C:$C,$B9)*1.4/10^8</f>
        <v>774.24309928425339</v>
      </c>
      <c r="AB9" s="11">
        <f>SUMIFS(SmartTrans_PV!AD:AD,SmartTrans_PV!$C:$C,$B9)*1.4/10^8</f>
        <v>771.72734493591736</v>
      </c>
      <c r="AC9" s="11">
        <f>SUMIFS(SmartTrans_PV!AE:AE,SmartTrans_PV!$C:$C,$B9)*1.4/10^8</f>
        <v>769.73044076963458</v>
      </c>
      <c r="AD9" s="11">
        <f>SUMIFS(SmartTrans_PV!AF:AF,SmartTrans_PV!$C:$C,$B9)*1.4/10^8</f>
        <v>768.10566003912822</v>
      </c>
      <c r="AE9" s="11">
        <f>SUMIFS(SmartTrans_PV!AG:AG,SmartTrans_PV!$C:$C,$B9)*1.4/10^8</f>
        <v>766.66858252855548</v>
      </c>
      <c r="AF9" s="11">
        <f>SUMIFS(SmartTrans_PV!AH:AH,SmartTrans_PV!$C:$C,$B9)*1.4/10^8</f>
        <v>765.19709455250279</v>
      </c>
      <c r="AG9" s="11">
        <f>SUMIFS(SmartTrans_PV!AI:AI,SmartTrans_PV!$C:$C,$B9)*1.4/10^8</f>
        <v>763.43138895599895</v>
      </c>
      <c r="AH9" s="11">
        <f>SUMIFS(SmartTrans_PV!AJ:AJ,SmartTrans_PV!$C:$C,$B9)*1.4/10^8</f>
        <v>761.07396511447621</v>
      </c>
      <c r="AI9" s="11">
        <f>SUMIFS(SmartTrans_PV!AK:AK,SmartTrans_PV!$C:$C,$B9)*1.4/10^8</f>
        <v>757.78962893385301</v>
      </c>
      <c r="AJ9" s="11">
        <f>SUMIFS(SmartTrans_PV!AL:AL,SmartTrans_PV!$C:$C,$B9)*1.4/10^8</f>
        <v>753.20549285042796</v>
      </c>
      <c r="AK9" s="11">
        <f>SUMIFS(SmartTrans_PV!AM:AM,SmartTrans_PV!$C:$C,$B9)*1.4/10^8</f>
        <v>746.91097583097121</v>
      </c>
      <c r="AL9" s="11">
        <f>SUMIFS(SmartTrans_PV!AN:AN,SmartTrans_PV!$C:$C,$B9)*1.4/10^8</f>
        <v>738.45780337264421</v>
      </c>
      <c r="AM9" s="11">
        <f>SUMIFS(SmartTrans_PV!AO:AO,SmartTrans_PV!$C:$C,$B9)*1.4/10^8</f>
        <v>727.36000750310268</v>
      </c>
      <c r="AN9" s="11">
        <f>SUMIFS(SmartTrans_PV!AP:AP,SmartTrans_PV!$C:$C,$B9)*1.4/10^8</f>
        <v>713.09392678037091</v>
      </c>
      <c r="AO9" s="11">
        <f>SUMIFS(SmartTrans_PV!AQ:AQ,SmartTrans_PV!$C:$C,$B9)*1.4/10^8</f>
        <v>695.09820629296814</v>
      </c>
      <c r="AP9" s="11">
        <f>SUMIFS(SmartTrans_PV!AR:AR,SmartTrans_PV!$C:$C,$B9)*1.4/10^8</f>
        <v>672.77379765979151</v>
      </c>
      <c r="AQ9" s="11">
        <f>SUMIFS(SmartTrans_PV!AS:AS,SmartTrans_PV!$C:$C,$B9)*1.4/10^8</f>
        <v>645.48395903019855</v>
      </c>
      <c r="AR9" s="11">
        <f>SUMIFS(SmartTrans_PV!AT:AT,SmartTrans_PV!$C:$C,$B9)*1.4/10^8</f>
        <v>612.55425508397957</v>
      </c>
    </row>
    <row r="10" spans="1:44" ht="15.65">
      <c r="A10" t="s">
        <v>869</v>
      </c>
      <c r="B10" s="59" t="s">
        <v>456</v>
      </c>
      <c r="C10" s="11">
        <f>SUMIFS(SmartTrans_PV!E:E,SmartTrans_PV!$C:$C,$B10)*1.4/10^8</f>
        <v>653.38128731161407</v>
      </c>
      <c r="D10" s="11">
        <f>MIN(SUMIFS(SmartTrans_PV!F:F,SmartTrans_PV!$C:$C,$B10)*1.4/10^8,$C10*VLOOKUP($B10,'Fuel Balance Sheet'!$G$72:$AA$102,20,FALSE))</f>
        <v>617.53521461926732</v>
      </c>
      <c r="E10" s="11">
        <f>MIN(SUMIFS(SmartTrans_PV!G:G,SmartTrans_PV!$C:$C,$B10)*1.4/10^8,$C10*VLOOKUP($B10,'Fuel Balance Sheet'!$G$72:$AA$102,21,FALSE))</f>
        <v>629.05691001424009</v>
      </c>
      <c r="F10" s="11">
        <f>'Intracity Transport'!F8-('Intracity Transport'!E8-E10)*(1-$D$1)</f>
        <v>619.50359733084758</v>
      </c>
      <c r="G10" s="11">
        <f>'Intracity Transport'!G8-('Intracity Transport'!F8-F10)*(1-$G$1)</f>
        <v>611.42901540624996</v>
      </c>
      <c r="H10" s="11">
        <f>'Intracity Transport'!H8-('Intracity Transport'!G8-G10)*(1-$J$1)</f>
        <v>604.64971036551788</v>
      </c>
      <c r="I10" s="11">
        <f>'Intracity Transport'!I8-('Intracity Transport'!H8-H10)*(1-$J$1)</f>
        <v>598.99177716462373</v>
      </c>
      <c r="J10" s="11">
        <f>SUMIFS(SmartTrans_PV!L:L,SmartTrans_PV!$C:$C,$B10)*1.4/10^8</f>
        <v>594.29085959043425</v>
      </c>
      <c r="K10" s="11">
        <f>SUMIFS(SmartTrans_PV!M:M,SmartTrans_PV!$C:$C,$B10)*1.4/10^8</f>
        <v>590.39215026071599</v>
      </c>
      <c r="L10" s="11">
        <f>SUMIFS(SmartTrans_PV!N:N,SmartTrans_PV!$C:$C,$B10)*1.4/10^8</f>
        <v>587.15039062413632</v>
      </c>
      <c r="M10" s="11">
        <f>SUMIFS(SmartTrans_PV!O:O,SmartTrans_PV!$C:$C,$B10)*1.4/10^8</f>
        <v>584.42987096025729</v>
      </c>
      <c r="N10" s="11">
        <f>SUMIFS(SmartTrans_PV!P:P,SmartTrans_PV!$C:$C,$B10)*1.4/10^8</f>
        <v>582.10443037954144</v>
      </c>
      <c r="O10" s="11">
        <f>SUMIFS(SmartTrans_PV!Q:Q,SmartTrans_PV!$C:$C,$B10)*1.4/10^8</f>
        <v>580.05745682335089</v>
      </c>
      <c r="P10" s="11">
        <f>SUMIFS(SmartTrans_PV!R:R,SmartTrans_PV!$C:$C,$B10)*1.4/10^8</f>
        <v>578.1818870639446</v>
      </c>
      <c r="Q10" s="11">
        <f>SUMIFS(SmartTrans_PV!S:S,SmartTrans_PV!$C:$C,$B10)*1.4/10^8</f>
        <v>576.38020670447872</v>
      </c>
      <c r="R10" s="11">
        <f>SUMIFS(SmartTrans_PV!T:T,SmartTrans_PV!$C:$C,$B10)*1.4/10^8</f>
        <v>574.56445017901069</v>
      </c>
      <c r="S10" s="11">
        <f>SUMIFS(SmartTrans_PV!U:U,SmartTrans_PV!$C:$C,$B10)*1.4/10^8</f>
        <v>572.65620075249547</v>
      </c>
      <c r="T10" s="11">
        <f>SUMIFS(SmartTrans_PV!V:V,SmartTrans_PV!$C:$C,$B10)*1.4/10^8</f>
        <v>570.58659052078394</v>
      </c>
      <c r="U10" s="11">
        <f>SUMIFS(SmartTrans_PV!W:W,SmartTrans_PV!$C:$C,$B10)*1.4/10^8</f>
        <v>568.29630041063024</v>
      </c>
      <c r="V10" s="11">
        <f>SUMIFS(SmartTrans_PV!X:X,SmartTrans_PV!$C:$C,$B10)*1.4/10^8</f>
        <v>565.73556017968156</v>
      </c>
      <c r="W10" s="11">
        <f>SUMIFS(SmartTrans_PV!Y:Y,SmartTrans_PV!$C:$C,$B10)*1.4/10^8</f>
        <v>562.86414841648809</v>
      </c>
      <c r="X10" s="11">
        <f>SUMIFS(SmartTrans_PV!Z:Z,SmartTrans_PV!$C:$C,$B10)*1.4/10^8</f>
        <v>559.651392540497</v>
      </c>
      <c r="Y10" s="11">
        <f>SUMIFS(SmartTrans_PV!AA:AA,SmartTrans_PV!$C:$C,$B10)*1.4/10^8</f>
        <v>556.07616880204887</v>
      </c>
      <c r="Z10" s="11">
        <f>SUMIFS(SmartTrans_PV!AB:AB,SmartTrans_PV!$C:$C,$B10)*1.4/10^8</f>
        <v>552.12690228239683</v>
      </c>
      <c r="AA10" s="11">
        <f>SUMIFS(SmartTrans_PV!AC:AC,SmartTrans_PV!$C:$C,$B10)*1.4/10^8</f>
        <v>547.80156689367493</v>
      </c>
      <c r="AB10" s="11">
        <f>SUMIFS(SmartTrans_PV!AD:AD,SmartTrans_PV!$C:$C,$B10)*1.4/10^8</f>
        <v>543.10768537892523</v>
      </c>
      <c r="AC10" s="11">
        <f>SUMIFS(SmartTrans_PV!AE:AE,SmartTrans_PV!$C:$C,$B10)*1.4/10^8</f>
        <v>538.06232931208751</v>
      </c>
      <c r="AD10" s="11">
        <f>SUMIFS(SmartTrans_PV!AF:AF,SmartTrans_PV!$C:$C,$B10)*1.4/10^8</f>
        <v>532.69211909799856</v>
      </c>
      <c r="AE10" s="11">
        <f>SUMIFS(SmartTrans_PV!AG:AG,SmartTrans_PV!$C:$C,$B10)*1.4/10^8</f>
        <v>527.03322397239367</v>
      </c>
      <c r="AF10" s="11">
        <f>SUMIFS(SmartTrans_PV!AH:AH,SmartTrans_PV!$C:$C,$B10)*1.4/10^8</f>
        <v>521.1313620019132</v>
      </c>
      <c r="AG10" s="11">
        <f>SUMIFS(SmartTrans_PV!AI:AI,SmartTrans_PV!$C:$C,$B10)*1.4/10^8</f>
        <v>515.04180008408139</v>
      </c>
      <c r="AH10" s="11">
        <f>SUMIFS(SmartTrans_PV!AJ:AJ,SmartTrans_PV!$C:$C,$B10)*1.4/10^8</f>
        <v>508.82935394733443</v>
      </c>
      <c r="AI10" s="11">
        <f>SUMIFS(SmartTrans_PV!AK:AK,SmartTrans_PV!$C:$C,$B10)*1.4/10^8</f>
        <v>502.56838815100303</v>
      </c>
      <c r="AJ10" s="11">
        <f>SUMIFS(SmartTrans_PV!AL:AL,SmartTrans_PV!$C:$C,$B10)*1.4/10^8</f>
        <v>496.34281608531057</v>
      </c>
      <c r="AK10" s="11">
        <f>SUMIFS(SmartTrans_PV!AM:AM,SmartTrans_PV!$C:$C,$B10)*1.4/10^8</f>
        <v>490.24609997138776</v>
      </c>
      <c r="AL10" s="11">
        <f>SUMIFS(SmartTrans_PV!AN:AN,SmartTrans_PV!$C:$C,$B10)*1.4/10^8</f>
        <v>484.3812508612549</v>
      </c>
      <c r="AM10" s="11">
        <f>SUMIFS(SmartTrans_PV!AO:AO,SmartTrans_PV!$C:$C,$B10)*1.4/10^8</f>
        <v>478.86082863783747</v>
      </c>
      <c r="AN10" s="11">
        <f>SUMIFS(SmartTrans_PV!AP:AP,SmartTrans_PV!$C:$C,$B10)*1.4/10^8</f>
        <v>473.80694201496391</v>
      </c>
      <c r="AO10" s="11">
        <f>SUMIFS(SmartTrans_PV!AQ:AQ,SmartTrans_PV!$C:$C,$B10)*1.4/10^8</f>
        <v>469.35124853734396</v>
      </c>
      <c r="AP10" s="11">
        <f>SUMIFS(SmartTrans_PV!AR:AR,SmartTrans_PV!$C:$C,$B10)*1.4/10^8</f>
        <v>465.63495458060561</v>
      </c>
      <c r="AQ10" s="11">
        <f>SUMIFS(SmartTrans_PV!AS:AS,SmartTrans_PV!$C:$C,$B10)*1.4/10^8</f>
        <v>462.80881535125718</v>
      </c>
      <c r="AR10" s="11">
        <f>SUMIFS(SmartTrans_PV!AT:AT,SmartTrans_PV!$C:$C,$B10)*1.4/10^8</f>
        <v>461.03313488671972</v>
      </c>
    </row>
    <row r="11" spans="1:44" ht="15.65">
      <c r="A11" t="s">
        <v>868</v>
      </c>
      <c r="B11" s="59" t="s">
        <v>459</v>
      </c>
      <c r="C11" s="11">
        <f>SUMIFS(SmartTrans_PV!E:E,SmartTrans_PV!$C:$C,$B11)*1.4/10^8</f>
        <v>636.15989044301273</v>
      </c>
      <c r="D11" s="11">
        <f>MIN(SUMIFS(SmartTrans_PV!F:F,SmartTrans_PV!$C:$C,$B11)*1.4/10^8,$C11*VLOOKUP($B11,'Fuel Balance Sheet'!$G$72:$AA$102,20,FALSE))</f>
        <v>492.14132279393993</v>
      </c>
      <c r="E11" s="11">
        <f>MIN(SUMIFS(SmartTrans_PV!G:G,SmartTrans_PV!$C:$C,$B11)*1.4/10^8,$C11*VLOOKUP($B11,'Fuel Balance Sheet'!$G$72:$AA$102,21,FALSE))</f>
        <v>602.11736180320679</v>
      </c>
      <c r="F11" s="11">
        <f>'Intracity Transport'!F9-('Intracity Transport'!E9-E11)*(1-$D$1)</f>
        <v>641.76432341905479</v>
      </c>
      <c r="G11" s="11">
        <f>'Intracity Transport'!G9-('Intracity Transport'!F9-F11)*(1-$G$1)</f>
        <v>696.98029503384282</v>
      </c>
      <c r="H11" s="11">
        <f>'Intracity Transport'!H9-('Intracity Transport'!G9-G11)*(1-$J$1)</f>
        <v>734.60564700905206</v>
      </c>
      <c r="I11" s="11">
        <f>'Intracity Transport'!I9-('Intracity Transport'!H9-H11)*(1-$J$1)</f>
        <v>762.77949741925659</v>
      </c>
      <c r="J11" s="11">
        <f>SUMIFS(SmartTrans_PV!L:L,SmartTrans_PV!$C:$C,$B11)*1.4/10^8</f>
        <v>789.65140368169159</v>
      </c>
      <c r="K11" s="11">
        <f>SUMIFS(SmartTrans_PV!M:M,SmartTrans_PV!$C:$C,$B11)*1.4/10^8</f>
        <v>806.8660392080775</v>
      </c>
      <c r="L11" s="11">
        <f>SUMIFS(SmartTrans_PV!N:N,SmartTrans_PV!$C:$C,$B11)*1.4/10^8</f>
        <v>822.59384010096369</v>
      </c>
      <c r="M11" s="11">
        <f>SUMIFS(SmartTrans_PV!O:O,SmartTrans_PV!$C:$C,$B11)*1.4/10^8</f>
        <v>836.7580201314729</v>
      </c>
      <c r="N11" s="11">
        <f>SUMIFS(SmartTrans_PV!P:P,SmartTrans_PV!$C:$C,$B11)*1.4/10^8</f>
        <v>849.29223241338866</v>
      </c>
      <c r="O11" s="11">
        <f>SUMIFS(SmartTrans_PV!Q:Q,SmartTrans_PV!$C:$C,$B11)*1.4/10^8</f>
        <v>860.14056940314561</v>
      </c>
      <c r="P11" s="11">
        <f>SUMIFS(SmartTrans_PV!R:R,SmartTrans_PV!$C:$C,$B11)*1.4/10^8</f>
        <v>869.25756289984531</v>
      </c>
      <c r="Q11" s="11">
        <f>SUMIFS(SmartTrans_PV!S:S,SmartTrans_PV!$C:$C,$B11)*1.4/10^8</f>
        <v>876.60818404524184</v>
      </c>
      <c r="R11" s="11">
        <f>SUMIFS(SmartTrans_PV!T:T,SmartTrans_PV!$C:$C,$B11)*1.4/10^8</f>
        <v>882.16784332374937</v>
      </c>
      <c r="S11" s="11">
        <f>SUMIFS(SmartTrans_PV!U:U,SmartTrans_PV!$C:$C,$B11)*1.4/10^8</f>
        <v>885.92239056244125</v>
      </c>
      <c r="T11" s="11">
        <f>SUMIFS(SmartTrans_PV!V:V,SmartTrans_PV!$C:$C,$B11)*1.4/10^8</f>
        <v>887.8681149310504</v>
      </c>
      <c r="U11" s="11">
        <f>SUMIFS(SmartTrans_PV!W:W,SmartTrans_PV!$C:$C,$B11)*1.4/10^8</f>
        <v>888.0117449419655</v>
      </c>
      <c r="V11" s="11">
        <f>SUMIFS(SmartTrans_PV!X:X,SmartTrans_PV!$C:$C,$B11)*1.4/10^8</f>
        <v>886.37044845023661</v>
      </c>
      <c r="W11" s="11">
        <f>SUMIFS(SmartTrans_PV!Y:Y,SmartTrans_PV!$C:$C,$B11)*1.4/10^8</f>
        <v>882.97183265356671</v>
      </c>
      <c r="X11" s="11">
        <f>SUMIFS(SmartTrans_PV!Z:Z,SmartTrans_PV!$C:$C,$B11)*1.4/10^8</f>
        <v>877.85394409232265</v>
      </c>
      <c r="Y11" s="11">
        <f>SUMIFS(SmartTrans_PV!AA:AA,SmartTrans_PV!$C:$C,$B11)*1.4/10^8</f>
        <v>871.06526864952787</v>
      </c>
      <c r="Z11" s="11">
        <f>SUMIFS(SmartTrans_PV!AB:AB,SmartTrans_PV!$C:$C,$B11)*1.4/10^8</f>
        <v>862.66473155086612</v>
      </c>
      <c r="AA11" s="11">
        <f>SUMIFS(SmartTrans_PV!AC:AC,SmartTrans_PV!$C:$C,$B11)*1.4/10^8</f>
        <v>852.72169736467595</v>
      </c>
      <c r="AB11" s="11">
        <f>SUMIFS(SmartTrans_PV!AD:AD,SmartTrans_PV!$C:$C,$B11)*1.4/10^8</f>
        <v>841.31597000195688</v>
      </c>
      <c r="AC11" s="11">
        <f>SUMIFS(SmartTrans_PV!AE:AE,SmartTrans_PV!$C:$C,$B11)*1.4/10^8</f>
        <v>828.53779271636324</v>
      </c>
      <c r="AD11" s="11">
        <f>SUMIFS(SmartTrans_PV!AF:AF,SmartTrans_PV!$C:$C,$B11)*1.4/10^8</f>
        <v>814.48784810421478</v>
      </c>
      <c r="AE11" s="11">
        <f>SUMIFS(SmartTrans_PV!AG:AG,SmartTrans_PV!$C:$C,$B11)*1.4/10^8</f>
        <v>799.27725810448237</v>
      </c>
      <c r="AF11" s="11">
        <f>SUMIFS(SmartTrans_PV!AH:AH,SmartTrans_PV!$C:$C,$B11)*1.4/10^8</f>
        <v>783.02758399880315</v>
      </c>
      <c r="AG11" s="11">
        <f>SUMIFS(SmartTrans_PV!AI:AI,SmartTrans_PV!$C:$C,$B11)*1.4/10^8</f>
        <v>765.87082641145969</v>
      </c>
      <c r="AH11" s="11">
        <f>SUMIFS(SmartTrans_PV!AJ:AJ,SmartTrans_PV!$C:$C,$B11)*1.4/10^8</f>
        <v>747.94942530940716</v>
      </c>
      <c r="AI11" s="11">
        <f>SUMIFS(SmartTrans_PV!AK:AK,SmartTrans_PV!$C:$C,$B11)*1.4/10^8</f>
        <v>729.41626000225904</v>
      </c>
      <c r="AJ11" s="11">
        <f>SUMIFS(SmartTrans_PV!AL:AL,SmartTrans_PV!$C:$C,$B11)*1.4/10^8</f>
        <v>710.43464914226627</v>
      </c>
      <c r="AK11" s="11">
        <f>SUMIFS(SmartTrans_PV!AM:AM,SmartTrans_PV!$C:$C,$B11)*1.4/10^8</f>
        <v>691.17835072436969</v>
      </c>
      <c r="AL11" s="11">
        <f>SUMIFS(SmartTrans_PV!AN:AN,SmartTrans_PV!$C:$C,$B11)*1.4/10^8</f>
        <v>671.83156208614162</v>
      </c>
      <c r="AM11" s="11">
        <f>SUMIFS(SmartTrans_PV!AO:AO,SmartTrans_PV!$C:$C,$B11)*1.4/10^8</f>
        <v>652.58891990782411</v>
      </c>
      <c r="AN11" s="11">
        <f>SUMIFS(SmartTrans_PV!AP:AP,SmartTrans_PV!$C:$C,$B11)*1.4/10^8</f>
        <v>633.65550021232252</v>
      </c>
      <c r="AO11" s="11">
        <f>SUMIFS(SmartTrans_PV!AQ:AQ,SmartTrans_PV!$C:$C,$B11)*1.4/10^8</f>
        <v>615.24681836519233</v>
      </c>
      <c r="AP11" s="11">
        <f>SUMIFS(SmartTrans_PV!AR:AR,SmartTrans_PV!$C:$C,$B11)*1.4/10^8</f>
        <v>597.58882907464738</v>
      </c>
      <c r="AQ11" s="11">
        <f>SUMIFS(SmartTrans_PV!AS:AS,SmartTrans_PV!$C:$C,$B11)*1.4/10^8</f>
        <v>580.91792639157245</v>
      </c>
      <c r="AR11" s="11">
        <f>SUMIFS(SmartTrans_PV!AT:AT,SmartTrans_PV!$C:$C,$B11)*1.4/10^8</f>
        <v>565.48094370948763</v>
      </c>
    </row>
    <row r="12" spans="1:44" ht="15.65">
      <c r="A12" t="s">
        <v>867</v>
      </c>
      <c r="B12" s="59" t="s">
        <v>445</v>
      </c>
      <c r="C12" s="11">
        <f>SUMIFS(SmartTrans_PV!E:E,SmartTrans_PV!$C:$C,$B12)*1.4/10^8</f>
        <v>659.18812862558877</v>
      </c>
      <c r="D12" s="11">
        <f>MIN(SUMIFS(SmartTrans_PV!F:F,SmartTrans_PV!$C:$C,$B12)*1.4/10^8,$C12*VLOOKUP($B12,'Fuel Balance Sheet'!$G$72:$AA$102,20,FALSE))</f>
        <v>608.93979215522313</v>
      </c>
      <c r="E12" s="11">
        <f>MIN(SUMIFS(SmartTrans_PV!G:G,SmartTrans_PV!$C:$C,$B12)*1.4/10^8,$C12*VLOOKUP($B12,'Fuel Balance Sheet'!$G$72:$AA$102,21,FALSE))</f>
        <v>564.43069005381801</v>
      </c>
      <c r="F12" s="11">
        <f>'Intracity Transport'!F10-('Intracity Transport'!E10-E12)*(1-$D$1)</f>
        <v>525.21945526411753</v>
      </c>
      <c r="G12" s="11">
        <f>'Intracity Transport'!G10-('Intracity Transport'!F10-F12)*(1-$G$1)</f>
        <v>490.88149629765394</v>
      </c>
      <c r="H12" s="11">
        <f>'Intracity Transport'!H10-('Intracity Transport'!G10-G12)*(1-$J$1)</f>
        <v>461.00899723473839</v>
      </c>
      <c r="I12" s="11">
        <f>'Intracity Transport'!I10-('Intracity Transport'!H10-H12)*(1-$J$1)</f>
        <v>435.21091772447096</v>
      </c>
      <c r="J12" s="11">
        <f>SUMIFS(SmartTrans_PV!L:L,SmartTrans_PV!$C:$C,$B12)*1.4/10^8</f>
        <v>413.11299298473119</v>
      </c>
      <c r="K12" s="11">
        <f>SUMIFS(SmartTrans_PV!M:M,SmartTrans_PV!$C:$C,$B12)*1.4/10^8</f>
        <v>394.35773380218035</v>
      </c>
      <c r="L12" s="11">
        <f>SUMIFS(SmartTrans_PV!N:N,SmartTrans_PV!$C:$C,$B12)*1.4/10^8</f>
        <v>378.60442653226755</v>
      </c>
      <c r="M12" s="11">
        <f>SUMIFS(SmartTrans_PV!O:O,SmartTrans_PV!$C:$C,$B12)*1.4/10^8</f>
        <v>365.52913309922513</v>
      </c>
      <c r="N12" s="11">
        <f>SUMIFS(SmartTrans_PV!P:P,SmartTrans_PV!$C:$C,$B12)*1.4/10^8</f>
        <v>354.8246909960676</v>
      </c>
      <c r="O12" s="11">
        <f>SUMIFS(SmartTrans_PV!Q:Q,SmartTrans_PV!$C:$C,$B12)*1.4/10^8</f>
        <v>346.2007132845884</v>
      </c>
      <c r="P12" s="11">
        <f>SUMIFS(SmartTrans_PV!R:R,SmartTrans_PV!$C:$C,$B12)*1.4/10^8</f>
        <v>339.38358859537442</v>
      </c>
      <c r="Q12" s="11">
        <f>SUMIFS(SmartTrans_PV!S:S,SmartTrans_PV!$C:$C,$B12)*1.4/10^8</f>
        <v>334.11648112779017</v>
      </c>
      <c r="R12" s="11">
        <f>SUMIFS(SmartTrans_PV!T:T,SmartTrans_PV!$C:$C,$B12)*1.4/10^8</f>
        <v>330.15933064997955</v>
      </c>
      <c r="S12" s="11">
        <f>SUMIFS(SmartTrans_PV!U:U,SmartTrans_PV!$C:$C,$B12)*1.4/10^8</f>
        <v>327.28885249887958</v>
      </c>
      <c r="T12" s="11">
        <f>SUMIFS(SmartTrans_PV!V:V,SmartTrans_PV!$C:$C,$B12)*1.4/10^8</f>
        <v>325.29853758020357</v>
      </c>
      <c r="U12" s="11">
        <f>SUMIFS(SmartTrans_PV!W:W,SmartTrans_PV!$C:$C,$B12)*1.4/10^8</f>
        <v>323.99865236844977</v>
      </c>
      <c r="V12" s="11">
        <f>SUMIFS(SmartTrans_PV!X:X,SmartTrans_PV!$C:$C,$B12)*1.4/10^8</f>
        <v>323.2162389069012</v>
      </c>
      <c r="W12" s="11">
        <f>SUMIFS(SmartTrans_PV!Y:Y,SmartTrans_PV!$C:$C,$B12)*1.4/10^8</f>
        <v>322.79511480762557</v>
      </c>
      <c r="X12" s="11">
        <f>SUMIFS(SmartTrans_PV!Z:Z,SmartTrans_PV!$C:$C,$B12)*1.4/10^8</f>
        <v>322.59587325147135</v>
      </c>
      <c r="Y12" s="11">
        <f>SUMIFS(SmartTrans_PV!AA:AA,SmartTrans_PV!$C:$C,$B12)*1.4/10^8</f>
        <v>322.49588298807043</v>
      </c>
      <c r="Z12" s="11">
        <f>SUMIFS(SmartTrans_PV!AB:AB,SmartTrans_PV!$C:$C,$B12)*1.4/10^8</f>
        <v>322.38928833584333</v>
      </c>
      <c r="AA12" s="11">
        <f>SUMIFS(SmartTrans_PV!AC:AC,SmartTrans_PV!$C:$C,$B12)*1.4/10^8</f>
        <v>322.18700918198198</v>
      </c>
      <c r="AB12" s="11">
        <f>SUMIFS(SmartTrans_PV!AD:AD,SmartTrans_PV!$C:$C,$B12)*1.4/10^8</f>
        <v>321.81674098247515</v>
      </c>
      <c r="AC12" s="11">
        <f>SUMIFS(SmartTrans_PV!AE:AE,SmartTrans_PV!$C:$C,$B12)*1.4/10^8</f>
        <v>321.22295476209257</v>
      </c>
      <c r="AD12" s="11">
        <f>SUMIFS(SmartTrans_PV!AF:AF,SmartTrans_PV!$C:$C,$B12)*1.4/10^8</f>
        <v>320.36689711438157</v>
      </c>
      <c r="AE12" s="11">
        <f>SUMIFS(SmartTrans_PV!AG:AG,SmartTrans_PV!$C:$C,$B12)*1.4/10^8</f>
        <v>319.22659020167436</v>
      </c>
      <c r="AF12" s="11">
        <f>SUMIFS(SmartTrans_PV!AH:AH,SmartTrans_PV!$C:$C,$B12)*1.4/10^8</f>
        <v>317.79683175509075</v>
      </c>
      <c r="AG12" s="11">
        <f>SUMIFS(SmartTrans_PV!AI:AI,SmartTrans_PV!$C:$C,$B12)*1.4/10^8</f>
        <v>316.08919507453675</v>
      </c>
      <c r="AH12" s="11">
        <f>SUMIFS(SmartTrans_PV!AJ:AJ,SmartTrans_PV!$C:$C,$B12)*1.4/10^8</f>
        <v>314.13202902868636</v>
      </c>
      <c r="AI12" s="11">
        <f>SUMIFS(SmartTrans_PV!AK:AK,SmartTrans_PV!$C:$C,$B12)*1.4/10^8</f>
        <v>311.97045805501517</v>
      </c>
      <c r="AJ12" s="11">
        <f>SUMIFS(SmartTrans_PV!AL:AL,SmartTrans_PV!$C:$C,$B12)*1.4/10^8</f>
        <v>309.66638215977235</v>
      </c>
      <c r="AK12" s="11">
        <f>SUMIFS(SmartTrans_PV!AM:AM,SmartTrans_PV!$C:$C,$B12)*1.4/10^8</f>
        <v>307.29847691799057</v>
      </c>
      <c r="AL12" s="11">
        <f>SUMIFS(SmartTrans_PV!AN:AN,SmartTrans_PV!$C:$C,$B12)*1.4/10^8</f>
        <v>304.96219347349557</v>
      </c>
      <c r="AM12" s="11">
        <f>SUMIFS(SmartTrans_PV!AO:AO,SmartTrans_PV!$C:$C,$B12)*1.4/10^8</f>
        <v>302.76975853888115</v>
      </c>
      <c r="AN12" s="11">
        <f>SUMIFS(SmartTrans_PV!AP:AP,SmartTrans_PV!$C:$C,$B12)*1.4/10^8</f>
        <v>300.85017439553997</v>
      </c>
      <c r="AO12" s="11">
        <f>SUMIFS(SmartTrans_PV!AQ:AQ,SmartTrans_PV!$C:$C,$B12)*1.4/10^8</f>
        <v>299.3492188936354</v>
      </c>
      <c r="AP12" s="11">
        <f>SUMIFS(SmartTrans_PV!AR:AR,SmartTrans_PV!$C:$C,$B12)*1.4/10^8</f>
        <v>298.42944545212538</v>
      </c>
      <c r="AQ12" s="11">
        <f>SUMIFS(SmartTrans_PV!AS:AS,SmartTrans_PV!$C:$C,$B12)*1.4/10^8</f>
        <v>298.27018305873736</v>
      </c>
      <c r="AR12" s="11">
        <f>SUMIFS(SmartTrans_PV!AT:AT,SmartTrans_PV!$C:$C,$B12)*1.4/10^8</f>
        <v>299.06753627000319</v>
      </c>
    </row>
    <row r="13" spans="1:44" ht="15.65">
      <c r="A13" t="s">
        <v>866</v>
      </c>
      <c r="B13" s="59" t="s">
        <v>455</v>
      </c>
      <c r="C13" s="11">
        <f>SUMIFS(SmartTrans_PV!E:E,SmartTrans_PV!$C:$C,$B13)*1.4/10^8</f>
        <v>1615.7452796672628</v>
      </c>
      <c r="D13" s="11">
        <f>MIN(SUMIFS(SmartTrans_PV!F:F,SmartTrans_PV!$C:$C,$B13)*1.4/10^8,$C13*VLOOKUP($B13,'Fuel Balance Sheet'!$G$72:$AA$102,20,FALSE))</f>
        <v>1668.4332619463853</v>
      </c>
      <c r="E13" s="11">
        <f>MIN(SUMIFS(SmartTrans_PV!G:G,SmartTrans_PV!$C:$C,$B13)*1.4/10^8,$C13*VLOOKUP($B13,'Fuel Balance Sheet'!$G$72:$AA$102,21,FALSE))</f>
        <v>1703.5479639757893</v>
      </c>
      <c r="F13" s="11">
        <f>'Intracity Transport'!F11-('Intracity Transport'!E11-E13)*(1-$D$1)</f>
        <v>1803.4012372577106</v>
      </c>
      <c r="G13" s="11">
        <f>'Intracity Transport'!G11-('Intracity Transport'!F11-F13)*(1-$G$1)</f>
        <v>1914.2968957980347</v>
      </c>
      <c r="H13" s="11">
        <f>'Intracity Transport'!H11-('Intracity Transport'!G11-G13)*(1-$J$1)</f>
        <v>1995.37208039506</v>
      </c>
      <c r="I13" s="11">
        <f>'Intracity Transport'!I11-('Intracity Transport'!H11-H13)*(1-$J$1)</f>
        <v>2058.3409026716017</v>
      </c>
      <c r="J13" s="11">
        <f>SUMIFS(SmartTrans_PV!L:L,SmartTrans_PV!$C:$C,$B13)*1.4/10^8</f>
        <v>2114.8339019766081</v>
      </c>
      <c r="K13" s="11">
        <f>SUMIFS(SmartTrans_PV!M:M,SmartTrans_PV!$C:$C,$B13)*1.4/10^8</f>
        <v>2155.3338281458214</v>
      </c>
      <c r="L13" s="11">
        <f>SUMIFS(SmartTrans_PV!N:N,SmartTrans_PV!$C:$C,$B13)*1.4/10^8</f>
        <v>2191.3040759804753</v>
      </c>
      <c r="M13" s="11">
        <f>SUMIFS(SmartTrans_PV!O:O,SmartTrans_PV!$C:$C,$B13)*1.4/10^8</f>
        <v>2223.5923593882439</v>
      </c>
      <c r="N13" s="11">
        <f>SUMIFS(SmartTrans_PV!P:P,SmartTrans_PV!$C:$C,$B13)*1.4/10^8</f>
        <v>2252.9628200029701</v>
      </c>
      <c r="O13" s="11">
        <f>SUMIFS(SmartTrans_PV!Q:Q,SmartTrans_PV!$C:$C,$B13)*1.4/10^8</f>
        <v>2280.096027184612</v>
      </c>
      <c r="P13" s="11">
        <f>SUMIFS(SmartTrans_PV!R:R,SmartTrans_PV!$C:$C,$B13)*1.4/10^8</f>
        <v>2305.5889780192647</v>
      </c>
      <c r="Q13" s="11">
        <f>SUMIFS(SmartTrans_PV!S:S,SmartTrans_PV!$C:$C,$B13)*1.4/10^8</f>
        <v>2329.9550973191767</v>
      </c>
      <c r="R13" s="11">
        <f>SUMIFS(SmartTrans_PV!T:T,SmartTrans_PV!$C:$C,$B13)*1.4/10^8</f>
        <v>2353.6242376227196</v>
      </c>
      <c r="S13" s="11">
        <f>SUMIFS(SmartTrans_PV!U:U,SmartTrans_PV!$C:$C,$B13)*1.4/10^8</f>
        <v>2376.9426791944061</v>
      </c>
      <c r="T13" s="11">
        <f>SUMIFS(SmartTrans_PV!V:V,SmartTrans_PV!$C:$C,$B13)*1.4/10^8</f>
        <v>2400.1731300248907</v>
      </c>
      <c r="U13" s="11">
        <f>SUMIFS(SmartTrans_PV!W:W,SmartTrans_PV!$C:$C,$B13)*1.4/10^8</f>
        <v>2423.494725830958</v>
      </c>
      <c r="V13" s="11">
        <f>SUMIFS(SmartTrans_PV!X:X,SmartTrans_PV!$C:$C,$B13)*1.4/10^8</f>
        <v>2447.0030300555372</v>
      </c>
      <c r="W13" s="11">
        <f>SUMIFS(SmartTrans_PV!Y:Y,SmartTrans_PV!$C:$C,$B13)*1.4/10^8</f>
        <v>2470.7100338676951</v>
      </c>
      <c r="X13" s="11">
        <f>SUMIFS(SmartTrans_PV!Z:Z,SmartTrans_PV!$C:$C,$B13)*1.4/10^8</f>
        <v>2494.5441561626258</v>
      </c>
      <c r="Y13" s="11">
        <f>SUMIFS(SmartTrans_PV!AA:AA,SmartTrans_PV!$C:$C,$B13)*1.4/10^8</f>
        <v>2518.3502435616656</v>
      </c>
      <c r="Z13" s="11">
        <f>SUMIFS(SmartTrans_PV!AB:AB,SmartTrans_PV!$C:$C,$B13)*1.4/10^8</f>
        <v>2541.8895704123038</v>
      </c>
      <c r="AA13" s="11">
        <f>SUMIFS(SmartTrans_PV!AC:AC,SmartTrans_PV!$C:$C,$B13)*1.4/10^8</f>
        <v>2564.8398387881439</v>
      </c>
      <c r="AB13" s="11">
        <f>SUMIFS(SmartTrans_PV!AD:AD,SmartTrans_PV!$C:$C,$B13)*1.4/10^8</f>
        <v>2586.7951784889374</v>
      </c>
      <c r="AC13" s="11">
        <f>SUMIFS(SmartTrans_PV!AE:AE,SmartTrans_PV!$C:$C,$B13)*1.4/10^8</f>
        <v>2607.2661470405769</v>
      </c>
      <c r="AD13" s="11">
        <f>SUMIFS(SmartTrans_PV!AF:AF,SmartTrans_PV!$C:$C,$B13)*1.4/10^8</f>
        <v>2625.679729695079</v>
      </c>
      <c r="AE13" s="11">
        <f>SUMIFS(SmartTrans_PV!AG:AG,SmartTrans_PV!$C:$C,$B13)*1.4/10^8</f>
        <v>2641.379339430619</v>
      </c>
      <c r="AF13" s="11">
        <f>SUMIFS(SmartTrans_PV!AH:AH,SmartTrans_PV!$C:$C,$B13)*1.4/10^8</f>
        <v>2653.6248169514915</v>
      </c>
      <c r="AG13" s="11">
        <f>SUMIFS(SmartTrans_PV!AI:AI,SmartTrans_PV!$C:$C,$B13)*1.4/10^8</f>
        <v>2661.5924306881325</v>
      </c>
      <c r="AH13" s="11">
        <f>SUMIFS(SmartTrans_PV!AJ:AJ,SmartTrans_PV!$C:$C,$B13)*1.4/10^8</f>
        <v>2664.374876797126</v>
      </c>
      <c r="AI13" s="11">
        <f>SUMIFS(SmartTrans_PV!AK:AK,SmartTrans_PV!$C:$C,$B13)*1.4/10^8</f>
        <v>2660.9812791611721</v>
      </c>
      <c r="AJ13" s="11">
        <f>SUMIFS(SmartTrans_PV!AL:AL,SmartTrans_PV!$C:$C,$B13)*1.4/10^8</f>
        <v>2650.3371893891299</v>
      </c>
      <c r="AK13" s="11">
        <f>SUMIFS(SmartTrans_PV!AM:AM,SmartTrans_PV!$C:$C,$B13)*1.4/10^8</f>
        <v>2631.284586815987</v>
      </c>
      <c r="AL13" s="11">
        <f>SUMIFS(SmartTrans_PV!AN:AN,SmartTrans_PV!$C:$C,$B13)*1.4/10^8</f>
        <v>2602.5818785028664</v>
      </c>
      <c r="AM13" s="11">
        <f>SUMIFS(SmartTrans_PV!AO:AO,SmartTrans_PV!$C:$C,$B13)*1.4/10^8</f>
        <v>2562.903899237037</v>
      </c>
      <c r="AN13" s="11">
        <f>SUMIFS(SmartTrans_PV!AP:AP,SmartTrans_PV!$C:$C,$B13)*1.4/10^8</f>
        <v>2510.8419115318816</v>
      </c>
      <c r="AO13" s="11">
        <f>SUMIFS(SmartTrans_PV!AQ:AQ,SmartTrans_PV!$C:$C,$B13)*1.4/10^8</f>
        <v>2444.9036056269574</v>
      </c>
      <c r="AP13" s="11">
        <f>SUMIFS(SmartTrans_PV!AR:AR,SmartTrans_PV!$C:$C,$B13)*1.4/10^8</f>
        <v>2363.5130994879396</v>
      </c>
      <c r="AQ13" s="11">
        <f>SUMIFS(SmartTrans_PV!AS:AS,SmartTrans_PV!$C:$C,$B13)*1.4/10^8</f>
        <v>2265.0109388066248</v>
      </c>
      <c r="AR13" s="11">
        <f>SUMIFS(SmartTrans_PV!AT:AT,SmartTrans_PV!$C:$C,$B13)*1.4/10^8</f>
        <v>2147.654097000981</v>
      </c>
    </row>
    <row r="14" spans="1:44" ht="15.65">
      <c r="A14" t="s">
        <v>865</v>
      </c>
      <c r="B14" s="59" t="s">
        <v>440</v>
      </c>
      <c r="C14" s="11">
        <f>SUMIFS(SmartTrans_PV!E:E,SmartTrans_PV!$C:$C,$B14)*1.4/10^8</f>
        <v>1096.1829534389983</v>
      </c>
      <c r="D14" s="11">
        <f>MIN(SUMIFS(SmartTrans_PV!F:F,SmartTrans_PV!$C:$C,$B14)*1.4/10^8,$C14*VLOOKUP($B14,'Fuel Balance Sheet'!$G$72:$AA$102,20,FALSE))</f>
        <v>1169.112480775429</v>
      </c>
      <c r="E14" s="11">
        <f>MIN(SUMIFS(SmartTrans_PV!G:G,SmartTrans_PV!$C:$C,$B14)*1.4/10^8,$C14*VLOOKUP($B14,'Fuel Balance Sheet'!$G$72:$AA$102,21,FALSE))</f>
        <v>1230.3828572142629</v>
      </c>
      <c r="F14" s="11">
        <f>'Intracity Transport'!F12-('Intracity Transport'!E12-E14)*(1-$D$1)</f>
        <v>1281.0841546886993</v>
      </c>
      <c r="G14" s="11">
        <f>'Intracity Transport'!G12-('Intracity Transport'!F12-F14)*(1-$G$1)</f>
        <v>1322.2574601394156</v>
      </c>
      <c r="H14" s="11">
        <f>'Intracity Transport'!H12-('Intracity Transport'!G12-G14)*(1-$J$1)</f>
        <v>1354.894875514567</v>
      </c>
      <c r="I14" s="11">
        <f>'Intracity Transport'!I12-('Intracity Transport'!H12-H14)*(1-$J$1)</f>
        <v>1379.9395177698034</v>
      </c>
      <c r="J14" s="11">
        <f>SUMIFS(SmartTrans_PV!L:L,SmartTrans_PV!$C:$C,$B14)*1.4/10^8</f>
        <v>1398.285518868244</v>
      </c>
      <c r="K14" s="11">
        <f>SUMIFS(SmartTrans_PV!M:M,SmartTrans_PV!$C:$C,$B14)*1.4/10^8</f>
        <v>1410.7780257804882</v>
      </c>
      <c r="L14" s="11">
        <f>SUMIFS(SmartTrans_PV!N:N,SmartTrans_PV!$C:$C,$B14)*1.4/10^8</f>
        <v>1418.2132004846317</v>
      </c>
      <c r="M14" s="11">
        <f>SUMIFS(SmartTrans_PV!O:O,SmartTrans_PV!$C:$C,$B14)*1.4/10^8</f>
        <v>1421.3382199662356</v>
      </c>
      <c r="N14" s="11">
        <f>SUMIFS(SmartTrans_PV!P:P,SmartTrans_PV!$C:$C,$B14)*1.4/10^8</f>
        <v>1420.8512762183486</v>
      </c>
      <c r="O14" s="11">
        <f>SUMIFS(SmartTrans_PV!Q:Q,SmartTrans_PV!$C:$C,$B14)*1.4/10^8</f>
        <v>1417.401576241502</v>
      </c>
      <c r="P14" s="11">
        <f>SUMIFS(SmartTrans_PV!R:R,SmartTrans_PV!$C:$C,$B14)*1.4/10^8</f>
        <v>1411.5893420437076</v>
      </c>
      <c r="Q14" s="11">
        <f>SUMIFS(SmartTrans_PV!S:S,SmartTrans_PV!$C:$C,$B14)*1.4/10^8</f>
        <v>1403.9658106404584</v>
      </c>
      <c r="R14" s="11">
        <f>SUMIFS(SmartTrans_PV!T:T,SmartTrans_PV!$C:$C,$B14)*1.4/10^8</f>
        <v>1395.0332340547275</v>
      </c>
      <c r="S14" s="11">
        <f>SUMIFS(SmartTrans_PV!U:U,SmartTrans_PV!$C:$C,$B14)*1.4/10^8</f>
        <v>1385.2448793169729</v>
      </c>
      <c r="T14" s="11">
        <f>SUMIFS(SmartTrans_PV!V:V,SmartTrans_PV!$C:$C,$B14)*1.4/10^8</f>
        <v>1375.0050284651343</v>
      </c>
      <c r="U14" s="11">
        <f>SUMIFS(SmartTrans_PV!W:W,SmartTrans_PV!$C:$C,$B14)*1.4/10^8</f>
        <v>1364.6689785446229</v>
      </c>
      <c r="V14" s="11">
        <f>SUMIFS(SmartTrans_PV!X:X,SmartTrans_PV!$C:$C,$B14)*1.4/10^8</f>
        <v>1354.5430416083464</v>
      </c>
      <c r="W14" s="11">
        <f>SUMIFS(SmartTrans_PV!Y:Y,SmartTrans_PV!$C:$C,$B14)*1.4/10^8</f>
        <v>1344.8845447166796</v>
      </c>
      <c r="X14" s="11">
        <f>SUMIFS(SmartTrans_PV!Z:Z,SmartTrans_PV!$C:$C,$B14)*1.4/10^8</f>
        <v>1335.9018299374964</v>
      </c>
      <c r="Y14" s="11">
        <f>SUMIFS(SmartTrans_PV!AA:AA,SmartTrans_PV!$C:$C,$B14)*1.4/10^8</f>
        <v>1327.7542543461352</v>
      </c>
      <c r="Z14" s="11">
        <f>SUMIFS(SmartTrans_PV!AB:AB,SmartTrans_PV!$C:$C,$B14)*1.4/10^8</f>
        <v>1320.552190025415</v>
      </c>
      <c r="AA14" s="11">
        <f>SUMIFS(SmartTrans_PV!AC:AC,SmartTrans_PV!$C:$C,$B14)*1.4/10^8</f>
        <v>1314.3570240656593</v>
      </c>
      <c r="AB14" s="11">
        <f>SUMIFS(SmartTrans_PV!AD:AD,SmartTrans_PV!$C:$C,$B14)*1.4/10^8</f>
        <v>1309.1811585646396</v>
      </c>
      <c r="AC14" s="11">
        <f>SUMIFS(SmartTrans_PV!AE:AE,SmartTrans_PV!$C:$C,$B14)*1.4/10^8</f>
        <v>1304.9880106276407</v>
      </c>
      <c r="AD14" s="11">
        <f>SUMIFS(SmartTrans_PV!AF:AF,SmartTrans_PV!$C:$C,$B14)*1.4/10^8</f>
        <v>1301.6920123674092</v>
      </c>
      <c r="AE14" s="11">
        <f>SUMIFS(SmartTrans_PV!AG:AG,SmartTrans_PV!$C:$C,$B14)*1.4/10^8</f>
        <v>1299.1586109041787</v>
      </c>
      <c r="AF14" s="11">
        <f>SUMIFS(SmartTrans_PV!AH:AH,SmartTrans_PV!$C:$C,$B14)*1.4/10^8</f>
        <v>1297.2042683656618</v>
      </c>
      <c r="AG14" s="11">
        <f>SUMIFS(SmartTrans_PV!AI:AI,SmartTrans_PV!$C:$C,$B14)*1.4/10^8</f>
        <v>1295.5964618870555</v>
      </c>
      <c r="AH14" s="11">
        <f>SUMIFS(SmartTrans_PV!AJ:AJ,SmartTrans_PV!$C:$C,$B14)*1.4/10^8</f>
        <v>1294.053683611045</v>
      </c>
      <c r="AI14" s="11">
        <f>SUMIFS(SmartTrans_PV!AK:AK,SmartTrans_PV!$C:$C,$B14)*1.4/10^8</f>
        <v>1292.245440687781</v>
      </c>
      <c r="AJ14" s="11">
        <f>SUMIFS(SmartTrans_PV!AL:AL,SmartTrans_PV!$C:$C,$B14)*1.4/10^8</f>
        <v>1289.7922552749051</v>
      </c>
      <c r="AK14" s="11">
        <f>SUMIFS(SmartTrans_PV!AM:AM,SmartTrans_PV!$C:$C,$B14)*1.4/10^8</f>
        <v>1286.265664537543</v>
      </c>
      <c r="AL14" s="11">
        <f>SUMIFS(SmartTrans_PV!AN:AN,SmartTrans_PV!$C:$C,$B14)*1.4/10^8</f>
        <v>1281.1882206482908</v>
      </c>
      <c r="AM14" s="11">
        <f>SUMIFS(SmartTrans_PV!AO:AO,SmartTrans_PV!$C:$C,$B14)*1.4/10^8</f>
        <v>1274.0334907872509</v>
      </c>
      <c r="AN14" s="11">
        <f>SUMIFS(SmartTrans_PV!AP:AP,SmartTrans_PV!$C:$C,$B14)*1.4/10^8</f>
        <v>1264.2260571419652</v>
      </c>
      <c r="AO14" s="11">
        <f>SUMIFS(SmartTrans_PV!AQ:AQ,SmartTrans_PV!$C:$C,$B14)*1.4/10^8</f>
        <v>1251.1415169075033</v>
      </c>
      <c r="AP14" s="11">
        <f>SUMIFS(SmartTrans_PV!AR:AR,SmartTrans_PV!$C:$C,$B14)*1.4/10^8</f>
        <v>1234.1064822863816</v>
      </c>
      <c r="AQ14" s="11">
        <f>SUMIFS(SmartTrans_PV!AS:AS,SmartTrans_PV!$C:$C,$B14)*1.4/10^8</f>
        <v>1212.3985804886147</v>
      </c>
      <c r="AR14" s="11">
        <f>SUMIFS(SmartTrans_PV!AT:AT,SmartTrans_PV!$C:$C,$B14)*1.4/10^8</f>
        <v>1185.2464537317012</v>
      </c>
    </row>
    <row r="15" spans="1:44" ht="15.65">
      <c r="A15" t="s">
        <v>864</v>
      </c>
      <c r="B15" s="59" t="s">
        <v>469</v>
      </c>
      <c r="C15" s="11">
        <f>SUMIFS(SmartTrans_PV!E:E,SmartTrans_PV!$C:$C,$B15)*1.4/10^8</f>
        <v>1107.1724734201853</v>
      </c>
      <c r="D15" s="11">
        <f>MIN(SUMIFS(SmartTrans_PV!F:F,SmartTrans_PV!$C:$C,$B15)*1.4/10^8,$C15*VLOOKUP($B15,'Fuel Balance Sheet'!$G$72:$AA$102,20,FALSE))</f>
        <v>1024.254041987853</v>
      </c>
      <c r="E15" s="11">
        <f>MIN(SUMIFS(SmartTrans_PV!G:G,SmartTrans_PV!$C:$C,$B15)*1.4/10^8,$C15*VLOOKUP($B15,'Fuel Balance Sheet'!$G$72:$AA$102,21,FALSE))</f>
        <v>1203.4908640059243</v>
      </c>
      <c r="F15" s="11">
        <f>'Intracity Transport'!F13-('Intracity Transport'!E13-E15)*(1-$D$1)</f>
        <v>1296.1297064226274</v>
      </c>
      <c r="G15" s="11">
        <f>'Intracity Transport'!G13-('Intracity Transport'!F13-F15)*(1-$G$1)</f>
        <v>1397.6061070784233</v>
      </c>
      <c r="H15" s="11">
        <f>'Intracity Transport'!H13-('Intracity Transport'!G13-G15)*(1-$J$1)</f>
        <v>1476.2966005758462</v>
      </c>
      <c r="I15" s="11">
        <f>'Intracity Transport'!I13-('Intracity Transport'!H13-H15)*(1-$J$1)</f>
        <v>1540.5626170635296</v>
      </c>
      <c r="J15" s="11">
        <f>SUMIFS(SmartTrans_PV!L:L,SmartTrans_PV!$C:$C,$B15)*1.4/10^8</f>
        <v>1598.7547671165066</v>
      </c>
      <c r="K15" s="11">
        <f>SUMIFS(SmartTrans_PV!M:M,SmartTrans_PV!$C:$C,$B15)*1.4/10^8</f>
        <v>1643.2145556883295</v>
      </c>
      <c r="L15" s="11">
        <f>SUMIFS(SmartTrans_PV!N:N,SmartTrans_PV!$C:$C,$B15)*1.4/10^8</f>
        <v>1682.2709542068453</v>
      </c>
      <c r="M15" s="11">
        <f>SUMIFS(SmartTrans_PV!O:O,SmartTrans_PV!$C:$C,$B15)*1.4/10^8</f>
        <v>1716.2429715023529</v>
      </c>
      <c r="N15" s="11">
        <f>SUMIFS(SmartTrans_PV!P:P,SmartTrans_PV!$C:$C,$B15)*1.4/10^8</f>
        <v>1745.4387968315705</v>
      </c>
      <c r="O15" s="11">
        <f>SUMIFS(SmartTrans_PV!Q:Q,SmartTrans_PV!$C:$C,$B15)*1.4/10^8</f>
        <v>1770.1557998776075</v>
      </c>
      <c r="P15" s="11">
        <f>SUMIFS(SmartTrans_PV!R:R,SmartTrans_PV!$C:$C,$B15)*1.4/10^8</f>
        <v>1790.6805307499797</v>
      </c>
      <c r="Q15" s="11">
        <f>SUMIFS(SmartTrans_PV!S:S,SmartTrans_PV!$C:$C,$B15)*1.4/10^8</f>
        <v>1807.2887199846075</v>
      </c>
      <c r="R15" s="11">
        <f>SUMIFS(SmartTrans_PV!T:T,SmartTrans_PV!$C:$C,$B15)*1.4/10^8</f>
        <v>1820.2452785438145</v>
      </c>
      <c r="S15" s="11">
        <f>SUMIFS(SmartTrans_PV!U:U,SmartTrans_PV!$C:$C,$B15)*1.4/10^8</f>
        <v>1829.8042978163323</v>
      </c>
      <c r="T15" s="11">
        <f>SUMIFS(SmartTrans_PV!V:V,SmartTrans_PV!$C:$C,$B15)*1.4/10^8</f>
        <v>1836.2090496172805</v>
      </c>
      <c r="U15" s="11">
        <f>SUMIFS(SmartTrans_PV!W:W,SmartTrans_PV!$C:$C,$B15)*1.4/10^8</f>
        <v>1839.6919861882131</v>
      </c>
      <c r="V15" s="11">
        <f>SUMIFS(SmartTrans_PV!X:X,SmartTrans_PV!$C:$C,$B15)*1.4/10^8</f>
        <v>1840.4747401970551</v>
      </c>
      <c r="W15" s="11">
        <f>SUMIFS(SmartTrans_PV!Y:Y,SmartTrans_PV!$C:$C,$B15)*1.4/10^8</f>
        <v>1838.7681247381595</v>
      </c>
      <c r="X15" s="11">
        <f>SUMIFS(SmartTrans_PV!Z:Z,SmartTrans_PV!$C:$C,$B15)*1.4/10^8</f>
        <v>1834.7721333322627</v>
      </c>
      <c r="Y15" s="11">
        <f>SUMIFS(SmartTrans_PV!AA:AA,SmartTrans_PV!$C:$C,$B15)*1.4/10^8</f>
        <v>1828.6759399265261</v>
      </c>
      <c r="Z15" s="11">
        <f>SUMIFS(SmartTrans_PV!AB:AB,SmartTrans_PV!$C:$C,$B15)*1.4/10^8</f>
        <v>1820.6578988944848</v>
      </c>
      <c r="AA15" s="11">
        <f>SUMIFS(SmartTrans_PV!AC:AC,SmartTrans_PV!$C:$C,$B15)*1.4/10^8</f>
        <v>1810.8855450361207</v>
      </c>
      <c r="AB15" s="11">
        <f>SUMIFS(SmartTrans_PV!AD:AD,SmartTrans_PV!$C:$C,$B15)*1.4/10^8</f>
        <v>1799.515593577785</v>
      </c>
      <c r="AC15" s="11">
        <f>SUMIFS(SmartTrans_PV!AE:AE,SmartTrans_PV!$C:$C,$B15)*1.4/10^8</f>
        <v>1786.6939401722348</v>
      </c>
      <c r="AD15" s="11">
        <f>SUMIFS(SmartTrans_PV!AF:AF,SmartTrans_PV!$C:$C,$B15)*1.4/10^8</f>
        <v>1772.555660898646</v>
      </c>
      <c r="AE15" s="11">
        <f>SUMIFS(SmartTrans_PV!AG:AG,SmartTrans_PV!$C:$C,$B15)*1.4/10^8</f>
        <v>1757.2250122625851</v>
      </c>
      <c r="AF15" s="11">
        <f>SUMIFS(SmartTrans_PV!AH:AH,SmartTrans_PV!$C:$C,$B15)*1.4/10^8</f>
        <v>1740.8154311960425</v>
      </c>
      <c r="AG15" s="11">
        <f>SUMIFS(SmartTrans_PV!AI:AI,SmartTrans_PV!$C:$C,$B15)*1.4/10^8</f>
        <v>1723.4295350573836</v>
      </c>
      <c r="AH15" s="11">
        <f>SUMIFS(SmartTrans_PV!AJ:AJ,SmartTrans_PV!$C:$C,$B15)*1.4/10^8</f>
        <v>1705.1591216314066</v>
      </c>
      <c r="AI15" s="11">
        <f>SUMIFS(SmartTrans_PV!AK:AK,SmartTrans_PV!$C:$C,$B15)*1.4/10^8</f>
        <v>1686.0851691292899</v>
      </c>
      <c r="AJ15" s="11">
        <f>SUMIFS(SmartTrans_PV!AL:AL,SmartTrans_PV!$C:$C,$B15)*1.4/10^8</f>
        <v>1666.2778361886265</v>
      </c>
      <c r="AK15" s="11">
        <f>SUMIFS(SmartTrans_PV!AM:AM,SmartTrans_PV!$C:$C,$B15)*1.4/10^8</f>
        <v>1645.79646187341</v>
      </c>
      <c r="AL15" s="11">
        <f>SUMIFS(SmartTrans_PV!AN:AN,SmartTrans_PV!$C:$C,$B15)*1.4/10^8</f>
        <v>1624.6895656740458</v>
      </c>
      <c r="AM15" s="11">
        <f>SUMIFS(SmartTrans_PV!AO:AO,SmartTrans_PV!$C:$C,$B15)*1.4/10^8</f>
        <v>1602.994847507309</v>
      </c>
      <c r="AN15" s="11">
        <f>SUMIFS(SmartTrans_PV!AP:AP,SmartTrans_PV!$C:$C,$B15)*1.4/10^8</f>
        <v>1580.7391877164546</v>
      </c>
      <c r="AO15" s="11">
        <f>SUMIFS(SmartTrans_PV!AQ:AQ,SmartTrans_PV!$C:$C,$B15)*1.4/10^8</f>
        <v>1557.9386470710424</v>
      </c>
      <c r="AP15" s="11">
        <f>SUMIFS(SmartTrans_PV!AR:AR,SmartTrans_PV!$C:$C,$B15)*1.4/10^8</f>
        <v>1534.5984667671057</v>
      </c>
      <c r="AQ15" s="11">
        <f>SUMIFS(SmartTrans_PV!AS:AS,SmartTrans_PV!$C:$C,$B15)*1.4/10^8</f>
        <v>1510.7130684271012</v>
      </c>
      <c r="AR15" s="11">
        <f>SUMIFS(SmartTrans_PV!AT:AT,SmartTrans_PV!$C:$C,$B15)*1.4/10^8</f>
        <v>1486.2660540997756</v>
      </c>
    </row>
    <row r="16" spans="1:44" ht="15.65">
      <c r="A16" t="s">
        <v>863</v>
      </c>
      <c r="B16" s="59" t="s">
        <v>467</v>
      </c>
      <c r="C16" s="11">
        <f>SUMIFS(SmartTrans_PV!E:E,SmartTrans_PV!$C:$C,$B16)*1.4/10^8</f>
        <v>699.27710470762622</v>
      </c>
      <c r="D16" s="11">
        <f>MIN(SUMIFS(SmartTrans_PV!F:F,SmartTrans_PV!$C:$C,$B16)*1.4/10^8,$C16*VLOOKUP($B16,'Fuel Balance Sheet'!$G$72:$AA$102,20,FALSE))</f>
        <v>703.34068208250869</v>
      </c>
      <c r="E16" s="11">
        <f>MIN(SUMIFS(SmartTrans_PV!G:G,SmartTrans_PV!$C:$C,$B16)*1.4/10^8,$C16*VLOOKUP($B16,'Fuel Balance Sheet'!$G$72:$AA$102,21,FALSE))</f>
        <v>823.42054213441486</v>
      </c>
      <c r="F16" s="11">
        <f>'Intracity Transport'!F14-('Intracity Transport'!E14-E16)*(1-$D$1)</f>
        <v>875.51767740735829</v>
      </c>
      <c r="G16" s="11">
        <f>'Intracity Transport'!G14-('Intracity Transport'!F14-F16)*(1-$G$1)</f>
        <v>921.70295728470148</v>
      </c>
      <c r="H16" s="11">
        <f>'Intracity Transport'!H14-('Intracity Transport'!G14-G16)*(1-$J$1)</f>
        <v>962.4949116411849</v>
      </c>
      <c r="I16" s="11">
        <f>'Intracity Transport'!I14-('Intracity Transport'!H14-H16)*(1-$J$1)</f>
        <v>998.38417411250714</v>
      </c>
      <c r="J16" s="11">
        <f>SUMIFS(SmartTrans_PV!L:L,SmartTrans_PV!$C:$C,$B16)*1.4/10^8</f>
        <v>1029.8334820953316</v>
      </c>
      <c r="K16" s="11">
        <f>SUMIFS(SmartTrans_PV!M:M,SmartTrans_PV!$C:$C,$B16)*1.4/10^8</f>
        <v>1057.2776767472928</v>
      </c>
      <c r="L16" s="11">
        <f>SUMIFS(SmartTrans_PV!N:N,SmartTrans_PV!$C:$C,$B16)*1.4/10^8</f>
        <v>1081.1237029869874</v>
      </c>
      <c r="M16" s="11">
        <f>SUMIFS(SmartTrans_PV!O:O,SmartTrans_PV!$C:$C,$B16)*1.4/10^8</f>
        <v>1101.7506094939708</v>
      </c>
      <c r="N16" s="11">
        <f>SUMIFS(SmartTrans_PV!P:P,SmartTrans_PV!$C:$C,$B16)*1.4/10^8</f>
        <v>1119.5095487087806</v>
      </c>
      <c r="O16" s="11">
        <f>SUMIFS(SmartTrans_PV!Q:Q,SmartTrans_PV!$C:$C,$B16)*1.4/10^8</f>
        <v>1134.7237768329037</v>
      </c>
      <c r="P16" s="11">
        <f>SUMIFS(SmartTrans_PV!R:R,SmartTrans_PV!$C:$C,$B16)*1.4/10^8</f>
        <v>1147.6886538287999</v>
      </c>
      <c r="Q16" s="11">
        <f>SUMIFS(SmartTrans_PV!S:S,SmartTrans_PV!$C:$C,$B16)*1.4/10^8</f>
        <v>1158.6716434198925</v>
      </c>
      <c r="R16" s="11">
        <f>SUMIFS(SmartTrans_PV!T:T,SmartTrans_PV!$C:$C,$B16)*1.4/10^8</f>
        <v>1167.9123130905687</v>
      </c>
      <c r="S16" s="11">
        <f>SUMIFS(SmartTrans_PV!U:U,SmartTrans_PV!$C:$C,$B16)*1.4/10^8</f>
        <v>1175.6223340861843</v>
      </c>
      <c r="T16" s="11">
        <f>SUMIFS(SmartTrans_PV!V:V,SmartTrans_PV!$C:$C,$B16)*1.4/10^8</f>
        <v>1181.9854814130604</v>
      </c>
      <c r="U16" s="11">
        <f>SUMIFS(SmartTrans_PV!W:W,SmartTrans_PV!$C:$C,$B16)*1.4/10^8</f>
        <v>1187.1576338384796</v>
      </c>
      <c r="V16" s="11">
        <f>SUMIFS(SmartTrans_PV!X:X,SmartTrans_PV!$C:$C,$B16)*1.4/10^8</f>
        <v>1191.266773890698</v>
      </c>
      <c r="W16" s="11">
        <f>SUMIFS(SmartTrans_PV!Y:Y,SmartTrans_PV!$C:$C,$B16)*1.4/10^8</f>
        <v>1194.4129878589222</v>
      </c>
      <c r="X16" s="11">
        <f>SUMIFS(SmartTrans_PV!Z:Z,SmartTrans_PV!$C:$C,$B16)*1.4/10^8</f>
        <v>1196.6684657933417</v>
      </c>
      <c r="Y16" s="11">
        <f>SUMIFS(SmartTrans_PV!AA:AA,SmartTrans_PV!$C:$C,$B16)*1.4/10^8</f>
        <v>1198.0775015050992</v>
      </c>
      <c r="Z16" s="11">
        <f>SUMIFS(SmartTrans_PV!AB:AB,SmartTrans_PV!$C:$C,$B16)*1.4/10^8</f>
        <v>1198.6564925663092</v>
      </c>
      <c r="AA16" s="11">
        <f>SUMIFS(SmartTrans_PV!AC:AC,SmartTrans_PV!$C:$C,$B16)*1.4/10^8</f>
        <v>1198.3939403100467</v>
      </c>
      <c r="AB16" s="11">
        <f>SUMIFS(SmartTrans_PV!AD:AD,SmartTrans_PV!$C:$C,$B16)*1.4/10^8</f>
        <v>1197.2504498303599</v>
      </c>
      <c r="AC16" s="11">
        <f>SUMIFS(SmartTrans_PV!AE:AE,SmartTrans_PV!$C:$C,$B16)*1.4/10^8</f>
        <v>1195.15872998225</v>
      </c>
      <c r="AD16" s="11">
        <f>SUMIFS(SmartTrans_PV!AF:AF,SmartTrans_PV!$C:$C,$B16)*1.4/10^8</f>
        <v>1192.0235933816903</v>
      </c>
      <c r="AE16" s="11">
        <f>SUMIFS(SmartTrans_PV!AG:AG,SmartTrans_PV!$C:$C,$B16)*1.4/10^8</f>
        <v>1187.7219564056293</v>
      </c>
      <c r="AF16" s="11">
        <f>SUMIFS(SmartTrans_PV!AH:AH,SmartTrans_PV!$C:$C,$B16)*1.4/10^8</f>
        <v>1182.1028391919676</v>
      </c>
      <c r="AG16" s="11">
        <f>SUMIFS(SmartTrans_PV!AI:AI,SmartTrans_PV!$C:$C,$B16)*1.4/10^8</f>
        <v>1174.9873656395682</v>
      </c>
      <c r="AH16" s="11">
        <f>SUMIFS(SmartTrans_PV!AJ:AJ,SmartTrans_PV!$C:$C,$B16)*1.4/10^8</f>
        <v>1166.1687634082741</v>
      </c>
      <c r="AI16" s="11">
        <f>SUMIFS(SmartTrans_PV!AK:AK,SmartTrans_PV!$C:$C,$B16)*1.4/10^8</f>
        <v>1155.4123639188836</v>
      </c>
      <c r="AJ16" s="11">
        <f>SUMIFS(SmartTrans_PV!AL:AL,SmartTrans_PV!$C:$C,$B16)*1.4/10^8</f>
        <v>1142.4556023531538</v>
      </c>
      <c r="AK16" s="11">
        <f>SUMIFS(SmartTrans_PV!AM:AM,SmartTrans_PV!$C:$C,$B16)*1.4/10^8</f>
        <v>1127.0080176538313</v>
      </c>
      <c r="AL16" s="11">
        <f>SUMIFS(SmartTrans_PV!AN:AN,SmartTrans_PV!$C:$C,$B16)*1.4/10^8</f>
        <v>1108.7512525246159</v>
      </c>
      <c r="AM16" s="11">
        <f>SUMIFS(SmartTrans_PV!AO:AO,SmartTrans_PV!$C:$C,$B16)*1.4/10^8</f>
        <v>1087.3390534301573</v>
      </c>
      <c r="AN16" s="11">
        <f>SUMIFS(SmartTrans_PV!AP:AP,SmartTrans_PV!$C:$C,$B16)*1.4/10^8</f>
        <v>1062.3972705960746</v>
      </c>
      <c r="AO16" s="11">
        <f>SUMIFS(SmartTrans_PV!AQ:AQ,SmartTrans_PV!$C:$C,$B16)*1.4/10^8</f>
        <v>1033.5238580089735</v>
      </c>
      <c r="AP16" s="11">
        <f>SUMIFS(SmartTrans_PV!AR:AR,SmartTrans_PV!$C:$C,$B16)*1.4/10^8</f>
        <v>1000.2888734164176</v>
      </c>
      <c r="AQ16" s="11">
        <f>SUMIFS(SmartTrans_PV!AS:AS,SmartTrans_PV!$C:$C,$B16)*1.4/10^8</f>
        <v>962.23447832693569</v>
      </c>
      <c r="AR16" s="11">
        <f>SUMIFS(SmartTrans_PV!AT:AT,SmartTrans_PV!$C:$C,$B16)*1.4/10^8</f>
        <v>918.874938009988</v>
      </c>
    </row>
    <row r="17" spans="1:44" ht="15.65">
      <c r="A17" t="s">
        <v>862</v>
      </c>
      <c r="B17" s="59" t="s">
        <v>454</v>
      </c>
      <c r="C17" s="11">
        <f>SUMIFS(SmartTrans_PV!E:E,SmartTrans_PV!$C:$C,$B17)*1.4/10^8</f>
        <v>807.67585806064687</v>
      </c>
      <c r="D17" s="11">
        <f>MIN(SUMIFS(SmartTrans_PV!F:F,SmartTrans_PV!$C:$C,$B17)*1.4/10^8,$C17*VLOOKUP($B17,'Fuel Balance Sheet'!$G$72:$AA$102,20,FALSE))</f>
        <v>786.12622216359614</v>
      </c>
      <c r="E17" s="11">
        <f>MIN(SUMIFS(SmartTrans_PV!G:G,SmartTrans_PV!$C:$C,$B17)*1.4/10^8,$C17*VLOOKUP($B17,'Fuel Balance Sheet'!$G$72:$AA$102,21,FALSE))</f>
        <v>753.64724029007516</v>
      </c>
      <c r="F17" s="11">
        <f>'Intracity Transport'!F15-('Intracity Transport'!E15-E17)*(1-$D$1)</f>
        <v>853.24254568930701</v>
      </c>
      <c r="G17" s="11">
        <f>'Intracity Transport'!G15-('Intracity Transport'!F15-F17)*(1-$G$1)</f>
        <v>982.68156098641987</v>
      </c>
      <c r="H17" s="11">
        <f>'Intracity Transport'!H15-('Intracity Transport'!G15-G17)*(1-$J$1)</f>
        <v>1058.4056372005828</v>
      </c>
      <c r="I17" s="11">
        <f>'Intracity Transport'!I15-('Intracity Transport'!H15-H17)*(1-$J$1)</f>
        <v>1103.1164068282271</v>
      </c>
      <c r="J17" s="11">
        <f>SUMIFS(SmartTrans_PV!L:L,SmartTrans_PV!$C:$C,$B17)*1.4/10^8</f>
        <v>1139.435192262084</v>
      </c>
      <c r="K17" s="11">
        <f>SUMIFS(SmartTrans_PV!M:M,SmartTrans_PV!$C:$C,$B17)*1.4/10^8</f>
        <v>1147.3667691588462</v>
      </c>
      <c r="L17" s="11">
        <f>SUMIFS(SmartTrans_PV!N:N,SmartTrans_PV!$C:$C,$B17)*1.4/10^8</f>
        <v>1149.3718397038795</v>
      </c>
      <c r="M17" s="11">
        <f>SUMIFS(SmartTrans_PV!O:O,SmartTrans_PV!$C:$C,$B17)*1.4/10^8</f>
        <v>1146.5626776626877</v>
      </c>
      <c r="N17" s="11">
        <f>SUMIFS(SmartTrans_PV!P:P,SmartTrans_PV!$C:$C,$B17)*1.4/10^8</f>
        <v>1139.9712466970916</v>
      </c>
      <c r="O17" s="11">
        <f>SUMIFS(SmartTrans_PV!Q:Q,SmartTrans_PV!$C:$C,$B17)*1.4/10^8</f>
        <v>1130.5492003652221</v>
      </c>
      <c r="P17" s="11">
        <f>SUMIFS(SmartTrans_PV!R:R,SmartTrans_PV!$C:$C,$B17)*1.4/10^8</f>
        <v>1119.1678821215273</v>
      </c>
      <c r="Q17" s="11">
        <f>SUMIFS(SmartTrans_PV!S:S,SmartTrans_PV!$C:$C,$B17)*1.4/10^8</f>
        <v>1106.6183253167767</v>
      </c>
      <c r="R17" s="11">
        <f>SUMIFS(SmartTrans_PV!T:T,SmartTrans_PV!$C:$C,$B17)*1.4/10^8</f>
        <v>1093.6112531980496</v>
      </c>
      <c r="S17" s="11">
        <f>SUMIFS(SmartTrans_PV!U:U,SmartTrans_PV!$C:$C,$B17)*1.4/10^8</f>
        <v>1080.7770789087472</v>
      </c>
      <c r="T17" s="11">
        <f>SUMIFS(SmartTrans_PV!V:V,SmartTrans_PV!$C:$C,$B17)*1.4/10^8</f>
        <v>1068.6659054885856</v>
      </c>
      <c r="U17" s="11">
        <f>SUMIFS(SmartTrans_PV!W:W,SmartTrans_PV!$C:$C,$B17)*1.4/10^8</f>
        <v>1057.7475258735938</v>
      </c>
      <c r="V17" s="11">
        <f>SUMIFS(SmartTrans_PV!X:X,SmartTrans_PV!$C:$C,$B17)*1.4/10^8</f>
        <v>1048.4114228961143</v>
      </c>
      <c r="W17" s="11">
        <f>SUMIFS(SmartTrans_PV!Y:Y,SmartTrans_PV!$C:$C,$B17)*1.4/10^8</f>
        <v>1040.9667692848138</v>
      </c>
      <c r="X17" s="11">
        <f>SUMIFS(SmartTrans_PV!Z:Z,SmartTrans_PV!$C:$C,$B17)*1.4/10^8</f>
        <v>1035.6424276646708</v>
      </c>
      <c r="Y17" s="11">
        <f>SUMIFS(SmartTrans_PV!AA:AA,SmartTrans_PV!$C:$C,$B17)*1.4/10^8</f>
        <v>1032.5869505569765</v>
      </c>
      <c r="Z17" s="11">
        <f>SUMIFS(SmartTrans_PV!AB:AB,SmartTrans_PV!$C:$C,$B17)*1.4/10^8</f>
        <v>1031.8685803793469</v>
      </c>
      <c r="AA17" s="11">
        <f>SUMIFS(SmartTrans_PV!AC:AC,SmartTrans_PV!$C:$C,$B17)*1.4/10^8</f>
        <v>1033.4752494457111</v>
      </c>
      <c r="AB17" s="11">
        <f>SUMIFS(SmartTrans_PV!AD:AD,SmartTrans_PV!$C:$C,$B17)*1.4/10^8</f>
        <v>1037.3145799663043</v>
      </c>
      <c r="AC17" s="11">
        <f>SUMIFS(SmartTrans_PV!AE:AE,SmartTrans_PV!$C:$C,$B17)*1.4/10^8</f>
        <v>1043.2138840476891</v>
      </c>
      <c r="AD17" s="11">
        <f>SUMIFS(SmartTrans_PV!AF:AF,SmartTrans_PV!$C:$C,$B17)*1.4/10^8</f>
        <v>1050.9201636927439</v>
      </c>
      <c r="AE17" s="11">
        <f>SUMIFS(SmartTrans_PV!AG:AG,SmartTrans_PV!$C:$C,$B17)*1.4/10^8</f>
        <v>1060.1001108006556</v>
      </c>
      <c r="AF17" s="11">
        <f>SUMIFS(SmartTrans_PV!AH:AH,SmartTrans_PV!$C:$C,$B17)*1.4/10^8</f>
        <v>1070.3401071669357</v>
      </c>
      <c r="AG17" s="11">
        <f>SUMIFS(SmartTrans_PV!AI:AI,SmartTrans_PV!$C:$C,$B17)*1.4/10^8</f>
        <v>1081.1462244834081</v>
      </c>
      <c r="AH17" s="11">
        <f>SUMIFS(SmartTrans_PV!AJ:AJ,SmartTrans_PV!$C:$C,$B17)*1.4/10^8</f>
        <v>1091.9442243382075</v>
      </c>
      <c r="AI17" s="11">
        <f>SUMIFS(SmartTrans_PV!AK:AK,SmartTrans_PV!$C:$C,$B17)*1.4/10^8</f>
        <v>1102.0795582157896</v>
      </c>
      <c r="AJ17" s="11">
        <f>SUMIFS(SmartTrans_PV!AL:AL,SmartTrans_PV!$C:$C,$B17)*1.4/10^8</f>
        <v>1110.817367496931</v>
      </c>
      <c r="AK17" s="11">
        <f>SUMIFS(SmartTrans_PV!AM:AM,SmartTrans_PV!$C:$C,$B17)*1.4/10^8</f>
        <v>1117.3424834587224</v>
      </c>
      <c r="AL17" s="11">
        <f>SUMIFS(SmartTrans_PV!AN:AN,SmartTrans_PV!$C:$C,$B17)*1.4/10^8</f>
        <v>1120.7594272745664</v>
      </c>
      <c r="AM17" s="11">
        <f>SUMIFS(SmartTrans_PV!AO:AO,SmartTrans_PV!$C:$C,$B17)*1.4/10^8</f>
        <v>1120.0924100141726</v>
      </c>
      <c r="AN17" s="11">
        <f>SUMIFS(SmartTrans_PV!AP:AP,SmartTrans_PV!$C:$C,$B17)*1.4/10^8</f>
        <v>1114.2853326435904</v>
      </c>
      <c r="AO17" s="11">
        <f>SUMIFS(SmartTrans_PV!AQ:AQ,SmartTrans_PV!$C:$C,$B17)*1.4/10^8</f>
        <v>1102.2017860251553</v>
      </c>
      <c r="AP17" s="11">
        <f>SUMIFS(SmartTrans_PV!AR:AR,SmartTrans_PV!$C:$C,$B17)*1.4/10^8</f>
        <v>1082.6250509175579</v>
      </c>
      <c r="AQ17" s="11">
        <f>SUMIFS(SmartTrans_PV!AS:AS,SmartTrans_PV!$C:$C,$B17)*1.4/10^8</f>
        <v>1054.2580979757754</v>
      </c>
      <c r="AR17" s="11">
        <f>SUMIFS(SmartTrans_PV!AT:AT,SmartTrans_PV!$C:$C,$B17)*1.4/10^8</f>
        <v>1015.723587751099</v>
      </c>
    </row>
    <row r="18" spans="1:44" ht="15.65">
      <c r="A18" t="s">
        <v>861</v>
      </c>
      <c r="B18" s="59" t="s">
        <v>448</v>
      </c>
      <c r="C18" s="11">
        <f>SUMIFS(SmartTrans_PV!E:E,SmartTrans_PV!$C:$C,$B18)*1.4/10^8</f>
        <v>2377.3136583608689</v>
      </c>
      <c r="D18" s="11">
        <f>MIN(SUMIFS(SmartTrans_PV!F:F,SmartTrans_PV!$C:$C,$B18)*1.4/10^8,$C18*VLOOKUP($B18,'Fuel Balance Sheet'!$G$72:$AA$102,20,FALSE))</f>
        <v>2297.152565414422</v>
      </c>
      <c r="E18" s="11">
        <f>MIN(SUMIFS(SmartTrans_PV!G:G,SmartTrans_PV!$C:$C,$B18)*1.4/10^8,$C18*VLOOKUP($B18,'Fuel Balance Sheet'!$G$72:$AA$102,21,FALSE))</f>
        <v>2442.3622824357576</v>
      </c>
      <c r="F18" s="11">
        <f>'Intracity Transport'!F16-('Intracity Transport'!E16-E18)*(1-$D$1)</f>
        <v>2533.6957767360518</v>
      </c>
      <c r="G18" s="11">
        <f>'Intracity Transport'!G16-('Intracity Transport'!F16-F18)*(1-$G$1)</f>
        <v>2637.0338415900928</v>
      </c>
      <c r="H18" s="11">
        <f>'Intracity Transport'!H16-('Intracity Transport'!G16-G18)*(1-$J$1)</f>
        <v>2711.0735505914963</v>
      </c>
      <c r="I18" s="11">
        <f>'Intracity Transport'!I16-('Intracity Transport'!H16-H18)*(1-$J$1)</f>
        <v>2766.7256811488351</v>
      </c>
      <c r="J18" s="11">
        <f>SUMIFS(SmartTrans_PV!L:L,SmartTrans_PV!$C:$C,$B18)*1.4/10^8</f>
        <v>2814.8911429953723</v>
      </c>
      <c r="K18" s="11">
        <f>SUMIFS(SmartTrans_PV!M:M,SmartTrans_PV!$C:$C,$B18)*1.4/10^8</f>
        <v>2845.5715495929035</v>
      </c>
      <c r="L18" s="11">
        <f>SUMIFS(SmartTrans_PV!N:N,SmartTrans_PV!$C:$C,$B18)*1.4/10^8</f>
        <v>2869.6480753240253</v>
      </c>
      <c r="M18" s="11">
        <f>SUMIFS(SmartTrans_PV!O:O,SmartTrans_PV!$C:$C,$B18)*1.4/10^8</f>
        <v>2887.5473125979388</v>
      </c>
      <c r="N18" s="11">
        <f>SUMIFS(SmartTrans_PV!P:P,SmartTrans_PV!$C:$C,$B18)*1.4/10^8</f>
        <v>2899.6859861485154</v>
      </c>
      <c r="O18" s="11">
        <f>SUMIFS(SmartTrans_PV!Q:Q,SmartTrans_PV!$C:$C,$B18)*1.4/10^8</f>
        <v>2906.4709530343052</v>
      </c>
      <c r="P18" s="11">
        <f>SUMIFS(SmartTrans_PV!R:R,SmartTrans_PV!$C:$C,$B18)*1.4/10^8</f>
        <v>2908.2992026385223</v>
      </c>
      <c r="Q18" s="11">
        <f>SUMIFS(SmartTrans_PV!S:S,SmartTrans_PV!$C:$C,$B18)*1.4/10^8</f>
        <v>2905.5578566690547</v>
      </c>
      <c r="R18" s="11">
        <f>SUMIFS(SmartTrans_PV!T:T,SmartTrans_PV!$C:$C,$B18)*1.4/10^8</f>
        <v>2898.6241691584542</v>
      </c>
      <c r="S18" s="11">
        <f>SUMIFS(SmartTrans_PV!U:U,SmartTrans_PV!$C:$C,$B18)*1.4/10^8</f>
        <v>2887.8655264639442</v>
      </c>
      <c r="T18" s="11">
        <f>SUMIFS(SmartTrans_PV!V:V,SmartTrans_PV!$C:$C,$B18)*1.4/10^8</f>
        <v>2873.6394472674328</v>
      </c>
      <c r="U18" s="11">
        <f>SUMIFS(SmartTrans_PV!W:W,SmartTrans_PV!$C:$C,$B18)*1.4/10^8</f>
        <v>2856.2935825754867</v>
      </c>
      <c r="V18" s="11">
        <f>SUMIFS(SmartTrans_PV!X:X,SmartTrans_PV!$C:$C,$B18)*1.4/10^8</f>
        <v>2836.1657157193413</v>
      </c>
      <c r="W18" s="11">
        <f>SUMIFS(SmartTrans_PV!Y:Y,SmartTrans_PV!$C:$C,$B18)*1.4/10^8</f>
        <v>2813.5837623549028</v>
      </c>
      <c r="X18" s="11">
        <f>SUMIFS(SmartTrans_PV!Z:Z,SmartTrans_PV!$C:$C,$B18)*1.4/10^8</f>
        <v>2788.8657704627626</v>
      </c>
      <c r="Y18" s="11">
        <f>SUMIFS(SmartTrans_PV!AA:AA,SmartTrans_PV!$C:$C,$B18)*1.4/10^8</f>
        <v>2762.3199203481681</v>
      </c>
      <c r="Z18" s="11">
        <f>SUMIFS(SmartTrans_PV!AB:AB,SmartTrans_PV!$C:$C,$B18)*1.4/10^8</f>
        <v>2734.2445246410307</v>
      </c>
      <c r="AA18" s="11">
        <f>SUMIFS(SmartTrans_PV!AC:AC,SmartTrans_PV!$C:$C,$B18)*1.4/10^8</f>
        <v>2704.9280282959548</v>
      </c>
      <c r="AB18" s="11">
        <f>SUMIFS(SmartTrans_PV!AD:AD,SmartTrans_PV!$C:$C,$B18)*1.4/10^8</f>
        <v>2674.6490085921901</v>
      </c>
      <c r="AC18" s="11">
        <f>SUMIFS(SmartTrans_PV!AE:AE,SmartTrans_PV!$C:$C,$B18)*1.4/10^8</f>
        <v>2643.6761751336844</v>
      </c>
      <c r="AD18" s="11">
        <f>SUMIFS(SmartTrans_PV!AF:AF,SmartTrans_PV!$C:$C,$B18)*1.4/10^8</f>
        <v>2612.2683698490409</v>
      </c>
      <c r="AE18" s="11">
        <f>SUMIFS(SmartTrans_PV!AG:AG,SmartTrans_PV!$C:$C,$B18)*1.4/10^8</f>
        <v>2580.6745669915249</v>
      </c>
      <c r="AF18" s="11">
        <f>SUMIFS(SmartTrans_PV!AH:AH,SmartTrans_PV!$C:$C,$B18)*1.4/10^8</f>
        <v>2549.1338731390947</v>
      </c>
      <c r="AG18" s="11">
        <f>SUMIFS(SmartTrans_PV!AI:AI,SmartTrans_PV!$C:$C,$B18)*1.4/10^8</f>
        <v>2517.8755271943373</v>
      </c>
      <c r="AH18" s="11">
        <f>SUMIFS(SmartTrans_PV!AJ:AJ,SmartTrans_PV!$C:$C,$B18)*1.4/10^8</f>
        <v>2487.1189003845616</v>
      </c>
      <c r="AI18" s="11">
        <f>SUMIFS(SmartTrans_PV!AK:AK,SmartTrans_PV!$C:$C,$B18)*1.4/10^8</f>
        <v>2457.0734962617425</v>
      </c>
      <c r="AJ18" s="11">
        <f>SUMIFS(SmartTrans_PV!AL:AL,SmartTrans_PV!$C:$C,$B18)*1.4/10^8</f>
        <v>2427.9389507024648</v>
      </c>
      <c r="AK18" s="11">
        <f>SUMIFS(SmartTrans_PV!AM:AM,SmartTrans_PV!$C:$C,$B18)*1.4/10^8</f>
        <v>2399.9050319080711</v>
      </c>
      <c r="AL18" s="11">
        <f>SUMIFS(SmartTrans_PV!AN:AN,SmartTrans_PV!$C:$C,$B18)*1.4/10^8</f>
        <v>2373.1516404044924</v>
      </c>
      <c r="AM18" s="11">
        <f>SUMIFS(SmartTrans_PV!AO:AO,SmartTrans_PV!$C:$C,$B18)*1.4/10^8</f>
        <v>2347.8488090423916</v>
      </c>
      <c r="AN18" s="11">
        <f>SUMIFS(SmartTrans_PV!AP:AP,SmartTrans_PV!$C:$C,$B18)*1.4/10^8</f>
        <v>2324.1567029970679</v>
      </c>
      <c r="AO18" s="11">
        <f>SUMIFS(SmartTrans_PV!AQ:AQ,SmartTrans_PV!$C:$C,$B18)*1.4/10^8</f>
        <v>2302.2256197685138</v>
      </c>
      <c r="AP18" s="11">
        <f>SUMIFS(SmartTrans_PV!AR:AR,SmartTrans_PV!$C:$C,$B18)*1.4/10^8</f>
        <v>2282.1959891813685</v>
      </c>
      <c r="AQ18" s="11">
        <f>SUMIFS(SmartTrans_PV!AS:AS,SmartTrans_PV!$C:$C,$B18)*1.4/10^8</f>
        <v>2264.1983733849625</v>
      </c>
      <c r="AR18" s="11">
        <f>SUMIFS(SmartTrans_PV!AT:AT,SmartTrans_PV!$C:$C,$B18)*1.4/10^8</f>
        <v>2248.3534668532802</v>
      </c>
    </row>
    <row r="19" spans="1:44" ht="15.65">
      <c r="A19" t="s">
        <v>860</v>
      </c>
      <c r="B19" s="59" t="s">
        <v>460</v>
      </c>
      <c r="C19" s="11">
        <f>SUMIFS(SmartTrans_PV!E:E,SmartTrans_PV!$C:$C,$B19)*1.4/10^8</f>
        <v>1612.1871752082379</v>
      </c>
      <c r="D19" s="11">
        <f>MIN(SUMIFS(SmartTrans_PV!F:F,SmartTrans_PV!$C:$C,$B19)*1.4/10^8,$C19*VLOOKUP($B19,'Fuel Balance Sheet'!$G$72:$AA$102,20,FALSE))</f>
        <v>1571.812230589034</v>
      </c>
      <c r="E19" s="11">
        <f>MIN(SUMIFS(SmartTrans_PV!G:G,SmartTrans_PV!$C:$C,$B19)*1.4/10^8,$C19*VLOOKUP($B19,'Fuel Balance Sheet'!$G$72:$AA$102,21,FALSE))</f>
        <v>1670.3926101520512</v>
      </c>
      <c r="F19" s="11">
        <f>'Intracity Transport'!F17-('Intracity Transport'!E17-E19)*(1-$D$1)</f>
        <v>1922.5613196808638</v>
      </c>
      <c r="G19" s="11">
        <f>'Intracity Transport'!G17-('Intracity Transport'!F17-F19)*(1-$G$1)</f>
        <v>2225.4810267529997</v>
      </c>
      <c r="H19" s="11">
        <f>'Intracity Transport'!H17-('Intracity Transport'!G17-G19)*(1-$J$1)</f>
        <v>2429.7677279718109</v>
      </c>
      <c r="I19" s="11">
        <f>'Intracity Transport'!I17-('Intracity Transport'!H17-H19)*(1-$J$1)</f>
        <v>2575.4229616120347</v>
      </c>
      <c r="J19" s="11">
        <f>SUMIFS(SmartTrans_PV!L:L,SmartTrans_PV!$C:$C,$B19)*1.4/10^8</f>
        <v>2702.3512727016459</v>
      </c>
      <c r="K19" s="11">
        <f>SUMIFS(SmartTrans_PV!M:M,SmartTrans_PV!$C:$C,$B19)*1.4/10^8</f>
        <v>2774.5671990546093</v>
      </c>
      <c r="L19" s="11">
        <f>SUMIFS(SmartTrans_PV!N:N,SmartTrans_PV!$C:$C,$B19)*1.4/10^8</f>
        <v>2831.7812992054119</v>
      </c>
      <c r="M19" s="11">
        <f>SUMIFS(SmartTrans_PV!O:O,SmartTrans_PV!$C:$C,$B19)*1.4/10^8</f>
        <v>2875.7106314581147</v>
      </c>
      <c r="N19" s="11">
        <f>SUMIFS(SmartTrans_PV!P:P,SmartTrans_PV!$C:$C,$B19)*1.4/10^8</f>
        <v>2907.9752608700578</v>
      </c>
      <c r="O19" s="11">
        <f>SUMIFS(SmartTrans_PV!Q:Q,SmartTrans_PV!$C:$C,$B19)*1.4/10^8</f>
        <v>2930.0982592518171</v>
      </c>
      <c r="P19" s="11">
        <f>SUMIFS(SmartTrans_PV!R:R,SmartTrans_PV!$C:$C,$B19)*1.4/10^8</f>
        <v>2943.5057051672047</v>
      </c>
      <c r="Q19" s="11">
        <f>SUMIFS(SmartTrans_PV!S:S,SmartTrans_PV!$C:$C,$B19)*1.4/10^8</f>
        <v>2949.5266839332844</v>
      </c>
      <c r="R19" s="11">
        <f>SUMIFS(SmartTrans_PV!T:T,SmartTrans_PV!$C:$C,$B19)*1.4/10^8</f>
        <v>2949.3932876203694</v>
      </c>
      <c r="S19" s="11">
        <f>SUMIFS(SmartTrans_PV!U:U,SmartTrans_PV!$C:$C,$B19)*1.4/10^8</f>
        <v>2944.2406150519982</v>
      </c>
      <c r="T19" s="11">
        <f>SUMIFS(SmartTrans_PV!V:V,SmartTrans_PV!$C:$C,$B19)*1.4/10^8</f>
        <v>2935.1067718049858</v>
      </c>
      <c r="U19" s="11">
        <f>SUMIFS(SmartTrans_PV!W:W,SmartTrans_PV!$C:$C,$B19)*1.4/10^8</f>
        <v>2922.9328702093599</v>
      </c>
      <c r="V19" s="11">
        <f>SUMIFS(SmartTrans_PV!X:X,SmartTrans_PV!$C:$C,$B19)*1.4/10^8</f>
        <v>2908.5630293484046</v>
      </c>
      <c r="W19" s="11">
        <f>SUMIFS(SmartTrans_PV!Y:Y,SmartTrans_PV!$C:$C,$B19)*1.4/10^8</f>
        <v>2892.7443750586585</v>
      </c>
      <c r="X19" s="11">
        <f>SUMIFS(SmartTrans_PV!Z:Z,SmartTrans_PV!$C:$C,$B19)*1.4/10^8</f>
        <v>2876.1270399298901</v>
      </c>
      <c r="Y19" s="11">
        <f>SUMIFS(SmartTrans_PV!AA:AA,SmartTrans_PV!$C:$C,$B19)*1.4/10^8</f>
        <v>2859.2641633051112</v>
      </c>
      <c r="Z19" s="11">
        <f>SUMIFS(SmartTrans_PV!AB:AB,SmartTrans_PV!$C:$C,$B19)*1.4/10^8</f>
        <v>2842.6118912806032</v>
      </c>
      <c r="AA19" s="11">
        <f>SUMIFS(SmartTrans_PV!AC:AC,SmartTrans_PV!$C:$C,$B19)*1.4/10^8</f>
        <v>2826.5293767058693</v>
      </c>
      <c r="AB19" s="11">
        <f>SUMIFS(SmartTrans_PV!AD:AD,SmartTrans_PV!$C:$C,$B19)*1.4/10^8</f>
        <v>2811.2787791836445</v>
      </c>
      <c r="AC19" s="11">
        <f>SUMIFS(SmartTrans_PV!AE:AE,SmartTrans_PV!$C:$C,$B19)*1.4/10^8</f>
        <v>2797.0252650699449</v>
      </c>
      <c r="AD19" s="11">
        <f>SUMIFS(SmartTrans_PV!AF:AF,SmartTrans_PV!$C:$C,$B19)*1.4/10^8</f>
        <v>2783.8370074739855</v>
      </c>
      <c r="AE19" s="11">
        <f>SUMIFS(SmartTrans_PV!AG:AG,SmartTrans_PV!$C:$C,$B19)*1.4/10^8</f>
        <v>2771.6851862582885</v>
      </c>
      <c r="AF19" s="11">
        <f>SUMIFS(SmartTrans_PV!AH:AH,SmartTrans_PV!$C:$C,$B19)*1.4/10^8</f>
        <v>2760.443988038578</v>
      </c>
      <c r="AG19" s="11">
        <f>SUMIFS(SmartTrans_PV!AI:AI,SmartTrans_PV!$C:$C,$B19)*1.4/10^8</f>
        <v>2749.8906061838093</v>
      </c>
      <c r="AH19" s="11">
        <f>SUMIFS(SmartTrans_PV!AJ:AJ,SmartTrans_PV!$C:$C,$B19)*1.4/10^8</f>
        <v>2739.7052408162131</v>
      </c>
      <c r="AI19" s="11">
        <f>SUMIFS(SmartTrans_PV!AK:AK,SmartTrans_PV!$C:$C,$B19)*1.4/10^8</f>
        <v>2729.4710988112402</v>
      </c>
      <c r="AJ19" s="11">
        <f>SUMIFS(SmartTrans_PV!AL:AL,SmartTrans_PV!$C:$C,$B19)*1.4/10^8</f>
        <v>2718.6743937976194</v>
      </c>
      <c r="AK19" s="11">
        <f>SUMIFS(SmartTrans_PV!AM:AM,SmartTrans_PV!$C:$C,$B19)*1.4/10^8</f>
        <v>2706.7043461572916</v>
      </c>
      <c r="AL19" s="11">
        <f>SUMIFS(SmartTrans_PV!AN:AN,SmartTrans_PV!$C:$C,$B19)*1.4/10^8</f>
        <v>2692.8531830254569</v>
      </c>
      <c r="AM19" s="11">
        <f>SUMIFS(SmartTrans_PV!AO:AO,SmartTrans_PV!$C:$C,$B19)*1.4/10^8</f>
        <v>2676.3161382905846</v>
      </c>
      <c r="AN19" s="11">
        <f>SUMIFS(SmartTrans_PV!AP:AP,SmartTrans_PV!$C:$C,$B19)*1.4/10^8</f>
        <v>2656.1914525943066</v>
      </c>
      <c r="AO19" s="11">
        <f>SUMIFS(SmartTrans_PV!AQ:AQ,SmartTrans_PV!$C:$C,$B19)*1.4/10^8</f>
        <v>2631.4803733315998</v>
      </c>
      <c r="AP19" s="11">
        <f>SUMIFS(SmartTrans_PV!AR:AR,SmartTrans_PV!$C:$C,$B19)*1.4/10^8</f>
        <v>2601.0871546506114</v>
      </c>
      <c r="AQ19" s="11">
        <f>SUMIFS(SmartTrans_PV!AS:AS,SmartTrans_PV!$C:$C,$B19)*1.4/10^8</f>
        <v>2563.8190574527839</v>
      </c>
      <c r="AR19" s="11">
        <f>SUMIFS(SmartTrans_PV!AT:AT,SmartTrans_PV!$C:$C,$B19)*1.4/10^8</f>
        <v>2518.3863493927611</v>
      </c>
    </row>
    <row r="20" spans="1:44" ht="15.65">
      <c r="A20" t="s">
        <v>859</v>
      </c>
      <c r="B20" s="59" t="s">
        <v>458</v>
      </c>
      <c r="C20" s="11">
        <f>SUMIFS(SmartTrans_PV!E:E,SmartTrans_PV!$C:$C,$B20)*1.4/10^8</f>
        <v>916.38596549144927</v>
      </c>
      <c r="D20" s="11">
        <f>MIN(SUMIFS(SmartTrans_PV!F:F,SmartTrans_PV!$C:$C,$B20)*1.4/10^8,$C20*VLOOKUP($B20,'Fuel Balance Sheet'!$G$72:$AA$102,20,FALSE))</f>
        <v>966.44993524376173</v>
      </c>
      <c r="E20" s="11">
        <f>MIN(SUMIFS(SmartTrans_PV!G:G,SmartTrans_PV!$C:$C,$B20)*1.4/10^8,$C20*VLOOKUP($B20,'Fuel Balance Sheet'!$G$72:$AA$102,21,FALSE))</f>
        <v>1026.4926379784927</v>
      </c>
      <c r="F20" s="11">
        <f>'Intracity Transport'!F18-('Intracity Transport'!E18-E20)*(1-$D$1)</f>
        <v>1165.2101475041152</v>
      </c>
      <c r="G20" s="11">
        <f>'Intracity Transport'!G18-('Intracity Transport'!F18-F20)*(1-$G$1)</f>
        <v>1319.2191971457369</v>
      </c>
      <c r="H20" s="11">
        <f>'Intracity Transport'!H18-('Intracity Transport'!G18-G20)*(1-$J$1)</f>
        <v>1426.2747187841987</v>
      </c>
      <c r="I20" s="11">
        <f>'Intracity Transport'!I18-('Intracity Transport'!H18-H20)*(1-$J$1)</f>
        <v>1503.6140372424907</v>
      </c>
      <c r="J20" s="11">
        <f>SUMIFS(SmartTrans_PV!L:L,SmartTrans_PV!$C:$C,$B20)*1.4/10^8</f>
        <v>1568.4207322598259</v>
      </c>
      <c r="K20" s="11">
        <f>SUMIFS(SmartTrans_PV!M:M,SmartTrans_PV!$C:$C,$B20)*1.4/10^8</f>
        <v>1606.0101832812418</v>
      </c>
      <c r="L20" s="11">
        <f>SUMIFS(SmartTrans_PV!N:N,SmartTrans_PV!$C:$C,$B20)*1.4/10^8</f>
        <v>1633.4584798783726</v>
      </c>
      <c r="M20" s="11">
        <f>SUMIFS(SmartTrans_PV!O:O,SmartTrans_PV!$C:$C,$B20)*1.4/10^8</f>
        <v>1651.8807389338726</v>
      </c>
      <c r="N20" s="11">
        <f>SUMIFS(SmartTrans_PV!P:P,SmartTrans_PV!$C:$C,$B20)*1.4/10^8</f>
        <v>1662.3383322466141</v>
      </c>
      <c r="O20" s="11">
        <f>SUMIFS(SmartTrans_PV!Q:Q,SmartTrans_PV!$C:$C,$B20)*1.4/10^8</f>
        <v>1665.8388865316826</v>
      </c>
      <c r="P20" s="11">
        <f>SUMIFS(SmartTrans_PV!R:R,SmartTrans_PV!$C:$C,$B20)*1.4/10^8</f>
        <v>1663.3362834203733</v>
      </c>
      <c r="Q20" s="11">
        <f>SUMIFS(SmartTrans_PV!S:S,SmartTrans_PV!$C:$C,$B20)*1.4/10^8</f>
        <v>1655.7306594601923</v>
      </c>
      <c r="R20" s="11">
        <f>SUMIFS(SmartTrans_PV!T:T,SmartTrans_PV!$C:$C,$B20)*1.4/10^8</f>
        <v>1643.8684061148679</v>
      </c>
      <c r="S20" s="11">
        <f>SUMIFS(SmartTrans_PV!U:U,SmartTrans_PV!$C:$C,$B20)*1.4/10^8</f>
        <v>1628.5421697643264</v>
      </c>
      <c r="T20" s="11">
        <f>SUMIFS(SmartTrans_PV!V:V,SmartTrans_PV!$C:$C,$B20)*1.4/10^8</f>
        <v>1610.490851704722</v>
      </c>
      <c r="U20" s="11">
        <f>SUMIFS(SmartTrans_PV!W:W,SmartTrans_PV!$C:$C,$B20)*1.4/10^8</f>
        <v>1590.3996081484149</v>
      </c>
      <c r="V20" s="11">
        <f>SUMIFS(SmartTrans_PV!X:X,SmartTrans_PV!$C:$C,$B20)*1.4/10^8</f>
        <v>1568.8998502239783</v>
      </c>
      <c r="W20" s="11">
        <f>SUMIFS(SmartTrans_PV!Y:Y,SmartTrans_PV!$C:$C,$B20)*1.4/10^8</f>
        <v>1546.5692439762022</v>
      </c>
      <c r="X20" s="11">
        <f>SUMIFS(SmartTrans_PV!Z:Z,SmartTrans_PV!$C:$C,$B20)*1.4/10^8</f>
        <v>1523.9317103660842</v>
      </c>
      <c r="Y20" s="11">
        <f>SUMIFS(SmartTrans_PV!AA:AA,SmartTrans_PV!$C:$C,$B20)*1.4/10^8</f>
        <v>1501.4574252708398</v>
      </c>
      <c r="Z20" s="11">
        <f>SUMIFS(SmartTrans_PV!AB:AB,SmartTrans_PV!$C:$C,$B20)*1.4/10^8</f>
        <v>1479.5628194838921</v>
      </c>
      <c r="AA20" s="11">
        <f>SUMIFS(SmartTrans_PV!AC:AC,SmartTrans_PV!$C:$C,$B20)*1.4/10^8</f>
        <v>1458.6105787148833</v>
      </c>
      <c r="AB20" s="11">
        <f>SUMIFS(SmartTrans_PV!AD:AD,SmartTrans_PV!$C:$C,$B20)*1.4/10^8</f>
        <v>1438.9096435896688</v>
      </c>
      <c r="AC20" s="11">
        <f>SUMIFS(SmartTrans_PV!AE:AE,SmartTrans_PV!$C:$C,$B20)*1.4/10^8</f>
        <v>1420.7152096503009</v>
      </c>
      <c r="AD20" s="11">
        <f>SUMIFS(SmartTrans_PV!AF:AF,SmartTrans_PV!$C:$C,$B20)*1.4/10^8</f>
        <v>1404.2287273550714</v>
      </c>
      <c r="AE20" s="11">
        <f>SUMIFS(SmartTrans_PV!AG:AG,SmartTrans_PV!$C:$C,$B20)*1.4/10^8</f>
        <v>1389.5979020784689</v>
      </c>
      <c r="AF20" s="11">
        <f>SUMIFS(SmartTrans_PV!AH:AH,SmartTrans_PV!$C:$C,$B20)*1.4/10^8</f>
        <v>1376.9166941111971</v>
      </c>
      <c r="AG20" s="11">
        <f>SUMIFS(SmartTrans_PV!AI:AI,SmartTrans_PV!$C:$C,$B20)*1.4/10^8</f>
        <v>1366.2253186601677</v>
      </c>
      <c r="AH20" s="11">
        <f>SUMIFS(SmartTrans_PV!AJ:AJ,SmartTrans_PV!$C:$C,$B20)*1.4/10^8</f>
        <v>1357.5102458485146</v>
      </c>
      <c r="AI20" s="11">
        <f>SUMIFS(SmartTrans_PV!AK:AK,SmartTrans_PV!$C:$C,$B20)*1.4/10^8</f>
        <v>1350.7042007155851</v>
      </c>
      <c r="AJ20" s="11">
        <f>SUMIFS(SmartTrans_PV!AL:AL,SmartTrans_PV!$C:$C,$B20)*1.4/10^8</f>
        <v>1345.6861632169332</v>
      </c>
      <c r="AK20" s="11">
        <f>SUMIFS(SmartTrans_PV!AM:AM,SmartTrans_PV!$C:$C,$B20)*1.4/10^8</f>
        <v>1342.2813682243298</v>
      </c>
      <c r="AL20" s="11">
        <f>SUMIFS(SmartTrans_PV!AN:AN,SmartTrans_PV!$C:$C,$B20)*1.4/10^8</f>
        <v>1340.2613055257521</v>
      </c>
      <c r="AM20" s="11">
        <f>SUMIFS(SmartTrans_PV!AO:AO,SmartTrans_PV!$C:$C,$B20)*1.4/10^8</f>
        <v>1339.3437198253985</v>
      </c>
      <c r="AN20" s="11">
        <f>SUMIFS(SmartTrans_PV!AP:AP,SmartTrans_PV!$C:$C,$B20)*1.4/10^8</f>
        <v>1339.1926107436755</v>
      </c>
      <c r="AO20" s="11">
        <f>SUMIFS(SmartTrans_PV!AQ:AQ,SmartTrans_PV!$C:$C,$B20)*1.4/10^8</f>
        <v>1339.4182328172074</v>
      </c>
      <c r="AP20" s="11">
        <f>SUMIFS(SmartTrans_PV!AR:AR,SmartTrans_PV!$C:$C,$B20)*1.4/10^8</f>
        <v>1339.5770954988438</v>
      </c>
      <c r="AQ20" s="11">
        <f>SUMIFS(SmartTrans_PV!AS:AS,SmartTrans_PV!$C:$C,$B20)*1.4/10^8</f>
        <v>1339.171963157587</v>
      </c>
      <c r="AR20" s="11">
        <f>SUMIFS(SmartTrans_PV!AT:AT,SmartTrans_PV!$C:$C,$B20)*1.4/10^8</f>
        <v>1337.6518550787473</v>
      </c>
    </row>
    <row r="21" spans="1:44" ht="15.65">
      <c r="A21" t="s">
        <v>858</v>
      </c>
      <c r="B21" s="59" t="s">
        <v>457</v>
      </c>
      <c r="C21" s="11">
        <f>SUMIFS(SmartTrans_PV!E:E,SmartTrans_PV!$C:$C,$B21)*1.4/10^8</f>
        <v>1259.6970484153651</v>
      </c>
      <c r="D21" s="11">
        <f>MIN(SUMIFS(SmartTrans_PV!F:F,SmartTrans_PV!$C:$C,$B21)*1.4/10^8,$C21*VLOOKUP($B21,'Fuel Balance Sheet'!$G$72:$AA$102,20,FALSE))</f>
        <v>1315.1469531716896</v>
      </c>
      <c r="E21" s="11">
        <f>MIN(SUMIFS(SmartTrans_PV!G:G,SmartTrans_PV!$C:$C,$B21)*1.4/10^8,$C21*VLOOKUP($B21,'Fuel Balance Sheet'!$G$72:$AA$102,21,FALSE))</f>
        <v>1196.9069002512272</v>
      </c>
      <c r="F21" s="11">
        <f>'Intracity Transport'!F19-('Intracity Transport'!E19-E21)*(1-$D$1)</f>
        <v>1339.4539544169604</v>
      </c>
      <c r="G21" s="11">
        <f>'Intracity Transport'!G19-('Intracity Transport'!F19-F21)*(1-$G$1)</f>
        <v>1527.0942070699907</v>
      </c>
      <c r="H21" s="11">
        <f>'Intracity Transport'!H19-('Intracity Transport'!G19-G21)*(1-$J$1)</f>
        <v>1652.9853294176128</v>
      </c>
      <c r="I21" s="11">
        <f>'Intracity Transport'!I19-('Intracity Transport'!H19-H21)*(1-$J$1)</f>
        <v>1744.4308065247878</v>
      </c>
      <c r="J21" s="11">
        <f>SUMIFS(SmartTrans_PV!L:L,SmartTrans_PV!$C:$C,$B21)*1.4/10^8</f>
        <v>1828.7142216436262</v>
      </c>
      <c r="K21" s="11">
        <f>SUMIFS(SmartTrans_PV!M:M,SmartTrans_PV!$C:$C,$B21)*1.4/10^8</f>
        <v>1879.432969945181</v>
      </c>
      <c r="L21" s="11">
        <f>SUMIFS(SmartTrans_PV!N:N,SmartTrans_PV!$C:$C,$B21)*1.4/10^8</f>
        <v>1923.8308310558584</v>
      </c>
      <c r="M21" s="11">
        <f>SUMIFS(SmartTrans_PV!O:O,SmartTrans_PV!$C:$C,$B21)*1.4/10^8</f>
        <v>1962.298539655118</v>
      </c>
      <c r="N21" s="11">
        <f>SUMIFS(SmartTrans_PV!P:P,SmartTrans_PV!$C:$C,$B21)*1.4/10^8</f>
        <v>1995.2069286095559</v>
      </c>
      <c r="O21" s="11">
        <f>SUMIFS(SmartTrans_PV!Q:Q,SmartTrans_PV!$C:$C,$B21)*1.4/10^8</f>
        <v>2022.9069289729316</v>
      </c>
      <c r="P21" s="11">
        <f>SUMIFS(SmartTrans_PV!R:R,SmartTrans_PV!$C:$C,$B21)*1.4/10^8</f>
        <v>2045.729569986132</v>
      </c>
      <c r="Q21" s="11">
        <f>SUMIFS(SmartTrans_PV!S:S,SmartTrans_PV!$C:$C,$B21)*1.4/10^8</f>
        <v>2063.9859790772225</v>
      </c>
      <c r="R21" s="11">
        <f>SUMIFS(SmartTrans_PV!T:T,SmartTrans_PV!$C:$C,$B21)*1.4/10^8</f>
        <v>2077.9673818613915</v>
      </c>
      <c r="S21" s="11">
        <f>SUMIFS(SmartTrans_PV!U:U,SmartTrans_PV!$C:$C,$B21)*1.4/10^8</f>
        <v>2087.9451021409909</v>
      </c>
      <c r="T21" s="11">
        <f>SUMIFS(SmartTrans_PV!V:V,SmartTrans_PV!$C:$C,$B21)*1.4/10^8</f>
        <v>2094.170561905521</v>
      </c>
      <c r="U21" s="11">
        <f>SUMIFS(SmartTrans_PV!W:W,SmartTrans_PV!$C:$C,$B21)*1.4/10^8</f>
        <v>2096.8752813316173</v>
      </c>
      <c r="V21" s="11">
        <f>SUMIFS(SmartTrans_PV!X:X,SmartTrans_PV!$C:$C,$B21)*1.4/10^8</f>
        <v>2096.2708787830807</v>
      </c>
      <c r="W21" s="11">
        <f>SUMIFS(SmartTrans_PV!Y:Y,SmartTrans_PV!$C:$C,$B21)*1.4/10^8</f>
        <v>2092.5490708108541</v>
      </c>
      <c r="X21" s="11">
        <f>SUMIFS(SmartTrans_PV!Z:Z,SmartTrans_PV!$C:$C,$B21)*1.4/10^8</f>
        <v>2085.8816721530302</v>
      </c>
      <c r="Y21" s="11">
        <f>SUMIFS(SmartTrans_PV!AA:AA,SmartTrans_PV!$C:$C,$B21)*1.4/10^8</f>
        <v>2076.4205957348408</v>
      </c>
      <c r="Z21" s="11">
        <f>SUMIFS(SmartTrans_PV!AB:AB,SmartTrans_PV!$C:$C,$B21)*1.4/10^8</f>
        <v>2064.2978526686907</v>
      </c>
      <c r="AA21" s="11">
        <f>SUMIFS(SmartTrans_PV!AC:AC,SmartTrans_PV!$C:$C,$B21)*1.4/10^8</f>
        <v>2049.6255522541082</v>
      </c>
      <c r="AB21" s="11">
        <f>SUMIFS(SmartTrans_PV!AD:AD,SmartTrans_PV!$C:$C,$B21)*1.4/10^8</f>
        <v>2032.4959019777868</v>
      </c>
      <c r="AC21" s="11">
        <f>SUMIFS(SmartTrans_PV!AE:AE,SmartTrans_PV!$C:$C,$B21)*1.4/10^8</f>
        <v>2012.9812075135624</v>
      </c>
      <c r="AD21" s="11">
        <f>SUMIFS(SmartTrans_PV!AF:AF,SmartTrans_PV!$C:$C,$B21)*1.4/10^8</f>
        <v>1991.1338727224124</v>
      </c>
      <c r="AE21" s="11">
        <f>SUMIFS(SmartTrans_PV!AG:AG,SmartTrans_PV!$C:$C,$B21)*1.4/10^8</f>
        <v>1966.9863996524832</v>
      </c>
      <c r="AF21" s="11">
        <f>SUMIFS(SmartTrans_PV!AH:AH,SmartTrans_PV!$C:$C,$B21)*1.4/10^8</f>
        <v>1940.5513885390485</v>
      </c>
      <c r="AG21" s="11">
        <f>SUMIFS(SmartTrans_PV!AI:AI,SmartTrans_PV!$C:$C,$B21)*1.4/10^8</f>
        <v>1911.8215378045609</v>
      </c>
      <c r="AH21" s="11">
        <f>SUMIFS(SmartTrans_PV!AJ:AJ,SmartTrans_PV!$C:$C,$B21)*1.4/10^8</f>
        <v>1880.7696440585787</v>
      </c>
      <c r="AI21" s="11">
        <f>SUMIFS(SmartTrans_PV!AK:AK,SmartTrans_PV!$C:$C,$B21)*1.4/10^8</f>
        <v>1847.3486020978332</v>
      </c>
      <c r="AJ21" s="11">
        <f>SUMIFS(SmartTrans_PV!AL:AL,SmartTrans_PV!$C:$C,$B21)*1.4/10^8</f>
        <v>1811.4914049062165</v>
      </c>
      <c r="AK21" s="11">
        <f>SUMIFS(SmartTrans_PV!AM:AM,SmartTrans_PV!$C:$C,$B21)*1.4/10^8</f>
        <v>1773.111143654754</v>
      </c>
      <c r="AL21" s="11">
        <f>SUMIFS(SmartTrans_PV!AN:AN,SmartTrans_PV!$C:$C,$B21)*1.4/10^8</f>
        <v>1732.1010077016108</v>
      </c>
      <c r="AM21" s="11">
        <f>SUMIFS(SmartTrans_PV!AO:AO,SmartTrans_PV!$C:$C,$B21)*1.4/10^8</f>
        <v>1688.3342845921334</v>
      </c>
      <c r="AN21" s="11">
        <f>SUMIFS(SmartTrans_PV!AP:AP,SmartTrans_PV!$C:$C,$B21)*1.4/10^8</f>
        <v>1641.6643600587759</v>
      </c>
      <c r="AO21" s="11">
        <f>SUMIFS(SmartTrans_PV!AQ:AQ,SmartTrans_PV!$C:$C,$B21)*1.4/10^8</f>
        <v>1591.9247180211828</v>
      </c>
      <c r="AP21" s="11">
        <f>SUMIFS(SmartTrans_PV!AR:AR,SmartTrans_PV!$C:$C,$B21)*1.4/10^8</f>
        <v>1538.9289405861109</v>
      </c>
      <c r="AQ21" s="11">
        <f>SUMIFS(SmartTrans_PV!AS:AS,SmartTrans_PV!$C:$C,$B21)*1.4/10^8</f>
        <v>1482.4707080474868</v>
      </c>
      <c r="AR21" s="11">
        <f>SUMIFS(SmartTrans_PV!AT:AT,SmartTrans_PV!$C:$C,$B21)*1.4/10^8</f>
        <v>1422.3237988863739</v>
      </c>
    </row>
    <row r="22" spans="1:44" ht="15.65">
      <c r="A22" t="s">
        <v>857</v>
      </c>
      <c r="B22" s="59" t="s">
        <v>465</v>
      </c>
      <c r="C22" s="11">
        <f>SUMIFS(SmartTrans_PV!E:E,SmartTrans_PV!$C:$C,$B22)*1.4/10^8</f>
        <v>2419.7784347762486</v>
      </c>
      <c r="D22" s="11">
        <f>MIN(SUMIFS(SmartTrans_PV!F:F,SmartTrans_PV!$C:$C,$B22)*1.4/10^8,$C22*VLOOKUP($B22,'Fuel Balance Sheet'!$G$72:$AA$102,20,FALSE))</f>
        <v>2446.5373041329422</v>
      </c>
      <c r="E22" s="11">
        <f>MIN(SUMIFS(SmartTrans_PV!G:G,SmartTrans_PV!$C:$C,$B22)*1.4/10^8,$C22*VLOOKUP($B22,'Fuel Balance Sheet'!$G$72:$AA$102,21,FALSE))</f>
        <v>1973.3248136461457</v>
      </c>
      <c r="F22" s="11">
        <f>'Intracity Transport'!F20-('Intracity Transport'!E20-E22)*(1-$D$1)</f>
        <v>2310.7730732338637</v>
      </c>
      <c r="G22" s="11">
        <f>'Intracity Transport'!G20-('Intracity Transport'!F20-F22)*(1-$G$1)</f>
        <v>2792.2139268579053</v>
      </c>
      <c r="H22" s="11">
        <f>'Intracity Transport'!H20-('Intracity Transport'!G20-G22)*(1-$J$1)</f>
        <v>3068.9681530338858</v>
      </c>
      <c r="I22" s="11">
        <f>'Intracity Transport'!I20-('Intracity Transport'!H20-H22)*(1-$J$1)</f>
        <v>3232.4587428762834</v>
      </c>
      <c r="J22" s="11">
        <f>SUMIFS(SmartTrans_PV!L:L,SmartTrans_PV!$C:$C,$B22)*1.4/10^8</f>
        <v>3373.9297499870418</v>
      </c>
      <c r="K22" s="11">
        <f>SUMIFS(SmartTrans_PV!M:M,SmartTrans_PV!$C:$C,$B22)*1.4/10^8</f>
        <v>3408.3338304109957</v>
      </c>
      <c r="L22" s="11">
        <f>SUMIFS(SmartTrans_PV!N:N,SmartTrans_PV!$C:$C,$B22)*1.4/10^8</f>
        <v>3426.5571627250079</v>
      </c>
      <c r="M22" s="11">
        <f>SUMIFS(SmartTrans_PV!O:O,SmartTrans_PV!$C:$C,$B22)*1.4/10^8</f>
        <v>3431.250757971136</v>
      </c>
      <c r="N22" s="11">
        <f>SUMIFS(SmartTrans_PV!P:P,SmartTrans_PV!$C:$C,$B22)*1.4/10^8</f>
        <v>3424.8866896788768</v>
      </c>
      <c r="O22" s="11">
        <f>SUMIFS(SmartTrans_PV!Q:Q,SmartTrans_PV!$C:$C,$B22)*1.4/10^8</f>
        <v>3409.7580938652009</v>
      </c>
      <c r="P22" s="11">
        <f>SUMIFS(SmartTrans_PV!R:R,SmartTrans_PV!$C:$C,$B22)*1.4/10^8</f>
        <v>3387.9791690345464</v>
      </c>
      <c r="Q22" s="11">
        <f>SUMIFS(SmartTrans_PV!S:S,SmartTrans_PV!$C:$C,$B22)*1.4/10^8</f>
        <v>3361.4851761787927</v>
      </c>
      <c r="R22" s="11">
        <f>SUMIFS(SmartTrans_PV!T:T,SmartTrans_PV!$C:$C,$B22)*1.4/10^8</f>
        <v>3332.0324387773085</v>
      </c>
      <c r="S22" s="11">
        <f>SUMIFS(SmartTrans_PV!U:U,SmartTrans_PV!$C:$C,$B22)*1.4/10^8</f>
        <v>3301.1983427969026</v>
      </c>
      <c r="T22" s="11">
        <f>SUMIFS(SmartTrans_PV!V:V,SmartTrans_PV!$C:$C,$B22)*1.4/10^8</f>
        <v>3270.3813366918666</v>
      </c>
      <c r="U22" s="11">
        <f>SUMIFS(SmartTrans_PV!W:W,SmartTrans_PV!$C:$C,$B22)*1.4/10^8</f>
        <v>3240.8009314039318</v>
      </c>
      <c r="V22" s="11">
        <f>SUMIFS(SmartTrans_PV!X:X,SmartTrans_PV!$C:$C,$B22)*1.4/10^8</f>
        <v>3213.4977003622844</v>
      </c>
      <c r="W22" s="11">
        <f>SUMIFS(SmartTrans_PV!Y:Y,SmartTrans_PV!$C:$C,$B22)*1.4/10^8</f>
        <v>3189.3332794836147</v>
      </c>
      <c r="X22" s="11">
        <f>SUMIFS(SmartTrans_PV!Z:Z,SmartTrans_PV!$C:$C,$B22)*1.4/10^8</f>
        <v>3168.9903671720422</v>
      </c>
      <c r="Y22" s="11">
        <f>SUMIFS(SmartTrans_PV!AA:AA,SmartTrans_PV!$C:$C,$B22)*1.4/10^8</f>
        <v>3152.9727243191546</v>
      </c>
      <c r="Z22" s="11">
        <f>SUMIFS(SmartTrans_PV!AB:AB,SmartTrans_PV!$C:$C,$B22)*1.4/10^8</f>
        <v>3141.605174303982</v>
      </c>
      <c r="AA22" s="11">
        <f>SUMIFS(SmartTrans_PV!AC:AC,SmartTrans_PV!$C:$C,$B22)*1.4/10^8</f>
        <v>3135.0336029930613</v>
      </c>
      <c r="AB22" s="11">
        <f>SUMIFS(SmartTrans_PV!AD:AD,SmartTrans_PV!$C:$C,$B22)*1.4/10^8</f>
        <v>3133.2249587403694</v>
      </c>
      <c r="AC22" s="11">
        <f>SUMIFS(SmartTrans_PV!AE:AE,SmartTrans_PV!$C:$C,$B22)*1.4/10^8</f>
        <v>3135.9672523873364</v>
      </c>
      <c r="AD22" s="11">
        <f>SUMIFS(SmartTrans_PV!AF:AF,SmartTrans_PV!$C:$C,$B22)*1.4/10^8</f>
        <v>3142.8695572628285</v>
      </c>
      <c r="AE22" s="11">
        <f>SUMIFS(SmartTrans_PV!AG:AG,SmartTrans_PV!$C:$C,$B22)*1.4/10^8</f>
        <v>3153.3620091832445</v>
      </c>
      <c r="AF22" s="11">
        <f>SUMIFS(SmartTrans_PV!AH:AH,SmartTrans_PV!$C:$C,$B22)*1.4/10^8</f>
        <v>3166.6958064523988</v>
      </c>
      <c r="AG22" s="11">
        <f>SUMIFS(SmartTrans_PV!AI:AI,SmartTrans_PV!$C:$C,$B22)*1.4/10^8</f>
        <v>3181.9432098615539</v>
      </c>
      <c r="AH22" s="11">
        <f>SUMIFS(SmartTrans_PV!AJ:AJ,SmartTrans_PV!$C:$C,$B22)*1.4/10^8</f>
        <v>3197.9975426894744</v>
      </c>
      <c r="AI22" s="11">
        <f>SUMIFS(SmartTrans_PV!AK:AK,SmartTrans_PV!$C:$C,$B22)*1.4/10^8</f>
        <v>3213.5731907023637</v>
      </c>
      <c r="AJ22" s="11">
        <f>SUMIFS(SmartTrans_PV!AL:AL,SmartTrans_PV!$C:$C,$B22)*1.4/10^8</f>
        <v>3227.2056021538997</v>
      </c>
      <c r="AK22" s="11">
        <f>SUMIFS(SmartTrans_PV!AM:AM,SmartTrans_PV!$C:$C,$B22)*1.4/10^8</f>
        <v>3237.2512877851609</v>
      </c>
      <c r="AL22" s="11">
        <f>SUMIFS(SmartTrans_PV!AN:AN,SmartTrans_PV!$C:$C,$B22)*1.4/10^8</f>
        <v>3241.8878208248225</v>
      </c>
      <c r="AM22" s="11">
        <f>SUMIFS(SmartTrans_PV!AO:AO,SmartTrans_PV!$C:$C,$B22)*1.4/10^8</f>
        <v>3239.1138369888827</v>
      </c>
      <c r="AN22" s="11">
        <f>SUMIFS(SmartTrans_PV!AP:AP,SmartTrans_PV!$C:$C,$B22)*1.4/10^8</f>
        <v>3226.7490344808525</v>
      </c>
      <c r="AO22" s="11">
        <f>SUMIFS(SmartTrans_PV!AQ:AQ,SmartTrans_PV!$C:$C,$B22)*1.4/10^8</f>
        <v>3202.4341739917472</v>
      </c>
      <c r="AP22" s="11">
        <f>SUMIFS(SmartTrans_PV!AR:AR,SmartTrans_PV!$C:$C,$B22)*1.4/10^8</f>
        <v>3163.6310786999793</v>
      </c>
      <c r="AQ22" s="11">
        <f>SUMIFS(SmartTrans_PV!AS:AS,SmartTrans_PV!$C:$C,$B22)*1.4/10^8</f>
        <v>3107.6226342714672</v>
      </c>
      <c r="AR22" s="11">
        <f>SUMIFS(SmartTrans_PV!AT:AT,SmartTrans_PV!$C:$C,$B22)*1.4/10^8</f>
        <v>3031.512788859563</v>
      </c>
    </row>
    <row r="23" spans="1:44" ht="15.65">
      <c r="A23" t="s">
        <v>856</v>
      </c>
      <c r="B23" s="59" t="s">
        <v>464</v>
      </c>
      <c r="C23" s="11">
        <f>SUMIFS(SmartTrans_PV!E:E,SmartTrans_PV!$C:$C,$B23)*1.4/10^8</f>
        <v>774.73725290484265</v>
      </c>
      <c r="D23" s="11">
        <f>MIN(SUMIFS(SmartTrans_PV!F:F,SmartTrans_PV!$C:$C,$B23)*1.4/10^8,$C23*VLOOKUP($B23,'Fuel Balance Sheet'!$G$72:$AA$102,20,FALSE))</f>
        <v>878.71142880062985</v>
      </c>
      <c r="E23" s="11">
        <f>MIN(SUMIFS(SmartTrans_PV!G:G,SmartTrans_PV!$C:$C,$B23)*1.4/10^8,$C23*VLOOKUP($B23,'Fuel Balance Sheet'!$G$72:$AA$102,21,FALSE))</f>
        <v>966.02825936951228</v>
      </c>
      <c r="F23" s="11">
        <f>'Intracity Transport'!F21-('Intracity Transport'!E21-E23)*(1-$D$1)</f>
        <v>1038.3085203082842</v>
      </c>
      <c r="G23" s="11">
        <f>'Intracity Transport'!G21-('Intracity Transport'!F21-F23)*(1-$G$1)</f>
        <v>1097.0991748489898</v>
      </c>
      <c r="H23" s="11">
        <f>'Intracity Transport'!H21-('Intracity Transport'!G21-G23)*(1-$J$1)</f>
        <v>1143.8733737589168</v>
      </c>
      <c r="I23" s="11">
        <f>'Intracity Transport'!I21-('Intracity Transport'!H21-H23)*(1-$J$1)</f>
        <v>1180.0304553406027</v>
      </c>
      <c r="J23" s="11">
        <f>SUMIFS(SmartTrans_PV!L:L,SmartTrans_PV!$C:$C,$B23)*1.4/10^8</f>
        <v>1206.8959454318306</v>
      </c>
      <c r="K23" s="11">
        <f>SUMIFS(SmartTrans_PV!M:M,SmartTrans_PV!$C:$C,$B23)*1.4/10^8</f>
        <v>1225.7215574056183</v>
      </c>
      <c r="L23" s="11">
        <f>SUMIFS(SmartTrans_PV!N:N,SmartTrans_PV!$C:$C,$B23)*1.4/10^8</f>
        <v>1237.6851921702503</v>
      </c>
      <c r="M23" s="11">
        <f>SUMIFS(SmartTrans_PV!O:O,SmartTrans_PV!$C:$C,$B23)*1.4/10^8</f>
        <v>1243.8909381692315</v>
      </c>
      <c r="N23" s="11">
        <f>SUMIFS(SmartTrans_PV!P:P,SmartTrans_PV!$C:$C,$B23)*1.4/10^8</f>
        <v>1245.3690713813412</v>
      </c>
      <c r="O23" s="11">
        <f>SUMIFS(SmartTrans_PV!Q:Q,SmartTrans_PV!$C:$C,$B23)*1.4/10^8</f>
        <v>1243.0760553205819</v>
      </c>
      <c r="P23" s="11">
        <f>SUMIFS(SmartTrans_PV!R:R,SmartTrans_PV!$C:$C,$B23)*1.4/10^8</f>
        <v>1237.8945410362116</v>
      </c>
      <c r="Q23" s="11">
        <f>SUMIFS(SmartTrans_PV!S:S,SmartTrans_PV!$C:$C,$B23)*1.4/10^8</f>
        <v>1230.6333671127313</v>
      </c>
      <c r="R23" s="11">
        <f>SUMIFS(SmartTrans_PV!T:T,SmartTrans_PV!$C:$C,$B23)*1.4/10^8</f>
        <v>1222.0275596698955</v>
      </c>
      <c r="S23" s="11">
        <f>SUMIFS(SmartTrans_PV!U:U,SmartTrans_PV!$C:$C,$B23)*1.4/10^8</f>
        <v>1212.73833236269</v>
      </c>
      <c r="T23" s="11">
        <f>SUMIFS(SmartTrans_PV!V:V,SmartTrans_PV!$C:$C,$B23)*1.4/10^8</f>
        <v>1203.3530863813617</v>
      </c>
      <c r="U23" s="11">
        <f>SUMIFS(SmartTrans_PV!W:W,SmartTrans_PV!$C:$C,$B23)*1.4/10^8</f>
        <v>1194.3854104513985</v>
      </c>
      <c r="V23" s="11">
        <f>SUMIFS(SmartTrans_PV!X:X,SmartTrans_PV!$C:$C,$B23)*1.4/10^8</f>
        <v>1186.27508083352</v>
      </c>
      <c r="W23" s="11">
        <f>SUMIFS(SmartTrans_PV!Y:Y,SmartTrans_PV!$C:$C,$B23)*1.4/10^8</f>
        <v>1179.3880613237159</v>
      </c>
      <c r="X23" s="11">
        <f>SUMIFS(SmartTrans_PV!Z:Z,SmartTrans_PV!$C:$C,$B23)*1.4/10^8</f>
        <v>1174.0165032532116</v>
      </c>
      <c r="Y23" s="11">
        <f>SUMIFS(SmartTrans_PV!AA:AA,SmartTrans_PV!$C:$C,$B23)*1.4/10^8</f>
        <v>1170.3787454884725</v>
      </c>
      <c r="Z23" s="11">
        <f>SUMIFS(SmartTrans_PV!AB:AB,SmartTrans_PV!$C:$C,$B23)*1.4/10^8</f>
        <v>1168.6193144312197</v>
      </c>
      <c r="AA23" s="11">
        <f>SUMIFS(SmartTrans_PV!AC:AC,SmartTrans_PV!$C:$C,$B23)*1.4/10^8</f>
        <v>1168.8089240184031</v>
      </c>
      <c r="AB23" s="11">
        <f>SUMIFS(SmartTrans_PV!AD:AD,SmartTrans_PV!$C:$C,$B23)*1.4/10^8</f>
        <v>1170.9444757222432</v>
      </c>
      <c r="AC23" s="11">
        <f>SUMIFS(SmartTrans_PV!AE:AE,SmartTrans_PV!$C:$C,$B23)*1.4/10^8</f>
        <v>1174.9490585501899</v>
      </c>
      <c r="AD23" s="11">
        <f>SUMIFS(SmartTrans_PV!AF:AF,SmartTrans_PV!$C:$C,$B23)*1.4/10^8</f>
        <v>1180.6719490449441</v>
      </c>
      <c r="AE23" s="11">
        <f>SUMIFS(SmartTrans_PV!AG:AG,SmartTrans_PV!$C:$C,$B23)*1.4/10^8</f>
        <v>1187.88861128445</v>
      </c>
      <c r="AF23" s="11">
        <f>SUMIFS(SmartTrans_PV!AH:AH,SmartTrans_PV!$C:$C,$B23)*1.4/10^8</f>
        <v>1196.3006968818947</v>
      </c>
      <c r="AG23" s="11">
        <f>SUMIFS(SmartTrans_PV!AI:AI,SmartTrans_PV!$C:$C,$B23)*1.4/10^8</f>
        <v>1205.5360449857239</v>
      </c>
      <c r="AH23" s="11">
        <f>SUMIFS(SmartTrans_PV!AJ:AJ,SmartTrans_PV!$C:$C,$B23)*1.4/10^8</f>
        <v>1215.1486822796146</v>
      </c>
      <c r="AI23" s="11">
        <f>SUMIFS(SmartTrans_PV!AK:AK,SmartTrans_PV!$C:$C,$B23)*1.4/10^8</f>
        <v>1224.6188229825173</v>
      </c>
      <c r="AJ23" s="11">
        <f>SUMIFS(SmartTrans_PV!AL:AL,SmartTrans_PV!$C:$C,$B23)*1.4/10^8</f>
        <v>1233.3528688485783</v>
      </c>
      <c r="AK23" s="11">
        <f>SUMIFS(SmartTrans_PV!AM:AM,SmartTrans_PV!$C:$C,$B23)*1.4/10^8</f>
        <v>1240.6834091672265</v>
      </c>
      <c r="AL23" s="11">
        <f>SUMIFS(SmartTrans_PV!AN:AN,SmartTrans_PV!$C:$C,$B23)*1.4/10^8</f>
        <v>1245.869220763137</v>
      </c>
      <c r="AM23" s="11">
        <f>SUMIFS(SmartTrans_PV!AO:AO,SmartTrans_PV!$C:$C,$B23)*1.4/10^8</f>
        <v>1248.0952679962259</v>
      </c>
      <c r="AN23" s="11">
        <f>SUMIFS(SmartTrans_PV!AP:AP,SmartTrans_PV!$C:$C,$B23)*1.4/10^8</f>
        <v>1246.4727027616455</v>
      </c>
      <c r="AO23" s="11">
        <f>SUMIFS(SmartTrans_PV!AQ:AQ,SmartTrans_PV!$C:$C,$B23)*1.4/10^8</f>
        <v>1240.0388644898048</v>
      </c>
      <c r="AP23" s="11">
        <f>SUMIFS(SmartTrans_PV!AR:AR,SmartTrans_PV!$C:$C,$B23)*1.4/10^8</f>
        <v>1227.7572801463411</v>
      </c>
      <c r="AQ23" s="11">
        <f>SUMIFS(SmartTrans_PV!AS:AS,SmartTrans_PV!$C:$C,$B23)*1.4/10^8</f>
        <v>1208.5176642321703</v>
      </c>
      <c r="AR23" s="11">
        <f>SUMIFS(SmartTrans_PV!AT:AT,SmartTrans_PV!$C:$C,$B23)*1.4/10^8</f>
        <v>1181.1359187834325</v>
      </c>
    </row>
    <row r="24" spans="1:44" ht="15.65">
      <c r="A24" t="s">
        <v>855</v>
      </c>
      <c r="B24" s="59" t="s">
        <v>462</v>
      </c>
      <c r="C24" s="11">
        <f>SUMIFS(SmartTrans_PV!E:E,SmartTrans_PV!$C:$C,$B24)*1.4/10^8</f>
        <v>162.90918166684583</v>
      </c>
      <c r="D24" s="11">
        <f>MIN(SUMIFS(SmartTrans_PV!F:F,SmartTrans_PV!$C:$C,$B24)*1.4/10^8,$C24*VLOOKUP($B24,'Fuel Balance Sheet'!$G$72:$AA$102,20,FALSE))</f>
        <v>174.65743996012796</v>
      </c>
      <c r="E24" s="11">
        <f>MIN(SUMIFS(SmartTrans_PV!G:G,SmartTrans_PV!$C:$C,$B24)*1.4/10^8,$C24*VLOOKUP($B24,'Fuel Balance Sheet'!$G$72:$AA$102,21,FALSE))</f>
        <v>188.12282498888442</v>
      </c>
      <c r="F24" s="11">
        <f>'Intracity Transport'!F22-('Intracity Transport'!E22-E24)*(1-$D$1)</f>
        <v>199.18432106424382</v>
      </c>
      <c r="G24" s="11">
        <f>'Intracity Transport'!G22-('Intracity Transport'!F22-F24)*(1-$G$1)</f>
        <v>209.2792584724011</v>
      </c>
      <c r="H24" s="11">
        <f>'Intracity Transport'!H22-('Intracity Transport'!G22-G24)*(1-$J$1)</f>
        <v>218.45415247752004</v>
      </c>
      <c r="I24" s="11">
        <f>'Intracity Transport'!I22-('Intracity Transport'!H22-H24)*(1-$J$1)</f>
        <v>226.754535521153</v>
      </c>
      <c r="J24" s="11">
        <f>SUMIFS(SmartTrans_PV!L:L,SmartTrans_PV!$C:$C,$B24)*1.4/10^8</f>
        <v>234.22495722223971</v>
      </c>
      <c r="K24" s="11">
        <f>SUMIFS(SmartTrans_PV!M:M,SmartTrans_PV!$C:$C,$B24)*1.4/10^8</f>
        <v>240.9089843771099</v>
      </c>
      <c r="L24" s="11">
        <f>SUMIFS(SmartTrans_PV!N:N,SmartTrans_PV!$C:$C,$B24)*1.4/10^8</f>
        <v>246.84920095948021</v>
      </c>
      <c r="M24" s="11">
        <f>SUMIFS(SmartTrans_PV!O:O,SmartTrans_PV!$C:$C,$B24)*1.4/10^8</f>
        <v>252.08720812045487</v>
      </c>
      <c r="N24" s="11">
        <f>SUMIFS(SmartTrans_PV!P:P,SmartTrans_PV!$C:$C,$B24)*1.4/10^8</f>
        <v>256.66362418853015</v>
      </c>
      <c r="O24" s="11">
        <f>SUMIFS(SmartTrans_PV!Q:Q,SmartTrans_PV!$C:$C,$B24)*1.4/10^8</f>
        <v>260.61808466958524</v>
      </c>
      <c r="P24" s="11">
        <f>SUMIFS(SmartTrans_PV!R:R,SmartTrans_PV!$C:$C,$B24)*1.4/10^8</f>
        <v>263.98924224689171</v>
      </c>
      <c r="Q24" s="11">
        <f>SUMIFS(SmartTrans_PV!S:S,SmartTrans_PV!$C:$C,$B24)*1.4/10^8</f>
        <v>266.81476678110778</v>
      </c>
      <c r="R24" s="11">
        <f>SUMIFS(SmartTrans_PV!T:T,SmartTrans_PV!$C:$C,$B24)*1.4/10^8</f>
        <v>269.13134531028106</v>
      </c>
      <c r="S24" s="11">
        <f>SUMIFS(SmartTrans_PV!U:U,SmartTrans_PV!$C:$C,$B24)*1.4/10^8</f>
        <v>270.97468204984568</v>
      </c>
      <c r="T24" s="11">
        <f>SUMIFS(SmartTrans_PV!V:V,SmartTrans_PV!$C:$C,$B24)*1.4/10^8</f>
        <v>272.37949839262535</v>
      </c>
      <c r="U24" s="11">
        <f>SUMIFS(SmartTrans_PV!W:W,SmartTrans_PV!$C:$C,$B24)*1.4/10^8</f>
        <v>273.37953290883121</v>
      </c>
      <c r="V24" s="11">
        <f>SUMIFS(SmartTrans_PV!X:X,SmartTrans_PV!$C:$C,$B24)*1.4/10^8</f>
        <v>274.00754134606501</v>
      </c>
      <c r="W24" s="11">
        <f>SUMIFS(SmartTrans_PV!Y:Y,SmartTrans_PV!$C:$C,$B24)*1.4/10^8</f>
        <v>274.29529662931486</v>
      </c>
      <c r="X24" s="11">
        <f>SUMIFS(SmartTrans_PV!Z:Z,SmartTrans_PV!$C:$C,$B24)*1.4/10^8</f>
        <v>274.27358886095425</v>
      </c>
      <c r="Y24" s="11">
        <f>SUMIFS(SmartTrans_PV!AA:AA,SmartTrans_PV!$C:$C,$B24)*1.4/10^8</f>
        <v>273.97222532075114</v>
      </c>
      <c r="Z24" s="11">
        <f>SUMIFS(SmartTrans_PV!AB:AB,SmartTrans_PV!$C:$C,$B24)*1.4/10^8</f>
        <v>273.42003046585984</v>
      </c>
      <c r="AA24" s="11">
        <f>SUMIFS(SmartTrans_PV!AC:AC,SmartTrans_PV!$C:$C,$B24)*1.4/10^8</f>
        <v>272.64484593081869</v>
      </c>
      <c r="AB24" s="11">
        <f>SUMIFS(SmartTrans_PV!AD:AD,SmartTrans_PV!$C:$C,$B24)*1.4/10^8</f>
        <v>271.67353052755914</v>
      </c>
      <c r="AC24" s="11">
        <f>SUMIFS(SmartTrans_PV!AE:AE,SmartTrans_PV!$C:$C,$B24)*1.4/10^8</f>
        <v>270.53196024539983</v>
      </c>
      <c r="AD24" s="11">
        <f>SUMIFS(SmartTrans_PV!AF:AF,SmartTrans_PV!$C:$C,$B24)*1.4/10^8</f>
        <v>269.24502825104639</v>
      </c>
      <c r="AE24" s="11">
        <f>SUMIFS(SmartTrans_PV!AG:AG,SmartTrans_PV!$C:$C,$B24)*1.4/10^8</f>
        <v>267.83664488859313</v>
      </c>
      <c r="AF24" s="11">
        <f>SUMIFS(SmartTrans_PV!AH:AH,SmartTrans_PV!$C:$C,$B24)*1.4/10^8</f>
        <v>266.3297376795241</v>
      </c>
      <c r="AG24" s="11">
        <f>SUMIFS(SmartTrans_PV!AI:AI,SmartTrans_PV!$C:$C,$B24)*1.4/10^8</f>
        <v>264.74625132271103</v>
      </c>
      <c r="AH24" s="11">
        <f>SUMIFS(SmartTrans_PV!AJ:AJ,SmartTrans_PV!$C:$C,$B24)*1.4/10^8</f>
        <v>263.10714769441336</v>
      </c>
      <c r="AI24" s="11">
        <f>SUMIFS(SmartTrans_PV!AK:AK,SmartTrans_PV!$C:$C,$B24)*1.4/10^8</f>
        <v>261.43240584827731</v>
      </c>
      <c r="AJ24" s="11">
        <f>SUMIFS(SmartTrans_PV!AL:AL,SmartTrans_PV!$C:$C,$B24)*1.4/10^8</f>
        <v>259.74102201533987</v>
      </c>
      <c r="AK24" s="11">
        <f>SUMIFS(SmartTrans_PV!AM:AM,SmartTrans_PV!$C:$C,$B24)*1.4/10^8</f>
        <v>258.05100960402621</v>
      </c>
      <c r="AL24" s="11">
        <f>SUMIFS(SmartTrans_PV!AN:AN,SmartTrans_PV!$C:$C,$B24)*1.4/10^8</f>
        <v>256.37939920015123</v>
      </c>
      <c r="AM24" s="11">
        <f>SUMIFS(SmartTrans_PV!AO:AO,SmartTrans_PV!$C:$C,$B24)*1.4/10^8</f>
        <v>254.74223856691304</v>
      </c>
      <c r="AN24" s="11">
        <f>SUMIFS(SmartTrans_PV!AP:AP,SmartTrans_PV!$C:$C,$B24)*1.4/10^8</f>
        <v>253.15459264490093</v>
      </c>
      <c r="AO24" s="11">
        <f>SUMIFS(SmartTrans_PV!AQ:AQ,SmartTrans_PV!$C:$C,$B24)*1.4/10^8</f>
        <v>251.63054355209454</v>
      </c>
      <c r="AP24" s="11">
        <f>SUMIFS(SmartTrans_PV!AR:AR,SmartTrans_PV!$C:$C,$B24)*1.4/10^8</f>
        <v>250.18319058385546</v>
      </c>
      <c r="AQ24" s="11">
        <f>SUMIFS(SmartTrans_PV!AS:AS,SmartTrans_PV!$C:$C,$B24)*1.4/10^8</f>
        <v>248.82465021294803</v>
      </c>
      <c r="AR24" s="11">
        <f>SUMIFS(SmartTrans_PV!AT:AT,SmartTrans_PV!$C:$C,$B24)*1.4/10^8</f>
        <v>247.5660560895052</v>
      </c>
    </row>
    <row r="25" spans="1:44" ht="15.65">
      <c r="A25" t="s">
        <v>854</v>
      </c>
      <c r="B25" s="59" t="s">
        <v>439</v>
      </c>
      <c r="C25" s="11">
        <f>SUMIFS(SmartTrans_PV!E:E,SmartTrans_PV!$C:$C,$B25)*1.4/10^8</f>
        <v>1069.3650432777592</v>
      </c>
      <c r="D25" s="11">
        <f>MIN(SUMIFS(SmartTrans_PV!F:F,SmartTrans_PV!$C:$C,$B25)*1.4/10^8,$C25*VLOOKUP($B25,'Fuel Balance Sheet'!$G$72:$AA$102,20,FALSE))</f>
        <v>1104.797585060792</v>
      </c>
      <c r="E25" s="11">
        <f>MIN(SUMIFS(SmartTrans_PV!G:G,SmartTrans_PV!$C:$C,$B25)*1.4/10^8,$C25*VLOOKUP($B25,'Fuel Balance Sheet'!$G$72:$AA$102,21,FALSE))</f>
        <v>1132.6213431513963</v>
      </c>
      <c r="F25" s="11">
        <f>'Intracity Transport'!F23-('Intracity Transport'!E23-E25)*(1-$D$1)</f>
        <v>1174.1875316241399</v>
      </c>
      <c r="G25" s="11">
        <f>'Intracity Transport'!G23-('Intracity Transport'!F23-F25)*(1-$G$1)</f>
        <v>1218.1687871853144</v>
      </c>
      <c r="H25" s="11">
        <f>'Intracity Transport'!H23-('Intracity Transport'!G23-G25)*(1-$J$1)</f>
        <v>1259.4660375828771</v>
      </c>
      <c r="I25" s="11">
        <f>'Intracity Transport'!I23-('Intracity Transport'!H23-H25)*(1-$J$1)</f>
        <v>1298.1846366483005</v>
      </c>
      <c r="J25" s="11">
        <f>SUMIFS(SmartTrans_PV!L:L,SmartTrans_PV!$C:$C,$B25)*1.4/10^8</f>
        <v>1334.5150395057976</v>
      </c>
      <c r="K25" s="11">
        <f>SUMIFS(SmartTrans_PV!M:M,SmartTrans_PV!$C:$C,$B25)*1.4/10^8</f>
        <v>1366.6850726559812</v>
      </c>
      <c r="L25" s="11">
        <f>SUMIFS(SmartTrans_PV!N:N,SmartTrans_PV!$C:$C,$B25)*1.4/10^8</f>
        <v>1395.0553938085422</v>
      </c>
      <c r="M25" s="11">
        <f>SUMIFS(SmartTrans_PV!O:O,SmartTrans_PV!$C:$C,$B25)*1.4/10^8</f>
        <v>1419.0478970077061</v>
      </c>
      <c r="N25" s="11">
        <f>SUMIFS(SmartTrans_PV!P:P,SmartTrans_PV!$C:$C,$B25)*1.4/10^8</f>
        <v>1438.1695775904659</v>
      </c>
      <c r="O25" s="11">
        <f>SUMIFS(SmartTrans_PV!Q:Q,SmartTrans_PV!$C:$C,$B25)*1.4/10^8</f>
        <v>1452.0125321865241</v>
      </c>
      <c r="P25" s="11">
        <f>SUMIFS(SmartTrans_PV!R:R,SmartTrans_PV!$C:$C,$B25)*1.4/10^8</f>
        <v>1460.2539587183239</v>
      </c>
      <c r="Q25" s="11">
        <f>SUMIFS(SmartTrans_PV!S:S,SmartTrans_PV!$C:$C,$B25)*1.4/10^8</f>
        <v>1462.6561564010481</v>
      </c>
      <c r="R25" s="11">
        <f>SUMIFS(SmartTrans_PV!T:T,SmartTrans_PV!$C:$C,$B25)*1.4/10^8</f>
        <v>1459.0665257426019</v>
      </c>
      <c r="S25" s="11">
        <f>SUMIFS(SmartTrans_PV!U:U,SmartTrans_PV!$C:$C,$B25)*1.4/10^8</f>
        <v>1449.417568543616</v>
      </c>
      <c r="T25" s="11">
        <f>SUMIFS(SmartTrans_PV!V:V,SmartTrans_PV!$C:$C,$B25)*1.4/10^8</f>
        <v>1433.7268878974439</v>
      </c>
      <c r="U25" s="11">
        <f>SUMIFS(SmartTrans_PV!W:W,SmartTrans_PV!$C:$C,$B25)*1.4/10^8</f>
        <v>1412.097188190234</v>
      </c>
      <c r="V25" s="11">
        <f>SUMIFS(SmartTrans_PV!X:X,SmartTrans_PV!$C:$C,$B25)*1.4/10^8</f>
        <v>1384.7162751007809</v>
      </c>
      <c r="W25" s="11">
        <f>SUMIFS(SmartTrans_PV!Y:Y,SmartTrans_PV!$C:$C,$B25)*1.4/10^8</f>
        <v>1351.8570556006684</v>
      </c>
      <c r="X25" s="11">
        <f>SUMIFS(SmartTrans_PV!Z:Z,SmartTrans_PV!$C:$C,$B25)*1.4/10^8</f>
        <v>1313.8775379541978</v>
      </c>
      <c r="Y25" s="11">
        <f>SUMIFS(SmartTrans_PV!AA:AA,SmartTrans_PV!$C:$C,$B25)*1.4/10^8</f>
        <v>1271.2208317183799</v>
      </c>
      <c r="Z25" s="11">
        <f>SUMIFS(SmartTrans_PV!AB:AB,SmartTrans_PV!$C:$C,$B25)*1.4/10^8</f>
        <v>1224.4151477430025</v>
      </c>
      <c r="AA25" s="11">
        <f>SUMIFS(SmartTrans_PV!AC:AC,SmartTrans_PV!$C:$C,$B25)*1.4/10^8</f>
        <v>1174.0737981705445</v>
      </c>
      <c r="AB25" s="11">
        <f>SUMIFS(SmartTrans_PV!AD:AD,SmartTrans_PV!$C:$C,$B25)*1.4/10^8</f>
        <v>1120.8951964362375</v>
      </c>
      <c r="AC25" s="11">
        <f>SUMIFS(SmartTrans_PV!AE:AE,SmartTrans_PV!$C:$C,$B25)*1.4/10^8</f>
        <v>1065.6628572680481</v>
      </c>
      <c r="AD25" s="11">
        <f>SUMIFS(SmartTrans_PV!AF:AF,SmartTrans_PV!$C:$C,$B25)*1.4/10^8</f>
        <v>1009.245396686653</v>
      </c>
      <c r="AE25" s="11">
        <f>SUMIFS(SmartTrans_PV!AG:AG,SmartTrans_PV!$C:$C,$B25)*1.4/10^8</f>
        <v>952.59653200548473</v>
      </c>
      <c r="AF25" s="11">
        <f>SUMIFS(SmartTrans_PV!AH:AH,SmartTrans_PV!$C:$C,$B25)*1.4/10^8</f>
        <v>896.75508183069337</v>
      </c>
      <c r="AG25" s="11">
        <f>SUMIFS(SmartTrans_PV!AI:AI,SmartTrans_PV!$C:$C,$B25)*1.4/10^8</f>
        <v>842.84496606116511</v>
      </c>
      <c r="AH25" s="11">
        <f>SUMIFS(SmartTrans_PV!AJ:AJ,SmartTrans_PV!$C:$C,$B25)*1.4/10^8</f>
        <v>792.07520588851469</v>
      </c>
      <c r="AI25" s="11">
        <f>SUMIFS(SmartTrans_PV!AK:AK,SmartTrans_PV!$C:$C,$B25)*1.4/10^8</f>
        <v>745.73992379710876</v>
      </c>
      <c r="AJ25" s="11">
        <f>SUMIFS(SmartTrans_PV!AL:AL,SmartTrans_PV!$C:$C,$B25)*1.4/10^8</f>
        <v>705.21834356403212</v>
      </c>
      <c r="AK25" s="11">
        <f>SUMIFS(SmartTrans_PV!AM:AM,SmartTrans_PV!$C:$C,$B25)*1.4/10^8</f>
        <v>671.97479025905329</v>
      </c>
      <c r="AL25" s="11">
        <f>SUMIFS(SmartTrans_PV!AN:AN,SmartTrans_PV!$C:$C,$B25)*1.4/10^8</f>
        <v>647.55869024477954</v>
      </c>
      <c r="AM25" s="11">
        <f>SUMIFS(SmartTrans_PV!AO:AO,SmartTrans_PV!$C:$C,$B25)*1.4/10^8</f>
        <v>633.60457117647059</v>
      </c>
      <c r="AN25" s="11">
        <f>SUMIFS(SmartTrans_PV!AP:AP,SmartTrans_PV!$C:$C,$B25)*1.4/10^8</f>
        <v>631.83206200213544</v>
      </c>
      <c r="AO25" s="11">
        <f>SUMIFS(SmartTrans_PV!AQ:AQ,SmartTrans_PV!$C:$C,$B25)*1.4/10^8</f>
        <v>644.04589296249014</v>
      </c>
      <c r="AP25" s="11">
        <f>SUMIFS(SmartTrans_PV!AR:AR,SmartTrans_PV!$C:$C,$B25)*1.4/10^8</f>
        <v>672.13589559104651</v>
      </c>
      <c r="AQ25" s="11">
        <f>SUMIFS(SmartTrans_PV!AS:AS,SmartTrans_PV!$C:$C,$B25)*1.4/10^8</f>
        <v>718.0770027139996</v>
      </c>
      <c r="AR25" s="11">
        <f>SUMIFS(SmartTrans_PV!AT:AT,SmartTrans_PV!$C:$C,$B25)*1.4/10^8</f>
        <v>783.92924845027517</v>
      </c>
    </row>
    <row r="26" spans="1:44" ht="15.65">
      <c r="A26" t="s">
        <v>853</v>
      </c>
      <c r="B26" s="59" t="s">
        <v>444</v>
      </c>
      <c r="C26" s="11">
        <f>SUMIFS(SmartTrans_PV!E:E,SmartTrans_PV!$C:$C,$B26)*1.4/10^8</f>
        <v>1463.3931719532948</v>
      </c>
      <c r="D26" s="11">
        <f>MIN(SUMIFS(SmartTrans_PV!F:F,SmartTrans_PV!$C:$C,$B26)*1.4/10^8,$C26*VLOOKUP($B26,'Fuel Balance Sheet'!$G$72:$AA$102,20,FALSE))</f>
        <v>1489.3711309757659</v>
      </c>
      <c r="E26" s="11">
        <f>MIN(SUMIFS(SmartTrans_PV!G:G,SmartTrans_PV!$C:$C,$B26)*1.4/10^8,$C26*VLOOKUP($B26,'Fuel Balance Sheet'!$G$72:$AA$102,21,FALSE))</f>
        <v>1548.8025723569006</v>
      </c>
      <c r="F26" s="11">
        <f>'Intracity Transport'!F24-('Intracity Transport'!E24-E26)*(1-$D$1)</f>
        <v>1626.4317230488075</v>
      </c>
      <c r="G26" s="11">
        <f>'Intracity Transport'!G24-('Intracity Transport'!F24-F26)*(1-$G$1)</f>
        <v>1712.5788965652098</v>
      </c>
      <c r="H26" s="11">
        <f>'Intracity Transport'!H24-('Intracity Transport'!G24-G26)*(1-$J$1)</f>
        <v>1785.3536667350263</v>
      </c>
      <c r="I26" s="11">
        <f>'Intracity Transport'!I24-('Intracity Transport'!H24-H26)*(1-$J$1)</f>
        <v>1849.9691218211647</v>
      </c>
      <c r="J26" s="11">
        <f>SUMIFS(SmartTrans_PV!L:L,SmartTrans_PV!$C:$C,$B26)*1.4/10^8</f>
        <v>1911.6533123466477</v>
      </c>
      <c r="K26" s="11">
        <f>SUMIFS(SmartTrans_PV!M:M,SmartTrans_PV!$C:$C,$B26)*1.4/10^8</f>
        <v>1964.8138302250611</v>
      </c>
      <c r="L26" s="11">
        <f>SUMIFS(SmartTrans_PV!N:N,SmartTrans_PV!$C:$C,$B26)*1.4/10^8</f>
        <v>2014.7086504996737</v>
      </c>
      <c r="M26" s="11">
        <f>SUMIFS(SmartTrans_PV!O:O,SmartTrans_PV!$C:$C,$B26)*1.4/10^8</f>
        <v>2061.1930000390671</v>
      </c>
      <c r="N26" s="11">
        <f>SUMIFS(SmartTrans_PV!P:P,SmartTrans_PV!$C:$C,$B26)*1.4/10^8</f>
        <v>2104.137067971968</v>
      </c>
      <c r="O26" s="11">
        <f>SUMIFS(SmartTrans_PV!Q:Q,SmartTrans_PV!$C:$C,$B26)*1.4/10^8</f>
        <v>2143.4260056872063</v>
      </c>
      <c r="P26" s="11">
        <f>SUMIFS(SmartTrans_PV!R:R,SmartTrans_PV!$C:$C,$B26)*1.4/10^8</f>
        <v>2178.9599268337206</v>
      </c>
      <c r="Q26" s="11">
        <f>SUMIFS(SmartTrans_PV!S:S,SmartTrans_PV!$C:$C,$B26)*1.4/10^8</f>
        <v>2210.6539073205813</v>
      </c>
      <c r="R26" s="11">
        <f>SUMIFS(SmartTrans_PV!T:T,SmartTrans_PV!$C:$C,$B26)*1.4/10^8</f>
        <v>2238.4379853169676</v>
      </c>
      <c r="S26" s="11">
        <f>SUMIFS(SmartTrans_PV!U:U,SmartTrans_PV!$C:$C,$B26)*1.4/10^8</f>
        <v>2262.2571612521701</v>
      </c>
      <c r="T26" s="11">
        <f>SUMIFS(SmartTrans_PV!V:V,SmartTrans_PV!$C:$C,$B26)*1.4/10^8</f>
        <v>2282.071397815605</v>
      </c>
      <c r="U26" s="11">
        <f>SUMIFS(SmartTrans_PV!W:W,SmartTrans_PV!$C:$C,$B26)*1.4/10^8</f>
        <v>2297.8556199568015</v>
      </c>
      <c r="V26" s="11">
        <f>SUMIFS(SmartTrans_PV!X:X,SmartTrans_PV!$C:$C,$B26)*1.4/10^8</f>
        <v>2309.599714885403</v>
      </c>
      <c r="W26" s="11">
        <f>SUMIFS(SmartTrans_PV!Y:Y,SmartTrans_PV!$C:$C,$B26)*1.4/10^8</f>
        <v>2317.3085320711743</v>
      </c>
      <c r="X26" s="11">
        <f>SUMIFS(SmartTrans_PV!Z:Z,SmartTrans_PV!$C:$C,$B26)*1.4/10^8</f>
        <v>2321.0018832439882</v>
      </c>
      <c r="Y26" s="11">
        <f>SUMIFS(SmartTrans_PV!AA:AA,SmartTrans_PV!$C:$C,$B26)*1.4/10^8</f>
        <v>2320.7145423938459</v>
      </c>
      <c r="Z26" s="11">
        <f>SUMIFS(SmartTrans_PV!AB:AB,SmartTrans_PV!$C:$C,$B26)*1.4/10^8</f>
        <v>2316.4962457708434</v>
      </c>
      <c r="AA26" s="11">
        <f>SUMIFS(SmartTrans_PV!AC:AC,SmartTrans_PV!$C:$C,$B26)*1.4/10^8</f>
        <v>2308.4116918852187</v>
      </c>
      <c r="AB26" s="11">
        <f>SUMIFS(SmartTrans_PV!AD:AD,SmartTrans_PV!$C:$C,$B26)*1.4/10^8</f>
        <v>2296.5405415073105</v>
      </c>
      <c r="AC26" s="11">
        <f>SUMIFS(SmartTrans_PV!AE:AE,SmartTrans_PV!$C:$C,$B26)*1.4/10^8</f>
        <v>2280.9774176675851</v>
      </c>
      <c r="AD26" s="11">
        <f>SUMIFS(SmartTrans_PV!AF:AF,SmartTrans_PV!$C:$C,$B26)*1.4/10^8</f>
        <v>2261.8319056566102</v>
      </c>
      <c r="AE26" s="11">
        <f>SUMIFS(SmartTrans_PV!AG:AG,SmartTrans_PV!$C:$C,$B26)*1.4/10^8</f>
        <v>2239.2285530250756</v>
      </c>
      <c r="AF26" s="11">
        <f>SUMIFS(SmartTrans_PV!AH:AH,SmartTrans_PV!$C:$C,$B26)*1.4/10^8</f>
        <v>2213.3068695838033</v>
      </c>
      <c r="AG26" s="11">
        <f>SUMIFS(SmartTrans_PV!AI:AI,SmartTrans_PV!$C:$C,$B26)*1.4/10^8</f>
        <v>2184.2213274037022</v>
      </c>
      <c r="AH26" s="11">
        <f>SUMIFS(SmartTrans_PV!AJ:AJ,SmartTrans_PV!$C:$C,$B26)*1.4/10^8</f>
        <v>2152.141360815825</v>
      </c>
      <c r="AI26" s="11">
        <f>SUMIFS(SmartTrans_PV!AK:AK,SmartTrans_PV!$C:$C,$B26)*1.4/10^8</f>
        <v>2117.2513664113176</v>
      </c>
      <c r="AJ26" s="11">
        <f>SUMIFS(SmartTrans_PV!AL:AL,SmartTrans_PV!$C:$C,$B26)*1.4/10^8</f>
        <v>2079.7507030414749</v>
      </c>
      <c r="AK26" s="11">
        <f>SUMIFS(SmartTrans_PV!AM:AM,SmartTrans_PV!$C:$C,$B26)*1.4/10^8</f>
        <v>2039.8536918176505</v>
      </c>
      <c r="AL26" s="11">
        <f>SUMIFS(SmartTrans_PV!AN:AN,SmartTrans_PV!$C:$C,$B26)*1.4/10^8</f>
        <v>1997.7896161113849</v>
      </c>
      <c r="AM26" s="11">
        <f>SUMIFS(SmartTrans_PV!AO:AO,SmartTrans_PV!$C:$C,$B26)*1.4/10^8</f>
        <v>1953.8027215542922</v>
      </c>
      <c r="AN26" s="11">
        <f>SUMIFS(SmartTrans_PV!AP:AP,SmartTrans_PV!$C:$C,$B26)*1.4/10^8</f>
        <v>1908.1522160381005</v>
      </c>
      <c r="AO26" s="11">
        <f>SUMIFS(SmartTrans_PV!AQ:AQ,SmartTrans_PV!$C:$C,$B26)*1.4/10^8</f>
        <v>1861.1122697146686</v>
      </c>
      <c r="AP26" s="11">
        <f>SUMIFS(SmartTrans_PV!AR:AR,SmartTrans_PV!$C:$C,$B26)*1.4/10^8</f>
        <v>1812.9720149959655</v>
      </c>
      <c r="AQ26" s="11">
        <f>SUMIFS(SmartTrans_PV!AS:AS,SmartTrans_PV!$C:$C,$B26)*1.4/10^8</f>
        <v>1764.0355465541084</v>
      </c>
      <c r="AR26" s="11">
        <f>SUMIFS(SmartTrans_PV!AT:AT,SmartTrans_PV!$C:$C,$B26)*1.4/10^8</f>
        <v>1714.6219213212573</v>
      </c>
    </row>
    <row r="27" spans="1:44" ht="15.65">
      <c r="A27" t="s">
        <v>852</v>
      </c>
      <c r="B27" s="59" t="s">
        <v>463</v>
      </c>
      <c r="C27" s="11">
        <f>SUMIFS(SmartTrans_PV!E:E,SmartTrans_PV!$C:$C,$B27)*1.4/10^8</f>
        <v>581.09062386241487</v>
      </c>
      <c r="D27" s="11">
        <f>MIN(SUMIFS(SmartTrans_PV!F:F,SmartTrans_PV!$C:$C,$B27)*1.4/10^8,$C27*VLOOKUP($B27,'Fuel Balance Sheet'!$G$72:$AA$102,20,FALSE))</f>
        <v>604.08502258997271</v>
      </c>
      <c r="E27" s="11">
        <f>MIN(SUMIFS(SmartTrans_PV!G:G,SmartTrans_PV!$C:$C,$B27)*1.4/10^8,$C27*VLOOKUP($B27,'Fuel Balance Sheet'!$G$72:$AA$102,21,FALSE))</f>
        <v>655.10905064030601</v>
      </c>
      <c r="F27" s="11">
        <f>'Intracity Transport'!F25-('Intracity Transport'!E25-E27)*(1-$D$1)</f>
        <v>689.68113408793624</v>
      </c>
      <c r="G27" s="11">
        <f>'Intracity Transport'!G25-('Intracity Transport'!F25-F27)*(1-$G$1)</f>
        <v>722.52271705314377</v>
      </c>
      <c r="H27" s="11">
        <f>'Intracity Transport'!H25-('Intracity Transport'!G25-G27)*(1-$J$1)</f>
        <v>753.56542288241894</v>
      </c>
      <c r="I27" s="11">
        <f>'Intracity Transport'!I25-('Intracity Transport'!H25-H27)*(1-$J$1)</f>
        <v>782.74962191236614</v>
      </c>
      <c r="J27" s="11">
        <f>SUMIFS(SmartTrans_PV!L:L,SmartTrans_PV!$C:$C,$B27)*1.4/10^8</f>
        <v>810.02443146970995</v>
      </c>
      <c r="K27" s="11">
        <f>SUMIFS(SmartTrans_PV!M:M,SmartTrans_PV!$C:$C,$B27)*1.4/10^8</f>
        <v>835.34771587128864</v>
      </c>
      <c r="L27" s="11">
        <f>SUMIFS(SmartTrans_PV!N:N,SmartTrans_PV!$C:$C,$B27)*1.4/10^8</f>
        <v>858.68608642405729</v>
      </c>
      <c r="M27" s="11">
        <f>SUMIFS(SmartTrans_PV!O:O,SmartTrans_PV!$C:$C,$B27)*1.4/10^8</f>
        <v>880.01490142508771</v>
      </c>
      <c r="N27" s="11">
        <f>SUMIFS(SmartTrans_PV!P:P,SmartTrans_PV!$C:$C,$B27)*1.4/10^8</f>
        <v>899.3182661615773</v>
      </c>
      <c r="O27" s="11">
        <f>SUMIFS(SmartTrans_PV!Q:Q,SmartTrans_PV!$C:$C,$B27)*1.4/10^8</f>
        <v>916.589032910828</v>
      </c>
      <c r="P27" s="11">
        <f>SUMIFS(SmartTrans_PV!R:R,SmartTrans_PV!$C:$C,$B27)*1.4/10^8</f>
        <v>931.8288009402653</v>
      </c>
      <c r="Q27" s="11">
        <f>SUMIFS(SmartTrans_PV!S:S,SmartTrans_PV!$C:$C,$B27)*1.4/10^8</f>
        <v>945.04791650743289</v>
      </c>
      <c r="R27" s="11">
        <f>SUMIFS(SmartTrans_PV!T:T,SmartTrans_PV!$C:$C,$B27)*1.4/10^8</f>
        <v>956.2654728599889</v>
      </c>
      <c r="S27" s="11">
        <f>SUMIFS(SmartTrans_PV!U:U,SmartTrans_PV!$C:$C,$B27)*1.4/10^8</f>
        <v>965.50931023570479</v>
      </c>
      <c r="T27" s="11">
        <f>SUMIFS(SmartTrans_PV!V:V,SmartTrans_PV!$C:$C,$B27)*1.4/10^8</f>
        <v>972.81601586247893</v>
      </c>
      <c r="U27" s="11">
        <f>SUMIFS(SmartTrans_PV!W:W,SmartTrans_PV!$C:$C,$B27)*1.4/10^8</f>
        <v>978.2309239583177</v>
      </c>
      <c r="V27" s="11">
        <f>SUMIFS(SmartTrans_PV!X:X,SmartTrans_PV!$C:$C,$B27)*1.4/10^8</f>
        <v>981.80811573134827</v>
      </c>
      <c r="W27" s="11">
        <f>SUMIFS(SmartTrans_PV!Y:Y,SmartTrans_PV!$C:$C,$B27)*1.4/10^8</f>
        <v>983.61041937981588</v>
      </c>
      <c r="X27" s="11">
        <f>SUMIFS(SmartTrans_PV!Z:Z,SmartTrans_PV!$C:$C,$B27)*1.4/10^8</f>
        <v>983.7094100920782</v>
      </c>
      <c r="Y27" s="11">
        <f>SUMIFS(SmartTrans_PV!AA:AA,SmartTrans_PV!$C:$C,$B27)*1.4/10^8</f>
        <v>982.18541004661881</v>
      </c>
      <c r="Z27" s="11">
        <f>SUMIFS(SmartTrans_PV!AB:AB,SmartTrans_PV!$C:$C,$B27)*1.4/10^8</f>
        <v>979.12748841202483</v>
      </c>
      <c r="AA27" s="11">
        <f>SUMIFS(SmartTrans_PV!AC:AC,SmartTrans_PV!$C:$C,$B27)*1.4/10^8</f>
        <v>974.63346134701465</v>
      </c>
      <c r="AB27" s="11">
        <f>SUMIFS(SmartTrans_PV!AD:AD,SmartTrans_PV!$C:$C,$B27)*1.4/10^8</f>
        <v>968.8098920004129</v>
      </c>
      <c r="AC27" s="11">
        <f>SUMIFS(SmartTrans_PV!AE:AE,SmartTrans_PV!$C:$C,$B27)*1.4/10^8</f>
        <v>961.77209051116506</v>
      </c>
      <c r="AD27" s="11">
        <f>SUMIFS(SmartTrans_PV!AF:AF,SmartTrans_PV!$C:$C,$B27)*1.4/10^8</f>
        <v>953.64411400833785</v>
      </c>
      <c r="AE27" s="11">
        <f>SUMIFS(SmartTrans_PV!AG:AG,SmartTrans_PV!$C:$C,$B27)*1.4/10^8</f>
        <v>944.55876661110926</v>
      </c>
      <c r="AF27" s="11">
        <f>SUMIFS(SmartTrans_PV!AH:AH,SmartTrans_PV!$C:$C,$B27)*1.4/10^8</f>
        <v>934.65759942877719</v>
      </c>
      <c r="AG27" s="11">
        <f>SUMIFS(SmartTrans_PV!AI:AI,SmartTrans_PV!$C:$C,$B27)*1.4/10^8</f>
        <v>924.0909105607484</v>
      </c>
      <c r="AH27" s="11">
        <f>SUMIFS(SmartTrans_PV!AJ:AJ,SmartTrans_PV!$C:$C,$B27)*1.4/10^8</f>
        <v>913.01774509656252</v>
      </c>
      <c r="AI27" s="11">
        <f>SUMIFS(SmartTrans_PV!AK:AK,SmartTrans_PV!$C:$C,$B27)*1.4/10^8</f>
        <v>901.60589511586909</v>
      </c>
      <c r="AJ27" s="11">
        <f>SUMIFS(SmartTrans_PV!AL:AL,SmartTrans_PV!$C:$C,$B27)*1.4/10^8</f>
        <v>890.0318996884248</v>
      </c>
      <c r="AK27" s="11">
        <f>SUMIFS(SmartTrans_PV!AM:AM,SmartTrans_PV!$C:$C,$B27)*1.4/10^8</f>
        <v>878.48104487411456</v>
      </c>
      <c r="AL27" s="11">
        <f>SUMIFS(SmartTrans_PV!AN:AN,SmartTrans_PV!$C:$C,$B27)*1.4/10^8</f>
        <v>867.14736372294817</v>
      </c>
      <c r="AM27" s="11">
        <f>SUMIFS(SmartTrans_PV!AO:AO,SmartTrans_PV!$C:$C,$B27)*1.4/10^8</f>
        <v>856.23363627501703</v>
      </c>
      <c r="AN27" s="11">
        <f>SUMIFS(SmartTrans_PV!AP:AP,SmartTrans_PV!$C:$C,$B27)*1.4/10^8</f>
        <v>845.95138956058224</v>
      </c>
      <c r="AO27" s="11">
        <f>SUMIFS(SmartTrans_PV!AQ:AQ,SmartTrans_PV!$C:$C,$B27)*1.4/10^8</f>
        <v>836.52089759996932</v>
      </c>
      <c r="AP27" s="11">
        <f>SUMIFS(SmartTrans_PV!AR:AR,SmartTrans_PV!$C:$C,$B27)*1.4/10^8</f>
        <v>828.17118140366267</v>
      </c>
      <c r="AQ27" s="11">
        <f>SUMIFS(SmartTrans_PV!AS:AS,SmartTrans_PV!$C:$C,$B27)*1.4/10^8</f>
        <v>821.14000897224366</v>
      </c>
      <c r="AR27" s="11">
        <f>SUMIFS(SmartTrans_PV!AT:AT,SmartTrans_PV!$C:$C,$B27)*1.4/10^8</f>
        <v>815.67389529640047</v>
      </c>
    </row>
    <row r="28" spans="1:44" ht="15.65">
      <c r="A28" t="s">
        <v>851</v>
      </c>
      <c r="B28" s="59" t="s">
        <v>441</v>
      </c>
      <c r="C28" s="11">
        <f>SUMIFS(SmartTrans_PV!E:E,SmartTrans_PV!$C:$C,$B28)*1.4/10^8</f>
        <v>846.12682474448593</v>
      </c>
      <c r="D28" s="11">
        <f>MIN(SUMIFS(SmartTrans_PV!F:F,SmartTrans_PV!$C:$C,$B28)*1.4/10^8,$C28*VLOOKUP($B28,'Fuel Balance Sheet'!$G$72:$AA$102,20,FALSE))</f>
        <v>888.18663945046512</v>
      </c>
      <c r="E28" s="11">
        <f>MIN(SUMIFS(SmartTrans_PV!G:G,SmartTrans_PV!$C:$C,$B28)*1.4/10^8,$C28*VLOOKUP($B28,'Fuel Balance Sheet'!$G$72:$AA$102,21,FALSE))</f>
        <v>930.37700907655142</v>
      </c>
      <c r="F28" s="11">
        <f>'Intracity Transport'!F26-('Intracity Transport'!E26-E28)*(1-$D$1)</f>
        <v>972.30477922139028</v>
      </c>
      <c r="G28" s="11">
        <f>'Intracity Transport'!G26-('Intracity Transport'!F26-F28)*(1-$G$1)</f>
        <v>1013.6033209627805</v>
      </c>
      <c r="H28" s="11">
        <f>'Intracity Transport'!H26-('Intracity Transport'!G26-G28)*(1-$J$1)</f>
        <v>1053.9325308576908</v>
      </c>
      <c r="I28" s="11">
        <f>'Intracity Transport'!I26-('Intracity Transport'!H26-H28)*(1-$J$1)</f>
        <v>1092.9788309422515</v>
      </c>
      <c r="J28" s="11">
        <f>SUMIFS(SmartTrans_PV!L:L,SmartTrans_PV!$C:$C,$B28)*1.4/10^8</f>
        <v>1130.4551687317501</v>
      </c>
      <c r="K28" s="11">
        <f>SUMIFS(SmartTrans_PV!M:M,SmartTrans_PV!$C:$C,$B28)*1.4/10^8</f>
        <v>1166.1010172206531</v>
      </c>
      <c r="L28" s="11">
        <f>SUMIFS(SmartTrans_PV!N:N,SmartTrans_PV!$C:$C,$B28)*1.4/10^8</f>
        <v>1199.6823748825702</v>
      </c>
      <c r="M28" s="11">
        <f>SUMIFS(SmartTrans_PV!O:O,SmartTrans_PV!$C:$C,$B28)*1.4/10^8</f>
        <v>1230.9917656702892</v>
      </c>
      <c r="N28" s="11">
        <f>SUMIFS(SmartTrans_PV!P:P,SmartTrans_PV!$C:$C,$B28)*1.4/10^8</f>
        <v>1259.8482390157546</v>
      </c>
      <c r="O28" s="11">
        <f>SUMIFS(SmartTrans_PV!Q:Q,SmartTrans_PV!$C:$C,$B28)*1.4/10^8</f>
        <v>1286.097369830077</v>
      </c>
      <c r="P28" s="11">
        <f>SUMIFS(SmartTrans_PV!R:R,SmartTrans_PV!$C:$C,$B28)*1.4/10^8</f>
        <v>1309.6112585035291</v>
      </c>
      <c r="Q28" s="11">
        <f>SUMIFS(SmartTrans_PV!S:S,SmartTrans_PV!$C:$C,$B28)*1.4/10^8</f>
        <v>1330.2885309055443</v>
      </c>
      <c r="R28" s="11">
        <f>SUMIFS(SmartTrans_PV!T:T,SmartTrans_PV!$C:$C,$B28)*1.4/10^8</f>
        <v>1348.0543383847198</v>
      </c>
      <c r="S28" s="11">
        <f>SUMIFS(SmartTrans_PV!U:U,SmartTrans_PV!$C:$C,$B28)*1.4/10^8</f>
        <v>1362.8603577688273</v>
      </c>
      <c r="T28" s="11">
        <f>SUMIFS(SmartTrans_PV!V:V,SmartTrans_PV!$C:$C,$B28)*1.4/10^8</f>
        <v>1374.6847913647894</v>
      </c>
      <c r="U28" s="11">
        <f>SUMIFS(SmartTrans_PV!W:W,SmartTrans_PV!$C:$C,$B28)*1.4/10^8</f>
        <v>1383.5323669586862</v>
      </c>
      <c r="V28" s="11">
        <f>SUMIFS(SmartTrans_PV!X:X,SmartTrans_PV!$C:$C,$B28)*1.4/10^8</f>
        <v>1389.4343378157791</v>
      </c>
      <c r="W28" s="11">
        <f>SUMIFS(SmartTrans_PV!Y:Y,SmartTrans_PV!$C:$C,$B28)*1.4/10^8</f>
        <v>1392.4484826804787</v>
      </c>
      <c r="X28" s="11">
        <f>SUMIFS(SmartTrans_PV!Z:Z,SmartTrans_PV!$C:$C,$B28)*1.4/10^8</f>
        <v>1392.6591057763685</v>
      </c>
      <c r="Y28" s="11">
        <f>SUMIFS(SmartTrans_PV!AA:AA,SmartTrans_PV!$C:$C,$B28)*1.4/10^8</f>
        <v>1390.1770368061875</v>
      </c>
      <c r="Z28" s="11">
        <f>SUMIFS(SmartTrans_PV!AB:AB,SmartTrans_PV!$C:$C,$B28)*1.4/10^8</f>
        <v>1385.1396309518395</v>
      </c>
      <c r="AA28" s="11">
        <f>SUMIFS(SmartTrans_PV!AC:AC,SmartTrans_PV!$C:$C,$B28)*1.4/10^8</f>
        <v>1377.7107688743954</v>
      </c>
      <c r="AB28" s="11">
        <f>SUMIFS(SmartTrans_PV!AD:AD,SmartTrans_PV!$C:$C,$B28)*1.4/10^8</f>
        <v>1368.0808567140884</v>
      </c>
      <c r="AC28" s="11">
        <f>SUMIFS(SmartTrans_PV!AE:AE,SmartTrans_PV!$C:$C,$B28)*1.4/10^8</f>
        <v>1356.4668260903129</v>
      </c>
      <c r="AD28" s="11">
        <f>SUMIFS(SmartTrans_PV!AF:AF,SmartTrans_PV!$C:$C,$B28)*1.4/10^8</f>
        <v>1343.1121341016212</v>
      </c>
      <c r="AE28" s="11">
        <f>SUMIFS(SmartTrans_PV!AG:AG,SmartTrans_PV!$C:$C,$B28)*1.4/10^8</f>
        <v>1328.2867633257483</v>
      </c>
      <c r="AF28" s="11">
        <f>SUMIFS(SmartTrans_PV!AH:AH,SmartTrans_PV!$C:$C,$B28)*1.4/10^8</f>
        <v>1312.2872218195682</v>
      </c>
      <c r="AG28" s="11">
        <f>SUMIFS(SmartTrans_PV!AI:AI,SmartTrans_PV!$C:$C,$B28)*1.4/10^8</f>
        <v>1295.4365431191311</v>
      </c>
      <c r="AH28" s="11">
        <f>SUMIFS(SmartTrans_PV!AJ:AJ,SmartTrans_PV!$C:$C,$B28)*1.4/10^8</f>
        <v>1278.0842862396535</v>
      </c>
      <c r="AI28" s="11">
        <f>SUMIFS(SmartTrans_PV!AK:AK,SmartTrans_PV!$C:$C,$B28)*1.4/10^8</f>
        <v>1260.6065356755014</v>
      </c>
      <c r="AJ28" s="11">
        <f>SUMIFS(SmartTrans_PV!AL:AL,SmartTrans_PV!$C:$C,$B28)*1.4/10^8</f>
        <v>1243.4059014002114</v>
      </c>
      <c r="AK28" s="11">
        <f>SUMIFS(SmartTrans_PV!AM:AM,SmartTrans_PV!$C:$C,$B28)*1.4/10^8</f>
        <v>1226.9115188665023</v>
      </c>
      <c r="AL28" s="11">
        <f>SUMIFS(SmartTrans_PV!AN:AN,SmartTrans_PV!$C:$C,$B28)*1.4/10^8</f>
        <v>1211.5790490062247</v>
      </c>
      <c r="AM28" s="11">
        <f>SUMIFS(SmartTrans_PV!AO:AO,SmartTrans_PV!$C:$C,$B28)*1.4/10^8</f>
        <v>1197.890678230407</v>
      </c>
      <c r="AN28" s="11">
        <f>SUMIFS(SmartTrans_PV!AP:AP,SmartTrans_PV!$C:$C,$B28)*1.4/10^8</f>
        <v>1186.3551184292312</v>
      </c>
      <c r="AO28" s="11">
        <f>SUMIFS(SmartTrans_PV!AQ:AQ,SmartTrans_PV!$C:$C,$B28)*1.4/10^8</f>
        <v>1177.5076069720917</v>
      </c>
      <c r="AP28" s="11">
        <f>SUMIFS(SmartTrans_PV!AR:AR,SmartTrans_PV!$C:$C,$B28)*1.4/10^8</f>
        <v>1171.9099067074633</v>
      </c>
      <c r="AQ28" s="11">
        <f>SUMIFS(SmartTrans_PV!AS:AS,SmartTrans_PV!$C:$C,$B28)*1.4/10^8</f>
        <v>1170.1503059630361</v>
      </c>
      <c r="AR28" s="11">
        <f>SUMIFS(SmartTrans_PV!AT:AT,SmartTrans_PV!$C:$C,$B28)*1.4/10^8</f>
        <v>1172.8436185456706</v>
      </c>
    </row>
    <row r="29" spans="1:44" ht="15.65">
      <c r="A29" t="s">
        <v>850</v>
      </c>
      <c r="B29" s="59" t="s">
        <v>543</v>
      </c>
      <c r="C29" s="11">
        <f>SUMIFS(SmartTrans_PV!E:E,SmartTrans_PV!$C:$C,$B29)*1.4/10^8</f>
        <v>55.166131429714049</v>
      </c>
      <c r="D29" s="11">
        <f>SUMIFS(SmartTrans_PV!F:F,SmartTrans_PV!$C:$C,$B29)*1.4/10^8</f>
        <v>65.716120061891175</v>
      </c>
      <c r="E29" s="11">
        <f>SUMIFS(SmartTrans_PV!G:G,SmartTrans_PV!$C:$C,$B29)*1.4/10^8</f>
        <v>75.060073241145119</v>
      </c>
      <c r="F29" s="11">
        <f>'Intracity Transport'!F27-('Intracity Transport'!E27-E29)*(1-$D$1)</f>
        <v>83.291568292488734</v>
      </c>
      <c r="G29" s="11">
        <f>'Intracity Transport'!G27-('Intracity Transport'!F27-F29)*(1-$G$1)</f>
        <v>90.500265792174417</v>
      </c>
      <c r="H29" s="11">
        <f>'Intracity Transport'!H27-('Intracity Transport'!G27-G29)*(1-$J$1)</f>
        <v>96.771909567689704</v>
      </c>
      <c r="I29" s="11">
        <f>'Intracity Transport'!I27-('Intracity Transport'!H27-H29)*(1-$J$1)</f>
        <v>102.18832669776026</v>
      </c>
      <c r="J29" s="11">
        <f>SUMIFS(SmartTrans_PV!L:L,SmartTrans_PV!$C:$C,$B29)*1.4/10^8</f>
        <v>106.82742751234865</v>
      </c>
      <c r="K29" s="11">
        <f>SUMIFS(SmartTrans_PV!M:M,SmartTrans_PV!$C:$C,$B29)*1.4/10^8</f>
        <v>110.76320559265505</v>
      </c>
      <c r="L29" s="11">
        <f>SUMIFS(SmartTrans_PV!N:N,SmartTrans_PV!$C:$C,$B29)*1.4/10^8</f>
        <v>114.0657377711164</v>
      </c>
      <c r="M29" s="11">
        <f>SUMIFS(SmartTrans_PV!O:O,SmartTrans_PV!$C:$C,$B29)*1.4/10^8</f>
        <v>116.80118413140599</v>
      </c>
      <c r="N29" s="11">
        <f>SUMIFS(SmartTrans_PV!P:P,SmartTrans_PV!$C:$C,$B29)*1.4/10^8</f>
        <v>119.03178800843624</v>
      </c>
      <c r="O29" s="11">
        <f>SUMIFS(SmartTrans_PV!Q:Q,SmartTrans_PV!$C:$C,$B29)*1.4/10^8</f>
        <v>120.81587598835537</v>
      </c>
      <c r="P29" s="11">
        <f>SUMIFS(SmartTrans_PV!R:R,SmartTrans_PV!$C:$C,$B29)*1.4/10^8</f>
        <v>122.20785790854842</v>
      </c>
      <c r="Q29" s="11">
        <f>SUMIFS(SmartTrans_PV!S:S,SmartTrans_PV!$C:$C,$B29)*1.4/10^8</f>
        <v>123.25822685763906</v>
      </c>
      <c r="R29" s="11">
        <f>SUMIFS(SmartTrans_PV!T:T,SmartTrans_PV!$C:$C,$B29)*1.4/10^8</f>
        <v>124.01355917548685</v>
      </c>
      <c r="S29" s="11">
        <f>SUMIFS(SmartTrans_PV!U:U,SmartTrans_PV!$C:$C,$B29)*1.4/10^8</f>
        <v>124.51651445318939</v>
      </c>
      <c r="T29" s="11">
        <f>SUMIFS(SmartTrans_PV!V:V,SmartTrans_PV!$C:$C,$B29)*1.4/10^8</f>
        <v>124.80583553308065</v>
      </c>
      <c r="U29" s="11">
        <f>SUMIFS(SmartTrans_PV!W:W,SmartTrans_PV!$C:$C,$B29)*1.4/10^8</f>
        <v>124.91634850873224</v>
      </c>
      <c r="V29" s="11">
        <f>SUMIFS(SmartTrans_PV!X:X,SmartTrans_PV!$C:$C,$B29)*1.4/10^8</f>
        <v>124.8789627249531</v>
      </c>
      <c r="W29" s="11">
        <f>SUMIFS(SmartTrans_PV!Y:Y,SmartTrans_PV!$C:$C,$B29)*1.4/10^8</f>
        <v>124.72067077778836</v>
      </c>
      <c r="X29" s="11">
        <f>SUMIFS(SmartTrans_PV!Z:Z,SmartTrans_PV!$C:$C,$B29)*1.4/10^8</f>
        <v>124.46454851452211</v>
      </c>
      <c r="Y29" s="11">
        <f>SUMIFS(SmartTrans_PV!AA:AA,SmartTrans_PV!$C:$C,$B29)*1.4/10^8</f>
        <v>124.12975503367402</v>
      </c>
      <c r="Z29" s="11">
        <f>SUMIFS(SmartTrans_PV!AB:AB,SmartTrans_PV!$C:$C,$B29)*1.4/10^8</f>
        <v>123.73153268500214</v>
      </c>
      <c r="AA29" s="11">
        <f>SUMIFS(SmartTrans_PV!AC:AC,SmartTrans_PV!$C:$C,$B29)*1.4/10^8</f>
        <v>123.28120706949966</v>
      </c>
      <c r="AB29" s="11">
        <f>SUMIFS(SmartTrans_PV!AD:AD,SmartTrans_PV!$C:$C,$B29)*1.4/10^8</f>
        <v>122.78618703939871</v>
      </c>
      <c r="AC29" s="11">
        <f>SUMIFS(SmartTrans_PV!AE:AE,SmartTrans_PV!$C:$C,$B29)*1.4/10^8</f>
        <v>122.24996469816935</v>
      </c>
      <c r="AD29" s="11">
        <f>SUMIFS(SmartTrans_PV!AF:AF,SmartTrans_PV!$C:$C,$B29)*1.4/10^8</f>
        <v>121.67211540051693</v>
      </c>
      <c r="AE29" s="11">
        <f>SUMIFS(SmartTrans_PV!AG:AG,SmartTrans_PV!$C:$C,$B29)*1.4/10^8</f>
        <v>121.04829775238449</v>
      </c>
      <c r="AF29" s="11">
        <f>SUMIFS(SmartTrans_PV!AH:AH,SmartTrans_PV!$C:$C,$B29)*1.4/10^8</f>
        <v>120.37025361095247</v>
      </c>
      <c r="AG29" s="11">
        <f>SUMIFS(SmartTrans_PV!AI:AI,SmartTrans_PV!$C:$C,$B29)*1.4/10^8</f>
        <v>119.62580808463873</v>
      </c>
      <c r="AH29" s="11">
        <f>SUMIFS(SmartTrans_PV!AJ:AJ,SmartTrans_PV!$C:$C,$B29)*1.4/10^8</f>
        <v>118.79886953309757</v>
      </c>
      <c r="AI29" s="11">
        <f>SUMIFS(SmartTrans_PV!AK:AK,SmartTrans_PV!$C:$C,$B29)*1.4/10^8</f>
        <v>117.86942956722136</v>
      </c>
      <c r="AJ29" s="11">
        <f>SUMIFS(SmartTrans_PV!AL:AL,SmartTrans_PV!$C:$C,$B29)*1.4/10^8</f>
        <v>116.81356304913953</v>
      </c>
      <c r="AK29" s="11">
        <f>SUMIFS(SmartTrans_PV!AM:AM,SmartTrans_PV!$C:$C,$B29)*1.4/10^8</f>
        <v>115.60342809221827</v>
      </c>
      <c r="AL29" s="11">
        <f>SUMIFS(SmartTrans_PV!AN:AN,SmartTrans_PV!$C:$C,$B29)*1.4/10^8</f>
        <v>114.20726606105913</v>
      </c>
      <c r="AM29" s="11">
        <f>SUMIFS(SmartTrans_PV!AO:AO,SmartTrans_PV!$C:$C,$B29)*1.4/10^8</f>
        <v>112.58940157150634</v>
      </c>
      <c r="AN29" s="11">
        <f>SUMIFS(SmartTrans_PV!AP:AP,SmartTrans_PV!$C:$C,$B29)*1.4/10^8</f>
        <v>110.71024249063466</v>
      </c>
      <c r="AO29" s="11">
        <f>SUMIFS(SmartTrans_PV!AQ:AQ,SmartTrans_PV!$C:$C,$B29)*1.4/10^8</f>
        <v>108.52627993675924</v>
      </c>
      <c r="AP29" s="11">
        <f>SUMIFS(SmartTrans_PV!AR:AR,SmartTrans_PV!$C:$C,$B29)*1.4/10^8</f>
        <v>105.99008827943372</v>
      </c>
      <c r="AQ29" s="11">
        <f>SUMIFS(SmartTrans_PV!AS:AS,SmartTrans_PV!$C:$C,$B29)*1.4/10^8</f>
        <v>103.05032513944683</v>
      </c>
      <c r="AR29" s="11">
        <f>SUMIFS(SmartTrans_PV!AT:AT,SmartTrans_PV!$C:$C,$B29)*1.4/10^8</f>
        <v>99.651731388825112</v>
      </c>
    </row>
    <row r="30" spans="1:44" ht="15.65">
      <c r="A30" t="s">
        <v>849</v>
      </c>
      <c r="B30" s="59" t="s">
        <v>446</v>
      </c>
      <c r="C30" s="11">
        <f>SUMIFS(SmartTrans_PV!E:E,SmartTrans_PV!$C:$C,$B30)*1.4/10^8</f>
        <v>839.27859803051945</v>
      </c>
      <c r="D30" s="11">
        <f>MIN(SUMIFS(SmartTrans_PV!F:F,SmartTrans_PV!$C:$C,$B30)*1.4/10^8,$C30*VLOOKUP($B30,'Fuel Balance Sheet'!$G$72:$AA$102,20,FALSE))</f>
        <v>864.11370090801336</v>
      </c>
      <c r="E30" s="11">
        <f>MIN(SUMIFS(SmartTrans_PV!G:G,SmartTrans_PV!$C:$C,$B30)*1.4/10^8,$C30*VLOOKUP($B30,'Fuel Balance Sheet'!$G$72:$AA$102,21,FALSE))</f>
        <v>890.48232362028943</v>
      </c>
      <c r="F30" s="11">
        <f>'Intracity Transport'!F28-('Intracity Transport'!E28-E30)*(1-$D$1)</f>
        <v>918.10567342127013</v>
      </c>
      <c r="G30" s="11">
        <f>'Intracity Transport'!G28-('Intracity Transport'!F28-F30)*(1-$G$1)</f>
        <v>946.71267339180156</v>
      </c>
      <c r="H30" s="11">
        <f>'Intracity Transport'!H28-('Intracity Transport'!G28-G30)*(1-$J$1)</f>
        <v>976.03996243963184</v>
      </c>
      <c r="I30" s="11">
        <f>'Intracity Transport'!I28-('Intracity Transport'!H28-H30)*(1-$J$1)</f>
        <v>1005.8318952994302</v>
      </c>
      <c r="J30" s="11">
        <f>SUMIFS(SmartTrans_PV!L:L,SmartTrans_PV!$C:$C,$B30)*1.4/10^8</f>
        <v>1035.8405425327778</v>
      </c>
      <c r="K30" s="11">
        <f>SUMIFS(SmartTrans_PV!M:M,SmartTrans_PV!$C:$C,$B30)*1.4/10^8</f>
        <v>1065.8256905281664</v>
      </c>
      <c r="L30" s="11">
        <f>SUMIFS(SmartTrans_PV!N:N,SmartTrans_PV!$C:$C,$B30)*1.4/10^8</f>
        <v>1095.554841501003</v>
      </c>
      <c r="M30" s="11">
        <f>SUMIFS(SmartTrans_PV!O:O,SmartTrans_PV!$C:$C,$B30)*1.4/10^8</f>
        <v>1124.8032134936086</v>
      </c>
      <c r="N30" s="11">
        <f>SUMIFS(SmartTrans_PV!P:P,SmartTrans_PV!$C:$C,$B30)*1.4/10^8</f>
        <v>1153.3537403752152</v>
      </c>
      <c r="O30" s="11">
        <f>SUMIFS(SmartTrans_PV!Q:Q,SmartTrans_PV!$C:$C,$B30)*1.4/10^8</f>
        <v>1180.9970718419704</v>
      </c>
      <c r="P30" s="11">
        <f>SUMIFS(SmartTrans_PV!R:R,SmartTrans_PV!$C:$C,$B30)*1.4/10^8</f>
        <v>1207.5315734169335</v>
      </c>
      <c r="Q30" s="11">
        <f>SUMIFS(SmartTrans_PV!S:S,SmartTrans_PV!$C:$C,$B30)*1.4/10^8</f>
        <v>1232.763326450078</v>
      </c>
      <c r="R30" s="11">
        <f>SUMIFS(SmartTrans_PV!T:T,SmartTrans_PV!$C:$C,$B30)*1.4/10^8</f>
        <v>1256.5061281182907</v>
      </c>
      <c r="S30" s="11">
        <f>SUMIFS(SmartTrans_PV!U:U,SmartTrans_PV!$C:$C,$B30)*1.4/10^8</f>
        <v>1278.5814914253685</v>
      </c>
      <c r="T30" s="11">
        <f>SUMIFS(SmartTrans_PV!V:V,SmartTrans_PV!$C:$C,$B30)*1.4/10^8</f>
        <v>1298.8186452020295</v>
      </c>
      <c r="U30" s="11">
        <f>SUMIFS(SmartTrans_PV!W:W,SmartTrans_PV!$C:$C,$B30)*1.4/10^8</f>
        <v>1317.0545341058955</v>
      </c>
      <c r="V30" s="11">
        <f>SUMIFS(SmartTrans_PV!X:X,SmartTrans_PV!$C:$C,$B30)*1.4/10^8</f>
        <v>1333.1338186215087</v>
      </c>
      <c r="W30" s="11">
        <f>SUMIFS(SmartTrans_PV!Y:Y,SmartTrans_PV!$C:$C,$B30)*1.4/10^8</f>
        <v>1346.9088750603205</v>
      </c>
      <c r="X30" s="11">
        <f>SUMIFS(SmartTrans_PV!Z:Z,SmartTrans_PV!$C:$C,$B30)*1.4/10^8</f>
        <v>1358.2397955607009</v>
      </c>
      <c r="Y30" s="11">
        <f>SUMIFS(SmartTrans_PV!AA:AA,SmartTrans_PV!$C:$C,$B30)*1.4/10^8</f>
        <v>1366.994388087923</v>
      </c>
      <c r="Z30" s="11">
        <f>SUMIFS(SmartTrans_PV!AB:AB,SmartTrans_PV!$C:$C,$B30)*1.4/10^8</f>
        <v>1373.0481764341835</v>
      </c>
      <c r="AA30" s="11">
        <f>SUMIFS(SmartTrans_PV!AC:AC,SmartTrans_PV!$C:$C,$B30)*1.4/10^8</f>
        <v>1376.284400218588</v>
      </c>
      <c r="AB30" s="11">
        <f>SUMIFS(SmartTrans_PV!AD:AD,SmartTrans_PV!$C:$C,$B30)*1.4/10^8</f>
        <v>1376.5940148871564</v>
      </c>
      <c r="AC30" s="11">
        <f>SUMIFS(SmartTrans_PV!AE:AE,SmartTrans_PV!$C:$C,$B30)*1.4/10^8</f>
        <v>1373.875691712821</v>
      </c>
      <c r="AD30" s="11">
        <f>SUMIFS(SmartTrans_PV!AF:AF,SmartTrans_PV!$C:$C,$B30)*1.4/10^8</f>
        <v>1368.0358177954263</v>
      </c>
      <c r="AE30" s="11">
        <f>SUMIFS(SmartTrans_PV!AG:AG,SmartTrans_PV!$C:$C,$B30)*1.4/10^8</f>
        <v>1358.9884960617321</v>
      </c>
      <c r="AF30" s="11">
        <f>SUMIFS(SmartTrans_PV!AH:AH,SmartTrans_PV!$C:$C,$B30)*1.4/10^8</f>
        <v>1346.6555452654122</v>
      </c>
      <c r="AG30" s="11">
        <f>SUMIFS(SmartTrans_PV!AI:AI,SmartTrans_PV!$C:$C,$B30)*1.4/10^8</f>
        <v>1330.966499987049</v>
      </c>
      <c r="AH30" s="11">
        <f>SUMIFS(SmartTrans_PV!AJ:AJ,SmartTrans_PV!$C:$C,$B30)*1.4/10^8</f>
        <v>1311.8586106341488</v>
      </c>
      <c r="AI30" s="11">
        <f>SUMIFS(SmartTrans_PV!AK:AK,SmartTrans_PV!$C:$C,$B30)*1.4/10^8</f>
        <v>1289.2768434411155</v>
      </c>
      <c r="AJ30" s="11">
        <f>SUMIFS(SmartTrans_PV!AL:AL,SmartTrans_PV!$C:$C,$B30)*1.4/10^8</f>
        <v>1263.1738804692823</v>
      </c>
      <c r="AK30" s="11">
        <f>SUMIFS(SmartTrans_PV!AM:AM,SmartTrans_PV!$C:$C,$B30)*1.4/10^8</f>
        <v>1233.5101196068802</v>
      </c>
      <c r="AL30" s="11">
        <f>SUMIFS(SmartTrans_PV!AN:AN,SmartTrans_PV!$C:$C,$B30)*1.4/10^8</f>
        <v>1200.2536745690682</v>
      </c>
      <c r="AM30" s="11">
        <f>SUMIFS(SmartTrans_PV!AO:AO,SmartTrans_PV!$C:$C,$B30)*1.4/10^8</f>
        <v>1163.3803748979064</v>
      </c>
      <c r="AN30" s="11">
        <f>SUMIFS(SmartTrans_PV!AP:AP,SmartTrans_PV!$C:$C,$B30)*1.4/10^8</f>
        <v>1122.8737659623789</v>
      </c>
      <c r="AO30" s="11">
        <f>SUMIFS(SmartTrans_PV!AQ:AQ,SmartTrans_PV!$C:$C,$B30)*1.4/10^8</f>
        <v>1078.7251089583788</v>
      </c>
      <c r="AP30" s="11">
        <f>SUMIFS(SmartTrans_PV!AR:AR,SmartTrans_PV!$C:$C,$B30)*1.4/10^8</f>
        <v>1030.9333809087086</v>
      </c>
      <c r="AQ30" s="11">
        <f>SUMIFS(SmartTrans_PV!AS:AS,SmartTrans_PV!$C:$C,$B30)*1.4/10^8</f>
        <v>979.50527466308574</v>
      </c>
      <c r="AR30" s="11">
        <f>SUMIFS(SmartTrans_PV!AT:AT,SmartTrans_PV!$C:$C,$B30)*1.4/10^8</f>
        <v>924.45519889814057</v>
      </c>
    </row>
    <row r="31" spans="1:44" ht="15.65">
      <c r="A31" t="s">
        <v>848</v>
      </c>
      <c r="B31" s="59" t="s">
        <v>466</v>
      </c>
      <c r="C31" s="11">
        <f>SUMIFS(SmartTrans_PV!E:E,SmartTrans_PV!$C:$C,$B31)*1.4/10^8</f>
        <v>430.00185410743524</v>
      </c>
      <c r="D31" s="11">
        <f>MIN(SUMIFS(SmartTrans_PV!F:F,SmartTrans_PV!$C:$C,$B31)*1.4/10^8,$C31*VLOOKUP($B31,'Fuel Balance Sheet'!$G$72:$AA$102,20,FALSE))</f>
        <v>443.74634870624749</v>
      </c>
      <c r="E31" s="11">
        <f>MIN(SUMIFS(SmartTrans_PV!G:G,SmartTrans_PV!$C:$C,$B31)*1.4/10^8,$C31*VLOOKUP($B31,'Fuel Balance Sheet'!$G$72:$AA$102,21,FALSE))</f>
        <v>441.97311826114128</v>
      </c>
      <c r="F31" s="11">
        <f>'Intracity Transport'!F29-('Intracity Transport'!E29-E31)*(1-$D$1)</f>
        <v>494.16611199555246</v>
      </c>
      <c r="G31" s="11">
        <f>'Intracity Transport'!G29-('Intracity Transport'!F29-F31)*(1-$G$1)</f>
        <v>556.48942579154755</v>
      </c>
      <c r="H31" s="11">
        <f>'Intracity Transport'!H29-('Intracity Transport'!G29-G31)*(1-$J$1)</f>
        <v>597.23285150467882</v>
      </c>
      <c r="I31" s="11">
        <f>'Intracity Transport'!I29-('Intracity Transport'!H29-H31)*(1-$J$1)</f>
        <v>625.06835743252839</v>
      </c>
      <c r="J31" s="11">
        <f>SUMIFS(SmartTrans_PV!L:L,SmartTrans_PV!$C:$C,$B31)*1.4/10^8</f>
        <v>648.63676230598844</v>
      </c>
      <c r="K31" s="11">
        <f>SUMIFS(SmartTrans_PV!M:M,SmartTrans_PV!$C:$C,$B31)*1.4/10^8</f>
        <v>660.38240488576253</v>
      </c>
      <c r="L31" s="11">
        <f>SUMIFS(SmartTrans_PV!N:N,SmartTrans_PV!$C:$C,$B31)*1.4/10^8</f>
        <v>668.88380476935311</v>
      </c>
      <c r="M31" s="11">
        <f>SUMIFS(SmartTrans_PV!O:O,SmartTrans_PV!$C:$C,$B31)*1.4/10^8</f>
        <v>674.6056667858179</v>
      </c>
      <c r="N31" s="11">
        <f>SUMIFS(SmartTrans_PV!P:P,SmartTrans_PV!$C:$C,$B31)*1.4/10^8</f>
        <v>677.98154619752665</v>
      </c>
      <c r="O31" s="11">
        <f>SUMIFS(SmartTrans_PV!Q:Q,SmartTrans_PV!$C:$C,$B31)*1.4/10^8</f>
        <v>679.41384870014826</v>
      </c>
      <c r="P31" s="11">
        <f>SUMIFS(SmartTrans_PV!R:R,SmartTrans_PV!$C:$C,$B31)*1.4/10^8</f>
        <v>679.27383042266149</v>
      </c>
      <c r="Q31" s="11">
        <f>SUMIFS(SmartTrans_PV!S:S,SmartTrans_PV!$C:$C,$B31)*1.4/10^8</f>
        <v>677.90159792734937</v>
      </c>
      <c r="R31" s="11">
        <f>SUMIFS(SmartTrans_PV!T:T,SmartTrans_PV!$C:$C,$B31)*1.4/10^8</f>
        <v>675.60610820979969</v>
      </c>
      <c r="S31" s="11">
        <f>SUMIFS(SmartTrans_PV!U:U,SmartTrans_PV!$C:$C,$B31)*1.4/10^8</f>
        <v>672.66516869890449</v>
      </c>
      <c r="T31" s="11">
        <f>SUMIFS(SmartTrans_PV!V:V,SmartTrans_PV!$C:$C,$B31)*1.4/10^8</f>
        <v>669.32543725686526</v>
      </c>
      <c r="U31" s="11">
        <f>SUMIFS(SmartTrans_PV!W:W,SmartTrans_PV!$C:$C,$B31)*1.4/10^8</f>
        <v>665.80242217918385</v>
      </c>
      <c r="V31" s="11">
        <f>SUMIFS(SmartTrans_PV!X:X,SmartTrans_PV!$C:$C,$B31)*1.4/10^8</f>
        <v>662.28048219467223</v>
      </c>
      <c r="W31" s="11">
        <f>SUMIFS(SmartTrans_PV!Y:Y,SmartTrans_PV!$C:$C,$B31)*1.4/10^8</f>
        <v>658.91282646544573</v>
      </c>
      <c r="X31" s="11">
        <f>SUMIFS(SmartTrans_PV!Z:Z,SmartTrans_PV!$C:$C,$B31)*1.4/10^8</f>
        <v>655.82151458692454</v>
      </c>
      <c r="Y31" s="11">
        <f>SUMIFS(SmartTrans_PV!AA:AA,SmartTrans_PV!$C:$C,$B31)*1.4/10^8</f>
        <v>653.09745658783459</v>
      </c>
      <c r="Z31" s="11">
        <f>SUMIFS(SmartTrans_PV!AB:AB,SmartTrans_PV!$C:$C,$B31)*1.4/10^8</f>
        <v>650.80041293020815</v>
      </c>
      <c r="AA31" s="11">
        <f>SUMIFS(SmartTrans_PV!AC:AC,SmartTrans_PV!$C:$C,$B31)*1.4/10^8</f>
        <v>648.95899450938316</v>
      </c>
      <c r="AB31" s="11">
        <f>SUMIFS(SmartTrans_PV!AD:AD,SmartTrans_PV!$C:$C,$B31)*1.4/10^8</f>
        <v>647.57066265400226</v>
      </c>
      <c r="AC31" s="11">
        <f>SUMIFS(SmartTrans_PV!AE:AE,SmartTrans_PV!$C:$C,$B31)*1.4/10^8</f>
        <v>646.60172912601047</v>
      </c>
      <c r="AD31" s="11">
        <f>SUMIFS(SmartTrans_PV!AF:AF,SmartTrans_PV!$C:$C,$B31)*1.4/10^8</f>
        <v>645.98735612066571</v>
      </c>
      <c r="AE31" s="11">
        <f>SUMIFS(SmartTrans_PV!AG:AG,SmartTrans_PV!$C:$C,$B31)*1.4/10^8</f>
        <v>645.63155626652383</v>
      </c>
      <c r="AF31" s="11">
        <f>SUMIFS(SmartTrans_PV!AH:AH,SmartTrans_PV!$C:$C,$B31)*1.4/10^8</f>
        <v>645.40719262545565</v>
      </c>
      <c r="AG31" s="11">
        <f>SUMIFS(SmartTrans_PV!AI:AI,SmartTrans_PV!$C:$C,$B31)*1.4/10^8</f>
        <v>645.15597869261956</v>
      </c>
      <c r="AH31" s="11">
        <f>SUMIFS(SmartTrans_PV!AJ:AJ,SmartTrans_PV!$C:$C,$B31)*1.4/10^8</f>
        <v>644.68847839650118</v>
      </c>
      <c r="AI31" s="11">
        <f>SUMIFS(SmartTrans_PV!AK:AK,SmartTrans_PV!$C:$C,$B31)*1.4/10^8</f>
        <v>643.78410609887919</v>
      </c>
      <c r="AJ31" s="11">
        <f>SUMIFS(SmartTrans_PV!AL:AL,SmartTrans_PV!$C:$C,$B31)*1.4/10^8</f>
        <v>642.19112659483471</v>
      </c>
      <c r="AK31" s="11">
        <f>SUMIFS(SmartTrans_PV!AM:AM,SmartTrans_PV!$C:$C,$B31)*1.4/10^8</f>
        <v>639.62665511276714</v>
      </c>
      <c r="AL31" s="11">
        <f>SUMIFS(SmartTrans_PV!AN:AN,SmartTrans_PV!$C:$C,$B31)*1.4/10^8</f>
        <v>635.77665731436673</v>
      </c>
      <c r="AM31" s="11">
        <f>SUMIFS(SmartTrans_PV!AO:AO,SmartTrans_PV!$C:$C,$B31)*1.4/10^8</f>
        <v>630.29594929464213</v>
      </c>
      <c r="AN31" s="11">
        <f>SUMIFS(SmartTrans_PV!AP:AP,SmartTrans_PV!$C:$C,$B31)*1.4/10^8</f>
        <v>622.80819758189966</v>
      </c>
      <c r="AO31" s="11">
        <f>SUMIFS(SmartTrans_PV!AQ:AQ,SmartTrans_PV!$C:$C,$B31)*1.4/10^8</f>
        <v>612.90591913774642</v>
      </c>
      <c r="AP31" s="11">
        <f>SUMIFS(SmartTrans_PV!AR:AR,SmartTrans_PV!$C:$C,$B31)*1.4/10^8</f>
        <v>600.15048135711424</v>
      </c>
      <c r="AQ31" s="11">
        <f>SUMIFS(SmartTrans_PV!AS:AS,SmartTrans_PV!$C:$C,$B31)*1.4/10^8</f>
        <v>584.07210206822083</v>
      </c>
      <c r="AR31" s="11">
        <f>SUMIFS(SmartTrans_PV!AT:AT,SmartTrans_PV!$C:$C,$B31)*1.4/10^8</f>
        <v>564.16984953259305</v>
      </c>
    </row>
    <row r="32" spans="1:44" ht="15.65">
      <c r="A32" t="s">
        <v>847</v>
      </c>
      <c r="B32" s="59" t="s">
        <v>450</v>
      </c>
      <c r="C32" s="11">
        <f>SUMIFS(SmartTrans_PV!E:E,SmartTrans_PV!$C:$C,$B32)*1.4/10^8</f>
        <v>147.39813773761426</v>
      </c>
      <c r="D32" s="11">
        <f>MIN(SUMIFS(SmartTrans_PV!F:F,SmartTrans_PV!$C:$C,$B32)*1.4/10^8,$C32*VLOOKUP($B32,'Fuel Balance Sheet'!$G$72:$AA$102,20,FALSE))</f>
        <v>142.37733378864951</v>
      </c>
      <c r="E32" s="11">
        <f>MIN(SUMIFS(SmartTrans_PV!G:G,SmartTrans_PV!$C:$C,$B32)*1.4/10^8,$C32*VLOOKUP($B32,'Fuel Balance Sheet'!$G$72:$AA$102,21,FALSE))</f>
        <v>140.44770690111775</v>
      </c>
      <c r="F32" s="11">
        <f>'Intracity Transport'!F30-('Intracity Transport'!E30-E32)*(1-$D$1)</f>
        <v>141.16443489772885</v>
      </c>
      <c r="G32" s="11">
        <f>'Intracity Transport'!G30-('Intracity Transport'!F30-F32)*(1-$G$1)</f>
        <v>144.10660398863044</v>
      </c>
      <c r="H32" s="11">
        <f>'Intracity Transport'!H30-('Intracity Transport'!G30-G32)*(1-$J$1)</f>
        <v>148.87720877140583</v>
      </c>
      <c r="I32" s="11">
        <f>'Intracity Transport'!I30-('Intracity Transport'!H30-H32)*(1-$J$1)</f>
        <v>155.10315223107966</v>
      </c>
      <c r="J32" s="11">
        <f>SUMIFS(SmartTrans_PV!L:L,SmartTrans_PV!$C:$C,$B32)*1.4/10^8</f>
        <v>162.43524574011278</v>
      </c>
      <c r="K32" s="11">
        <f>SUMIFS(SmartTrans_PV!M:M,SmartTrans_PV!$C:$C,$B32)*1.4/10^8</f>
        <v>170.54820905840478</v>
      </c>
      <c r="L32" s="11">
        <f>SUMIFS(SmartTrans_PV!N:N,SmartTrans_PV!$C:$C,$B32)*1.4/10^8</f>
        <v>179.14067033329377</v>
      </c>
      <c r="M32" s="11">
        <f>SUMIFS(SmartTrans_PV!O:O,SmartTrans_PV!$C:$C,$B32)*1.4/10^8</f>
        <v>187.93516609955284</v>
      </c>
      <c r="N32" s="11">
        <f>SUMIFS(SmartTrans_PV!P:P,SmartTrans_PV!$C:$C,$B32)*1.4/10^8</f>
        <v>196.67814127939761</v>
      </c>
      <c r="O32" s="11">
        <f>SUMIFS(SmartTrans_PV!Q:Q,SmartTrans_PV!$C:$C,$B32)*1.4/10^8</f>
        <v>205.13994918247954</v>
      </c>
      <c r="P32" s="11">
        <f>SUMIFS(SmartTrans_PV!R:R,SmartTrans_PV!$C:$C,$B32)*1.4/10^8</f>
        <v>213.11485150588774</v>
      </c>
      <c r="Q32" s="11">
        <f>SUMIFS(SmartTrans_PV!S:S,SmartTrans_PV!$C:$C,$B32)*1.4/10^8</f>
        <v>220.42101833415032</v>
      </c>
      <c r="R32" s="11">
        <f>SUMIFS(SmartTrans_PV!T:T,SmartTrans_PV!$C:$C,$B32)*1.4/10^8</f>
        <v>226.90052813923356</v>
      </c>
      <c r="S32" s="11">
        <f>SUMIFS(SmartTrans_PV!U:U,SmartTrans_PV!$C:$C,$B32)*1.4/10^8</f>
        <v>232.41936778053986</v>
      </c>
      <c r="T32" s="11">
        <f>SUMIFS(SmartTrans_PV!V:V,SmartTrans_PV!$C:$C,$B32)*1.4/10^8</f>
        <v>236.86743250491338</v>
      </c>
      <c r="U32" s="11">
        <f>SUMIFS(SmartTrans_PV!W:W,SmartTrans_PV!$C:$C,$B32)*1.4/10^8</f>
        <v>240.15852594663278</v>
      </c>
      <c r="V32" s="11">
        <f>SUMIFS(SmartTrans_PV!X:X,SmartTrans_PV!$C:$C,$B32)*1.4/10^8</f>
        <v>242.23036012741559</v>
      </c>
      <c r="W32" s="11">
        <f>SUMIFS(SmartTrans_PV!Y:Y,SmartTrans_PV!$C:$C,$B32)*1.4/10^8</f>
        <v>243.04455545642105</v>
      </c>
      <c r="X32" s="11">
        <f>SUMIFS(SmartTrans_PV!Z:Z,SmartTrans_PV!$C:$C,$B32)*1.4/10^8</f>
        <v>242.58664073023999</v>
      </c>
      <c r="Y32" s="11">
        <f>SUMIFS(SmartTrans_PV!AA:AA,SmartTrans_PV!$C:$C,$B32)*1.4/10^8</f>
        <v>240.8660531329065</v>
      </c>
      <c r="Z32" s="11">
        <f>SUMIFS(SmartTrans_PV!AB:AB,SmartTrans_PV!$C:$C,$B32)*1.4/10^8</f>
        <v>237.91613823589032</v>
      </c>
      <c r="AA32" s="11">
        <f>SUMIFS(SmartTrans_PV!AC:AC,SmartTrans_PV!$C:$C,$B32)*1.4/10^8</f>
        <v>233.79414999810029</v>
      </c>
      <c r="AB32" s="11">
        <f>SUMIFS(SmartTrans_PV!AD:AD,SmartTrans_PV!$C:$C,$B32)*1.4/10^8</f>
        <v>228.5812507658834</v>
      </c>
      <c r="AC32" s="11">
        <f>SUMIFS(SmartTrans_PV!AE:AE,SmartTrans_PV!$C:$C,$B32)*1.4/10^8</f>
        <v>222.382511273023</v>
      </c>
      <c r="AD32" s="11">
        <f>SUMIFS(SmartTrans_PV!AF:AF,SmartTrans_PV!$C:$C,$B32)*1.4/10^8</f>
        <v>215.32691064074825</v>
      </c>
      <c r="AE32" s="11">
        <f>SUMIFS(SmartTrans_PV!AG:AG,SmartTrans_PV!$C:$C,$B32)*1.4/10^8</f>
        <v>207.56733637770932</v>
      </c>
      <c r="AF32" s="11">
        <f>SUMIFS(SmartTrans_PV!AH:AH,SmartTrans_PV!$C:$C,$B32)*1.4/10^8</f>
        <v>199.28058438000932</v>
      </c>
      <c r="AG32" s="11">
        <f>SUMIFS(SmartTrans_PV!AI:AI,SmartTrans_PV!$C:$C,$B32)*1.4/10^8</f>
        <v>190.66735893118528</v>
      </c>
      <c r="AH32" s="11">
        <f>SUMIFS(SmartTrans_PV!AJ:AJ,SmartTrans_PV!$C:$C,$B32)*1.4/10^8</f>
        <v>181.95227270221801</v>
      </c>
      <c r="AI32" s="11">
        <f>SUMIFS(SmartTrans_PV!AK:AK,SmartTrans_PV!$C:$C,$B32)*1.4/10^8</f>
        <v>173.38384675151619</v>
      </c>
      <c r="AJ32" s="11">
        <f>SUMIFS(SmartTrans_PV!AL:AL,SmartTrans_PV!$C:$C,$B32)*1.4/10^8</f>
        <v>165.23451052492334</v>
      </c>
      <c r="AK32" s="11">
        <f>SUMIFS(SmartTrans_PV!AM:AM,SmartTrans_PV!$C:$C,$B32)*1.4/10^8</f>
        <v>157.8006018557395</v>
      </c>
      <c r="AL32" s="11">
        <f>SUMIFS(SmartTrans_PV!AN:AN,SmartTrans_PV!$C:$C,$B32)*1.4/10^8</f>
        <v>151.40236696469171</v>
      </c>
      <c r="AM32" s="11">
        <f>SUMIFS(SmartTrans_PV!AO:AO,SmartTrans_PV!$C:$C,$B32)*1.4/10^8</f>
        <v>146.3839604599425</v>
      </c>
      <c r="AN32" s="11">
        <f>SUMIFS(SmartTrans_PV!AP:AP,SmartTrans_PV!$C:$C,$B32)*1.4/10^8</f>
        <v>143.113445337093</v>
      </c>
      <c r="AO32" s="11">
        <f>SUMIFS(SmartTrans_PV!AQ:AQ,SmartTrans_PV!$C:$C,$B32)*1.4/10^8</f>
        <v>141.98279297918637</v>
      </c>
      <c r="AP32" s="11">
        <f>SUMIFS(SmartTrans_PV!AR:AR,SmartTrans_PV!$C:$C,$B32)*1.4/10^8</f>
        <v>143.40788315669963</v>
      </c>
      <c r="AQ32" s="11">
        <f>SUMIFS(SmartTrans_PV!AS:AS,SmartTrans_PV!$C:$C,$B32)*1.4/10^8</f>
        <v>147.82850402755182</v>
      </c>
      <c r="AR32" s="11">
        <f>SUMIFS(SmartTrans_PV!AT:AT,SmartTrans_PV!$C:$C,$B32)*1.4/10^8</f>
        <v>155.70835213710743</v>
      </c>
    </row>
    <row r="33" spans="1:44" ht="15.65">
      <c r="A33" t="s">
        <v>846</v>
      </c>
      <c r="B33" s="59" t="s">
        <v>451</v>
      </c>
      <c r="C33" s="11">
        <f>SUMIFS(SmartTrans_PV!E:E,SmartTrans_PV!$C:$C,$B33)*1.4/10^8</f>
        <v>108.20696294287819</v>
      </c>
      <c r="D33" s="11">
        <f>MIN(SUMIFS(SmartTrans_PV!F:F,SmartTrans_PV!$C:$C,$B33)*1.4/10^8,$C33*VLOOKUP($B33,'Fuel Balance Sheet'!$G$72:$AA$102,20,FALSE))</f>
        <v>112.4214691582317</v>
      </c>
      <c r="E33" s="11">
        <f>MIN(SUMIFS(SmartTrans_PV!G:G,SmartTrans_PV!$C:$C,$B33)*1.4/10^8,$C33*VLOOKUP($B33,'Fuel Balance Sheet'!$G$72:$AA$102,21,FALSE))</f>
        <v>116.88816779401768</v>
      </c>
      <c r="F33" s="11">
        <f>'Intracity Transport'!F31-('Intracity Transport'!E31-E33)*(1-$D$1)</f>
        <v>121.52827728519924</v>
      </c>
      <c r="G33" s="11">
        <f>'Intracity Transport'!G31-('Intracity Transport'!F31-F33)*(1-$G$1)</f>
        <v>126.26797166122252</v>
      </c>
      <c r="H33" s="11">
        <f>'Intracity Transport'!H31-('Intracity Transport'!G31-G33)*(1-$J$1)</f>
        <v>131.03838054601627</v>
      </c>
      <c r="I33" s="11">
        <f>'Intracity Transport'!I31-('Intracity Transport'!H31-H33)*(1-$J$1)</f>
        <v>135.77558915799247</v>
      </c>
      <c r="J33" s="11">
        <f>SUMIFS(SmartTrans_PV!L:L,SmartTrans_PV!$C:$C,$B33)*1.4/10^8</f>
        <v>140.42063831004424</v>
      </c>
      <c r="K33" s="11">
        <f>SUMIFS(SmartTrans_PV!M:M,SmartTrans_PV!$C:$C,$B33)*1.4/10^8</f>
        <v>144.91952440954952</v>
      </c>
      <c r="L33" s="11">
        <f>SUMIFS(SmartTrans_PV!N:N,SmartTrans_PV!$C:$C,$B33)*1.4/10^8</f>
        <v>149.2231994583673</v>
      </c>
      <c r="M33" s="11">
        <f>SUMIFS(SmartTrans_PV!O:O,SmartTrans_PV!$C:$C,$B33)*1.4/10^8</f>
        <v>153.28757105283972</v>
      </c>
      <c r="N33" s="11">
        <f>SUMIFS(SmartTrans_PV!P:P,SmartTrans_PV!$C:$C,$B33)*1.4/10^8</f>
        <v>157.07350238379215</v>
      </c>
      <c r="O33" s="11">
        <f>SUMIFS(SmartTrans_PV!Q:Q,SmartTrans_PV!$C:$C,$B33)*1.4/10^8</f>
        <v>160.54681223653171</v>
      </c>
      <c r="P33" s="11">
        <f>SUMIFS(SmartTrans_PV!R:R,SmartTrans_PV!$C:$C,$B33)*1.4/10^8</f>
        <v>163.67827499084896</v>
      </c>
      <c r="Q33" s="11">
        <f>SUMIFS(SmartTrans_PV!S:S,SmartTrans_PV!$C:$C,$B33)*1.4/10^8</f>
        <v>166.44362062101689</v>
      </c>
      <c r="R33" s="11">
        <f>SUMIFS(SmartTrans_PV!T:T,SmartTrans_PV!$C:$C,$B33)*1.4/10^8</f>
        <v>168.82353469579093</v>
      </c>
      <c r="S33" s="11">
        <f>SUMIFS(SmartTrans_PV!U:U,SmartTrans_PV!$C:$C,$B33)*1.4/10^8</f>
        <v>170.80365837840981</v>
      </c>
      <c r="T33" s="11">
        <f>SUMIFS(SmartTrans_PV!V:V,SmartTrans_PV!$C:$C,$B33)*1.4/10^8</f>
        <v>172.37458842659396</v>
      </c>
      <c r="U33" s="11">
        <f>SUMIFS(SmartTrans_PV!W:W,SmartTrans_PV!$C:$C,$B33)*1.4/10^8</f>
        <v>173.53187719254771</v>
      </c>
      <c r="V33" s="11">
        <f>SUMIFS(SmartTrans_PV!X:X,SmartTrans_PV!$C:$C,$B33)*1.4/10^8</f>
        <v>174.27603262295759</v>
      </c>
      <c r="W33" s="11">
        <f>SUMIFS(SmartTrans_PV!Y:Y,SmartTrans_PV!$C:$C,$B33)*1.4/10^8</f>
        <v>174.61251825899183</v>
      </c>
      <c r="X33" s="11">
        <f>SUMIFS(SmartTrans_PV!Z:Z,SmartTrans_PV!$C:$C,$B33)*1.4/10^8</f>
        <v>174.55175323630294</v>
      </c>
      <c r="Y33" s="11">
        <f>SUMIFS(SmartTrans_PV!AA:AA,SmartTrans_PV!$C:$C,$B33)*1.4/10^8</f>
        <v>174.10911228502511</v>
      </c>
      <c r="Z33" s="11">
        <f>SUMIFS(SmartTrans_PV!AB:AB,SmartTrans_PV!$C:$C,$B33)*1.4/10^8</f>
        <v>173.3049257297757</v>
      </c>
      <c r="AA33" s="11">
        <f>SUMIFS(SmartTrans_PV!AC:AC,SmartTrans_PV!$C:$C,$B33)*1.4/10^8</f>
        <v>172.1644794896547</v>
      </c>
      <c r="AB33" s="11">
        <f>SUMIFS(SmartTrans_PV!AD:AD,SmartTrans_PV!$C:$C,$B33)*1.4/10^8</f>
        <v>170.71801507824421</v>
      </c>
      <c r="AC33" s="11">
        <f>SUMIFS(SmartTrans_PV!AE:AE,SmartTrans_PV!$C:$C,$B33)*1.4/10^8</f>
        <v>169.00072960360896</v>
      </c>
      <c r="AD33" s="11">
        <f>SUMIFS(SmartTrans_PV!AF:AF,SmartTrans_PV!$C:$C,$B33)*1.4/10^8</f>
        <v>167.05277576829783</v>
      </c>
      <c r="AE33" s="11">
        <f>SUMIFS(SmartTrans_PV!AG:AG,SmartTrans_PV!$C:$C,$B33)*1.4/10^8</f>
        <v>164.91926186934168</v>
      </c>
      <c r="AF33" s="11">
        <f>SUMIFS(SmartTrans_PV!AH:AH,SmartTrans_PV!$C:$C,$B33)*1.4/10^8</f>
        <v>162.65025179825267</v>
      </c>
      <c r="AG33" s="11">
        <f>SUMIFS(SmartTrans_PV!AI:AI,SmartTrans_PV!$C:$C,$B33)*1.4/10^8</f>
        <v>160.30076504102706</v>
      </c>
      <c r="AH33" s="11">
        <f>SUMIFS(SmartTrans_PV!AJ:AJ,SmartTrans_PV!$C:$C,$B33)*1.4/10^8</f>
        <v>157.93077667814424</v>
      </c>
      <c r="AI33" s="11">
        <f>SUMIFS(SmartTrans_PV!AK:AK,SmartTrans_PV!$C:$C,$B33)*1.4/10^8</f>
        <v>155.60521738456504</v>
      </c>
      <c r="AJ33" s="11">
        <f>SUMIFS(SmartTrans_PV!AL:AL,SmartTrans_PV!$C:$C,$B33)*1.4/10^8</f>
        <v>153.39397342973339</v>
      </c>
      <c r="AK33" s="11">
        <f>SUMIFS(SmartTrans_PV!AM:AM,SmartTrans_PV!$C:$C,$B33)*1.4/10^8</f>
        <v>151.3718866775759</v>
      </c>
      <c r="AL33" s="11">
        <f>SUMIFS(SmartTrans_PV!AN:AN,SmartTrans_PV!$C:$C,$B33)*1.4/10^8</f>
        <v>149.61875458650246</v>
      </c>
      <c r="AM33" s="11">
        <f>SUMIFS(SmartTrans_PV!AO:AO,SmartTrans_PV!$C:$C,$B33)*1.4/10^8</f>
        <v>148.21933020940401</v>
      </c>
      <c r="AN33" s="11">
        <f>SUMIFS(SmartTrans_PV!AP:AP,SmartTrans_PV!$C:$C,$B33)*1.4/10^8</f>
        <v>147.26332219365761</v>
      </c>
      <c r="AO33" s="11">
        <f>SUMIFS(SmartTrans_PV!AQ:AQ,SmartTrans_PV!$C:$C,$B33)*1.4/10^8</f>
        <v>146.84539478111847</v>
      </c>
      <c r="AP33" s="11">
        <f>SUMIFS(SmartTrans_PV!AR:AR,SmartTrans_PV!$C:$C,$B33)*1.4/10^8</f>
        <v>147.06516780812723</v>
      </c>
      <c r="AQ33" s="11">
        <f>SUMIFS(SmartTrans_PV!AS:AS,SmartTrans_PV!$C:$C,$B33)*1.4/10^8</f>
        <v>148.02721670550756</v>
      </c>
      <c r="AR33" s="11">
        <f>SUMIFS(SmartTrans_PV!AT:AT,SmartTrans_PV!$C:$C,$B33)*1.4/10^8</f>
        <v>149.84107249856444</v>
      </c>
    </row>
    <row r="34" spans="1:44" ht="15.65">
      <c r="A34" t="s">
        <v>845</v>
      </c>
      <c r="B34" s="59" t="s">
        <v>442</v>
      </c>
      <c r="C34" s="11">
        <f>SUMIFS(SmartTrans_PV!E:E,SmartTrans_PV!$C:$C,$B34)*1.4/10^8</f>
        <v>432.26679726443899</v>
      </c>
      <c r="D34" s="11">
        <f>MIN(SUMIFS(SmartTrans_PV!F:F,SmartTrans_PV!$C:$C,$B34)*1.4/10^8,$C34*VLOOKUP($B34,'Fuel Balance Sheet'!$G$72:$AA$102,20,FALSE))</f>
        <v>378.64871959428501</v>
      </c>
      <c r="E34" s="11">
        <f>MIN(SUMIFS(SmartTrans_PV!G:G,SmartTrans_PV!$C:$C,$B34)*1.4/10^8,$C34*VLOOKUP($B34,'Fuel Balance Sheet'!$G$72:$AA$102,21,FALSE))</f>
        <v>397.69709874880067</v>
      </c>
      <c r="F34" s="11">
        <f>'Intracity Transport'!F32-('Intracity Transport'!E32-E34)*(1-$D$1)</f>
        <v>429.19491990467111</v>
      </c>
      <c r="G34" s="11">
        <f>'Intracity Transport'!G32-('Intracity Transport'!F32-F34)*(1-$G$1)</f>
        <v>475.23105328019471</v>
      </c>
      <c r="H34" s="11">
        <f>'Intracity Transport'!H32-('Intracity Transport'!G32-G34)*(1-$J$1)</f>
        <v>509.17733001592143</v>
      </c>
      <c r="I34" s="11">
        <f>'Intracity Transport'!I32-('Intracity Transport'!H32-H34)*(1-$J$1)</f>
        <v>537.31642375334047</v>
      </c>
      <c r="J34" s="11">
        <f>SUMIFS(SmartTrans_PV!L:L,SmartTrans_PV!$C:$C,$B34)*1.4/10^8</f>
        <v>565.94541369941749</v>
      </c>
      <c r="K34" s="11">
        <f>SUMIFS(SmartTrans_PV!M:M,SmartTrans_PV!$C:$C,$B34)*1.4/10^8</f>
        <v>588.21720985240245</v>
      </c>
      <c r="L34" s="11">
        <f>SUMIFS(SmartTrans_PV!N:N,SmartTrans_PV!$C:$C,$B34)*1.4/10^8</f>
        <v>610.45770255020398</v>
      </c>
      <c r="M34" s="11">
        <f>SUMIFS(SmartTrans_PV!O:O,SmartTrans_PV!$C:$C,$B34)*1.4/10^8</f>
        <v>632.42790030911624</v>
      </c>
      <c r="N34" s="11">
        <f>SUMIFS(SmartTrans_PV!P:P,SmartTrans_PV!$C:$C,$B34)*1.4/10^8</f>
        <v>653.90321721090004</v>
      </c>
      <c r="O34" s="11">
        <f>SUMIFS(SmartTrans_PV!Q:Q,SmartTrans_PV!$C:$C,$B34)*1.4/10^8</f>
        <v>674.67347290279486</v>
      </c>
      <c r="P34" s="11">
        <f>SUMIFS(SmartTrans_PV!R:R,SmartTrans_PV!$C:$C,$B34)*1.4/10^8</f>
        <v>694.54289259751113</v>
      </c>
      <c r="Q34" s="11">
        <f>SUMIFS(SmartTrans_PV!S:S,SmartTrans_PV!$C:$C,$B34)*1.4/10^8</f>
        <v>713.33010707323285</v>
      </c>
      <c r="R34" s="11">
        <f>SUMIFS(SmartTrans_PV!T:T,SmartTrans_PV!$C:$C,$B34)*1.4/10^8</f>
        <v>730.86815267361919</v>
      </c>
      <c r="S34" s="11">
        <f>SUMIFS(SmartTrans_PV!U:U,SmartTrans_PV!$C:$C,$B34)*1.4/10^8</f>
        <v>747.00447130780094</v>
      </c>
      <c r="T34" s="11">
        <f>SUMIFS(SmartTrans_PV!V:V,SmartTrans_PV!$C:$C,$B34)*1.4/10^8</f>
        <v>761.60091045038041</v>
      </c>
      <c r="U34" s="11">
        <f>SUMIFS(SmartTrans_PV!W:W,SmartTrans_PV!$C:$C,$B34)*1.4/10^8</f>
        <v>774.53372314144008</v>
      </c>
      <c r="V34" s="11">
        <f>SUMIFS(SmartTrans_PV!X:X,SmartTrans_PV!$C:$C,$B34)*1.4/10^8</f>
        <v>785.69356798652848</v>
      </c>
      <c r="W34" s="11">
        <f>SUMIFS(SmartTrans_PV!Y:Y,SmartTrans_PV!$C:$C,$B34)*1.4/10^8</f>
        <v>794.98550915667113</v>
      </c>
      <c r="X34" s="11">
        <f>SUMIFS(SmartTrans_PV!Z:Z,SmartTrans_PV!$C:$C,$B34)*1.4/10^8</f>
        <v>802.3290163883679</v>
      </c>
      <c r="Y34" s="11">
        <f>SUMIFS(SmartTrans_PV!AA:AA,SmartTrans_PV!$C:$C,$B34)*1.4/10^8</f>
        <v>807.65796498358861</v>
      </c>
      <c r="Z34" s="11">
        <f>SUMIFS(SmartTrans_PV!AB:AB,SmartTrans_PV!$C:$C,$B34)*1.4/10^8</f>
        <v>810.92063580978152</v>
      </c>
      <c r="AA34" s="11">
        <f>SUMIFS(SmartTrans_PV!AC:AC,SmartTrans_PV!$C:$C,$B34)*1.4/10^8</f>
        <v>812.0797152998648</v>
      </c>
      <c r="AB34" s="11">
        <f>SUMIFS(SmartTrans_PV!AD:AD,SmartTrans_PV!$C:$C,$B34)*1.4/10^8</f>
        <v>811.1122954522267</v>
      </c>
      <c r="AC34" s="11">
        <f>SUMIFS(SmartTrans_PV!AE:AE,SmartTrans_PV!$C:$C,$B34)*1.4/10^8</f>
        <v>808.00987383073766</v>
      </c>
      <c r="AD34" s="11">
        <f>SUMIFS(SmartTrans_PV!AF:AF,SmartTrans_PV!$C:$C,$B34)*1.4/10^8</f>
        <v>802.77835356473406</v>
      </c>
      <c r="AE34" s="11">
        <f>SUMIFS(SmartTrans_PV!AG:AG,SmartTrans_PV!$C:$C,$B34)*1.4/10^8</f>
        <v>795.43804334903109</v>
      </c>
      <c r="AF34" s="11">
        <f>SUMIFS(SmartTrans_PV!AH:AH,SmartTrans_PV!$C:$C,$B34)*1.4/10^8</f>
        <v>786.02365744391159</v>
      </c>
      <c r="AG34" s="11">
        <f>SUMIFS(SmartTrans_PV!AI:AI,SmartTrans_PV!$C:$C,$B34)*1.4/10^8</f>
        <v>774.5843156751373</v>
      </c>
      <c r="AH34" s="11">
        <f>SUMIFS(SmartTrans_PV!AJ:AJ,SmartTrans_PV!$C:$C,$B34)*1.4/10^8</f>
        <v>761.18354343393946</v>
      </c>
      <c r="AI34" s="11">
        <f>SUMIFS(SmartTrans_PV!AK:AK,SmartTrans_PV!$C:$C,$B34)*1.4/10^8</f>
        <v>745.89927167702649</v>
      </c>
      <c r="AJ34" s="11">
        <f>SUMIFS(SmartTrans_PV!AL:AL,SmartTrans_PV!$C:$C,$B34)*1.4/10^8</f>
        <v>728.82383692657697</v>
      </c>
      <c r="AK34" s="11">
        <f>SUMIFS(SmartTrans_PV!AM:AM,SmartTrans_PV!$C:$C,$B34)*1.4/10^8</f>
        <v>710.0639812702434</v>
      </c>
      <c r="AL34" s="11">
        <f>SUMIFS(SmartTrans_PV!AN:AN,SmartTrans_PV!$C:$C,$B34)*1.4/10^8</f>
        <v>689.74085236115479</v>
      </c>
      <c r="AM34" s="11">
        <f>SUMIFS(SmartTrans_PV!AO:AO,SmartTrans_PV!$C:$C,$B34)*1.4/10^8</f>
        <v>667.990003417906</v>
      </c>
      <c r="AN34" s="11">
        <f>SUMIFS(SmartTrans_PV!AP:AP,SmartTrans_PV!$C:$C,$B34)*1.4/10^8</f>
        <v>644.96139322457691</v>
      </c>
      <c r="AO34" s="11">
        <f>SUMIFS(SmartTrans_PV!AQ:AQ,SmartTrans_PV!$C:$C,$B34)*1.4/10^8</f>
        <v>620.81938613071247</v>
      </c>
      <c r="AP34" s="11">
        <f>SUMIFS(SmartTrans_PV!AR:AR,SmartTrans_PV!$C:$C,$B34)*1.4/10^8</f>
        <v>595.74275205133051</v>
      </c>
      <c r="AQ34" s="11">
        <f>SUMIFS(SmartTrans_PV!AS:AS,SmartTrans_PV!$C:$C,$B34)*1.4/10^8</f>
        <v>569.92466646692719</v>
      </c>
      <c r="AR34" s="11">
        <f>SUMIFS(SmartTrans_PV!AT:AT,SmartTrans_PV!$C:$C,$B34)*1.4/10^8</f>
        <v>543.57271042346883</v>
      </c>
    </row>
    <row r="36" spans="1:44">
      <c r="B36" t="s">
        <v>876</v>
      </c>
      <c r="C36">
        <v>2019</v>
      </c>
      <c r="D36">
        <v>2020</v>
      </c>
      <c r="E36">
        <v>2021</v>
      </c>
      <c r="F36">
        <v>2022</v>
      </c>
      <c r="G36">
        <v>2023</v>
      </c>
      <c r="H36">
        <v>2024</v>
      </c>
      <c r="I36">
        <v>2025</v>
      </c>
      <c r="J36">
        <v>2026</v>
      </c>
      <c r="K36">
        <v>2027</v>
      </c>
      <c r="L36">
        <v>2028</v>
      </c>
      <c r="M36">
        <v>2029</v>
      </c>
      <c r="N36">
        <v>2030</v>
      </c>
      <c r="O36">
        <v>2031</v>
      </c>
      <c r="P36">
        <v>2032</v>
      </c>
      <c r="Q36">
        <v>2033</v>
      </c>
      <c r="R36">
        <v>2034</v>
      </c>
      <c r="S36">
        <v>2035</v>
      </c>
      <c r="T36">
        <v>2036</v>
      </c>
      <c r="U36">
        <v>2037</v>
      </c>
      <c r="V36">
        <v>2038</v>
      </c>
      <c r="W36">
        <v>2039</v>
      </c>
      <c r="X36">
        <v>2040</v>
      </c>
      <c r="Y36">
        <v>2041</v>
      </c>
      <c r="Z36">
        <v>2042</v>
      </c>
      <c r="AA36">
        <v>2043</v>
      </c>
      <c r="AB36">
        <v>2044</v>
      </c>
      <c r="AC36">
        <v>2045</v>
      </c>
      <c r="AD36">
        <v>2046</v>
      </c>
      <c r="AE36">
        <v>2047</v>
      </c>
      <c r="AF36">
        <v>2048</v>
      </c>
      <c r="AG36">
        <v>2049</v>
      </c>
      <c r="AH36">
        <v>2050</v>
      </c>
      <c r="AI36">
        <v>2051</v>
      </c>
      <c r="AJ36">
        <v>2052</v>
      </c>
      <c r="AK36">
        <v>2053</v>
      </c>
      <c r="AL36">
        <v>2054</v>
      </c>
      <c r="AM36">
        <v>2055</v>
      </c>
      <c r="AN36">
        <v>2056</v>
      </c>
      <c r="AO36">
        <v>2057</v>
      </c>
      <c r="AP36">
        <v>2058</v>
      </c>
      <c r="AQ36">
        <v>2059</v>
      </c>
      <c r="AR36">
        <v>2060</v>
      </c>
    </row>
    <row r="37" spans="1:44" ht="15.65">
      <c r="A37" t="s">
        <v>875</v>
      </c>
      <c r="B37" s="59" t="s">
        <v>468</v>
      </c>
      <c r="C37" s="11">
        <f>SUMIFS(SmartTrans_Bus!E:E,SmartTrans_Bus!$C:$C,$B37)*55/10^8</f>
        <v>274.53393247930154</v>
      </c>
      <c r="D37" s="11">
        <f>SUMIFS(SmartTrans_Bus!F:F,SmartTrans_Bus!$C:$C,$B37)*55/10^8*SUM('Intracity Transport'!C$35:C$65)/SUM('Intracity Transport'!$D$35:$D$66)*CityTransportData!L$3/CityTransportData!$K$3</f>
        <v>190.42860841984947</v>
      </c>
      <c r="E37" s="11">
        <f>SUMIFS(SmartTrans_Bus!G:G,SmartTrans_Bus!$C:$C,$B37)*55/10^8*SUM('Intracity Transport'!D$35:D$65)/SUM('Intracity Transport'!$D$35:$D$66)*CityTransportData!M$3/CityTransportData!$K$3</f>
        <v>227.12192692453365</v>
      </c>
      <c r="F37" s="11">
        <f>SUMIFS(SmartTrans_Bus!H:H,SmartTrans_Bus!$C:$C,$B37)*55/10^8*SUM('Intracity Transport'!E$35:E$65)/SUM('Intracity Transport'!$D$35:$D$66)*CityTransportData!N$3/CityTransportData!$K$3</f>
        <v>174.55180048732396</v>
      </c>
      <c r="G37" s="11">
        <f>F37*CityTransportData!P$3</f>
        <v>196.25210087278006</v>
      </c>
      <c r="H37" s="11">
        <f>'Intracity Transport'!H35-('Intracity Transport'!G35-G37)*(1-$J$1)</f>
        <v>289.1994475269646</v>
      </c>
      <c r="I37" s="11">
        <f>'Intracity Transport'!I35-('Intracity Transport'!H35-H37)*(1-$M$1)</f>
        <v>355.97439287764524</v>
      </c>
      <c r="J37" s="11">
        <f>SUMIFS(SmartTrans_Bus!L:L,SmartTrans_Bus!$C:$C,$B37)*55/10^8</f>
        <v>388.84927436520104</v>
      </c>
      <c r="K37" s="11">
        <f>SUMIFS(SmartTrans_Bus!M:M,SmartTrans_Bus!$C:$C,$B37)*55/10^8</f>
        <v>396.01762886046021</v>
      </c>
      <c r="L37" s="11">
        <f>SUMIFS(SmartTrans_Bus!N:N,SmartTrans_Bus!$C:$C,$B37)*55/10^8</f>
        <v>401.59419266470735</v>
      </c>
      <c r="M37" s="11">
        <f>SUMIFS(SmartTrans_Bus!O:O,SmartTrans_Bus!$C:$C,$B37)*55/10^8</f>
        <v>405.78142986957567</v>
      </c>
      <c r="N37" s="11">
        <f>SUMIFS(SmartTrans_Bus!P:P,SmartTrans_Bus!$C:$C,$B37)*55/10^8</f>
        <v>408.76961534110848</v>
      </c>
      <c r="O37" s="11">
        <f>SUMIFS(SmartTrans_Bus!Q:Q,SmartTrans_Bus!$C:$C,$B37)*55/10^8</f>
        <v>410.73683471976045</v>
      </c>
      <c r="P37" s="11">
        <f>SUMIFS(SmartTrans_Bus!R:R,SmartTrans_Bus!$C:$C,$B37)*55/10^8</f>
        <v>411.84898442039827</v>
      </c>
      <c r="Q37" s="11">
        <f>SUMIFS(SmartTrans_Bus!S:S,SmartTrans_Bus!$C:$C,$B37)*55/10^8</f>
        <v>412.25977163229982</v>
      </c>
      <c r="R37" s="11">
        <f>SUMIFS(SmartTrans_Bus!T:T,SmartTrans_Bus!$C:$C,$B37)*55/10^8</f>
        <v>412.11071431915497</v>
      </c>
      <c r="S37" s="11">
        <f>SUMIFS(SmartTrans_Bus!U:U,SmartTrans_Bus!$C:$C,$B37)*55/10^8</f>
        <v>411.53114121906327</v>
      </c>
      <c r="T37" s="11">
        <f>SUMIFS(SmartTrans_Bus!V:V,SmartTrans_Bus!$C:$C,$B37)*55/10^8</f>
        <v>410.63819184453507</v>
      </c>
      <c r="U37" s="11">
        <f>SUMIFS(SmartTrans_Bus!W:W,SmartTrans_Bus!$C:$C,$B37)*55/10^8</f>
        <v>409.53681648249591</v>
      </c>
      <c r="V37" s="11">
        <f>SUMIFS(SmartTrans_Bus!X:X,SmartTrans_Bus!$C:$C,$B37)*55/10^8</f>
        <v>408.31977619427943</v>
      </c>
      <c r="W37" s="11">
        <f>SUMIFS(SmartTrans_Bus!Y:Y,SmartTrans_Bus!$C:$C,$B37)*55/10^8</f>
        <v>407.06764281562943</v>
      </c>
      <c r="X37" s="11">
        <f>SUMIFS(SmartTrans_Bus!Z:Z,SmartTrans_Bus!$C:$C,$B37)*55/10^8</f>
        <v>405.8487989567044</v>
      </c>
      <c r="Y37" s="11">
        <f>SUMIFS(SmartTrans_Bus!AA:AA,SmartTrans_Bus!$C:$C,$B37)*55/10^8</f>
        <v>404.71943800207316</v>
      </c>
      <c r="Z37" s="11">
        <f>SUMIFS(SmartTrans_Bus!AB:AB,SmartTrans_Bus!$C:$C,$B37)*55/10^8</f>
        <v>403.72356411071411</v>
      </c>
      <c r="AA37" s="11">
        <f>SUMIFS(SmartTrans_Bus!AC:AC,SmartTrans_Bus!$C:$C,$B37)*55/10^8</f>
        <v>402.89299221601868</v>
      </c>
      <c r="AB37" s="11">
        <f>SUMIFS(SmartTrans_Bus!AD:AD,SmartTrans_Bus!$C:$C,$B37)*55/10^8</f>
        <v>402.24734802578865</v>
      </c>
      <c r="AC37" s="11">
        <f>SUMIFS(SmartTrans_Bus!AE:AE,SmartTrans_Bus!$C:$C,$B37)*55/10^8</f>
        <v>401.79406802223815</v>
      </c>
      <c r="AD37" s="11">
        <f>SUMIFS(SmartTrans_Bus!AF:AF,SmartTrans_Bus!$C:$C,$B37)*55/10^8</f>
        <v>401.52839946199362</v>
      </c>
      <c r="AE37" s="11">
        <f>SUMIFS(SmartTrans_Bus!AG:AG,SmartTrans_Bus!$C:$C,$B37)*55/10^8</f>
        <v>401.43340037608721</v>
      </c>
      <c r="AF37" s="11">
        <f>SUMIFS(SmartTrans_Bus!AH:AH,SmartTrans_Bus!$C:$C,$B37)*55/10^8</f>
        <v>401.47993956997027</v>
      </c>
      <c r="AG37" s="11">
        <f>SUMIFS(SmartTrans_Bus!AI:AI,SmartTrans_Bus!$C:$C,$B37)*55/10^8</f>
        <v>401.62669662349799</v>
      </c>
      <c r="AH37" s="11">
        <f>SUMIFS(SmartTrans_Bus!AJ:AJ,SmartTrans_Bus!$C:$C,$B37)*55/10^8</f>
        <v>401.8201618909423</v>
      </c>
      <c r="AI37" s="11">
        <f>SUMIFS(SmartTrans_Bus!AK:AK,SmartTrans_Bus!$C:$C,$B37)*55/10^8</f>
        <v>401.99463650098994</v>
      </c>
      <c r="AJ37" s="11">
        <f>SUMIFS(SmartTrans_Bus!AL:AL,SmartTrans_Bus!$C:$C,$B37)*55/10^8</f>
        <v>402.07223235672296</v>
      </c>
      <c r="AK37" s="11">
        <f>SUMIFS(SmartTrans_Bus!AM:AM,SmartTrans_Bus!$C:$C,$B37)*55/10^8</f>
        <v>401.96287213565336</v>
      </c>
      <c r="AL37" s="11">
        <f>SUMIFS(SmartTrans_Bus!AN:AN,SmartTrans_Bus!$C:$C,$B37)*55/10^8</f>
        <v>401.56428928969376</v>
      </c>
      <c r="AM37" s="11">
        <f>SUMIFS(SmartTrans_Bus!AO:AO,SmartTrans_Bus!$C:$C,$B37)*55/10^8</f>
        <v>400.76202804516947</v>
      </c>
      <c r="AN37" s="11">
        <f>SUMIFS(SmartTrans_Bus!AP:AP,SmartTrans_Bus!$C:$C,$B37)*55/10^8</f>
        <v>399.42944340282003</v>
      </c>
      <c r="AO37" s="11">
        <f>SUMIFS(SmartTrans_Bus!AQ:AQ,SmartTrans_Bus!$C:$C,$B37)*55/10^8</f>
        <v>397.42770113779699</v>
      </c>
      <c r="AP37" s="11">
        <f>SUMIFS(SmartTrans_Bus!AR:AR,SmartTrans_Bus!$C:$C,$B37)*55/10^8</f>
        <v>394.60577779965928</v>
      </c>
      <c r="AQ37" s="11">
        <f>SUMIFS(SmartTrans_Bus!AS:AS,SmartTrans_Bus!$C:$C,$B37)*55/10^8</f>
        <v>390.80046071237769</v>
      </c>
      <c r="AR37" s="11">
        <f>SUMIFS(SmartTrans_Bus!AT:AT,SmartTrans_Bus!$C:$C,$B37)*55/10^8</f>
        <v>385.83634797433825</v>
      </c>
    </row>
    <row r="38" spans="1:44" ht="15.65">
      <c r="A38" t="s">
        <v>874</v>
      </c>
      <c r="B38" s="59" t="s">
        <v>443</v>
      </c>
      <c r="C38" s="11">
        <f>SUMIFS(SmartTrans_Bus!E:E,SmartTrans_Bus!$C:$C,$B38)*55/10^8</f>
        <v>141.29871162882804</v>
      </c>
      <c r="D38" s="11">
        <f>SUMIFS(SmartTrans_Bus!F:F,SmartTrans_Bus!$C:$C,$B38)*55/10^8*SUM('Intracity Transport'!C$35:C$65)/SUM('Intracity Transport'!$D$35:$D$66)*CityTransportData!L$3/CityTransportData!$K$3</f>
        <v>119.55191701081651</v>
      </c>
      <c r="E38" s="11">
        <f>SUMIFS(SmartTrans_Bus!G:G,SmartTrans_Bus!$C:$C,$B38)*55/10^8*SUM('Intracity Transport'!D$35:D$65)/SUM('Intracity Transport'!$D$35:$D$66)*CityTransportData!M$3/CityTransportData!$K$3</f>
        <v>159.85840650821876</v>
      </c>
      <c r="F38" s="11">
        <f>SUMIFS(SmartTrans_Bus!H:H,SmartTrans_Bus!$C:$C,$B38)*55/10^8*SUM('Intracity Transport'!E$35:E$65)/SUM('Intracity Transport'!$D$35:$D$66)*CityTransportData!N$3/CityTransportData!$K$3</f>
        <v>131.62544362320574</v>
      </c>
      <c r="G38" s="11">
        <f>F38*CityTransportData!P$3</f>
        <v>147.989134269868</v>
      </c>
      <c r="H38" s="11">
        <f>'Intracity Transport'!H36-('Intracity Transport'!G36-G38)*(1-$J$1)</f>
        <v>230.54613922819271</v>
      </c>
      <c r="I38" s="11">
        <f>'Intracity Transport'!I36-('Intracity Transport'!H36-H38)*(1-$M$1)</f>
        <v>287.91275417808311</v>
      </c>
      <c r="J38" s="11">
        <f>SUMIFS(SmartTrans_Bus!L:L,SmartTrans_Bus!$C:$C,$B38)*55/10^8</f>
        <v>314.23491848816263</v>
      </c>
      <c r="K38" s="11">
        <f>SUMIFS(SmartTrans_Bus!M:M,SmartTrans_Bus!$C:$C,$B38)*55/10^8</f>
        <v>316.75457965988596</v>
      </c>
      <c r="L38" s="11">
        <f>SUMIFS(SmartTrans_Bus!N:N,SmartTrans_Bus!$C:$C,$B38)*55/10^8</f>
        <v>315.80969332753824</v>
      </c>
      <c r="M38" s="11">
        <f>SUMIFS(SmartTrans_Bus!O:O,SmartTrans_Bus!$C:$C,$B38)*55/10^8</f>
        <v>311.99590476998077</v>
      </c>
      <c r="N38" s="11">
        <f>SUMIFS(SmartTrans_Bus!P:P,SmartTrans_Bus!$C:$C,$B38)*55/10^8</f>
        <v>305.86954000358855</v>
      </c>
      <c r="O38" s="11">
        <f>SUMIFS(SmartTrans_Bus!Q:Q,SmartTrans_Bus!$C:$C,$B38)*55/10^8</f>
        <v>297.94760578227869</v>
      </c>
      <c r="P38" s="11">
        <f>SUMIFS(SmartTrans_Bus!R:R,SmartTrans_Bus!$C:$C,$B38)*55/10^8</f>
        <v>288.70778959747611</v>
      </c>
      <c r="Q38" s="11">
        <f>SUMIFS(SmartTrans_Bus!S:S,SmartTrans_Bus!$C:$C,$B38)*55/10^8</f>
        <v>278.58845967814619</v>
      </c>
      <c r="R38" s="11">
        <f>SUMIFS(SmartTrans_Bus!T:T,SmartTrans_Bus!$C:$C,$B38)*55/10^8</f>
        <v>267.9886649907786</v>
      </c>
      <c r="S38" s="11">
        <f>SUMIFS(SmartTrans_Bus!U:U,SmartTrans_Bus!$C:$C,$B38)*55/10^8</f>
        <v>257.26813523938506</v>
      </c>
      <c r="T38" s="11">
        <f>SUMIFS(SmartTrans_Bus!V:V,SmartTrans_Bus!$C:$C,$B38)*55/10^8</f>
        <v>246.74728086550354</v>
      </c>
      <c r="U38" s="11">
        <f>SUMIFS(SmartTrans_Bus!W:W,SmartTrans_Bus!$C:$C,$B38)*55/10^8</f>
        <v>236.70719304820554</v>
      </c>
      <c r="V38" s="11">
        <f>SUMIFS(SmartTrans_Bus!X:X,SmartTrans_Bus!$C:$C,$B38)*55/10^8</f>
        <v>227.38964370407669</v>
      </c>
      <c r="W38" s="11">
        <f>SUMIFS(SmartTrans_Bus!Y:Y,SmartTrans_Bus!$C:$C,$B38)*55/10^8</f>
        <v>218.99708548723996</v>
      </c>
      <c r="X38" s="11">
        <f>SUMIFS(SmartTrans_Bus!Z:Z,SmartTrans_Bus!$C:$C,$B38)*55/10^8</f>
        <v>211.69265178933961</v>
      </c>
      <c r="Y38" s="11">
        <f>SUMIFS(SmartTrans_Bus!AA:AA,SmartTrans_Bus!$C:$C,$B38)*55/10^8</f>
        <v>205.60015673954956</v>
      </c>
      <c r="Z38" s="11">
        <f>SUMIFS(SmartTrans_Bus!AB:AB,SmartTrans_Bus!$C:$C,$B38)*55/10^8</f>
        <v>200.80409520455845</v>
      </c>
      <c r="AA38" s="11">
        <f>SUMIFS(SmartTrans_Bus!AC:AC,SmartTrans_Bus!$C:$C,$B38)*55/10^8</f>
        <v>197.34964278860599</v>
      </c>
      <c r="AB38" s="11">
        <f>SUMIFS(SmartTrans_Bus!AD:AD,SmartTrans_Bus!$C:$C,$B38)*55/10^8</f>
        <v>195.24265583343455</v>
      </c>
      <c r="AC38" s="11">
        <f>SUMIFS(SmartTrans_Bus!AE:AE,SmartTrans_Bus!$C:$C,$B38)*55/10^8</f>
        <v>194.44967141831054</v>
      </c>
      <c r="AD38" s="11">
        <f>SUMIFS(SmartTrans_Bus!AF:AF,SmartTrans_Bus!$C:$C,$B38)*55/10^8</f>
        <v>194.8979073600581</v>
      </c>
      <c r="AE38" s="11">
        <f>SUMIFS(SmartTrans_Bus!AG:AG,SmartTrans_Bus!$C:$C,$B38)*55/10^8</f>
        <v>196.47526221299347</v>
      </c>
      <c r="AF38" s="11">
        <f>SUMIFS(SmartTrans_Bus!AH:AH,SmartTrans_Bus!$C:$C,$B38)*55/10^8</f>
        <v>199.03031526896928</v>
      </c>
      <c r="AG38" s="11">
        <f>SUMIFS(SmartTrans_Bus!AI:AI,SmartTrans_Bus!$C:$C,$B38)*55/10^8</f>
        <v>202.37232655737404</v>
      </c>
      <c r="AH38" s="11">
        <f>SUMIFS(SmartTrans_Bus!AJ:AJ,SmartTrans_Bus!$C:$C,$B38)*55/10^8</f>
        <v>206.27123684511409</v>
      </c>
      <c r="AI38" s="11">
        <f>SUMIFS(SmartTrans_Bus!AK:AK,SmartTrans_Bus!$C:$C,$B38)*55/10^8</f>
        <v>210.45766763663508</v>
      </c>
      <c r="AJ38" s="11">
        <f>SUMIFS(SmartTrans_Bus!AL:AL,SmartTrans_Bus!$C:$C,$B38)*55/10^8</f>
        <v>214.62292117388759</v>
      </c>
      <c r="AK38" s="11">
        <f>SUMIFS(SmartTrans_Bus!AM:AM,SmartTrans_Bus!$C:$C,$B38)*55/10^8</f>
        <v>218.41898043634899</v>
      </c>
      <c r="AL38" s="11">
        <f>SUMIFS(SmartTrans_Bus!AN:AN,SmartTrans_Bus!$C:$C,$B38)*55/10^8</f>
        <v>221.45850914104554</v>
      </c>
      <c r="AM38" s="11">
        <f>SUMIFS(SmartTrans_Bus!AO:AO,SmartTrans_Bus!$C:$C,$B38)*55/10^8</f>
        <v>223.31485174252867</v>
      </c>
      <c r="AN38" s="11">
        <f>SUMIFS(SmartTrans_Bus!AP:AP,SmartTrans_Bus!$C:$C,$B38)*55/10^8</f>
        <v>223.52203343283108</v>
      </c>
      <c r="AO38" s="11">
        <f>SUMIFS(SmartTrans_Bus!AQ:AQ,SmartTrans_Bus!$C:$C,$B38)*55/10^8</f>
        <v>221.57476014157768</v>
      </c>
      <c r="AP38" s="11">
        <f>SUMIFS(SmartTrans_Bus!AR:AR,SmartTrans_Bus!$C:$C,$B38)*55/10^8</f>
        <v>216.9284185358741</v>
      </c>
      <c r="AQ38" s="11">
        <f>SUMIFS(SmartTrans_Bus!AS:AS,SmartTrans_Bus!$C:$C,$B38)*55/10^8</f>
        <v>208.99907602036319</v>
      </c>
      <c r="AR38" s="11">
        <f>SUMIFS(SmartTrans_Bus!AT:AT,SmartTrans_Bus!$C:$C,$B38)*55/10^8</f>
        <v>197.16348073722025</v>
      </c>
    </row>
    <row r="39" spans="1:44" ht="15.65">
      <c r="A39" t="s">
        <v>873</v>
      </c>
      <c r="B39" s="59" t="s">
        <v>461</v>
      </c>
      <c r="C39" s="11">
        <f>SUMIFS(SmartTrans_Bus!E:E,SmartTrans_Bus!$C:$C,$B39)*55/10^8</f>
        <v>898.7783938854916</v>
      </c>
      <c r="D39" s="11">
        <f>SUMIFS(SmartTrans_Bus!F:F,SmartTrans_Bus!$C:$C,$B39)*55/10^8*SUM('Intracity Transport'!C$35:C$65)/SUM('Intracity Transport'!$D$35:$D$66)*CityTransportData!L$3/CityTransportData!$K$3</f>
        <v>574.88892722543187</v>
      </c>
      <c r="E39" s="11">
        <f>SUMIFS(SmartTrans_Bus!G:G,SmartTrans_Bus!$C:$C,$B39)*55/10^8*SUM('Intracity Transport'!D$35:D$65)/SUM('Intracity Transport'!$D$35:$D$66)*CityTransportData!M$3/CityTransportData!$K$3</f>
        <v>644.18729774718395</v>
      </c>
      <c r="F39" s="11">
        <f>SUMIFS(SmartTrans_Bus!H:H,SmartTrans_Bus!$C:$C,$B39)*55/10^8*SUM('Intracity Transport'!E$35:E$65)/SUM('Intracity Transport'!$D$35:$D$66)*CityTransportData!N$3/CityTransportData!$K$3</f>
        <v>471.93402465816223</v>
      </c>
      <c r="G39" s="11">
        <f>F39*CityTransportData!P$3</f>
        <v>530.60491816145259</v>
      </c>
      <c r="H39" s="11">
        <f>'Intracity Transport'!H37-('Intracity Transport'!G37-G39)*(1-$J$1)</f>
        <v>737.68171559113068</v>
      </c>
      <c r="I39" s="11">
        <f>'Intracity Transport'!I37-('Intracity Transport'!H37-H39)*(1-$M$1)</f>
        <v>885.55919168735488</v>
      </c>
      <c r="J39" s="11">
        <f>SUMIFS(SmartTrans_Bus!L:L,SmartTrans_Bus!$C:$C,$B39)*55/10^8</f>
        <v>954.2176191438042</v>
      </c>
      <c r="K39" s="11">
        <f>SUMIFS(SmartTrans_Bus!M:M,SmartTrans_Bus!$C:$C,$B39)*55/10^8</f>
        <v>963.29668015846528</v>
      </c>
      <c r="L39" s="11">
        <f>SUMIFS(SmartTrans_Bus!N:N,SmartTrans_Bus!$C:$C,$B39)*55/10^8</f>
        <v>972.09546643364013</v>
      </c>
      <c r="M39" s="11">
        <f>SUMIFS(SmartTrans_Bus!O:O,SmartTrans_Bus!$C:$C,$B39)*55/10^8</f>
        <v>980.46289398287161</v>
      </c>
      <c r="N39" s="11">
        <f>SUMIFS(SmartTrans_Bus!P:P,SmartTrans_Bus!$C:$C,$B39)*55/10^8</f>
        <v>988.26345424678868</v>
      </c>
      <c r="O39" s="11">
        <f>SUMIFS(SmartTrans_Bus!Q:Q,SmartTrans_Bus!$C:$C,$B39)*55/10^8</f>
        <v>995.37721409310973</v>
      </c>
      <c r="P39" s="11">
        <f>SUMIFS(SmartTrans_Bus!R:R,SmartTrans_Bus!$C:$C,$B39)*55/10^8</f>
        <v>1001.6998158166321</v>
      </c>
      <c r="Q39" s="11">
        <f>SUMIFS(SmartTrans_Bus!S:S,SmartTrans_Bus!$C:$C,$B39)*55/10^8</f>
        <v>1007.1424771392386</v>
      </c>
      <c r="R39" s="11">
        <f>SUMIFS(SmartTrans_Bus!T:T,SmartTrans_Bus!$C:$C,$B39)*55/10^8</f>
        <v>1011.6319912099025</v>
      </c>
      <c r="S39" s="11">
        <f>SUMIFS(SmartTrans_Bus!U:U,SmartTrans_Bus!$C:$C,$B39)*55/10^8</f>
        <v>1015.1107266046798</v>
      </c>
      <c r="T39" s="11">
        <f>SUMIFS(SmartTrans_Bus!V:V,SmartTrans_Bus!$C:$C,$B39)*55/10^8</f>
        <v>1017.5366273267027</v>
      </c>
      <c r="U39" s="11">
        <f>SUMIFS(SmartTrans_Bus!W:W,SmartTrans_Bus!$C:$C,$B39)*55/10^8</f>
        <v>1018.8832128061982</v>
      </c>
      <c r="V39" s="11">
        <f>SUMIFS(SmartTrans_Bus!X:X,SmartTrans_Bus!$C:$C,$B39)*55/10^8</f>
        <v>1019.1395779004761</v>
      </c>
      <c r="W39" s="11">
        <f>SUMIFS(SmartTrans_Bus!Y:Y,SmartTrans_Bus!$C:$C,$B39)*55/10^8</f>
        <v>1018.3103928939258</v>
      </c>
      <c r="X39" s="11">
        <f>SUMIFS(SmartTrans_Bus!Z:Z,SmartTrans_Bus!$C:$C,$B39)*55/10^8</f>
        <v>1016.4159034980287</v>
      </c>
      <c r="Y39" s="11">
        <f>SUMIFS(SmartTrans_Bus!AA:AA,SmartTrans_Bus!$C:$C,$B39)*55/10^8</f>
        <v>1013.4919308513552</v>
      </c>
      <c r="Z39" s="11">
        <f>SUMIFS(SmartTrans_Bus!AB:AB,SmartTrans_Bus!$C:$C,$B39)*55/10^8</f>
        <v>1009.5898715195372</v>
      </c>
      <c r="AA39" s="11">
        <f>SUMIFS(SmartTrans_Bus!AC:AC,SmartTrans_Bus!$C:$C,$B39)*55/10^8</f>
        <v>1004.7766974953126</v>
      </c>
      <c r="AB39" s="11">
        <f>SUMIFS(SmartTrans_Bus!AD:AD,SmartTrans_Bus!$C:$C,$B39)*55/10^8</f>
        <v>999.13495619851085</v>
      </c>
      <c r="AC39" s="11">
        <f>SUMIFS(SmartTrans_Bus!AE:AE,SmartTrans_Bus!$C:$C,$B39)*55/10^8</f>
        <v>992.76277047601468</v>
      </c>
      <c r="AD39" s="11">
        <f>SUMIFS(SmartTrans_Bus!AF:AF,SmartTrans_Bus!$C:$C,$B39)*55/10^8</f>
        <v>985.77383860182545</v>
      </c>
      <c r="AE39" s="11">
        <f>SUMIFS(SmartTrans_Bus!AG:AG,SmartTrans_Bus!$C:$C,$B39)*55/10^8</f>
        <v>978.29743427700987</v>
      </c>
      <c r="AF39" s="11">
        <f>SUMIFS(SmartTrans_Bus!AH:AH,SmartTrans_Bus!$C:$C,$B39)*55/10^8</f>
        <v>970.47840662972249</v>
      </c>
      <c r="AG39" s="11">
        <f>SUMIFS(SmartTrans_Bus!AI:AI,SmartTrans_Bus!$C:$C,$B39)*55/10^8</f>
        <v>962.47718021521268</v>
      </c>
      <c r="AH39" s="11">
        <f>SUMIFS(SmartTrans_Bus!AJ:AJ,SmartTrans_Bus!$C:$C,$B39)*55/10^8</f>
        <v>954.46975501579698</v>
      </c>
      <c r="AI39" s="11">
        <f>SUMIFS(SmartTrans_Bus!AK:AK,SmartTrans_Bus!$C:$C,$B39)*55/10^8</f>
        <v>946.64770644088992</v>
      </c>
      <c r="AJ39" s="11">
        <f>SUMIFS(SmartTrans_Bus!AL:AL,SmartTrans_Bus!$C:$C,$B39)*55/10^8</f>
        <v>939.21818532699047</v>
      </c>
      <c r="AK39" s="11">
        <f>SUMIFS(SmartTrans_Bus!AM:AM,SmartTrans_Bus!$C:$C,$B39)*55/10^8</f>
        <v>932.40391793766912</v>
      </c>
      <c r="AL39" s="11">
        <f>SUMIFS(SmartTrans_Bus!AN:AN,SmartTrans_Bus!$C:$C,$B39)*55/10^8</f>
        <v>926.4432059636066</v>
      </c>
      <c r="AM39" s="11">
        <f>SUMIFS(SmartTrans_Bus!AO:AO,SmartTrans_Bus!$C:$C,$B39)*55/10^8</f>
        <v>921.58992652254165</v>
      </c>
      <c r="AN39" s="11">
        <f>SUMIFS(SmartTrans_Bus!AP:AP,SmartTrans_Bus!$C:$C,$B39)*55/10^8</f>
        <v>918.11353215930603</v>
      </c>
      <c r="AO39" s="11">
        <f>SUMIFS(SmartTrans_Bus!AQ:AQ,SmartTrans_Bus!$C:$C,$B39)*55/10^8</f>
        <v>916.29905084583629</v>
      </c>
      <c r="AP39" s="11">
        <f>SUMIFS(SmartTrans_Bus!AR:AR,SmartTrans_Bus!$C:$C,$B39)*55/10^8</f>
        <v>916.44708598112106</v>
      </c>
      <c r="AQ39" s="11">
        <f>SUMIFS(SmartTrans_Bus!AS:AS,SmartTrans_Bus!$C:$C,$B39)*55/10^8</f>
        <v>918.87381639124942</v>
      </c>
      <c r="AR39" s="11">
        <f>SUMIFS(SmartTrans_Bus!AT:AT,SmartTrans_Bus!$C:$C,$B39)*55/10^8</f>
        <v>923.91099632940507</v>
      </c>
    </row>
    <row r="40" spans="1:44" ht="15.65">
      <c r="A40" t="s">
        <v>872</v>
      </c>
      <c r="B40" s="59" t="s">
        <v>447</v>
      </c>
      <c r="C40" s="11">
        <f>SUMIFS(SmartTrans_Bus!E:E,SmartTrans_Bus!$C:$C,$B40)*55/10^8</f>
        <v>418.55259664130972</v>
      </c>
      <c r="D40" s="11">
        <f>SUMIFS(SmartTrans_Bus!F:F,SmartTrans_Bus!$C:$C,$B40)*55/10^8*SUM('Intracity Transport'!C$35:C$65)/SUM('Intracity Transport'!$D$35:$D$66)*CityTransportData!L$3/CityTransportData!$K$3</f>
        <v>243.16463675398074</v>
      </c>
      <c r="E40" s="11">
        <f>SUMIFS(SmartTrans_Bus!G:G,SmartTrans_Bus!$C:$C,$B40)*55/10^8*SUM('Intracity Transport'!D$35:D$65)/SUM('Intracity Transport'!$D$35:$D$66)*CityTransportData!M$3/CityTransportData!$K$3</f>
        <v>249.44602407700492</v>
      </c>
      <c r="F40" s="11">
        <f>SUMIFS(SmartTrans_Bus!H:H,SmartTrans_Bus!$C:$C,$B40)*55/10^8*SUM('Intracity Transport'!E$35:E$65)/SUM('Intracity Transport'!$D$35:$D$66)*CityTransportData!N$3/CityTransportData!$K$3</f>
        <v>168.88434780000304</v>
      </c>
      <c r="G40" s="11">
        <f>F40*CityTransportData!P$3</f>
        <v>189.88006980017829</v>
      </c>
      <c r="H40" s="11">
        <f>'Intracity Transport'!H38-('Intracity Transport'!G38-G40)*(1-$J$1)</f>
        <v>235.55277633236284</v>
      </c>
      <c r="I40" s="11">
        <f>'Intracity Transport'!I38-('Intracity Transport'!H38-H40)*(1-$M$1)</f>
        <v>267.25941328421112</v>
      </c>
      <c r="J40" s="11">
        <f>SUMIFS(SmartTrans_Bus!L:L,SmartTrans_Bus!$C:$C,$B40)*55/10^8</f>
        <v>278.49546253234109</v>
      </c>
      <c r="K40" s="11">
        <f>SUMIFS(SmartTrans_Bus!M:M,SmartTrans_Bus!$C:$C,$B40)*55/10^8</f>
        <v>274.78308270496018</v>
      </c>
      <c r="L40" s="11">
        <f>SUMIFS(SmartTrans_Bus!N:N,SmartTrans_Bus!$C:$C,$B40)*55/10^8</f>
        <v>273.6711091818654</v>
      </c>
      <c r="M40" s="11">
        <f>SUMIFS(SmartTrans_Bus!O:O,SmartTrans_Bus!$C:$C,$B40)*55/10^8</f>
        <v>274.73883597871878</v>
      </c>
      <c r="N40" s="11">
        <f>SUMIFS(SmartTrans_Bus!P:P,SmartTrans_Bus!$C:$C,$B40)*55/10^8</f>
        <v>277.59374661648542</v>
      </c>
      <c r="O40" s="11">
        <f>SUMIFS(SmartTrans_Bus!Q:Q,SmartTrans_Bus!$C:$C,$B40)*55/10^8</f>
        <v>281.87151412142771</v>
      </c>
      <c r="P40" s="11">
        <f>SUMIFS(SmartTrans_Bus!R:R,SmartTrans_Bus!$C:$C,$B40)*55/10^8</f>
        <v>287.2360010251121</v>
      </c>
      <c r="Q40" s="11">
        <f>SUMIFS(SmartTrans_Bus!S:S,SmartTrans_Bus!$C:$C,$B40)*55/10^8</f>
        <v>293.37925936440115</v>
      </c>
      <c r="R40" s="11">
        <f>SUMIFS(SmartTrans_Bus!T:T,SmartTrans_Bus!$C:$C,$B40)*55/10^8</f>
        <v>300.02153068146026</v>
      </c>
      <c r="S40" s="11">
        <f>SUMIFS(SmartTrans_Bus!U:U,SmartTrans_Bus!$C:$C,$B40)*55/10^8</f>
        <v>306.9112460237551</v>
      </c>
      <c r="T40" s="11">
        <f>SUMIFS(SmartTrans_Bus!V:V,SmartTrans_Bus!$C:$C,$B40)*55/10^8</f>
        <v>313.82502594404923</v>
      </c>
      <c r="U40" s="11">
        <f>SUMIFS(SmartTrans_Bus!W:W,SmartTrans_Bus!$C:$C,$B40)*55/10^8</f>
        <v>320.56768050040927</v>
      </c>
      <c r="V40" s="11">
        <f>SUMIFS(SmartTrans_Bus!X:X,SmartTrans_Bus!$C:$C,$B40)*55/10^8</f>
        <v>326.97220925620041</v>
      </c>
      <c r="W40" s="11">
        <f>SUMIFS(SmartTrans_Bus!Y:Y,SmartTrans_Bus!$C:$C,$B40)*55/10^8</f>
        <v>332.89980128008835</v>
      </c>
      <c r="X40" s="11">
        <f>SUMIFS(SmartTrans_Bus!Z:Z,SmartTrans_Bus!$C:$C,$B40)*55/10^8</f>
        <v>338.23983514604106</v>
      </c>
      <c r="Y40" s="11">
        <f>SUMIFS(SmartTrans_Bus!AA:AA,SmartTrans_Bus!$C:$C,$B40)*55/10^8</f>
        <v>342.90987893332044</v>
      </c>
      <c r="Z40" s="11">
        <f>SUMIFS(SmartTrans_Bus!AB:AB,SmartTrans_Bus!$C:$C,$B40)*55/10^8</f>
        <v>346.85569022649668</v>
      </c>
      <c r="AA40" s="11">
        <f>SUMIFS(SmartTrans_Bus!AC:AC,SmartTrans_Bus!$C:$C,$B40)*55/10^8</f>
        <v>350.05121611543649</v>
      </c>
      <c r="AB40" s="11">
        <f>SUMIFS(SmartTrans_Bus!AD:AD,SmartTrans_Bus!$C:$C,$B40)*55/10^8</f>
        <v>352.49859319530464</v>
      </c>
      <c r="AC40" s="11">
        <f>SUMIFS(SmartTrans_Bus!AE:AE,SmartTrans_Bus!$C:$C,$B40)*55/10^8</f>
        <v>354.22814756657152</v>
      </c>
      <c r="AD40" s="11">
        <f>SUMIFS(SmartTrans_Bus!AF:AF,SmartTrans_Bus!$C:$C,$B40)*55/10^8</f>
        <v>355.2983948350028</v>
      </c>
      <c r="AE40" s="11">
        <f>SUMIFS(SmartTrans_Bus!AG:AG,SmartTrans_Bus!$C:$C,$B40)*55/10^8</f>
        <v>355.79604011166407</v>
      </c>
      <c r="AF40" s="11">
        <f>SUMIFS(SmartTrans_Bus!AH:AH,SmartTrans_Bus!$C:$C,$B40)*55/10^8</f>
        <v>355.83597801292711</v>
      </c>
      <c r="AG40" s="11">
        <f>SUMIFS(SmartTrans_Bus!AI:AI,SmartTrans_Bus!$C:$C,$B40)*55/10^8</f>
        <v>355.56129266045792</v>
      </c>
      <c r="AH40" s="11">
        <f>SUMIFS(SmartTrans_Bus!AJ:AJ,SmartTrans_Bus!$C:$C,$B40)*55/10^8</f>
        <v>355.1432576812237</v>
      </c>
      <c r="AI40" s="11">
        <f>SUMIFS(SmartTrans_Bus!AK:AK,SmartTrans_Bus!$C:$C,$B40)*55/10^8</f>
        <v>354.78133620749674</v>
      </c>
      <c r="AJ40" s="11">
        <f>SUMIFS(SmartTrans_Bus!AL:AL,SmartTrans_Bus!$C:$C,$B40)*55/10^8</f>
        <v>354.70318087684348</v>
      </c>
      <c r="AK40" s="11">
        <f>SUMIFS(SmartTrans_Bus!AM:AM,SmartTrans_Bus!$C:$C,$B40)*55/10^8</f>
        <v>355.16463383213119</v>
      </c>
      <c r="AL40" s="11">
        <f>SUMIFS(SmartTrans_Bus!AN:AN,SmartTrans_Bus!$C:$C,$B40)*55/10^8</f>
        <v>356.44972672153222</v>
      </c>
      <c r="AM40" s="11">
        <f>SUMIFS(SmartTrans_Bus!AO:AO,SmartTrans_Bus!$C:$C,$B40)*55/10^8</f>
        <v>358.87068069851898</v>
      </c>
      <c r="AN40" s="11">
        <f>SUMIFS(SmartTrans_Bus!AP:AP,SmartTrans_Bus!$C:$C,$B40)*55/10^8</f>
        <v>362.7679064218558</v>
      </c>
      <c r="AO40" s="11">
        <f>SUMIFS(SmartTrans_Bus!AQ:AQ,SmartTrans_Bus!$C:$C,$B40)*55/10^8</f>
        <v>368.51000405561342</v>
      </c>
      <c r="AP40" s="11">
        <f>SUMIFS(SmartTrans_Bus!AR:AR,SmartTrans_Bus!$C:$C,$B40)*55/10^8</f>
        <v>376.49376326916257</v>
      </c>
      <c r="AQ40" s="11">
        <f>SUMIFS(SmartTrans_Bus!AS:AS,SmartTrans_Bus!$C:$C,$B40)*55/10^8</f>
        <v>387.1441632371733</v>
      </c>
      <c r="AR40" s="11">
        <f>SUMIFS(SmartTrans_Bus!AT:AT,SmartTrans_Bus!$C:$C,$B40)*55/10^8</f>
        <v>400.9143726396203</v>
      </c>
    </row>
    <row r="41" spans="1:44" ht="15.65">
      <c r="A41" t="s">
        <v>871</v>
      </c>
      <c r="B41" s="59" t="s">
        <v>452</v>
      </c>
      <c r="C41" s="11">
        <f>SUMIFS(SmartTrans_Bus!E:E,SmartTrans_Bus!$C:$C,$B41)*55/10^8</f>
        <v>225.46145898775868</v>
      </c>
      <c r="D41" s="11">
        <f>SUMIFS(SmartTrans_Bus!F:F,SmartTrans_Bus!$C:$C,$B41)*55/10^8*SUM('Intracity Transport'!C$35:C$65)/SUM('Intracity Transport'!$D$35:$D$66)*CityTransportData!L$3/CityTransportData!$K$3</f>
        <v>146.89782602964348</v>
      </c>
      <c r="E41" s="11">
        <f>SUMIFS(SmartTrans_Bus!G:G,SmartTrans_Bus!$C:$C,$B41)*55/10^8*SUM('Intracity Transport'!D$35:D$65)/SUM('Intracity Transport'!$D$35:$D$66)*CityTransportData!M$3/CityTransportData!$K$3</f>
        <v>167.27017704113226</v>
      </c>
      <c r="F41" s="11">
        <f>SUMIFS(SmartTrans_Bus!H:H,SmartTrans_Bus!$C:$C,$B41)*55/10^8*SUM('Intracity Transport'!E$35:E$65)/SUM('Intracity Transport'!$D$35:$D$66)*CityTransportData!N$3/CityTransportData!$K$3</f>
        <v>124.28561402972885</v>
      </c>
      <c r="G41" s="11">
        <f>F41*CityTransportData!P$3</f>
        <v>139.73681619725866</v>
      </c>
      <c r="H41" s="11">
        <f>'Intracity Transport'!H39-('Intracity Transport'!G39-G41)*(1-$J$1)</f>
        <v>198.71400784782128</v>
      </c>
      <c r="I41" s="11">
        <f>'Intracity Transport'!I39-('Intracity Transport'!H39-H41)*(1-$M$1)</f>
        <v>241.50821717856684</v>
      </c>
      <c r="J41" s="11">
        <f>SUMIFS(SmartTrans_Bus!L:L,SmartTrans_Bus!$C:$C,$B41)*55/10^8</f>
        <v>262.75453529435271</v>
      </c>
      <c r="K41" s="11">
        <f>SUMIFS(SmartTrans_Bus!M:M,SmartTrans_Bus!$C:$C,$B41)*55/10^8</f>
        <v>267.83562629112453</v>
      </c>
      <c r="L41" s="11">
        <f>SUMIFS(SmartTrans_Bus!N:N,SmartTrans_Bus!$C:$C,$B41)*55/10^8</f>
        <v>272.88172725591517</v>
      </c>
      <c r="M41" s="11">
        <f>SUMIFS(SmartTrans_Bus!O:O,SmartTrans_Bus!$C:$C,$B41)*55/10^8</f>
        <v>277.8964977326961</v>
      </c>
      <c r="N41" s="11">
        <f>SUMIFS(SmartTrans_Bus!P:P,SmartTrans_Bus!$C:$C,$B41)*55/10^8</f>
        <v>282.88151004286647</v>
      </c>
      <c r="O41" s="11">
        <f>SUMIFS(SmartTrans_Bus!Q:Q,SmartTrans_Bus!$C:$C,$B41)*55/10^8</f>
        <v>287.83624928525273</v>
      </c>
      <c r="P41" s="11">
        <f>SUMIFS(SmartTrans_Bus!R:R,SmartTrans_Bus!$C:$C,$B41)*55/10^8</f>
        <v>292.75811333611142</v>
      </c>
      <c r="Q41" s="11">
        <f>SUMIFS(SmartTrans_Bus!S:S,SmartTrans_Bus!$C:$C,$B41)*55/10^8</f>
        <v>297.64241284912424</v>
      </c>
      <c r="R41" s="11">
        <f>SUMIFS(SmartTrans_Bus!T:T,SmartTrans_Bus!$C:$C,$B41)*55/10^8</f>
        <v>302.4823712554022</v>
      </c>
      <c r="S41" s="11">
        <f>SUMIFS(SmartTrans_Bus!U:U,SmartTrans_Bus!$C:$C,$B41)*55/10^8</f>
        <v>307.26912476348531</v>
      </c>
      <c r="T41" s="11">
        <f>SUMIFS(SmartTrans_Bus!V:V,SmartTrans_Bus!$C:$C,$B41)*55/10^8</f>
        <v>311.99172235933941</v>
      </c>
      <c r="U41" s="11">
        <f>SUMIFS(SmartTrans_Bus!W:W,SmartTrans_Bus!$C:$C,$B41)*55/10^8</f>
        <v>316.63712580635973</v>
      </c>
      <c r="V41" s="11">
        <f>SUMIFS(SmartTrans_Bus!X:X,SmartTrans_Bus!$C:$C,$B41)*55/10^8</f>
        <v>321.19020964536855</v>
      </c>
      <c r="W41" s="11">
        <f>SUMIFS(SmartTrans_Bus!Y:Y,SmartTrans_Bus!$C:$C,$B41)*55/10^8</f>
        <v>325.63376119461742</v>
      </c>
      <c r="X41" s="11">
        <f>SUMIFS(SmartTrans_Bus!Z:Z,SmartTrans_Bus!$C:$C,$B41)*55/10^8</f>
        <v>329.94848054978354</v>
      </c>
      <c r="Y41" s="11">
        <f>SUMIFS(SmartTrans_Bus!AA:AA,SmartTrans_Bus!$C:$C,$B41)*55/10^8</f>
        <v>334.11298058397455</v>
      </c>
      <c r="Z41" s="11">
        <f>SUMIFS(SmartTrans_Bus!AB:AB,SmartTrans_Bus!$C:$C,$B41)*55/10^8</f>
        <v>338.10378694772578</v>
      </c>
      <c r="AA41" s="11">
        <f>SUMIFS(SmartTrans_Bus!AC:AC,SmartTrans_Bus!$C:$C,$B41)*55/10^8</f>
        <v>341.89533806899721</v>
      </c>
      <c r="AB41" s="11">
        <f>SUMIFS(SmartTrans_Bus!AD:AD,SmartTrans_Bus!$C:$C,$B41)*55/10^8</f>
        <v>345.45998515318075</v>
      </c>
      <c r="AC41" s="11">
        <f>SUMIFS(SmartTrans_Bus!AE:AE,SmartTrans_Bus!$C:$C,$B41)*55/10^8</f>
        <v>348.76799218309532</v>
      </c>
      <c r="AD41" s="11">
        <f>SUMIFS(SmartTrans_Bus!AF:AF,SmartTrans_Bus!$C:$C,$B41)*55/10^8</f>
        <v>351.7875359189859</v>
      </c>
      <c r="AE41" s="11">
        <f>SUMIFS(SmartTrans_Bus!AG:AG,SmartTrans_Bus!$C:$C,$B41)*55/10^8</f>
        <v>354.48470589852661</v>
      </c>
      <c r="AF41" s="11">
        <f>SUMIFS(SmartTrans_Bus!AH:AH,SmartTrans_Bus!$C:$C,$B41)*55/10^8</f>
        <v>356.8235044368202</v>
      </c>
      <c r="AG41" s="11">
        <f>SUMIFS(SmartTrans_Bus!AI:AI,SmartTrans_Bus!$C:$C,$B41)*55/10^8</f>
        <v>358.76584662639681</v>
      </c>
      <c r="AH41" s="11">
        <f>SUMIFS(SmartTrans_Bus!AJ:AJ,SmartTrans_Bus!$C:$C,$B41)*55/10^8</f>
        <v>360.27156033721366</v>
      </c>
      <c r="AI41" s="11">
        <f>SUMIFS(SmartTrans_Bus!AK:AK,SmartTrans_Bus!$C:$C,$B41)*55/10^8</f>
        <v>361.29838621665766</v>
      </c>
      <c r="AJ41" s="11">
        <f>SUMIFS(SmartTrans_Bus!AL:AL,SmartTrans_Bus!$C:$C,$B41)*55/10^8</f>
        <v>361.80197768954241</v>
      </c>
      <c r="AK41" s="11">
        <f>SUMIFS(SmartTrans_Bus!AM:AM,SmartTrans_Bus!$C:$C,$B41)*55/10^8</f>
        <v>361.73590095810982</v>
      </c>
      <c r="AL41" s="11">
        <f>SUMIFS(SmartTrans_Bus!AN:AN,SmartTrans_Bus!$C:$C,$B41)*55/10^8</f>
        <v>361.05163500202866</v>
      </c>
      <c r="AM41" s="11">
        <f>SUMIFS(SmartTrans_Bus!AO:AO,SmartTrans_Bus!$C:$C,$B41)*55/10^8</f>
        <v>359.69857157839783</v>
      </c>
      <c r="AN41" s="11">
        <f>SUMIFS(SmartTrans_Bus!AP:AP,SmartTrans_Bus!$C:$C,$B41)*55/10^8</f>
        <v>357.62401522174218</v>
      </c>
      <c r="AO41" s="11">
        <f>SUMIFS(SmartTrans_Bus!AQ:AQ,SmartTrans_Bus!$C:$C,$B41)*55/10^8</f>
        <v>354.77318324401534</v>
      </c>
      <c r="AP41" s="11">
        <f>SUMIFS(SmartTrans_Bus!AR:AR,SmartTrans_Bus!$C:$C,$B41)*55/10^8</f>
        <v>351.08920573460017</v>
      </c>
      <c r="AQ41" s="11">
        <f>SUMIFS(SmartTrans_Bus!AS:AS,SmartTrans_Bus!$C:$C,$B41)*55/10^8</f>
        <v>346.51312556030581</v>
      </c>
      <c r="AR41" s="11">
        <f>SUMIFS(SmartTrans_Bus!AT:AT,SmartTrans_Bus!$C:$C,$B41)*55/10^8</f>
        <v>340.98389836536592</v>
      </c>
    </row>
    <row r="42" spans="1:44" ht="15.65">
      <c r="A42" t="s">
        <v>870</v>
      </c>
      <c r="B42" s="59" t="s">
        <v>453</v>
      </c>
      <c r="C42" s="11">
        <f>SUMIFS(SmartTrans_Bus!E:E,SmartTrans_Bus!$C:$C,$B42)*55/10^8</f>
        <v>457.57492852987701</v>
      </c>
      <c r="D42" s="11">
        <f>SUMIFS(SmartTrans_Bus!F:F,SmartTrans_Bus!$C:$C,$B42)*55/10^8*SUM('Intracity Transport'!C$35:C$65)/SUM('Intracity Transport'!$D$35:$D$66)*CityTransportData!L$3/CityTransportData!$K$3</f>
        <v>290.40131638265717</v>
      </c>
      <c r="E42" s="11">
        <f>SUMIFS(SmartTrans_Bus!G:G,SmartTrans_Bus!$C:$C,$B42)*55/10^8*SUM('Intracity Transport'!D$35:D$65)/SUM('Intracity Transport'!$D$35:$D$66)*CityTransportData!M$3/CityTransportData!$K$3</f>
        <v>322.76383926006287</v>
      </c>
      <c r="F42" s="11">
        <f>SUMIFS(SmartTrans_Bus!H:H,SmartTrans_Bus!$C:$C,$B42)*55/10^8*SUM('Intracity Transport'!E$35:E$65)/SUM('Intracity Transport'!$D$35:$D$66)*CityTransportData!N$3/CityTransportData!$K$3</f>
        <v>234.51065447588925</v>
      </c>
      <c r="G42" s="11">
        <f>F42*CityTransportData!P$3</f>
        <v>263.6650466477779</v>
      </c>
      <c r="H42" s="11">
        <f>'Intracity Transport'!H40-('Intracity Transport'!G40-G42)*(1-$J$1)</f>
        <v>361.01427515387104</v>
      </c>
      <c r="I42" s="11">
        <f>'Intracity Transport'!I40-('Intracity Transport'!H40-H42)*(1-$M$1)</f>
        <v>429.65884877853478</v>
      </c>
      <c r="J42" s="11">
        <f>SUMIFS(SmartTrans_Bus!L:L,SmartTrans_Bus!$C:$C,$B42)*55/10^8</f>
        <v>459.90058069620216</v>
      </c>
      <c r="K42" s="11">
        <f>SUMIFS(SmartTrans_Bus!M:M,SmartTrans_Bus!$C:$C,$B42)*55/10^8</f>
        <v>461.36670145871955</v>
      </c>
      <c r="L42" s="11">
        <f>SUMIFS(SmartTrans_Bus!N:N,SmartTrans_Bus!$C:$C,$B42)*55/10^8</f>
        <v>463.00985899534243</v>
      </c>
      <c r="M42" s="11">
        <f>SUMIFS(SmartTrans_Bus!O:O,SmartTrans_Bus!$C:$C,$B42)*55/10^8</f>
        <v>464.7976162606804</v>
      </c>
      <c r="N42" s="11">
        <f>SUMIFS(SmartTrans_Bus!P:P,SmartTrans_Bus!$C:$C,$B42)*55/10^8</f>
        <v>466.69875264592713</v>
      </c>
      <c r="O42" s="11">
        <f>SUMIFS(SmartTrans_Bus!Q:Q,SmartTrans_Bus!$C:$C,$B42)*55/10^8</f>
        <v>468.68326397886506</v>
      </c>
      <c r="P42" s="11">
        <f>SUMIFS(SmartTrans_Bus!R:R,SmartTrans_Bus!$C:$C,$B42)*55/10^8</f>
        <v>470.72236252386392</v>
      </c>
      <c r="Q42" s="11">
        <f>SUMIFS(SmartTrans_Bus!S:S,SmartTrans_Bus!$C:$C,$B42)*55/10^8</f>
        <v>472.78847698188019</v>
      </c>
      <c r="R42" s="11">
        <f>SUMIFS(SmartTrans_Bus!T:T,SmartTrans_Bus!$C:$C,$B42)*55/10^8</f>
        <v>474.8552524904577</v>
      </c>
      <c r="S42" s="11">
        <f>SUMIFS(SmartTrans_Bus!U:U,SmartTrans_Bus!$C:$C,$B42)*55/10^8</f>
        <v>476.89755062372853</v>
      </c>
      <c r="T42" s="11">
        <f>SUMIFS(SmartTrans_Bus!V:V,SmartTrans_Bus!$C:$C,$B42)*55/10^8</f>
        <v>478.89144939241152</v>
      </c>
      <c r="U42" s="11">
        <f>SUMIFS(SmartTrans_Bus!W:W,SmartTrans_Bus!$C:$C,$B42)*55/10^8</f>
        <v>480.814243243813</v>
      </c>
      <c r="V42" s="11">
        <f>SUMIFS(SmartTrans_Bus!X:X,SmartTrans_Bus!$C:$C,$B42)*55/10^8</f>
        <v>482.644443061826</v>
      </c>
      <c r="W42" s="11">
        <f>SUMIFS(SmartTrans_Bus!Y:Y,SmartTrans_Bus!$C:$C,$B42)*55/10^8</f>
        <v>484.36177616693101</v>
      </c>
      <c r="X42" s="11">
        <f>SUMIFS(SmartTrans_Bus!Z:Z,SmartTrans_Bus!$C:$C,$B42)*55/10^8</f>
        <v>485.94718631619611</v>
      </c>
      <c r="Y42" s="11">
        <f>SUMIFS(SmartTrans_Bus!AA:AA,SmartTrans_Bus!$C:$C,$B42)*55/10^8</f>
        <v>487.38283370327821</v>
      </c>
      <c r="Z42" s="11">
        <f>SUMIFS(SmartTrans_Bus!AB:AB,SmartTrans_Bus!$C:$C,$B42)*55/10^8</f>
        <v>488.65209495841845</v>
      </c>
      <c r="AA42" s="11">
        <f>SUMIFS(SmartTrans_Bus!AC:AC,SmartTrans_Bus!$C:$C,$B42)*55/10^8</f>
        <v>489.73956314844725</v>
      </c>
      <c r="AB42" s="11">
        <f>SUMIFS(SmartTrans_Bus!AD:AD,SmartTrans_Bus!$C:$C,$B42)*55/10^8</f>
        <v>490.63104777678268</v>
      </c>
      <c r="AC42" s="11">
        <f>SUMIFS(SmartTrans_Bus!AE:AE,SmartTrans_Bus!$C:$C,$B42)*55/10^8</f>
        <v>491.31357478342926</v>
      </c>
      <c r="AD42" s="11">
        <f>SUMIFS(SmartTrans_Bus!AF:AF,SmartTrans_Bus!$C:$C,$B42)*55/10^8</f>
        <v>491.77538654497846</v>
      </c>
      <c r="AE42" s="11">
        <f>SUMIFS(SmartTrans_Bus!AG:AG,SmartTrans_Bus!$C:$C,$B42)*55/10^8</f>
        <v>492.0059418746107</v>
      </c>
      <c r="AF42" s="11">
        <f>SUMIFS(SmartTrans_Bus!AH:AH,SmartTrans_Bus!$C:$C,$B42)*55/10^8</f>
        <v>491.99591602209227</v>
      </c>
      <c r="AG42" s="11">
        <f>SUMIFS(SmartTrans_Bus!AI:AI,SmartTrans_Bus!$C:$C,$B42)*55/10^8</f>
        <v>491.7372006737757</v>
      </c>
      <c r="AH42" s="11">
        <f>SUMIFS(SmartTrans_Bus!AJ:AJ,SmartTrans_Bus!$C:$C,$B42)*55/10^8</f>
        <v>491.22290395260575</v>
      </c>
      <c r="AI42" s="11">
        <f>SUMIFS(SmartTrans_Bus!AK:AK,SmartTrans_Bus!$C:$C,$B42)*55/10^8</f>
        <v>490.44735041810844</v>
      </c>
      <c r="AJ42" s="11">
        <f>SUMIFS(SmartTrans_Bus!AL:AL,SmartTrans_Bus!$C:$C,$B42)*55/10^8</f>
        <v>489.40608106639979</v>
      </c>
      <c r="AK42" s="11">
        <f>SUMIFS(SmartTrans_Bus!AM:AM,SmartTrans_Bus!$C:$C,$B42)*55/10^8</f>
        <v>488.09585333018526</v>
      </c>
      <c r="AL42" s="11">
        <f>SUMIFS(SmartTrans_Bus!AN:AN,SmartTrans_Bus!$C:$C,$B42)*55/10^8</f>
        <v>486.51464107875421</v>
      </c>
      <c r="AM42" s="11">
        <f>SUMIFS(SmartTrans_Bus!AO:AO,SmartTrans_Bus!$C:$C,$B42)*55/10^8</f>
        <v>484.66163461798402</v>
      </c>
      <c r="AN42" s="11">
        <f>SUMIFS(SmartTrans_Bus!AP:AP,SmartTrans_Bus!$C:$C,$B42)*55/10^8</f>
        <v>482.53724069034109</v>
      </c>
      <c r="AO42" s="11">
        <f>SUMIFS(SmartTrans_Bus!AQ:AQ,SmartTrans_Bus!$C:$C,$B42)*55/10^8</f>
        <v>480.14308247487793</v>
      </c>
      <c r="AP42" s="11">
        <f>SUMIFS(SmartTrans_Bus!AR:AR,SmartTrans_Bus!$C:$C,$B42)*55/10^8</f>
        <v>477.48199958723291</v>
      </c>
      <c r="AQ42" s="11">
        <f>SUMIFS(SmartTrans_Bus!AS:AS,SmartTrans_Bus!$C:$C,$B42)*55/10^8</f>
        <v>474.55804807963625</v>
      </c>
      <c r="AR42" s="11">
        <f>SUMIFS(SmartTrans_Bus!AT:AT,SmartTrans_Bus!$C:$C,$B42)*55/10^8</f>
        <v>471.3765004409006</v>
      </c>
    </row>
    <row r="43" spans="1:44" ht="15.65">
      <c r="A43" t="s">
        <v>869</v>
      </c>
      <c r="B43" s="59" t="s">
        <v>456</v>
      </c>
      <c r="C43" s="11">
        <f>SUMIFS(SmartTrans_Bus!E:E,SmartTrans_Bus!$C:$C,$B43)*55/10^8</f>
        <v>321.15841551743887</v>
      </c>
      <c r="D43" s="11">
        <f>SUMIFS(SmartTrans_Bus!F:F,SmartTrans_Bus!$C:$C,$B43)*55/10^8*SUM('Intracity Transport'!C$35:C$65)/SUM('Intracity Transport'!$D$35:$D$66)*CityTransportData!L$3/CityTransportData!$K$3</f>
        <v>208.73106223261937</v>
      </c>
      <c r="E43" s="11">
        <f>SUMIFS(SmartTrans_Bus!G:G,SmartTrans_Bus!$C:$C,$B43)*55/10^8*SUM('Intracity Transport'!D$35:D$65)/SUM('Intracity Transport'!$D$35:$D$66)*CityTransportData!M$3/CityTransportData!$K$3</f>
        <v>236.79848096072453</v>
      </c>
      <c r="F43" s="11">
        <f>SUMIFS(SmartTrans_Bus!H:H,SmartTrans_Bus!$C:$C,$B43)*55/10^8*SUM('Intracity Transport'!E$35:E$65)/SUM('Intracity Transport'!$D$35:$D$66)*CityTransportData!N$3/CityTransportData!$K$3</f>
        <v>175.12405482063738</v>
      </c>
      <c r="G43" s="11">
        <f>F43*CityTransportData!P$3</f>
        <v>196.89549793217887</v>
      </c>
      <c r="H43" s="11">
        <f>'Intracity Transport'!H41-('Intracity Transport'!G41-G43)*(1-$J$1)</f>
        <v>276.89565904398808</v>
      </c>
      <c r="I43" s="11">
        <f>'Intracity Transport'!I41-('Intracity Transport'!H41-H43)*(1-$M$1)</f>
        <v>334.16485658284603</v>
      </c>
      <c r="J43" s="11">
        <f>SUMIFS(SmartTrans_Bus!L:L,SmartTrans_Bus!$C:$C,$B43)*55/10^8</f>
        <v>361.28862965885725</v>
      </c>
      <c r="K43" s="11">
        <f>SUMIFS(SmartTrans_Bus!M:M,SmartTrans_Bus!$C:$C,$B43)*55/10^8</f>
        <v>365.80348823824369</v>
      </c>
      <c r="L43" s="11">
        <f>SUMIFS(SmartTrans_Bus!N:N,SmartTrans_Bus!$C:$C,$B43)*55/10^8</f>
        <v>370.19691314334653</v>
      </c>
      <c r="M43" s="11">
        <f>SUMIFS(SmartTrans_Bus!O:O,SmartTrans_Bus!$C:$C,$B43)*55/10^8</f>
        <v>374.51299131414055</v>
      </c>
      <c r="N43" s="11">
        <f>SUMIFS(SmartTrans_Bus!P:P,SmartTrans_Bus!$C:$C,$B43)*55/10^8</f>
        <v>378.78903465132674</v>
      </c>
      <c r="O43" s="11">
        <f>SUMIFS(SmartTrans_Bus!Q:Q,SmartTrans_Bus!$C:$C,$B43)*55/10^8</f>
        <v>383.05558001633079</v>
      </c>
      <c r="P43" s="11">
        <f>SUMIFS(SmartTrans_Bus!R:R,SmartTrans_Bus!$C:$C,$B43)*55/10^8</f>
        <v>387.33638923130144</v>
      </c>
      <c r="Q43" s="11">
        <f>SUMIFS(SmartTrans_Bus!S:S,SmartTrans_Bus!$C:$C,$B43)*55/10^8</f>
        <v>391.64844907911566</v>
      </c>
      <c r="R43" s="11">
        <f>SUMIFS(SmartTrans_Bus!T:T,SmartTrans_Bus!$C:$C,$B43)*55/10^8</f>
        <v>396.00197130337233</v>
      </c>
      <c r="S43" s="11">
        <f>SUMIFS(SmartTrans_Bus!U:U,SmartTrans_Bus!$C:$C,$B43)*55/10^8</f>
        <v>400.40039260839495</v>
      </c>
      <c r="T43" s="11">
        <f>SUMIFS(SmartTrans_Bus!V:V,SmartTrans_Bus!$C:$C,$B43)*55/10^8</f>
        <v>404.84037465923518</v>
      </c>
      <c r="U43" s="11">
        <f>SUMIFS(SmartTrans_Bus!W:W,SmartTrans_Bus!$C:$C,$B43)*55/10^8</f>
        <v>409.31180408166517</v>
      </c>
      <c r="V43" s="11">
        <f>SUMIFS(SmartTrans_Bus!X:X,SmartTrans_Bus!$C:$C,$B43)*55/10^8</f>
        <v>413.79779246218504</v>
      </c>
      <c r="W43" s="11">
        <f>SUMIFS(SmartTrans_Bus!Y:Y,SmartTrans_Bus!$C:$C,$B43)*55/10^8</f>
        <v>418.27467634801803</v>
      </c>
      <c r="X43" s="11">
        <f>SUMIFS(SmartTrans_Bus!Z:Z,SmartTrans_Bus!$C:$C,$B43)*55/10^8</f>
        <v>422.7120172471129</v>
      </c>
      <c r="Y43" s="11">
        <f>SUMIFS(SmartTrans_Bus!AA:AA,SmartTrans_Bus!$C:$C,$B43)*55/10^8</f>
        <v>427.07260162814345</v>
      </c>
      <c r="Z43" s="11">
        <f>SUMIFS(SmartTrans_Bus!AB:AB,SmartTrans_Bus!$C:$C,$B43)*55/10^8</f>
        <v>431.31244092050758</v>
      </c>
      <c r="AA43" s="11">
        <f>SUMIFS(SmartTrans_Bus!AC:AC,SmartTrans_Bus!$C:$C,$B43)*55/10^8</f>
        <v>435.38077151432935</v>
      </c>
      <c r="AB43" s="11">
        <f>SUMIFS(SmartTrans_Bus!AD:AD,SmartTrans_Bus!$C:$C,$B43)*55/10^8</f>
        <v>439.22005476045371</v>
      </c>
      <c r="AC43" s="11">
        <f>SUMIFS(SmartTrans_Bus!AE:AE,SmartTrans_Bus!$C:$C,$B43)*55/10^8</f>
        <v>442.7659769704569</v>
      </c>
      <c r="AD43" s="11">
        <f>SUMIFS(SmartTrans_Bus!AF:AF,SmartTrans_Bus!$C:$C,$B43)*55/10^8</f>
        <v>445.94744941663583</v>
      </c>
      <c r="AE43" s="11">
        <f>SUMIFS(SmartTrans_Bus!AG:AG,SmartTrans_Bus!$C:$C,$B43)*55/10^8</f>
        <v>448.6866083320096</v>
      </c>
      <c r="AF43" s="11">
        <f>SUMIFS(SmartTrans_Bus!AH:AH,SmartTrans_Bus!$C:$C,$B43)*55/10^8</f>
        <v>450.89881491032702</v>
      </c>
      <c r="AG43" s="11">
        <f>SUMIFS(SmartTrans_Bus!AI:AI,SmartTrans_Bus!$C:$C,$B43)*55/10^8</f>
        <v>452.49265530606112</v>
      </c>
      <c r="AH43" s="11">
        <f>SUMIFS(SmartTrans_Bus!AJ:AJ,SmartTrans_Bus!$C:$C,$B43)*55/10^8</f>
        <v>453.36994063440955</v>
      </c>
      <c r="AI43" s="11">
        <f>SUMIFS(SmartTrans_Bus!AK:AK,SmartTrans_Bus!$C:$C,$B43)*55/10^8</f>
        <v>453.42570697129105</v>
      </c>
      <c r="AJ43" s="11">
        <f>SUMIFS(SmartTrans_Bus!AL:AL,SmartTrans_Bus!$C:$C,$B43)*55/10^8</f>
        <v>452.54821535335321</v>
      </c>
      <c r="AK43" s="11">
        <f>SUMIFS(SmartTrans_Bus!AM:AM,SmartTrans_Bus!$C:$C,$B43)*55/10^8</f>
        <v>450.61895177796606</v>
      </c>
      <c r="AL43" s="11">
        <f>SUMIFS(SmartTrans_Bus!AN:AN,SmartTrans_Bus!$C:$C,$B43)*55/10^8</f>
        <v>447.51262720322592</v>
      </c>
      <c r="AM43" s="11">
        <f>SUMIFS(SmartTrans_Bus!AO:AO,SmartTrans_Bus!$C:$C,$B43)*55/10^8</f>
        <v>443.0971775479552</v>
      </c>
      <c r="AN43" s="11">
        <f>SUMIFS(SmartTrans_Bus!AP:AP,SmartTrans_Bus!$C:$C,$B43)*55/10^8</f>
        <v>437.23376369170057</v>
      </c>
      <c r="AO43" s="11">
        <f>SUMIFS(SmartTrans_Bus!AQ:AQ,SmartTrans_Bus!$C:$C,$B43)*55/10^8</f>
        <v>429.77677147472525</v>
      </c>
      <c r="AP43" s="11">
        <f>SUMIFS(SmartTrans_Bus!AR:AR,SmartTrans_Bus!$C:$C,$B43)*55/10^8</f>
        <v>420.57381169803102</v>
      </c>
      <c r="AQ43" s="11">
        <f>SUMIFS(SmartTrans_Bus!AS:AS,SmartTrans_Bus!$C:$C,$B43)*55/10^8</f>
        <v>409.46572012333667</v>
      </c>
      <c r="AR43" s="11">
        <f>SUMIFS(SmartTrans_Bus!AT:AT,SmartTrans_Bus!$C:$C,$B43)*55/10^8</f>
        <v>396.28655747308642</v>
      </c>
    </row>
    <row r="44" spans="1:44" ht="15.65">
      <c r="A44" t="s">
        <v>868</v>
      </c>
      <c r="B44" s="59" t="s">
        <v>459</v>
      </c>
      <c r="C44" s="11">
        <f>SUMIFS(SmartTrans_Bus!E:E,SmartTrans_Bus!$C:$C,$B44)*55/10^8</f>
        <v>401.22846538416405</v>
      </c>
      <c r="D44" s="11">
        <f>SUMIFS(SmartTrans_Bus!F:F,SmartTrans_Bus!$C:$C,$B44)*55/10^8*SUM('Intracity Transport'!C$35:C$65)/SUM('Intracity Transport'!$D$35:$D$66)*CityTransportData!L$3/CityTransportData!$K$3</f>
        <v>276.16117488864438</v>
      </c>
      <c r="E44" s="11">
        <f>SUMIFS(SmartTrans_Bus!G:G,SmartTrans_Bus!$C:$C,$B44)*55/10^8*SUM('Intracity Transport'!D$35:D$65)/SUM('Intracity Transport'!$D$35:$D$66)*CityTransportData!M$3/CityTransportData!$K$3</f>
        <v>326.47733327414704</v>
      </c>
      <c r="F44" s="11">
        <f>SUMIFS(SmartTrans_Bus!H:H,SmartTrans_Bus!$C:$C,$B44)*55/10^8*SUM('Intracity Transport'!E$35:E$65)/SUM('Intracity Transport'!$D$35:$D$66)*CityTransportData!N$3/CityTransportData!$K$3</f>
        <v>248.47813637201955</v>
      </c>
      <c r="G44" s="11">
        <f>F44*CityTransportData!P$3</f>
        <v>279.3689675375378</v>
      </c>
      <c r="H44" s="11">
        <f>'Intracity Transport'!H42-('Intracity Transport'!G42-G44)*(1-$J$1)</f>
        <v>403.01633937345912</v>
      </c>
      <c r="I44" s="11">
        <f>'Intracity Transport'!I42-('Intracity Transport'!H42-H44)*(1-$M$1)</f>
        <v>489.61035553400535</v>
      </c>
      <c r="J44" s="11">
        <f>SUMIFS(SmartTrans_Bus!L:L,SmartTrans_Bus!$C:$C,$B44)*55/10^8</f>
        <v>528.52619623020541</v>
      </c>
      <c r="K44" s="11">
        <f>SUMIFS(SmartTrans_Bus!M:M,SmartTrans_Bus!$C:$C,$B44)*55/10^8</f>
        <v>531.26721727779147</v>
      </c>
      <c r="L44" s="11">
        <f>SUMIFS(SmartTrans_Bus!N:N,SmartTrans_Bus!$C:$C,$B44)*55/10^8</f>
        <v>531.4649500972024</v>
      </c>
      <c r="M44" s="11">
        <f>SUMIFS(SmartTrans_Bus!O:O,SmartTrans_Bus!$C:$C,$B44)*55/10^8</f>
        <v>529.50150051379114</v>
      </c>
      <c r="N44" s="11">
        <f>SUMIFS(SmartTrans_Bus!P:P,SmartTrans_Bus!$C:$C,$B44)*55/10^8</f>
        <v>525.73610947771226</v>
      </c>
      <c r="O44" s="11">
        <f>SUMIFS(SmartTrans_Bus!Q:Q,SmartTrans_Bus!$C:$C,$B44)*55/10^8</f>
        <v>520.505153063899</v>
      </c>
      <c r="P44" s="11">
        <f>SUMIFS(SmartTrans_Bus!R:R,SmartTrans_Bus!$C:$C,$B44)*55/10^8</f>
        <v>514.12214247208317</v>
      </c>
      <c r="Q44" s="11">
        <f>SUMIFS(SmartTrans_Bus!S:S,SmartTrans_Bus!$C:$C,$B44)*55/10^8</f>
        <v>506.8777240267861</v>
      </c>
      <c r="R44" s="11">
        <f>SUMIFS(SmartTrans_Bus!T:T,SmartTrans_Bus!$C:$C,$B44)*55/10^8</f>
        <v>499.03967917731666</v>
      </c>
      <c r="S44" s="11">
        <f>SUMIFS(SmartTrans_Bus!U:U,SmartTrans_Bus!$C:$C,$B44)*55/10^8</f>
        <v>490.85292449777563</v>
      </c>
      <c r="T44" s="11">
        <f>SUMIFS(SmartTrans_Bus!V:V,SmartTrans_Bus!$C:$C,$B44)*55/10^8</f>
        <v>482.53951168705652</v>
      </c>
      <c r="U44" s="11">
        <f>SUMIFS(SmartTrans_Bus!W:W,SmartTrans_Bus!$C:$C,$B44)*55/10^8</f>
        <v>474.29862756884506</v>
      </c>
      <c r="V44" s="11">
        <f>SUMIFS(SmartTrans_Bus!X:X,SmartTrans_Bus!$C:$C,$B44)*55/10^8</f>
        <v>466.30659409161109</v>
      </c>
      <c r="W44" s="11">
        <f>SUMIFS(SmartTrans_Bus!Y:Y,SmartTrans_Bus!$C:$C,$B44)*55/10^8</f>
        <v>458.71686832861656</v>
      </c>
      <c r="X44" s="11">
        <f>SUMIFS(SmartTrans_Bus!Z:Z,SmartTrans_Bus!$C:$C,$B44)*55/10^8</f>
        <v>451.66004247792227</v>
      </c>
      <c r="Y44" s="11">
        <f>SUMIFS(SmartTrans_Bus!AA:AA,SmartTrans_Bus!$C:$C,$B44)*55/10^8</f>
        <v>445.24384386236892</v>
      </c>
      <c r="Z44" s="11">
        <f>SUMIFS(SmartTrans_Bus!AB:AB,SmartTrans_Bus!$C:$C,$B44)*55/10^8</f>
        <v>439.55313492959982</v>
      </c>
      <c r="AA44" s="11">
        <f>SUMIFS(SmartTrans_Bus!AC:AC,SmartTrans_Bus!$C:$C,$B44)*55/10^8</f>
        <v>434.64991325202834</v>
      </c>
      <c r="AB44" s="11">
        <f>SUMIFS(SmartTrans_Bus!AD:AD,SmartTrans_Bus!$C:$C,$B44)*55/10^8</f>
        <v>430.57331152688295</v>
      </c>
      <c r="AC44" s="11">
        <f>SUMIFS(SmartTrans_Bus!AE:AE,SmartTrans_Bus!$C:$C,$B44)*55/10^8</f>
        <v>427.33959757617532</v>
      </c>
      <c r="AD44" s="11">
        <f>SUMIFS(SmartTrans_Bus!AF:AF,SmartTrans_Bus!$C:$C,$B44)*55/10^8</f>
        <v>424.94217434668923</v>
      </c>
      <c r="AE44" s="11">
        <f>SUMIFS(SmartTrans_Bus!AG:AG,SmartTrans_Bus!$C:$C,$B44)*55/10^8</f>
        <v>423.35157991002677</v>
      </c>
      <c r="AF44" s="11">
        <f>SUMIFS(SmartTrans_Bus!AH:AH,SmartTrans_Bus!$C:$C,$B44)*55/10^8</f>
        <v>422.51548746256532</v>
      </c>
      <c r="AG44" s="11">
        <f>SUMIFS(SmartTrans_Bus!AI:AI,SmartTrans_Bus!$C:$C,$B44)*55/10^8</f>
        <v>422.35870532547159</v>
      </c>
      <c r="AH44" s="11">
        <f>SUMIFS(SmartTrans_Bus!AJ:AJ,SmartTrans_Bus!$C:$C,$B44)*55/10^8</f>
        <v>422.78317694471474</v>
      </c>
      <c r="AI44" s="11">
        <f>SUMIFS(SmartTrans_Bus!AK:AK,SmartTrans_Bus!$C:$C,$B44)*55/10^8</f>
        <v>423.6679808910344</v>
      </c>
      <c r="AJ44" s="11">
        <f>SUMIFS(SmartTrans_Bus!AL:AL,SmartTrans_Bus!$C:$C,$B44)*55/10^8</f>
        <v>424.86933085999107</v>
      </c>
      <c r="AK44" s="11">
        <f>SUMIFS(SmartTrans_Bus!AM:AM,SmartTrans_Bus!$C:$C,$B44)*55/10^8</f>
        <v>426.22057567190467</v>
      </c>
      <c r="AL44" s="11">
        <f>SUMIFS(SmartTrans_Bus!AN:AN,SmartTrans_Bus!$C:$C,$B44)*55/10^8</f>
        <v>427.53219927190531</v>
      </c>
      <c r="AM44" s="11">
        <f>SUMIFS(SmartTrans_Bus!AO:AO,SmartTrans_Bus!$C:$C,$B44)*55/10^8</f>
        <v>428.59182072990228</v>
      </c>
      <c r="AN44" s="11">
        <f>SUMIFS(SmartTrans_Bus!AP:AP,SmartTrans_Bus!$C:$C,$B44)*55/10^8</f>
        <v>429.16419424060973</v>
      </c>
      <c r="AO44" s="11">
        <f>SUMIFS(SmartTrans_Bus!AQ:AQ,SmartTrans_Bus!$C:$C,$B44)*55/10^8</f>
        <v>428.99120912350793</v>
      </c>
      <c r="AP44" s="11">
        <f>SUMIFS(SmartTrans_Bus!AR:AR,SmartTrans_Bus!$C:$C,$B44)*55/10^8</f>
        <v>427.79188982290083</v>
      </c>
      <c r="AQ44" s="11">
        <f>SUMIFS(SmartTrans_Bus!AS:AS,SmartTrans_Bus!$C:$C,$B44)*55/10^8</f>
        <v>425.26239590785985</v>
      </c>
      <c r="AR44" s="11">
        <f>SUMIFS(SmartTrans_Bus!AT:AT,SmartTrans_Bus!$C:$C,$B44)*55/10^8</f>
        <v>421.0760220722583</v>
      </c>
    </row>
    <row r="45" spans="1:44" ht="15.65">
      <c r="A45" t="s">
        <v>867</v>
      </c>
      <c r="B45" s="59" t="s">
        <v>445</v>
      </c>
      <c r="C45" s="11">
        <f>SUMIFS(SmartTrans_Bus!E:E,SmartTrans_Bus!$C:$C,$B45)*55/10^8</f>
        <v>214.44725059351384</v>
      </c>
      <c r="D45" s="11">
        <f>SUMIFS(SmartTrans_Bus!F:F,SmartTrans_Bus!$C:$C,$B45)*55/10^8*SUM('Intracity Transport'!C$35:C$65)/SUM('Intracity Transport'!$D$35:$D$66)*CityTransportData!L$3/CityTransportData!$K$3</f>
        <v>161.28788134036171</v>
      </c>
      <c r="E45" s="11">
        <f>SUMIFS(SmartTrans_Bus!G:G,SmartTrans_Bus!$C:$C,$B45)*55/10^8*SUM('Intracity Transport'!D$35:D$65)/SUM('Intracity Transport'!$D$35:$D$66)*CityTransportData!M$3/CityTransportData!$K$3</f>
        <v>202.73129627668479</v>
      </c>
      <c r="F45" s="11">
        <f>SUMIFS(SmartTrans_Bus!H:H,SmartTrans_Bus!$C:$C,$B45)*55/10^8*SUM('Intracity Transport'!E$35:E$65)/SUM('Intracity Transport'!$D$35:$D$66)*CityTransportData!N$3/CityTransportData!$K$3</f>
        <v>161.28600357841006</v>
      </c>
      <c r="G45" s="11">
        <f>F45*CityTransportData!P$3</f>
        <v>181.33709853045218</v>
      </c>
      <c r="H45" s="11">
        <f>'Intracity Transport'!H43-('Intracity Transport'!G43-G45)*(1-$J$1)</f>
        <v>275.91669510338124</v>
      </c>
      <c r="I45" s="11">
        <f>'Intracity Transport'!I43-('Intracity Transport'!H43-H45)*(1-$M$1)</f>
        <v>342.99614296716015</v>
      </c>
      <c r="J45" s="11">
        <f>SUMIFS(SmartTrans_Bus!L:L,SmartTrans_Bus!$C:$C,$B45)*55/10^8</f>
        <v>375.28182940329839</v>
      </c>
      <c r="K45" s="11">
        <f>SUMIFS(SmartTrans_Bus!M:M,SmartTrans_Bus!$C:$C,$B45)*55/10^8</f>
        <v>380.92464943833465</v>
      </c>
      <c r="L45" s="11">
        <f>SUMIFS(SmartTrans_Bus!N:N,SmartTrans_Bus!$C:$C,$B45)*55/10^8</f>
        <v>383.52000584386008</v>
      </c>
      <c r="M45" s="11">
        <f>SUMIFS(SmartTrans_Bus!O:O,SmartTrans_Bus!$C:$C,$B45)*55/10^8</f>
        <v>383.44724113368096</v>
      </c>
      <c r="N45" s="11">
        <f>SUMIFS(SmartTrans_Bus!P:P,SmartTrans_Bus!$C:$C,$B45)*55/10^8</f>
        <v>381.0659783655197</v>
      </c>
      <c r="O45" s="11">
        <f>SUMIFS(SmartTrans_Bus!Q:Q,SmartTrans_Bus!$C:$C,$B45)*55/10^8</f>
        <v>376.71612114101293</v>
      </c>
      <c r="P45" s="11">
        <f>SUMIFS(SmartTrans_Bus!R:R,SmartTrans_Bus!$C:$C,$B45)*55/10^8</f>
        <v>370.71785360570999</v>
      </c>
      <c r="Q45" s="11">
        <f>SUMIFS(SmartTrans_Bus!S:S,SmartTrans_Bus!$C:$C,$B45)*55/10^8</f>
        <v>363.37164044907166</v>
      </c>
      <c r="R45" s="11">
        <f>SUMIFS(SmartTrans_Bus!T:T,SmartTrans_Bus!$C:$C,$B45)*55/10^8</f>
        <v>354.95822690447568</v>
      </c>
      <c r="S45" s="11">
        <f>SUMIFS(SmartTrans_Bus!U:U,SmartTrans_Bus!$C:$C,$B45)*55/10^8</f>
        <v>345.73863874921079</v>
      </c>
      <c r="T45" s="11">
        <f>SUMIFS(SmartTrans_Bus!V:V,SmartTrans_Bus!$C:$C,$B45)*55/10^8</f>
        <v>335.95418230447859</v>
      </c>
      <c r="U45" s="11">
        <f>SUMIFS(SmartTrans_Bus!W:W,SmartTrans_Bus!$C:$C,$B45)*55/10^8</f>
        <v>325.82644443539573</v>
      </c>
      <c r="V45" s="11">
        <f>SUMIFS(SmartTrans_Bus!X:X,SmartTrans_Bus!$C:$C,$B45)*55/10^8</f>
        <v>315.55729255099226</v>
      </c>
      <c r="W45" s="11">
        <f>SUMIFS(SmartTrans_Bus!Y:Y,SmartTrans_Bus!$C:$C,$B45)*55/10^8</f>
        <v>305.32887460421011</v>
      </c>
      <c r="X45" s="11">
        <f>SUMIFS(SmartTrans_Bus!Z:Z,SmartTrans_Bus!$C:$C,$B45)*55/10^8</f>
        <v>295.30361909190776</v>
      </c>
      <c r="Y45" s="11">
        <f>SUMIFS(SmartTrans_Bus!AA:AA,SmartTrans_Bus!$C:$C,$B45)*55/10^8</f>
        <v>285.62423505485208</v>
      </c>
      <c r="Z45" s="11">
        <f>SUMIFS(SmartTrans_Bus!AB:AB,SmartTrans_Bus!$C:$C,$B45)*55/10^8</f>
        <v>276.41371207772517</v>
      </c>
      <c r="AA45" s="11">
        <f>SUMIFS(SmartTrans_Bus!AC:AC,SmartTrans_Bus!$C:$C,$B45)*55/10^8</f>
        <v>267.77532028912555</v>
      </c>
      <c r="AB45" s="11">
        <f>SUMIFS(SmartTrans_Bus!AD:AD,SmartTrans_Bus!$C:$C,$B45)*55/10^8</f>
        <v>259.79261036156339</v>
      </c>
      <c r="AC45" s="11">
        <f>SUMIFS(SmartTrans_Bus!AE:AE,SmartTrans_Bus!$C:$C,$B45)*55/10^8</f>
        <v>252.52941351145694</v>
      </c>
      <c r="AD45" s="11">
        <f>SUMIFS(SmartTrans_Bus!AF:AF,SmartTrans_Bus!$C:$C,$B45)*55/10^8</f>
        <v>246.0298414991494</v>
      </c>
      <c r="AE45" s="11">
        <f>SUMIFS(SmartTrans_Bus!AG:AG,SmartTrans_Bus!$C:$C,$B45)*55/10^8</f>
        <v>240.31828662888915</v>
      </c>
      <c r="AF45" s="11">
        <f>SUMIFS(SmartTrans_Bus!AH:AH,SmartTrans_Bus!$C:$C,$B45)*55/10^8</f>
        <v>235.39942174883421</v>
      </c>
      <c r="AG45" s="11">
        <f>SUMIFS(SmartTrans_Bus!AI:AI,SmartTrans_Bus!$C:$C,$B45)*55/10^8</f>
        <v>231.25820025106427</v>
      </c>
      <c r="AH45" s="11">
        <f>SUMIFS(SmartTrans_Bus!AJ:AJ,SmartTrans_Bus!$C:$C,$B45)*55/10^8</f>
        <v>227.85985607156422</v>
      </c>
      <c r="AI45" s="11">
        <f>SUMIFS(SmartTrans_Bus!AK:AK,SmartTrans_Bus!$C:$C,$B45)*55/10^8</f>
        <v>225.1499036902533</v>
      </c>
      <c r="AJ45" s="11">
        <f>SUMIFS(SmartTrans_Bus!AL:AL,SmartTrans_Bus!$C:$C,$B45)*55/10^8</f>
        <v>223.05413813093236</v>
      </c>
      <c r="AK45" s="11">
        <f>SUMIFS(SmartTrans_Bus!AM:AM,SmartTrans_Bus!$C:$C,$B45)*55/10^8</f>
        <v>221.4786349613332</v>
      </c>
      <c r="AL45" s="11">
        <f>SUMIFS(SmartTrans_Bus!AN:AN,SmartTrans_Bus!$C:$C,$B45)*55/10^8</f>
        <v>220.30975029310392</v>
      </c>
      <c r="AM45" s="11">
        <f>SUMIFS(SmartTrans_Bus!AO:AO,SmartTrans_Bus!$C:$C,$B45)*55/10^8</f>
        <v>219.41412078180099</v>
      </c>
      <c r="AN45" s="11">
        <f>SUMIFS(SmartTrans_Bus!AP:AP,SmartTrans_Bus!$C:$C,$B45)*55/10^8</f>
        <v>218.63866362689228</v>
      </c>
      <c r="AO45" s="11">
        <f>SUMIFS(SmartTrans_Bus!AQ:AQ,SmartTrans_Bus!$C:$C,$B45)*55/10^8</f>
        <v>217.81057657176126</v>
      </c>
      <c r="AP45" s="11">
        <f>SUMIFS(SmartTrans_Bus!AR:AR,SmartTrans_Bus!$C:$C,$B45)*55/10^8</f>
        <v>216.73733790370528</v>
      </c>
      <c r="AQ45" s="11">
        <f>SUMIFS(SmartTrans_Bus!AS:AS,SmartTrans_Bus!$C:$C,$B45)*55/10^8</f>
        <v>215.20670645393537</v>
      </c>
      <c r="AR45" s="11">
        <f>SUMIFS(SmartTrans_Bus!AT:AT,SmartTrans_Bus!$C:$C,$B45)*55/10^8</f>
        <v>212.98672159757686</v>
      </c>
    </row>
    <row r="46" spans="1:44" ht="15.65">
      <c r="A46" t="s">
        <v>866</v>
      </c>
      <c r="B46" s="59" t="s">
        <v>455</v>
      </c>
      <c r="C46" s="11">
        <f>SUMIFS(SmartTrans_Bus!E:E,SmartTrans_Bus!$C:$C,$B46)*55/10^8</f>
        <v>1245.2928042624576</v>
      </c>
      <c r="D46" s="11">
        <f>SUMIFS(SmartTrans_Bus!F:F,SmartTrans_Bus!$C:$C,$B46)*55/10^8*SUM('Intracity Transport'!C$35:C$65)/SUM('Intracity Transport'!$D$35:$D$66)*CityTransportData!L$3/CityTransportData!$K$3</f>
        <v>789.24168118019509</v>
      </c>
      <c r="E46" s="11">
        <f>SUMIFS(SmartTrans_Bus!G:G,SmartTrans_Bus!$C:$C,$B46)*55/10^8*SUM('Intracity Transport'!D$35:D$65)/SUM('Intracity Transport'!$D$35:$D$66)*CityTransportData!M$3/CityTransportData!$K$3</f>
        <v>876.58527388501398</v>
      </c>
      <c r="F46" s="11">
        <f>SUMIFS(SmartTrans_Bus!H:H,SmartTrans_Bus!$C:$C,$B46)*55/10^8*SUM('Intracity Transport'!E$35:E$65)/SUM('Intracity Transport'!$D$35:$D$66)*CityTransportData!N$3/CityTransportData!$K$3</f>
        <v>636.89095704958231</v>
      </c>
      <c r="G46" s="11">
        <f>F46*CityTransportData!P$3</f>
        <v>716.06931580710329</v>
      </c>
      <c r="H46" s="11">
        <f>'Intracity Transport'!H44-('Intracity Transport'!G44-G46)*(1-$J$1)</f>
        <v>982.49581005173366</v>
      </c>
      <c r="I46" s="11">
        <f>'Intracity Transport'!I44-('Intracity Transport'!H44-H46)*(1-$M$1)</f>
        <v>1171.6480597039861</v>
      </c>
      <c r="J46" s="11">
        <f>SUMIFS(SmartTrans_Bus!L:L,SmartTrans_Bus!$C:$C,$B46)*55/10^8</f>
        <v>1257.1278146821976</v>
      </c>
      <c r="K46" s="11">
        <f>SUMIFS(SmartTrans_Bus!M:M,SmartTrans_Bus!$C:$C,$B46)*55/10^8</f>
        <v>1265.0998794682459</v>
      </c>
      <c r="L46" s="11">
        <f>SUMIFS(SmartTrans_Bus!N:N,SmartTrans_Bus!$C:$C,$B46)*55/10^8</f>
        <v>1274.2921131075661</v>
      </c>
      <c r="M46" s="11">
        <f>SUMIFS(SmartTrans_Bus!O:O,SmartTrans_Bus!$C:$C,$B46)*55/10^8</f>
        <v>1284.5887180088957</v>
      </c>
      <c r="N46" s="11">
        <f>SUMIFS(SmartTrans_Bus!P:P,SmartTrans_Bus!$C:$C,$B46)*55/10^8</f>
        <v>1295.8742666644212</v>
      </c>
      <c r="O46" s="11">
        <f>SUMIFS(SmartTrans_Bus!Q:Q,SmartTrans_Bus!$C:$C,$B46)*55/10^8</f>
        <v>1308.0337016497849</v>
      </c>
      <c r="P46" s="11">
        <f>SUMIFS(SmartTrans_Bus!R:R,SmartTrans_Bus!$C:$C,$B46)*55/10^8</f>
        <v>1320.9523356240752</v>
      </c>
      <c r="Q46" s="11">
        <f>SUMIFS(SmartTrans_Bus!S:S,SmartTrans_Bus!$C:$C,$B46)*55/10^8</f>
        <v>1334.5158513298331</v>
      </c>
      <c r="R46" s="11">
        <f>SUMIFS(SmartTrans_Bus!T:T,SmartTrans_Bus!$C:$C,$B46)*55/10^8</f>
        <v>1348.6103015930573</v>
      </c>
      <c r="S46" s="11">
        <f>SUMIFS(SmartTrans_Bus!U:U,SmartTrans_Bus!$C:$C,$B46)*55/10^8</f>
        <v>1363.12210932319</v>
      </c>
      <c r="T46" s="11">
        <f>SUMIFS(SmartTrans_Bus!V:V,SmartTrans_Bus!$C:$C,$B46)*55/10^8</f>
        <v>1377.938067513129</v>
      </c>
      <c r="U46" s="11">
        <f>SUMIFS(SmartTrans_Bus!W:W,SmartTrans_Bus!$C:$C,$B46)*55/10^8</f>
        <v>1392.9453392392209</v>
      </c>
      <c r="V46" s="11">
        <f>SUMIFS(SmartTrans_Bus!X:X,SmartTrans_Bus!$C:$C,$B46)*55/10^8</f>
        <v>1408.0314576612711</v>
      </c>
      <c r="W46" s="11">
        <f>SUMIFS(SmartTrans_Bus!Y:Y,SmartTrans_Bus!$C:$C,$B46)*55/10^8</f>
        <v>1423.0843260225281</v>
      </c>
      <c r="X46" s="11">
        <f>SUMIFS(SmartTrans_Bus!Z:Z,SmartTrans_Bus!$C:$C,$B46)*55/10^8</f>
        <v>1437.9922176496909</v>
      </c>
      <c r="Y46" s="11">
        <f>SUMIFS(SmartTrans_Bus!AA:AA,SmartTrans_Bus!$C:$C,$B46)*55/10^8</f>
        <v>1452.6437759529226</v>
      </c>
      <c r="Z46" s="11">
        <f>SUMIFS(SmartTrans_Bus!AB:AB,SmartTrans_Bus!$C:$C,$B46)*55/10^8</f>
        <v>1466.9280144258246</v>
      </c>
      <c r="AA46" s="11">
        <f>SUMIFS(SmartTrans_Bus!AC:AC,SmartTrans_Bus!$C:$C,$B46)*55/10^8</f>
        <v>1480.7343166454532</v>
      </c>
      <c r="AB46" s="11">
        <f>SUMIFS(SmartTrans_Bus!AD:AD,SmartTrans_Bus!$C:$C,$B46)*55/10^8</f>
        <v>1493.9524362723237</v>
      </c>
      <c r="AC46" s="11">
        <f>SUMIFS(SmartTrans_Bus!AE:AE,SmartTrans_Bus!$C:$C,$B46)*55/10^8</f>
        <v>1506.4724970503894</v>
      </c>
      <c r="AD46" s="11">
        <f>SUMIFS(SmartTrans_Bus!AF:AF,SmartTrans_Bus!$C:$C,$B46)*55/10^8</f>
        <v>1518.1849928070721</v>
      </c>
      <c r="AE46" s="11">
        <f>SUMIFS(SmartTrans_Bus!AG:AG,SmartTrans_Bus!$C:$C,$B46)*55/10^8</f>
        <v>1528.980787453225</v>
      </c>
      <c r="AF46" s="11">
        <f>SUMIFS(SmartTrans_Bus!AH:AH,SmartTrans_Bus!$C:$C,$B46)*55/10^8</f>
        <v>1538.751114983173</v>
      </c>
      <c r="AG46" s="11">
        <f>SUMIFS(SmartTrans_Bus!AI:AI,SmartTrans_Bus!$C:$C,$B46)*55/10^8</f>
        <v>1547.3875794746762</v>
      </c>
      <c r="AH46" s="11">
        <f>SUMIFS(SmartTrans_Bus!AJ:AJ,SmartTrans_Bus!$C:$C,$B46)*55/10^8</f>
        <v>1554.7821550889587</v>
      </c>
      <c r="AI46" s="11">
        <f>SUMIFS(SmartTrans_Bus!AK:AK,SmartTrans_Bus!$C:$C,$B46)*55/10^8</f>
        <v>1560.8271860706861</v>
      </c>
      <c r="AJ46" s="11">
        <f>SUMIFS(SmartTrans_Bus!AL:AL,SmartTrans_Bus!$C:$C,$B46)*55/10^8</f>
        <v>1565.4153867479856</v>
      </c>
      <c r="AK46" s="11">
        <f>SUMIFS(SmartTrans_Bus!AM:AM,SmartTrans_Bus!$C:$C,$B46)*55/10^8</f>
        <v>1568.4398415324242</v>
      </c>
      <c r="AL46" s="11">
        <f>SUMIFS(SmartTrans_Bus!AN:AN,SmartTrans_Bus!$C:$C,$B46)*55/10^8</f>
        <v>1569.7940049190277</v>
      </c>
      <c r="AM46" s="11">
        <f>SUMIFS(SmartTrans_Bus!AO:AO,SmartTrans_Bus!$C:$C,$B46)*55/10^8</f>
        <v>1569.3717014862752</v>
      </c>
      <c r="AN46" s="11">
        <f>SUMIFS(SmartTrans_Bus!AP:AP,SmartTrans_Bus!$C:$C,$B46)*55/10^8</f>
        <v>1567.067125896092</v>
      </c>
      <c r="AO46" s="11">
        <f>SUMIFS(SmartTrans_Bus!AQ:AQ,SmartTrans_Bus!$C:$C,$B46)*55/10^8</f>
        <v>1562.7748428938617</v>
      </c>
      <c r="AP46" s="11">
        <f>SUMIFS(SmartTrans_Bus!AR:AR,SmartTrans_Bus!$C:$C,$B46)*55/10^8</f>
        <v>1556.3897873084127</v>
      </c>
      <c r="AQ46" s="11">
        <f>SUMIFS(SmartTrans_Bus!AS:AS,SmartTrans_Bus!$C:$C,$B46)*55/10^8</f>
        <v>1547.8072640520224</v>
      </c>
      <c r="AR46" s="11">
        <f>SUMIFS(SmartTrans_Bus!AT:AT,SmartTrans_Bus!$C:$C,$B46)*55/10^8</f>
        <v>1536.92294812043</v>
      </c>
    </row>
    <row r="47" spans="1:44" ht="15.65">
      <c r="A47" t="s">
        <v>865</v>
      </c>
      <c r="B47" s="59" t="s">
        <v>440</v>
      </c>
      <c r="C47" s="11">
        <f>SUMIFS(SmartTrans_Bus!E:E,SmartTrans_Bus!$C:$C,$B47)*55/10^8</f>
        <v>749.12698385985607</v>
      </c>
      <c r="D47" s="11">
        <f>SUMIFS(SmartTrans_Bus!F:F,SmartTrans_Bus!$C:$C,$B47)*55/10^8*SUM('Intracity Transport'!C$35:C$65)/SUM('Intracity Transport'!$D$35:$D$66)*CityTransportData!L$3/CityTransportData!$K$3</f>
        <v>507.14037019933176</v>
      </c>
      <c r="E47" s="11">
        <f>SUMIFS(SmartTrans_Bus!G:G,SmartTrans_Bus!$C:$C,$B47)*55/10^8*SUM('Intracity Transport'!D$35:D$65)/SUM('Intracity Transport'!$D$35:$D$66)*CityTransportData!M$3/CityTransportData!$K$3</f>
        <v>590.32694304952258</v>
      </c>
      <c r="F47" s="11">
        <f>SUMIFS(SmartTrans_Bus!H:H,SmartTrans_Bus!$C:$C,$B47)*55/10^8*SUM('Intracity Transport'!E$35:E$65)/SUM('Intracity Transport'!$D$35:$D$66)*CityTransportData!N$3/CityTransportData!$K$3</f>
        <v>442.70072949188693</v>
      </c>
      <c r="G47" s="11">
        <f>F47*CityTransportData!P$3</f>
        <v>497.73733629865626</v>
      </c>
      <c r="H47" s="11">
        <f>'Intracity Transport'!H45-('Intracity Transport'!G45-G47)*(1-$J$1)</f>
        <v>698.92737879290428</v>
      </c>
      <c r="I47" s="11">
        <f>'Intracity Transport'!I45-('Intracity Transport'!H45-H47)*(1-$M$1)</f>
        <v>836.1298379939567</v>
      </c>
      <c r="J47" s="11">
        <f>SUMIFS(SmartTrans_Bus!L:L,SmartTrans_Bus!$C:$C,$B47)*55/10^8</f>
        <v>891.28235710631589</v>
      </c>
      <c r="K47" s="11">
        <f>SUMIFS(SmartTrans_Bus!M:M,SmartTrans_Bus!$C:$C,$B47)*55/10^8</f>
        <v>884.45910832191828</v>
      </c>
      <c r="L47" s="11">
        <f>SUMIFS(SmartTrans_Bus!N:N,SmartTrans_Bus!$C:$C,$B47)*55/10^8</f>
        <v>873.87079282014042</v>
      </c>
      <c r="M47" s="11">
        <f>SUMIFS(SmartTrans_Bus!O:O,SmartTrans_Bus!$C:$C,$B47)*55/10^8</f>
        <v>860.36440730447998</v>
      </c>
      <c r="N47" s="11">
        <f>SUMIFS(SmartTrans_Bus!P:P,SmartTrans_Bus!$C:$C,$B47)*55/10^8</f>
        <v>844.72338408057283</v>
      </c>
      <c r="O47" s="11">
        <f>SUMIFS(SmartTrans_Bus!Q:Q,SmartTrans_Bus!$C:$C,$B47)*55/10^8</f>
        <v>827.66759105614869</v>
      </c>
      <c r="P47" s="11">
        <f>SUMIFS(SmartTrans_Bus!R:R,SmartTrans_Bus!$C:$C,$B47)*55/10^8</f>
        <v>809.85333174106074</v>
      </c>
      <c r="Q47" s="11">
        <f>SUMIFS(SmartTrans_Bus!S:S,SmartTrans_Bus!$C:$C,$B47)*55/10^8</f>
        <v>791.87334524727828</v>
      </c>
      <c r="R47" s="11">
        <f>SUMIFS(SmartTrans_Bus!T:T,SmartTrans_Bus!$C:$C,$B47)*55/10^8</f>
        <v>774.2568062888912</v>
      </c>
      <c r="S47" s="11">
        <f>SUMIFS(SmartTrans_Bus!U:U,SmartTrans_Bus!$C:$C,$B47)*55/10^8</f>
        <v>757.4693251820886</v>
      </c>
      <c r="T47" s="11">
        <f>SUMIFS(SmartTrans_Bus!V:V,SmartTrans_Bus!$C:$C,$B47)*55/10^8</f>
        <v>741.9129478451872</v>
      </c>
      <c r="U47" s="11">
        <f>SUMIFS(SmartTrans_Bus!W:W,SmartTrans_Bus!$C:$C,$B47)*55/10^8</f>
        <v>727.92615579861683</v>
      </c>
      <c r="V47" s="11">
        <f>SUMIFS(SmartTrans_Bus!X:X,SmartTrans_Bus!$C:$C,$B47)*55/10^8</f>
        <v>715.78386616492708</v>
      </c>
      <c r="W47" s="11">
        <f>SUMIFS(SmartTrans_Bus!Y:Y,SmartTrans_Bus!$C:$C,$B47)*55/10^8</f>
        <v>705.69743166876356</v>
      </c>
      <c r="X47" s="11">
        <f>SUMIFS(SmartTrans_Bus!Z:Z,SmartTrans_Bus!$C:$C,$B47)*55/10^8</f>
        <v>697.81464063690828</v>
      </c>
      <c r="Y47" s="11">
        <f>SUMIFS(SmartTrans_Bus!AA:AA,SmartTrans_Bus!$C:$C,$B47)*55/10^8</f>
        <v>692.21971699825224</v>
      </c>
      <c r="Z47" s="11">
        <f>SUMIFS(SmartTrans_Bus!AB:AB,SmartTrans_Bus!$C:$C,$B47)*55/10^8</f>
        <v>688.93332028379655</v>
      </c>
      <c r="AA47" s="11">
        <f>SUMIFS(SmartTrans_Bus!AC:AC,SmartTrans_Bus!$C:$C,$B47)*55/10^8</f>
        <v>687.91254562665983</v>
      </c>
      <c r="AB47" s="11">
        <f>SUMIFS(SmartTrans_Bus!AD:AD,SmartTrans_Bus!$C:$C,$B47)*55/10^8</f>
        <v>689.05092376206937</v>
      </c>
      <c r="AC47" s="11">
        <f>SUMIFS(SmartTrans_Bus!AE:AE,SmartTrans_Bus!$C:$C,$B47)*55/10^8</f>
        <v>692.17842102739655</v>
      </c>
      <c r="AD47" s="11">
        <f>SUMIFS(SmartTrans_Bus!AF:AF,SmartTrans_Bus!$C:$C,$B47)*55/10^8</f>
        <v>697.06143936209094</v>
      </c>
      <c r="AE47" s="11">
        <f>SUMIFS(SmartTrans_Bus!AG:AG,SmartTrans_Bus!$C:$C,$B47)*55/10^8</f>
        <v>703.40281630773029</v>
      </c>
      <c r="AF47" s="11">
        <f>SUMIFS(SmartTrans_Bus!AH:AH,SmartTrans_Bus!$C:$C,$B47)*55/10^8</f>
        <v>710.84182500801137</v>
      </c>
      <c r="AG47" s="11">
        <f>SUMIFS(SmartTrans_Bus!AI:AI,SmartTrans_Bus!$C:$C,$B47)*55/10^8</f>
        <v>718.95417420874298</v>
      </c>
      <c r="AH47" s="11">
        <f>SUMIFS(SmartTrans_Bus!AJ:AJ,SmartTrans_Bus!$C:$C,$B47)*55/10^8</f>
        <v>727.25200825786271</v>
      </c>
      <c r="AI47" s="11">
        <f>SUMIFS(SmartTrans_Bus!AK:AK,SmartTrans_Bus!$C:$C,$B47)*55/10^8</f>
        <v>735.18390710539472</v>
      </c>
      <c r="AJ47" s="11">
        <f>SUMIFS(SmartTrans_Bus!AL:AL,SmartTrans_Bus!$C:$C,$B47)*55/10^8</f>
        <v>742.13488630350037</v>
      </c>
      <c r="AK47" s="11">
        <f>SUMIFS(SmartTrans_Bus!AM:AM,SmartTrans_Bus!$C:$C,$B47)*55/10^8</f>
        <v>747.42639700646123</v>
      </c>
      <c r="AL47" s="11">
        <f>SUMIFS(SmartTrans_Bus!AN:AN,SmartTrans_Bus!$C:$C,$B47)*55/10^8</f>
        <v>750.31632597063322</v>
      </c>
      <c r="AM47" s="11">
        <f>SUMIFS(SmartTrans_Bus!AO:AO,SmartTrans_Bus!$C:$C,$B47)*55/10^8</f>
        <v>749.99899555455204</v>
      </c>
      <c r="AN47" s="11">
        <f>SUMIFS(SmartTrans_Bus!AP:AP,SmartTrans_Bus!$C:$C,$B47)*55/10^8</f>
        <v>745.60516371879964</v>
      </c>
      <c r="AO47" s="11">
        <f>SUMIFS(SmartTrans_Bus!AQ:AQ,SmartTrans_Bus!$C:$C,$B47)*55/10^8</f>
        <v>736.20202402613268</v>
      </c>
      <c r="AP47" s="11">
        <f>SUMIFS(SmartTrans_Bus!AR:AR,SmartTrans_Bus!$C:$C,$B47)*55/10^8</f>
        <v>720.79320564138459</v>
      </c>
      <c r="AQ47" s="11">
        <f>SUMIFS(SmartTrans_Bus!AS:AS,SmartTrans_Bus!$C:$C,$B47)*55/10^8</f>
        <v>698.31877333152727</v>
      </c>
      <c r="AR47" s="11">
        <f>SUMIFS(SmartTrans_Bus!AT:AT,SmartTrans_Bus!$C:$C,$B47)*55/10^8</f>
        <v>667.65522746563659</v>
      </c>
    </row>
    <row r="48" spans="1:44" ht="15.65">
      <c r="A48" t="s">
        <v>864</v>
      </c>
      <c r="B48" s="59" t="s">
        <v>469</v>
      </c>
      <c r="C48" s="11">
        <f>SUMIFS(SmartTrans_Bus!E:E,SmartTrans_Bus!$C:$C,$B48)*55/10^8</f>
        <v>830.58723074845125</v>
      </c>
      <c r="D48" s="11">
        <f>SUMIFS(SmartTrans_Bus!F:F,SmartTrans_Bus!$C:$C,$B48)*55/10^8*SUM('Intracity Transport'!C$35:C$65)/SUM('Intracity Transport'!$D$35:$D$66)*CityTransportData!L$3/CityTransportData!$K$3</f>
        <v>530.29486952116952</v>
      </c>
      <c r="E48" s="11">
        <f>SUMIFS(SmartTrans_Bus!G:G,SmartTrans_Bus!$C:$C,$B48)*55/10^8*SUM('Intracity Transport'!D$35:D$65)/SUM('Intracity Transport'!$D$35:$D$66)*CityTransportData!M$3/CityTransportData!$K$3</f>
        <v>592.17090137350829</v>
      </c>
      <c r="F48" s="11">
        <f>SUMIFS(SmartTrans_Bus!H:H,SmartTrans_Bus!$C:$C,$B48)*55/10^8*SUM('Intracity Transport'!E$35:E$65)/SUM('Intracity Transport'!$D$35:$D$66)*CityTransportData!N$3/CityTransportData!$K$3</f>
        <v>431.7695749161698</v>
      </c>
      <c r="G48" s="11">
        <f>F48*CityTransportData!P$3</f>
        <v>485.44721929923077</v>
      </c>
      <c r="H48" s="11">
        <f>'Intracity Transport'!H46-('Intracity Transport'!G46-G48)*(1-$J$1)</f>
        <v>666.88121035937763</v>
      </c>
      <c r="I48" s="11">
        <f>'Intracity Transport'!I46-('Intracity Transport'!H46-H48)*(1-$M$1)</f>
        <v>794.37792820207687</v>
      </c>
      <c r="J48" s="11">
        <f>SUMIFS(SmartTrans_Bus!L:L,SmartTrans_Bus!$C:$C,$B48)*55/10^8</f>
        <v>850.04614499448439</v>
      </c>
      <c r="K48" s="11">
        <f>SUMIFS(SmartTrans_Bus!M:M,SmartTrans_Bus!$C:$C,$B48)*55/10^8</f>
        <v>851.77818008111922</v>
      </c>
      <c r="L48" s="11">
        <f>SUMIFS(SmartTrans_Bus!N:N,SmartTrans_Bus!$C:$C,$B48)*55/10^8</f>
        <v>853.24989998384922</v>
      </c>
      <c r="M48" s="11">
        <f>SUMIFS(SmartTrans_Bus!O:O,SmartTrans_Bus!$C:$C,$B48)*55/10^8</f>
        <v>854.46559969590169</v>
      </c>
      <c r="N48" s="11">
        <f>SUMIFS(SmartTrans_Bus!P:P,SmartTrans_Bus!$C:$C,$B48)*55/10^8</f>
        <v>855.43107390545674</v>
      </c>
      <c r="O48" s="11">
        <f>SUMIFS(SmartTrans_Bus!Q:Q,SmartTrans_Bus!$C:$C,$B48)*55/10^8</f>
        <v>856.15361699564539</v>
      </c>
      <c r="P48" s="11">
        <f>SUMIFS(SmartTrans_Bus!R:R,SmartTrans_Bus!$C:$C,$B48)*55/10^8</f>
        <v>856.64202304455989</v>
      </c>
      <c r="Q48" s="11">
        <f>SUMIFS(SmartTrans_Bus!S:S,SmartTrans_Bus!$C:$C,$B48)*55/10^8</f>
        <v>856.90658582524577</v>
      </c>
      <c r="R48" s="11">
        <f>SUMIFS(SmartTrans_Bus!T:T,SmartTrans_Bus!$C:$C,$B48)*55/10^8</f>
        <v>856.95909880569684</v>
      </c>
      <c r="S48" s="11">
        <f>SUMIFS(SmartTrans_Bus!U:U,SmartTrans_Bus!$C:$C,$B48)*55/10^8</f>
        <v>856.8128551488735</v>
      </c>
      <c r="T48" s="11">
        <f>SUMIFS(SmartTrans_Bus!V:V,SmartTrans_Bus!$C:$C,$B48)*55/10^8</f>
        <v>856.48264771268111</v>
      </c>
      <c r="U48" s="11">
        <f>SUMIFS(SmartTrans_Bus!W:W,SmartTrans_Bus!$C:$C,$B48)*55/10^8</f>
        <v>855.98476904998347</v>
      </c>
      <c r="V48" s="11">
        <f>SUMIFS(SmartTrans_Bus!X:X,SmartTrans_Bus!$C:$C,$B48)*55/10^8</f>
        <v>855.33701140860433</v>
      </c>
      <c r="W48" s="11">
        <f>SUMIFS(SmartTrans_Bus!Y:Y,SmartTrans_Bus!$C:$C,$B48)*55/10^8</f>
        <v>854.55866673131027</v>
      </c>
      <c r="X48" s="11">
        <f>SUMIFS(SmartTrans_Bus!Z:Z,SmartTrans_Bus!$C:$C,$B48)*55/10^8</f>
        <v>853.67052665583572</v>
      </c>
      <c r="Y48" s="11">
        <f>SUMIFS(SmartTrans_Bus!AA:AA,SmartTrans_Bus!$C:$C,$B48)*55/10^8</f>
        <v>852.69488251486212</v>
      </c>
      <c r="Z48" s="11">
        <f>SUMIFS(SmartTrans_Bus!AB:AB,SmartTrans_Bus!$C:$C,$B48)*55/10^8</f>
        <v>851.65552533602613</v>
      </c>
      <c r="AA48" s="11">
        <f>SUMIFS(SmartTrans_Bus!AC:AC,SmartTrans_Bus!$C:$C,$B48)*55/10^8</f>
        <v>850.57774584192555</v>
      </c>
      <c r="AB48" s="11">
        <f>SUMIFS(SmartTrans_Bus!AD:AD,SmartTrans_Bus!$C:$C,$B48)*55/10^8</f>
        <v>849.48833445010484</v>
      </c>
      <c r="AC48" s="11">
        <f>SUMIFS(SmartTrans_Bus!AE:AE,SmartTrans_Bus!$C:$C,$B48)*55/10^8</f>
        <v>848.41558127307269</v>
      </c>
      <c r="AD48" s="11">
        <f>SUMIFS(SmartTrans_Bus!AF:AF,SmartTrans_Bus!$C:$C,$B48)*55/10^8</f>
        <v>847.3892761182841</v>
      </c>
      <c r="AE48" s="11">
        <f>SUMIFS(SmartTrans_Bus!AG:AG,SmartTrans_Bus!$C:$C,$B48)*55/10^8</f>
        <v>846.44070848814772</v>
      </c>
      <c r="AF48" s="11">
        <f>SUMIFS(SmartTrans_Bus!AH:AH,SmartTrans_Bus!$C:$C,$B48)*55/10^8</f>
        <v>845.602667580044</v>
      </c>
      <c r="AG48" s="11">
        <f>SUMIFS(SmartTrans_Bus!AI:AI,SmartTrans_Bus!$C:$C,$B48)*55/10^8</f>
        <v>844.90944228628041</v>
      </c>
      <c r="AH48" s="11">
        <f>SUMIFS(SmartTrans_Bus!AJ:AJ,SmartTrans_Bus!$C:$C,$B48)*55/10^8</f>
        <v>844.39682119415363</v>
      </c>
      <c r="AI48" s="11">
        <f>SUMIFS(SmartTrans_Bus!AK:AK,SmartTrans_Bus!$C:$C,$B48)*55/10^8</f>
        <v>844.1020925858794</v>
      </c>
      <c r="AJ48" s="11">
        <f>SUMIFS(SmartTrans_Bus!AL:AL,SmartTrans_Bus!$C:$C,$B48)*55/10^8</f>
        <v>844.06404443865495</v>
      </c>
      <c r="AK48" s="11">
        <f>SUMIFS(SmartTrans_Bus!AM:AM,SmartTrans_Bus!$C:$C,$B48)*55/10^8</f>
        <v>844.32296442462496</v>
      </c>
      <c r="AL48" s="11">
        <f>SUMIFS(SmartTrans_Bus!AN:AN,SmartTrans_Bus!$C:$C,$B48)*55/10^8</f>
        <v>844.92063991088071</v>
      </c>
      <c r="AM48" s="11">
        <f>SUMIFS(SmartTrans_Bus!AO:AO,SmartTrans_Bus!$C:$C,$B48)*55/10^8</f>
        <v>845.90035795947324</v>
      </c>
      <c r="AN48" s="11">
        <f>SUMIFS(SmartTrans_Bus!AP:AP,SmartTrans_Bus!$C:$C,$B48)*55/10^8</f>
        <v>847.30690532741846</v>
      </c>
      <c r="AO48" s="11">
        <f>SUMIFS(SmartTrans_Bus!AQ:AQ,SmartTrans_Bus!$C:$C,$B48)*55/10^8</f>
        <v>849.18656846667375</v>
      </c>
      <c r="AP48" s="11">
        <f>SUMIFS(SmartTrans_Bus!AR:AR,SmartTrans_Bus!$C:$C,$B48)*55/10^8</f>
        <v>851.58713352415907</v>
      </c>
      <c r="AQ48" s="11">
        <f>SUMIFS(SmartTrans_Bus!AS:AS,SmartTrans_Bus!$C:$C,$B48)*55/10^8</f>
        <v>854.55788634175326</v>
      </c>
      <c r="AR48" s="11">
        <f>SUMIFS(SmartTrans_Bus!AT:AT,SmartTrans_Bus!$C:$C,$B48)*55/10^8</f>
        <v>858.14961245626921</v>
      </c>
    </row>
    <row r="49" spans="1:44" ht="15.65">
      <c r="A49" t="s">
        <v>863</v>
      </c>
      <c r="B49" s="59" t="s">
        <v>467</v>
      </c>
      <c r="C49" s="11">
        <f>SUMIFS(SmartTrans_Bus!E:E,SmartTrans_Bus!$C:$C,$B49)*55/10^8</f>
        <v>522.31236791845333</v>
      </c>
      <c r="D49" s="11">
        <f>SUMIFS(SmartTrans_Bus!F:F,SmartTrans_Bus!$C:$C,$B49)*55/10^8*SUM('Intracity Transport'!C$35:C$65)/SUM('Intracity Transport'!$D$35:$D$66)*CityTransportData!L$3/CityTransportData!$K$3</f>
        <v>351.43286626315512</v>
      </c>
      <c r="E49" s="11">
        <f>SUMIFS(SmartTrans_Bus!G:G,SmartTrans_Bus!$C:$C,$B49)*55/10^8*SUM('Intracity Transport'!D$35:D$65)/SUM('Intracity Transport'!$D$35:$D$66)*CityTransportData!M$3/CityTransportData!$K$3</f>
        <v>407.88091897839638</v>
      </c>
      <c r="F49" s="11">
        <f>SUMIFS(SmartTrans_Bus!H:H,SmartTrans_Bus!$C:$C,$B49)*55/10^8*SUM('Intracity Transport'!E$35:E$65)/SUM('Intracity Transport'!$D$35:$D$66)*CityTransportData!N$3/CityTransportData!$K$3</f>
        <v>305.74477191471311</v>
      </c>
      <c r="G49" s="11">
        <f>F49*CityTransportData!P$3</f>
        <v>343.7549979525354</v>
      </c>
      <c r="H49" s="11">
        <f>'Intracity Transport'!H47-('Intracity Transport'!G47-G49)*(1-$J$1)</f>
        <v>485.30592464258717</v>
      </c>
      <c r="I49" s="11">
        <f>'Intracity Transport'!I47-('Intracity Transport'!H47-H49)*(1-$M$1)</f>
        <v>583.53682930992284</v>
      </c>
      <c r="J49" s="11">
        <f>SUMIFS(SmartTrans_Bus!L:L,SmartTrans_Bus!$C:$C,$B49)*55/10^8</f>
        <v>625.81960761993719</v>
      </c>
      <c r="K49" s="11">
        <f>SUMIFS(SmartTrans_Bus!M:M,SmartTrans_Bus!$C:$C,$B49)*55/10^8</f>
        <v>625.96613267406963</v>
      </c>
      <c r="L49" s="11">
        <f>SUMIFS(SmartTrans_Bus!N:N,SmartTrans_Bus!$C:$C,$B49)*55/10^8</f>
        <v>624.22825500978809</v>
      </c>
      <c r="M49" s="11">
        <f>SUMIFS(SmartTrans_Bus!O:O,SmartTrans_Bus!$C:$C,$B49)*55/10^8</f>
        <v>621.09617200558114</v>
      </c>
      <c r="N49" s="11">
        <f>SUMIFS(SmartTrans_Bus!P:P,SmartTrans_Bus!$C:$C,$B49)*55/10^8</f>
        <v>617.01940623796281</v>
      </c>
      <c r="O49" s="11">
        <f>SUMIFS(SmartTrans_Bus!Q:Q,SmartTrans_Bus!$C:$C,$B49)*55/10^8</f>
        <v>612.40680548147168</v>
      </c>
      <c r="P49" s="11">
        <f>SUMIFS(SmartTrans_Bus!R:R,SmartTrans_Bus!$C:$C,$B49)*55/10^8</f>
        <v>607.62654270867642</v>
      </c>
      <c r="Q49" s="11">
        <f>SUMIFS(SmartTrans_Bus!S:S,SmartTrans_Bus!$C:$C,$B49)*55/10^8</f>
        <v>603.00611609017426</v>
      </c>
      <c r="R49" s="11">
        <f>SUMIFS(SmartTrans_Bus!T:T,SmartTrans_Bus!$C:$C,$B49)*55/10^8</f>
        <v>598.83234899458228</v>
      </c>
      <c r="S49" s="11">
        <f>SUMIFS(SmartTrans_Bus!U:U,SmartTrans_Bus!$C:$C,$B49)*55/10^8</f>
        <v>595.35138998855564</v>
      </c>
      <c r="T49" s="11">
        <f>SUMIFS(SmartTrans_Bus!V:V,SmartTrans_Bus!$C:$C,$B49)*55/10^8</f>
        <v>592.7687128367694</v>
      </c>
      <c r="U49" s="11">
        <f>SUMIFS(SmartTrans_Bus!W:W,SmartTrans_Bus!$C:$C,$B49)*55/10^8</f>
        <v>591.24911650193201</v>
      </c>
      <c r="V49" s="11">
        <f>SUMIFS(SmartTrans_Bus!X:X,SmartTrans_Bus!$C:$C,$B49)*55/10^8</f>
        <v>590.91672514477409</v>
      </c>
      <c r="W49" s="11">
        <f>SUMIFS(SmartTrans_Bus!Y:Y,SmartTrans_Bus!$C:$C,$B49)*55/10^8</f>
        <v>591.85498812405092</v>
      </c>
      <c r="X49" s="11">
        <f>SUMIFS(SmartTrans_Bus!Z:Z,SmartTrans_Bus!$C:$C,$B49)*55/10^8</f>
        <v>594.10667999655959</v>
      </c>
      <c r="Y49" s="11">
        <f>SUMIFS(SmartTrans_Bus!AA:AA,SmartTrans_Bus!$C:$C,$B49)*55/10^8</f>
        <v>597.67390051710561</v>
      </c>
      <c r="Z49" s="11">
        <f>SUMIFS(SmartTrans_Bus!AB:AB,SmartTrans_Bus!$C:$C,$B49)*55/10^8</f>
        <v>602.51807463853299</v>
      </c>
      <c r="AA49" s="11">
        <f>SUMIFS(SmartTrans_Bus!AC:AC,SmartTrans_Bus!$C:$C,$B49)*55/10^8</f>
        <v>608.55995251171271</v>
      </c>
      <c r="AB49" s="11">
        <f>SUMIFS(SmartTrans_Bus!AD:AD,SmartTrans_Bus!$C:$C,$B49)*55/10^8</f>
        <v>615.67960948554844</v>
      </c>
      <c r="AC49" s="11">
        <f>SUMIFS(SmartTrans_Bus!AE:AE,SmartTrans_Bus!$C:$C,$B49)*55/10^8</f>
        <v>623.7164461069533</v>
      </c>
      <c r="AD49" s="11">
        <f>SUMIFS(SmartTrans_Bus!AF:AF,SmartTrans_Bus!$C:$C,$B49)*55/10^8</f>
        <v>632.46918812088188</v>
      </c>
      <c r="AE49" s="11">
        <f>SUMIFS(SmartTrans_Bus!AG:AG,SmartTrans_Bus!$C:$C,$B49)*55/10^8</f>
        <v>641.69588647031469</v>
      </c>
      <c r="AF49" s="11">
        <f>SUMIFS(SmartTrans_Bus!AH:AH,SmartTrans_Bus!$C:$C,$B49)*55/10^8</f>
        <v>651.11391729625461</v>
      </c>
      <c r="AG49" s="11">
        <f>SUMIFS(SmartTrans_Bus!AI:AI,SmartTrans_Bus!$C:$C,$B49)*55/10^8</f>
        <v>660.39998193775102</v>
      </c>
      <c r="AH49" s="11">
        <f>SUMIFS(SmartTrans_Bus!AJ:AJ,SmartTrans_Bus!$C:$C,$B49)*55/10^8</f>
        <v>669.19010693184089</v>
      </c>
      <c r="AI49" s="11">
        <f>SUMIFS(SmartTrans_Bus!AK:AK,SmartTrans_Bus!$C:$C,$B49)*55/10^8</f>
        <v>677.07964401363256</v>
      </c>
      <c r="AJ49" s="11">
        <f>SUMIFS(SmartTrans_Bus!AL:AL,SmartTrans_Bus!$C:$C,$B49)*55/10^8</f>
        <v>683.6232701162354</v>
      </c>
      <c r="AK49" s="11">
        <f>SUMIFS(SmartTrans_Bus!AM:AM,SmartTrans_Bus!$C:$C,$B49)*55/10^8</f>
        <v>688.33498737079287</v>
      </c>
      <c r="AL49" s="11">
        <f>SUMIFS(SmartTrans_Bus!AN:AN,SmartTrans_Bus!$C:$C,$B49)*55/10^8</f>
        <v>690.68812310647888</v>
      </c>
      <c r="AM49" s="11">
        <f>SUMIFS(SmartTrans_Bus!AO:AO,SmartTrans_Bus!$C:$C,$B49)*55/10^8</f>
        <v>690.11532985048098</v>
      </c>
      <c r="AN49" s="11">
        <f>SUMIFS(SmartTrans_Bus!AP:AP,SmartTrans_Bus!$C:$C,$B49)*55/10^8</f>
        <v>686.00858532803943</v>
      </c>
      <c r="AO49" s="11">
        <f>SUMIFS(SmartTrans_Bus!AQ:AQ,SmartTrans_Bus!$C:$C,$B49)*55/10^8</f>
        <v>677.71919246240373</v>
      </c>
      <c r="AP49" s="11">
        <f>SUMIFS(SmartTrans_Bus!AR:AR,SmartTrans_Bus!$C:$C,$B49)*55/10^8</f>
        <v>664.55777937484322</v>
      </c>
      <c r="AQ49" s="11">
        <f>SUMIFS(SmartTrans_Bus!AS:AS,SmartTrans_Bus!$C:$C,$B49)*55/10^8</f>
        <v>645.79429938467945</v>
      </c>
      <c r="AR49" s="11">
        <f>SUMIFS(SmartTrans_Bus!AT:AT,SmartTrans_Bus!$C:$C,$B49)*55/10^8</f>
        <v>620.65803100924472</v>
      </c>
    </row>
    <row r="50" spans="1:44" ht="15.65">
      <c r="A50" t="s">
        <v>862</v>
      </c>
      <c r="B50" s="59" t="s">
        <v>454</v>
      </c>
      <c r="C50" s="11">
        <f>SUMIFS(SmartTrans_Bus!E:E,SmartTrans_Bus!$C:$C,$B50)*55/10^8</f>
        <v>491.74994700437639</v>
      </c>
      <c r="D50" s="11">
        <f>SUMIFS(SmartTrans_Bus!F:F,SmartTrans_Bus!$C:$C,$B50)*55/10^8*SUM('Intracity Transport'!C$35:C$65)/SUM('Intracity Transport'!$D$35:$D$66)*CityTransportData!L$3/CityTransportData!$K$3</f>
        <v>294.43157904684614</v>
      </c>
      <c r="E50" s="11">
        <f>SUMIFS(SmartTrans_Bus!G:G,SmartTrans_Bus!$C:$C,$B50)*55/10^8*SUM('Intracity Transport'!D$35:D$65)/SUM('Intracity Transport'!$D$35:$D$66)*CityTransportData!M$3/CityTransportData!$K$3</f>
        <v>311.22033472924039</v>
      </c>
      <c r="F50" s="11">
        <f>SUMIFS(SmartTrans_Bus!H:H,SmartTrans_Bus!$C:$C,$B50)*55/10^8*SUM('Intracity Transport'!E$35:E$65)/SUM('Intracity Transport'!$D$35:$D$66)*CityTransportData!N$3/CityTransportData!$K$3</f>
        <v>216.88780251520774</v>
      </c>
      <c r="G50" s="11">
        <f>F50*CityTransportData!P$3</f>
        <v>243.85131965671829</v>
      </c>
      <c r="H50" s="11">
        <f>'Intracity Transport'!H48-('Intracity Transport'!G48-G50)*(1-$J$1)</f>
        <v>317.0891222915518</v>
      </c>
      <c r="I50" s="11">
        <f>'Intracity Transport'!I48-('Intracity Transport'!H48-H50)*(1-$M$1)</f>
        <v>369.21509453421993</v>
      </c>
      <c r="J50" s="11">
        <f>SUMIFS(SmartTrans_Bus!L:L,SmartTrans_Bus!$C:$C,$B50)*55/10^8</f>
        <v>391.54508893711716</v>
      </c>
      <c r="K50" s="11">
        <f>SUMIFS(SmartTrans_Bus!M:M,SmartTrans_Bus!$C:$C,$B50)*55/10^8</f>
        <v>391.91739213424967</v>
      </c>
      <c r="L50" s="11">
        <f>SUMIFS(SmartTrans_Bus!N:N,SmartTrans_Bus!$C:$C,$B50)*55/10^8</f>
        <v>394.69272484123479</v>
      </c>
      <c r="M50" s="11">
        <f>SUMIFS(SmartTrans_Bus!O:O,SmartTrans_Bus!$C:$C,$B50)*55/10^8</f>
        <v>399.50675531046602</v>
      </c>
      <c r="N50" s="11">
        <f>SUMIFS(SmartTrans_Bus!P:P,SmartTrans_Bus!$C:$C,$B50)*55/10^8</f>
        <v>406.01859125800934</v>
      </c>
      <c r="O50" s="11">
        <f>SUMIFS(SmartTrans_Bus!Q:Q,SmartTrans_Bus!$C:$C,$B50)*55/10^8</f>
        <v>413.91077986361051</v>
      </c>
      <c r="P50" s="11">
        <f>SUMIFS(SmartTrans_Bus!R:R,SmartTrans_Bus!$C:$C,$B50)*55/10^8</f>
        <v>422.889307770691</v>
      </c>
      <c r="Q50" s="11">
        <f>SUMIFS(SmartTrans_Bus!S:S,SmartTrans_Bus!$C:$C,$B50)*55/10^8</f>
        <v>432.68360108634857</v>
      </c>
      <c r="R50" s="11">
        <f>SUMIFS(SmartTrans_Bus!T:T,SmartTrans_Bus!$C:$C,$B50)*55/10^8</f>
        <v>443.04652538135912</v>
      </c>
      <c r="S50" s="11">
        <f>SUMIFS(SmartTrans_Bus!U:U,SmartTrans_Bus!$C:$C,$B50)*55/10^8</f>
        <v>453.75438569017342</v>
      </c>
      <c r="T50" s="11">
        <f>SUMIFS(SmartTrans_Bus!V:V,SmartTrans_Bus!$C:$C,$B50)*55/10^8</f>
        <v>464.60692651092108</v>
      </c>
      <c r="U50" s="11">
        <f>SUMIFS(SmartTrans_Bus!W:W,SmartTrans_Bus!$C:$C,$B50)*55/10^8</f>
        <v>475.42733180540893</v>
      </c>
      <c r="V50" s="11">
        <f>SUMIFS(SmartTrans_Bus!X:X,SmartTrans_Bus!$C:$C,$B50)*55/10^8</f>
        <v>486.0622249991157</v>
      </c>
      <c r="W50" s="11">
        <f>SUMIFS(SmartTrans_Bus!Y:Y,SmartTrans_Bus!$C:$C,$B50)*55/10^8</f>
        <v>496.38166898120301</v>
      </c>
      <c r="X50" s="11">
        <f>SUMIFS(SmartTrans_Bus!Z:Z,SmartTrans_Bus!$C:$C,$B50)*55/10^8</f>
        <v>506.27916610450768</v>
      </c>
      <c r="Y50" s="11">
        <f>SUMIFS(SmartTrans_Bus!AA:AA,SmartTrans_Bus!$C:$C,$B50)*55/10^8</f>
        <v>515.67165818554156</v>
      </c>
      <c r="Z50" s="11">
        <f>SUMIFS(SmartTrans_Bus!AB:AB,SmartTrans_Bus!$C:$C,$B50)*55/10^8</f>
        <v>524.49952650449268</v>
      </c>
      <c r="AA50" s="11">
        <f>SUMIFS(SmartTrans_Bus!AC:AC,SmartTrans_Bus!$C:$C,$B50)*55/10^8</f>
        <v>532.72659180522896</v>
      </c>
      <c r="AB50" s="11">
        <f>SUMIFS(SmartTrans_Bus!AD:AD,SmartTrans_Bus!$C:$C,$B50)*55/10^8</f>
        <v>540.34011429529482</v>
      </c>
      <c r="AC50" s="11">
        <f>SUMIFS(SmartTrans_Bus!AE:AE,SmartTrans_Bus!$C:$C,$B50)*55/10^8</f>
        <v>547.35079364590831</v>
      </c>
      <c r="AD50" s="11">
        <f>SUMIFS(SmartTrans_Bus!AF:AF,SmartTrans_Bus!$C:$C,$B50)*55/10^8</f>
        <v>553.79276899196441</v>
      </c>
      <c r="AE50" s="11">
        <f>SUMIFS(SmartTrans_Bus!AG:AG,SmartTrans_Bus!$C:$C,$B50)*55/10^8</f>
        <v>559.72361893204163</v>
      </c>
      <c r="AF50" s="11">
        <f>SUMIFS(SmartTrans_Bus!AH:AH,SmartTrans_Bus!$C:$C,$B50)*55/10^8</f>
        <v>565.22436152838611</v>
      </c>
      <c r="AG50" s="11">
        <f>SUMIFS(SmartTrans_Bus!AI:AI,SmartTrans_Bus!$C:$C,$B50)*55/10^8</f>
        <v>570.39945430692705</v>
      </c>
      <c r="AH50" s="11">
        <f>SUMIFS(SmartTrans_Bus!AJ:AJ,SmartTrans_Bus!$C:$C,$B50)*55/10^8</f>
        <v>575.3767942572689</v>
      </c>
      <c r="AI50" s="11">
        <f>SUMIFS(SmartTrans_Bus!AK:AK,SmartTrans_Bus!$C:$C,$B50)*55/10^8</f>
        <v>580.3077178326929</v>
      </c>
      <c r="AJ50" s="11">
        <f>SUMIFS(SmartTrans_Bus!AL:AL,SmartTrans_Bus!$C:$C,$B50)*55/10^8</f>
        <v>585.36700095015124</v>
      </c>
      <c r="AK50" s="11">
        <f>SUMIFS(SmartTrans_Bus!AM:AM,SmartTrans_Bus!$C:$C,$B50)*55/10^8</f>
        <v>590.75285899028404</v>
      </c>
      <c r="AL50" s="11">
        <f>SUMIFS(SmartTrans_Bus!AN:AN,SmartTrans_Bus!$C:$C,$B50)*55/10^8</f>
        <v>596.68694679740315</v>
      </c>
      <c r="AM50" s="11">
        <f>SUMIFS(SmartTrans_Bus!AO:AO,SmartTrans_Bus!$C:$C,$B50)*55/10^8</f>
        <v>603.41435867949394</v>
      </c>
      <c r="AN50" s="11">
        <f>SUMIFS(SmartTrans_Bus!AP:AP,SmartTrans_Bus!$C:$C,$B50)*55/10^8</f>
        <v>611.20362840821963</v>
      </c>
      <c r="AO50" s="11">
        <f>SUMIFS(SmartTrans_Bus!AQ:AQ,SmartTrans_Bus!$C:$C,$B50)*55/10^8</f>
        <v>620.34672921892604</v>
      </c>
      <c r="AP50" s="11">
        <f>SUMIFS(SmartTrans_Bus!AR:AR,SmartTrans_Bus!$C:$C,$B50)*55/10^8</f>
        <v>631.15907381062937</v>
      </c>
      <c r="AQ50" s="11">
        <f>SUMIFS(SmartTrans_Bus!AS:AS,SmartTrans_Bus!$C:$C,$B50)*55/10^8</f>
        <v>643.97951434602112</v>
      </c>
      <c r="AR50" s="11">
        <f>SUMIFS(SmartTrans_Bus!AT:AT,SmartTrans_Bus!$C:$C,$B50)*55/10^8</f>
        <v>659.17034245148284</v>
      </c>
    </row>
    <row r="51" spans="1:44" ht="15.65">
      <c r="A51" t="s">
        <v>861</v>
      </c>
      <c r="B51" s="59" t="s">
        <v>448</v>
      </c>
      <c r="C51" s="11">
        <f>SUMIFS(SmartTrans_Bus!E:E,SmartTrans_Bus!$C:$C,$B51)*55/10^8</f>
        <v>1664.2376854983581</v>
      </c>
      <c r="D51" s="11">
        <f>SUMIFS(SmartTrans_Bus!F:F,SmartTrans_Bus!$C:$C,$B51)*55/10^8*SUM('Intracity Transport'!C$35:C$65)/SUM('Intracity Transport'!$D$35:$D$66)*CityTransportData!L$3/CityTransportData!$K$3</f>
        <v>1014.8835540084004</v>
      </c>
      <c r="E51" s="11">
        <f>SUMIFS(SmartTrans_Bus!G:G,SmartTrans_Bus!$C:$C,$B51)*55/10^8*SUM('Intracity Transport'!D$35:D$65)/SUM('Intracity Transport'!$D$35:$D$66)*CityTransportData!M$3/CityTransportData!$K$3</f>
        <v>1089.0482124057721</v>
      </c>
      <c r="F51" s="11">
        <f>SUMIFS(SmartTrans_Bus!H:H,SmartTrans_Bus!$C:$C,$B51)*55/10^8*SUM('Intracity Transport'!E$35:E$65)/SUM('Intracity Transport'!$D$35:$D$66)*CityTransportData!N$3/CityTransportData!$K$3</f>
        <v>767.57991965681117</v>
      </c>
      <c r="G51" s="11">
        <f>F51*CityTransportData!P$3</f>
        <v>863.00554563084222</v>
      </c>
      <c r="H51" s="11">
        <f>'Intracity Transport'!H49-('Intracity Transport'!G49-G51)*(1-$J$1)</f>
        <v>1131.3442298681309</v>
      </c>
      <c r="I51" s="11">
        <f>'Intracity Transport'!I49-('Intracity Transport'!H49-H51)*(1-$M$1)</f>
        <v>1317.4346587881116</v>
      </c>
      <c r="J51" s="11">
        <f>SUMIFS(SmartTrans_Bus!L:L,SmartTrans_Bus!$C:$C,$B51)*55/10^8</f>
        <v>1390.5429961401528</v>
      </c>
      <c r="K51" s="11">
        <f>SUMIFS(SmartTrans_Bus!M:M,SmartTrans_Bus!$C:$C,$B51)*55/10^8</f>
        <v>1379.4323401015329</v>
      </c>
      <c r="L51" s="11">
        <f>SUMIFS(SmartTrans_Bus!N:N,SmartTrans_Bus!$C:$C,$B51)*55/10^8</f>
        <v>1372.3627232774497</v>
      </c>
      <c r="M51" s="11">
        <f>SUMIFS(SmartTrans_Bus!O:O,SmartTrans_Bus!$C:$C,$B51)*55/10^8</f>
        <v>1368.5045227439234</v>
      </c>
      <c r="N51" s="11">
        <f>SUMIFS(SmartTrans_Bus!P:P,SmartTrans_Bus!$C:$C,$B51)*55/10^8</f>
        <v>1367.0904140220616</v>
      </c>
      <c r="O51" s="11">
        <f>SUMIFS(SmartTrans_Bus!Q:Q,SmartTrans_Bus!$C:$C,$B51)*55/10^8</f>
        <v>1367.4153710780477</v>
      </c>
      <c r="P51" s="11">
        <f>SUMIFS(SmartTrans_Bus!R:R,SmartTrans_Bus!$C:$C,$B51)*55/10^8</f>
        <v>1368.8366663231479</v>
      </c>
      <c r="Q51" s="11">
        <f>SUMIFS(SmartTrans_Bus!S:S,SmartTrans_Bus!$C:$C,$B51)*55/10^8</f>
        <v>1370.7738706137052</v>
      </c>
      <c r="R51" s="11">
        <f>SUMIFS(SmartTrans_Bus!T:T,SmartTrans_Bus!$C:$C,$B51)*55/10^8</f>
        <v>1372.7088532511518</v>
      </c>
      <c r="S51" s="11">
        <f>SUMIFS(SmartTrans_Bus!U:U,SmartTrans_Bus!$C:$C,$B51)*55/10^8</f>
        <v>1374.1857819819847</v>
      </c>
      <c r="T51" s="11">
        <f>SUMIFS(SmartTrans_Bus!V:V,SmartTrans_Bus!$C:$C,$B51)*55/10^8</f>
        <v>1374.8111229977978</v>
      </c>
      <c r="U51" s="11">
        <f>SUMIFS(SmartTrans_Bus!W:W,SmartTrans_Bus!$C:$C,$B51)*55/10^8</f>
        <v>1374.2536409352576</v>
      </c>
      <c r="V51" s="11">
        <f>SUMIFS(SmartTrans_Bus!X:X,SmartTrans_Bus!$C:$C,$B51)*55/10^8</f>
        <v>1372.2443988761074</v>
      </c>
      <c r="W51" s="11">
        <f>SUMIFS(SmartTrans_Bus!Y:Y,SmartTrans_Bus!$C:$C,$B51)*55/10^8</f>
        <v>1368.5767583471822</v>
      </c>
      <c r="X51" s="11">
        <f>SUMIFS(SmartTrans_Bus!Z:Z,SmartTrans_Bus!$C:$C,$B51)*55/10^8</f>
        <v>1363.1063793203832</v>
      </c>
      <c r="Y51" s="11">
        <f>SUMIFS(SmartTrans_Bus!AA:AA,SmartTrans_Bus!$C:$C,$B51)*55/10^8</f>
        <v>1355.7512202127034</v>
      </c>
      <c r="Z51" s="11">
        <f>SUMIFS(SmartTrans_Bus!AB:AB,SmartTrans_Bus!$C:$C,$B51)*55/10^8</f>
        <v>1346.4915378862124</v>
      </c>
      <c r="AA51" s="11">
        <f>SUMIFS(SmartTrans_Bus!AC:AC,SmartTrans_Bus!$C:$C,$B51)*55/10^8</f>
        <v>1335.3698876480626</v>
      </c>
      <c r="AB51" s="11">
        <f>SUMIFS(SmartTrans_Bus!AD:AD,SmartTrans_Bus!$C:$C,$B51)*55/10^8</f>
        <v>1322.4911232504737</v>
      </c>
      <c r="AC51" s="11">
        <f>SUMIFS(SmartTrans_Bus!AE:AE,SmartTrans_Bus!$C:$C,$B51)*55/10^8</f>
        <v>1308.0223968907658</v>
      </c>
      <c r="AD51" s="11">
        <f>SUMIFS(SmartTrans_Bus!AF:AF,SmartTrans_Bus!$C:$C,$B51)*55/10^8</f>
        <v>1292.1931592113297</v>
      </c>
      <c r="AE51" s="11">
        <f>SUMIFS(SmartTrans_Bus!AG:AG,SmartTrans_Bus!$C:$C,$B51)*55/10^8</f>
        <v>1275.2951592996355</v>
      </c>
      <c r="AF51" s="11">
        <f>SUMIFS(SmartTrans_Bus!AH:AH,SmartTrans_Bus!$C:$C,$B51)*55/10^8</f>
        <v>1257.6824446882285</v>
      </c>
      <c r="AG51" s="11">
        <f>SUMIFS(SmartTrans_Bus!AI:AI,SmartTrans_Bus!$C:$C,$B51)*55/10^8</f>
        <v>1239.771361354753</v>
      </c>
      <c r="AH51" s="11">
        <f>SUMIFS(SmartTrans_Bus!AJ:AJ,SmartTrans_Bus!$C:$C,$B51)*55/10^8</f>
        <v>1222.0405537219167</v>
      </c>
      <c r="AI51" s="11">
        <f>SUMIFS(SmartTrans_Bus!AK:AK,SmartTrans_Bus!$C:$C,$B51)*55/10^8</f>
        <v>1205.0309646575063</v>
      </c>
      <c r="AJ51" s="11">
        <f>SUMIFS(SmartTrans_Bus!AL:AL,SmartTrans_Bus!$C:$C,$B51)*55/10^8</f>
        <v>1189.3458354744048</v>
      </c>
      <c r="AK51" s="11">
        <f>SUMIFS(SmartTrans_Bus!AM:AM,SmartTrans_Bus!$C:$C,$B51)*55/10^8</f>
        <v>1175.6507059305611</v>
      </c>
      <c r="AL51" s="11">
        <f>SUMIFS(SmartTrans_Bus!AN:AN,SmartTrans_Bus!$C:$C,$B51)*55/10^8</f>
        <v>1164.6734142290111</v>
      </c>
      <c r="AM51" s="11">
        <f>SUMIFS(SmartTrans_Bus!AO:AO,SmartTrans_Bus!$C:$C,$B51)*55/10^8</f>
        <v>1157.2040970178582</v>
      </c>
      <c r="AN51" s="11">
        <f>SUMIFS(SmartTrans_Bus!AP:AP,SmartTrans_Bus!$C:$C,$B51)*55/10^8</f>
        <v>1154.0951893903268</v>
      </c>
      <c r="AO51" s="11">
        <f>SUMIFS(SmartTrans_Bus!AQ:AQ,SmartTrans_Bus!$C:$C,$B51)*55/10^8</f>
        <v>1156.2614248846669</v>
      </c>
      <c r="AP51" s="11">
        <f>SUMIFS(SmartTrans_Bus!AR:AR,SmartTrans_Bus!$C:$C,$B51)*55/10^8</f>
        <v>1164.6798354842458</v>
      </c>
      <c r="AQ51" s="11">
        <f>SUMIFS(SmartTrans_Bus!AS:AS,SmartTrans_Bus!$C:$C,$B51)*55/10^8</f>
        <v>1180.3897516174941</v>
      </c>
      <c r="AR51" s="11">
        <f>SUMIFS(SmartTrans_Bus!AT:AT,SmartTrans_Bus!$C:$C,$B51)*55/10^8</f>
        <v>1204.4928021579319</v>
      </c>
    </row>
    <row r="52" spans="1:44" ht="15.65">
      <c r="A52" t="s">
        <v>860</v>
      </c>
      <c r="B52" s="59" t="s">
        <v>460</v>
      </c>
      <c r="C52" s="11">
        <f>SUMIFS(SmartTrans_Bus!E:E,SmartTrans_Bus!$C:$C,$B52)*55/10^8</f>
        <v>1218.558572360095</v>
      </c>
      <c r="D52" s="11">
        <f>SUMIFS(SmartTrans_Bus!F:F,SmartTrans_Bus!$C:$C,$B52)*55/10^8*SUM('Intracity Transport'!C$35:C$65)/SUM('Intracity Transport'!$D$35:$D$66)*CityTransportData!L$3/CityTransportData!$K$3</f>
        <v>766.80862193551218</v>
      </c>
      <c r="E52" s="11">
        <f>SUMIFS(SmartTrans_Bus!G:G,SmartTrans_Bus!$C:$C,$B52)*55/10^8*SUM('Intracity Transport'!D$35:D$65)/SUM('Intracity Transport'!$D$35:$D$66)*CityTransportData!M$3/CityTransportData!$K$3</f>
        <v>845.71362271251053</v>
      </c>
      <c r="F52" s="11">
        <f>SUMIFS(SmartTrans_Bus!H:H,SmartTrans_Bus!$C:$C,$B52)*55/10^8*SUM('Intracity Transport'!E$35:E$65)/SUM('Intracity Transport'!$D$35:$D$66)*CityTransportData!N$3/CityTransportData!$K$3</f>
        <v>610.25490914737793</v>
      </c>
      <c r="G52" s="11">
        <f>F52*CityTransportData!P$3</f>
        <v>686.12187129400456</v>
      </c>
      <c r="H52" s="11">
        <f>'Intracity Transport'!H50-('Intracity Transport'!G50-G52)*(1-$J$1)</f>
        <v>929.76992224069818</v>
      </c>
      <c r="I52" s="11">
        <f>'Intracity Transport'!I50-('Intracity Transport'!H50-H52)*(1-$M$1)</f>
        <v>1100.8248363786931</v>
      </c>
      <c r="J52" s="11">
        <f>SUMIFS(SmartTrans_Bus!L:L,SmartTrans_Bus!$C:$C,$B52)*55/10^8</f>
        <v>1174.394085353422</v>
      </c>
      <c r="K52" s="11">
        <f>SUMIFS(SmartTrans_Bus!M:M,SmartTrans_Bus!$C:$C,$B52)*55/10^8</f>
        <v>1175.1597038345701</v>
      </c>
      <c r="L52" s="11">
        <f>SUMIFS(SmartTrans_Bus!N:N,SmartTrans_Bus!$C:$C,$B52)*55/10^8</f>
        <v>1177.3782895160693</v>
      </c>
      <c r="M52" s="11">
        <f>SUMIFS(SmartTrans_Bus!O:O,SmartTrans_Bus!$C:$C,$B52)*55/10^8</f>
        <v>1180.9522168097544</v>
      </c>
      <c r="N52" s="11">
        <f>SUMIFS(SmartTrans_Bus!P:P,SmartTrans_Bus!$C:$C,$B52)*55/10^8</f>
        <v>1185.786908629168</v>
      </c>
      <c r="O52" s="11">
        <f>SUMIFS(SmartTrans_Bus!Q:Q,SmartTrans_Bus!$C:$C,$B52)*55/10^8</f>
        <v>1191.7908363895797</v>
      </c>
      <c r="P52" s="11">
        <f>SUMIFS(SmartTrans_Bus!R:R,SmartTrans_Bus!$C:$C,$B52)*55/10^8</f>
        <v>1198.8755200079479</v>
      </c>
      <c r="Q52" s="11">
        <f>SUMIFS(SmartTrans_Bus!S:S,SmartTrans_Bus!$C:$C,$B52)*55/10^8</f>
        <v>1206.9555279029576</v>
      </c>
      <c r="R52" s="11">
        <f>SUMIFS(SmartTrans_Bus!T:T,SmartTrans_Bus!$C:$C,$B52)*55/10^8</f>
        <v>1215.9484769950034</v>
      </c>
      <c r="S52" s="11">
        <f>SUMIFS(SmartTrans_Bus!U:U,SmartTrans_Bus!$C:$C,$B52)*55/10^8</f>
        <v>1225.7750327061749</v>
      </c>
      <c r="T52" s="11">
        <f>SUMIFS(SmartTrans_Bus!V:V,SmartTrans_Bus!$C:$C,$B52)*55/10^8</f>
        <v>1236.3589089602967</v>
      </c>
      <c r="U52" s="11">
        <f>SUMIFS(SmartTrans_Bus!W:W,SmartTrans_Bus!$C:$C,$B52)*55/10^8</f>
        <v>1247.6268681828831</v>
      </c>
      <c r="V52" s="11">
        <f>SUMIFS(SmartTrans_Bus!X:X,SmartTrans_Bus!$C:$C,$B52)*55/10^8</f>
        <v>1259.508721301167</v>
      </c>
      <c r="W52" s="11">
        <f>SUMIFS(SmartTrans_Bus!Y:Y,SmartTrans_Bus!$C:$C,$B52)*55/10^8</f>
        <v>1271.9373277441018</v>
      </c>
      <c r="X52" s="11">
        <f>SUMIFS(SmartTrans_Bus!Z:Z,SmartTrans_Bus!$C:$C,$B52)*55/10^8</f>
        <v>1284.8485954423315</v>
      </c>
      <c r="Y52" s="11">
        <f>SUMIFS(SmartTrans_Bus!AA:AA,SmartTrans_Bus!$C:$C,$B52)*55/10^8</f>
        <v>1298.1814808282311</v>
      </c>
      <c r="Z52" s="11">
        <f>SUMIFS(SmartTrans_Bus!AB:AB,SmartTrans_Bus!$C:$C,$B52)*55/10^8</f>
        <v>1311.8779888358733</v>
      </c>
      <c r="AA52" s="11">
        <f>SUMIFS(SmartTrans_Bus!AC:AC,SmartTrans_Bus!$C:$C,$B52)*55/10^8</f>
        <v>1325.8831729010453</v>
      </c>
      <c r="AB52" s="11">
        <f>SUMIFS(SmartTrans_Bus!AD:AD,SmartTrans_Bus!$C:$C,$B52)*55/10^8</f>
        <v>1340.1451349612412</v>
      </c>
      <c r="AC52" s="11">
        <f>SUMIFS(SmartTrans_Bus!AE:AE,SmartTrans_Bus!$C:$C,$B52)*55/10^8</f>
        <v>1354.6150254556735</v>
      </c>
      <c r="AD52" s="11">
        <f>SUMIFS(SmartTrans_Bus!AF:AF,SmartTrans_Bus!$C:$C,$B52)*55/10^8</f>
        <v>1369.247043325264</v>
      </c>
      <c r="AE52" s="11">
        <f>SUMIFS(SmartTrans_Bus!AG:AG,SmartTrans_Bus!$C:$C,$B52)*55/10^8</f>
        <v>1383.998436012633</v>
      </c>
      <c r="AF52" s="11">
        <f>SUMIFS(SmartTrans_Bus!AH:AH,SmartTrans_Bus!$C:$C,$B52)*55/10^8</f>
        <v>1398.829499462136</v>
      </c>
      <c r="AG52" s="11">
        <f>SUMIFS(SmartTrans_Bus!AI:AI,SmartTrans_Bus!$C:$C,$B52)*55/10^8</f>
        <v>1413.7035781198119</v>
      </c>
      <c r="AH52" s="11">
        <f>SUMIFS(SmartTrans_Bus!AJ:AJ,SmartTrans_Bus!$C:$C,$B52)*55/10^8</f>
        <v>1428.5870649334277</v>
      </c>
      <c r="AI52" s="11">
        <f>SUMIFS(SmartTrans_Bus!AK:AK,SmartTrans_Bus!$C:$C,$B52)*55/10^8</f>
        <v>1443.449401352452</v>
      </c>
      <c r="AJ52" s="11">
        <f>SUMIFS(SmartTrans_Bus!AL:AL,SmartTrans_Bus!$C:$C,$B52)*55/10^8</f>
        <v>1458.2630773280789</v>
      </c>
      <c r="AK52" s="11">
        <f>SUMIFS(SmartTrans_Bus!AM:AM,SmartTrans_Bus!$C:$C,$B52)*55/10^8</f>
        <v>1473.0036313132007</v>
      </c>
      <c r="AL52" s="11">
        <f>SUMIFS(SmartTrans_Bus!AN:AN,SmartTrans_Bus!$C:$C,$B52)*55/10^8</f>
        <v>1487.6496502624075</v>
      </c>
      <c r="AM52" s="11">
        <f>SUMIFS(SmartTrans_Bus!AO:AO,SmartTrans_Bus!$C:$C,$B52)*55/10^8</f>
        <v>1502.1827696320433</v>
      </c>
      <c r="AN52" s="11">
        <f>SUMIFS(SmartTrans_Bus!AP:AP,SmartTrans_Bus!$C:$C,$B52)*55/10^8</f>
        <v>1516.5876733801026</v>
      </c>
      <c r="AO52" s="11">
        <f>SUMIFS(SmartTrans_Bus!AQ:AQ,SmartTrans_Bus!$C:$C,$B52)*55/10^8</f>
        <v>1530.8520939663379</v>
      </c>
      <c r="AP52" s="11">
        <f>SUMIFS(SmartTrans_Bus!AR:AR,SmartTrans_Bus!$C:$C,$B52)*55/10^8</f>
        <v>1544.9668123522079</v>
      </c>
      <c r="AQ52" s="11">
        <f>SUMIFS(SmartTrans_Bus!AS:AS,SmartTrans_Bus!$C:$C,$B52)*55/10^8</f>
        <v>1558.9256580008578</v>
      </c>
      <c r="AR52" s="11">
        <f>SUMIFS(SmartTrans_Bus!AT:AT,SmartTrans_Bus!$C:$C,$B52)*55/10^8</f>
        <v>1572.7255088771522</v>
      </c>
    </row>
    <row r="53" spans="1:44" ht="15.65">
      <c r="A53" t="s">
        <v>859</v>
      </c>
      <c r="B53" s="59" t="s">
        <v>458</v>
      </c>
      <c r="C53" s="11">
        <f>SUMIFS(SmartTrans_Bus!E:E,SmartTrans_Bus!$C:$C,$B53)*55/10^8</f>
        <v>870.20055689089418</v>
      </c>
      <c r="D53" s="11">
        <f>SUMIFS(SmartTrans_Bus!F:F,SmartTrans_Bus!$C:$C,$B53)*55/10^8*SUM('Intracity Transport'!C$35:C$65)/SUM('Intracity Transport'!$D$35:$D$66)*CityTransportData!L$3/CityTransportData!$K$3</f>
        <v>548.74817084236452</v>
      </c>
      <c r="E53" s="11">
        <f>SUMIFS(SmartTrans_Bus!G:G,SmartTrans_Bus!$C:$C,$B53)*55/10^8*SUM('Intracity Transport'!D$35:D$65)/SUM('Intracity Transport'!$D$35:$D$66)*CityTransportData!M$3/CityTransportData!$K$3</f>
        <v>604.88312878415377</v>
      </c>
      <c r="F53" s="11">
        <f>SUMIFS(SmartTrans_Bus!H:H,SmartTrans_Bus!$C:$C,$B53)*55/10^8*SUM('Intracity Transport'!E$35:E$65)/SUM('Intracity Transport'!$D$35:$D$66)*CityTransportData!N$3/CityTransportData!$K$3</f>
        <v>435.20022592478676</v>
      </c>
      <c r="G53" s="11">
        <f>F53*CityTransportData!P$3</f>
        <v>489.30436924510764</v>
      </c>
      <c r="H53" s="11">
        <f>'Intracity Transport'!H51-('Intracity Transport'!G51-G53)*(1-$J$1)</f>
        <v>655.24663102494583</v>
      </c>
      <c r="I53" s="11">
        <f>'Intracity Transport'!I51-('Intracity Transport'!H51-H53)*(1-$M$1)</f>
        <v>768.82441388651887</v>
      </c>
      <c r="J53" s="11">
        <f>SUMIFS(SmartTrans_Bus!L:L,SmartTrans_Bus!$C:$C,$B53)*55/10^8</f>
        <v>812.7233353663438</v>
      </c>
      <c r="K53" s="11">
        <f>SUMIFS(SmartTrans_Bus!M:M,SmartTrans_Bus!$C:$C,$B53)*55/10^8</f>
        <v>804.54393799173397</v>
      </c>
      <c r="L53" s="11">
        <f>SUMIFS(SmartTrans_Bus!N:N,SmartTrans_Bus!$C:$C,$B53)*55/10^8</f>
        <v>796.801689280804</v>
      </c>
      <c r="M53" s="11">
        <f>SUMIFS(SmartTrans_Bus!O:O,SmartTrans_Bus!$C:$C,$B53)*55/10^8</f>
        <v>789.60488142782958</v>
      </c>
      <c r="N53" s="11">
        <f>SUMIFS(SmartTrans_Bus!P:P,SmartTrans_Bus!$C:$C,$B53)*55/10^8</f>
        <v>783.04789149202884</v>
      </c>
      <c r="O53" s="11">
        <f>SUMIFS(SmartTrans_Bus!Q:Q,SmartTrans_Bus!$C:$C,$B53)*55/10^8</f>
        <v>777.21118139757948</v>
      </c>
      <c r="P53" s="11">
        <f>SUMIFS(SmartTrans_Bus!R:R,SmartTrans_Bus!$C:$C,$B53)*55/10^8</f>
        <v>772.16129793359141</v>
      </c>
      <c r="Q53" s="11">
        <f>SUMIFS(SmartTrans_Bus!S:S,SmartTrans_Bus!$C:$C,$B53)*55/10^8</f>
        <v>767.95087275412288</v>
      </c>
      <c r="R53" s="11">
        <f>SUMIFS(SmartTrans_Bus!T:T,SmartTrans_Bus!$C:$C,$B53)*55/10^8</f>
        <v>764.61862237818286</v>
      </c>
      <c r="S53" s="11">
        <f>SUMIFS(SmartTrans_Bus!U:U,SmartTrans_Bus!$C:$C,$B53)*55/10^8</f>
        <v>762.18934818972275</v>
      </c>
      <c r="T53" s="11">
        <f>SUMIFS(SmartTrans_Bus!V:V,SmartTrans_Bus!$C:$C,$B53)*55/10^8</f>
        <v>760.67393643764194</v>
      </c>
      <c r="U53" s="11">
        <f>SUMIFS(SmartTrans_Bus!W:W,SmartTrans_Bus!$C:$C,$B53)*55/10^8</f>
        <v>760.06935823577408</v>
      </c>
      <c r="V53" s="11">
        <f>SUMIFS(SmartTrans_Bus!X:X,SmartTrans_Bus!$C:$C,$B53)*55/10^8</f>
        <v>760.35866956291795</v>
      </c>
      <c r="W53" s="11">
        <f>SUMIFS(SmartTrans_Bus!Y:Y,SmartTrans_Bus!$C:$C,$B53)*55/10^8</f>
        <v>761.51101126280776</v>
      </c>
      <c r="X53" s="11">
        <f>SUMIFS(SmartTrans_Bus!Z:Z,SmartTrans_Bus!$C:$C,$B53)*55/10^8</f>
        <v>763.48160904411441</v>
      </c>
      <c r="Y53" s="11">
        <f>SUMIFS(SmartTrans_Bus!AA:AA,SmartTrans_Bus!$C:$C,$B53)*55/10^8</f>
        <v>766.21177348047013</v>
      </c>
      <c r="Z53" s="11">
        <f>SUMIFS(SmartTrans_Bus!AB:AB,SmartTrans_Bus!$C:$C,$B53)*55/10^8</f>
        <v>769.62890001045332</v>
      </c>
      <c r="AA53" s="11">
        <f>SUMIFS(SmartTrans_Bus!AC:AC,SmartTrans_Bus!$C:$C,$B53)*55/10^8</f>
        <v>773.64646893757129</v>
      </c>
      <c r="AB53" s="11">
        <f>SUMIFS(SmartTrans_Bus!AD:AD,SmartTrans_Bus!$C:$C,$B53)*55/10^8</f>
        <v>778.16404543027988</v>
      </c>
      <c r="AC53" s="11">
        <f>SUMIFS(SmartTrans_Bus!AE:AE,SmartTrans_Bus!$C:$C,$B53)*55/10^8</f>
        <v>783.06727952200924</v>
      </c>
      <c r="AD53" s="11">
        <f>SUMIFS(SmartTrans_Bus!AF:AF,SmartTrans_Bus!$C:$C,$B53)*55/10^8</f>
        <v>788.22790611109588</v>
      </c>
      <c r="AE53" s="11">
        <f>SUMIFS(SmartTrans_Bus!AG:AG,SmartTrans_Bus!$C:$C,$B53)*55/10^8</f>
        <v>793.50374496085146</v>
      </c>
      <c r="AF53" s="11">
        <f>SUMIFS(SmartTrans_Bus!AH:AH,SmartTrans_Bus!$C:$C,$B53)*55/10^8</f>
        <v>798.73870069951204</v>
      </c>
      <c r="AG53" s="11">
        <f>SUMIFS(SmartTrans_Bus!AI:AI,SmartTrans_Bus!$C:$C,$B53)*55/10^8</f>
        <v>803.76276282027186</v>
      </c>
      <c r="AH53" s="11">
        <f>SUMIFS(SmartTrans_Bus!AJ:AJ,SmartTrans_Bus!$C:$C,$B53)*55/10^8</f>
        <v>808.3920056812708</v>
      </c>
      <c r="AI53" s="11">
        <f>SUMIFS(SmartTrans_Bus!AK:AK,SmartTrans_Bus!$C:$C,$B53)*55/10^8</f>
        <v>812.42858850559071</v>
      </c>
      <c r="AJ53" s="11">
        <f>SUMIFS(SmartTrans_Bus!AL:AL,SmartTrans_Bus!$C:$C,$B53)*55/10^8</f>
        <v>815.66075538125597</v>
      </c>
      <c r="AK53" s="11">
        <f>SUMIFS(SmartTrans_Bus!AM:AM,SmartTrans_Bus!$C:$C,$B53)*55/10^8</f>
        <v>817.86283526125942</v>
      </c>
      <c r="AL53" s="11">
        <f>SUMIFS(SmartTrans_Bus!AN:AN,SmartTrans_Bus!$C:$C,$B53)*55/10^8</f>
        <v>818.79524196348723</v>
      </c>
      <c r="AM53" s="11">
        <f>SUMIFS(SmartTrans_Bus!AO:AO,SmartTrans_Bus!$C:$C,$B53)*55/10^8</f>
        <v>818.20447417084063</v>
      </c>
      <c r="AN53" s="11">
        <f>SUMIFS(SmartTrans_Bus!AP:AP,SmartTrans_Bus!$C:$C,$B53)*55/10^8</f>
        <v>815.82311543111416</v>
      </c>
      <c r="AO53" s="11">
        <f>SUMIFS(SmartTrans_Bus!AQ:AQ,SmartTrans_Bus!$C:$C,$B53)*55/10^8</f>
        <v>811.36983415705538</v>
      </c>
      <c r="AP53" s="11">
        <f>SUMIFS(SmartTrans_Bus!AR:AR,SmartTrans_Bus!$C:$C,$B53)*55/10^8</f>
        <v>804.54938362639052</v>
      </c>
      <c r="AQ53" s="11">
        <f>SUMIFS(SmartTrans_Bus!AS:AS,SmartTrans_Bus!$C:$C,$B53)*55/10^8</f>
        <v>795.0526019817471</v>
      </c>
      <c r="AR53" s="11">
        <f>SUMIFS(SmartTrans_Bus!AT:AT,SmartTrans_Bus!$C:$C,$B53)*55/10^8</f>
        <v>782.55641223071439</v>
      </c>
    </row>
    <row r="54" spans="1:44" ht="15.65">
      <c r="A54" t="s">
        <v>858</v>
      </c>
      <c r="B54" s="59" t="s">
        <v>457</v>
      </c>
      <c r="C54" s="11">
        <f>SUMIFS(SmartTrans_Bus!E:E,SmartTrans_Bus!$C:$C,$B54)*55/10^8</f>
        <v>817.13855412567716</v>
      </c>
      <c r="D54" s="11">
        <f>SUMIFS(SmartTrans_Bus!F:F,SmartTrans_Bus!$C:$C,$B54)*55/10^8*SUM('Intracity Transport'!C$35:C$65)/SUM('Intracity Transport'!$D$35:$D$66)*CityTransportData!L$3/CityTransportData!$K$3</f>
        <v>533.81315630140693</v>
      </c>
      <c r="E54" s="11">
        <f>SUMIFS(SmartTrans_Bus!G:G,SmartTrans_Bus!$C:$C,$B54)*55/10^8*SUM('Intracity Transport'!D$35:D$65)/SUM('Intracity Transport'!$D$35:$D$66)*CityTransportData!M$3/CityTransportData!$K$3</f>
        <v>609.62071991104972</v>
      </c>
      <c r="F54" s="11">
        <f>SUMIFS(SmartTrans_Bus!H:H,SmartTrans_Bus!$C:$C,$B54)*55/10^8*SUM('Intracity Transport'!E$35:E$65)/SUM('Intracity Transport'!$D$35:$D$66)*CityTransportData!N$3/CityTransportData!$K$3</f>
        <v>454.30717836084636</v>
      </c>
      <c r="G54" s="11">
        <f>F54*CityTransportData!P$3</f>
        <v>510.78670025735806</v>
      </c>
      <c r="H54" s="11">
        <f>'Intracity Transport'!H52-('Intracity Transport'!G52-G54)*(1-$J$1)</f>
        <v>730.04049253122696</v>
      </c>
      <c r="I54" s="11">
        <f>'Intracity Transport'!I52-('Intracity Transport'!H52-H54)*(1-$M$1)</f>
        <v>889.45013845805772</v>
      </c>
      <c r="J54" s="11">
        <f>SUMIFS(SmartTrans_Bus!L:L,SmartTrans_Bus!$C:$C,$B54)*55/10^8</f>
        <v>969.14460182728237</v>
      </c>
      <c r="K54" s="11">
        <f>SUMIFS(SmartTrans_Bus!M:M,SmartTrans_Bus!$C:$C,$B54)*55/10^8</f>
        <v>988.80678249185917</v>
      </c>
      <c r="L54" s="11">
        <f>SUMIFS(SmartTrans_Bus!N:N,SmartTrans_Bus!$C:$C,$B54)*55/10^8</f>
        <v>1007.6735163682499</v>
      </c>
      <c r="M54" s="11">
        <f>SUMIFS(SmartTrans_Bus!O:O,SmartTrans_Bus!$C:$C,$B54)*55/10^8</f>
        <v>1025.6623514456487</v>
      </c>
      <c r="N54" s="11">
        <f>SUMIFS(SmartTrans_Bus!P:P,SmartTrans_Bus!$C:$C,$B54)*55/10^8</f>
        <v>1042.6954821804495</v>
      </c>
      <c r="O54" s="11">
        <f>SUMIFS(SmartTrans_Bus!Q:Q,SmartTrans_Bus!$C:$C,$B54)*55/10^8</f>
        <v>1058.6997494962429</v>
      </c>
      <c r="P54" s="11">
        <f>SUMIFS(SmartTrans_Bus!R:R,SmartTrans_Bus!$C:$C,$B54)*55/10^8</f>
        <v>1073.606640783815</v>
      </c>
      <c r="Q54" s="11">
        <f>SUMIFS(SmartTrans_Bus!S:S,SmartTrans_Bus!$C:$C,$B54)*55/10^8</f>
        <v>1087.3522899011623</v>
      </c>
      <c r="R54" s="11">
        <f>SUMIFS(SmartTrans_Bus!T:T,SmartTrans_Bus!$C:$C,$B54)*55/10^8</f>
        <v>1099.8774771734688</v>
      </c>
      <c r="S54" s="11">
        <f>SUMIFS(SmartTrans_Bus!U:U,SmartTrans_Bus!$C:$C,$B54)*55/10^8</f>
        <v>1111.1276293931223</v>
      </c>
      <c r="T54" s="11">
        <f>SUMIFS(SmartTrans_Bus!V:V,SmartTrans_Bus!$C:$C,$B54)*55/10^8</f>
        <v>1121.052819819711</v>
      </c>
      <c r="U54" s="11">
        <f>SUMIFS(SmartTrans_Bus!W:W,SmartTrans_Bus!$C:$C,$B54)*55/10^8</f>
        <v>1129.6077681800193</v>
      </c>
      <c r="V54" s="11">
        <f>SUMIFS(SmartTrans_Bus!X:X,SmartTrans_Bus!$C:$C,$B54)*55/10^8</f>
        <v>1136.7518406680385</v>
      </c>
      <c r="W54" s="11">
        <f>SUMIFS(SmartTrans_Bus!Y:Y,SmartTrans_Bus!$C:$C,$B54)*55/10^8</f>
        <v>1142.4490499449419</v>
      </c>
      <c r="X54" s="11">
        <f>SUMIFS(SmartTrans_Bus!Z:Z,SmartTrans_Bus!$C:$C,$B54)*55/10^8</f>
        <v>1146.6680551391225</v>
      </c>
      <c r="Y54" s="11">
        <f>SUMIFS(SmartTrans_Bus!AA:AA,SmartTrans_Bus!$C:$C,$B54)*55/10^8</f>
        <v>1149.3821618461541</v>
      </c>
      <c r="Z54" s="11">
        <f>SUMIFS(SmartTrans_Bus!AB:AB,SmartTrans_Bus!$C:$C,$B54)*55/10^8</f>
        <v>1150.5693221288254</v>
      </c>
      <c r="AA54" s="11">
        <f>SUMIFS(SmartTrans_Bus!AC:AC,SmartTrans_Bus!$C:$C,$B54)*55/10^8</f>
        <v>1150.2121345171136</v>
      </c>
      <c r="AB54" s="11">
        <f>SUMIFS(SmartTrans_Bus!AD:AD,SmartTrans_Bus!$C:$C,$B54)*55/10^8</f>
        <v>1148.2978440081997</v>
      </c>
      <c r="AC54" s="11">
        <f>SUMIFS(SmartTrans_Bus!AE:AE,SmartTrans_Bus!$C:$C,$B54)*55/10^8</f>
        <v>1144.8183420664634</v>
      </c>
      <c r="AD54" s="11">
        <f>SUMIFS(SmartTrans_Bus!AF:AF,SmartTrans_Bus!$C:$C,$B54)*55/10^8</f>
        <v>1139.7701666234768</v>
      </c>
      <c r="AE54" s="11">
        <f>SUMIFS(SmartTrans_Bus!AG:AG,SmartTrans_Bus!$C:$C,$B54)*55/10^8</f>
        <v>1133.1545020780177</v>
      </c>
      <c r="AF54" s="11">
        <f>SUMIFS(SmartTrans_Bus!AH:AH,SmartTrans_Bus!$C:$C,$B54)*55/10^8</f>
        <v>1124.9771792960737</v>
      </c>
      <c r="AG54" s="11">
        <f>SUMIFS(SmartTrans_Bus!AI:AI,SmartTrans_Bus!$C:$C,$B54)*55/10^8</f>
        <v>1115.248675610808</v>
      </c>
      <c r="AH54" s="11">
        <f>SUMIFS(SmartTrans_Bus!AJ:AJ,SmartTrans_Bus!$C:$C,$B54)*55/10^8</f>
        <v>1103.9841148225998</v>
      </c>
      <c r="AI54" s="11">
        <f>SUMIFS(SmartTrans_Bus!AK:AK,SmartTrans_Bus!$C:$C,$B54)*55/10^8</f>
        <v>1091.203267199013</v>
      </c>
      <c r="AJ54" s="11">
        <f>SUMIFS(SmartTrans_Bus!AL:AL,SmartTrans_Bus!$C:$C,$B54)*55/10^8</f>
        <v>1076.9305494748317</v>
      </c>
      <c r="AK54" s="11">
        <f>SUMIFS(SmartTrans_Bus!AM:AM,SmartTrans_Bus!$C:$C,$B54)*55/10^8</f>
        <v>1061.1950248520261</v>
      </c>
      <c r="AL54" s="11">
        <f>SUMIFS(SmartTrans_Bus!AN:AN,SmartTrans_Bus!$C:$C,$B54)*55/10^8</f>
        <v>1044.0304029997624</v>
      </c>
      <c r="AM54" s="11">
        <f>SUMIFS(SmartTrans_Bus!AO:AO,SmartTrans_Bus!$C:$C,$B54)*55/10^8</f>
        <v>1025.4750400544171</v>
      </c>
      <c r="AN54" s="11">
        <f>SUMIFS(SmartTrans_Bus!AP:AP,SmartTrans_Bus!$C:$C,$B54)*55/10^8</f>
        <v>1005.5719386195454</v>
      </c>
      <c r="AO54" s="11">
        <f>SUMIFS(SmartTrans_Bus!AQ:AQ,SmartTrans_Bus!$C:$C,$B54)*55/10^8</f>
        <v>984.36874776592697</v>
      </c>
      <c r="AP54" s="11">
        <f>SUMIFS(SmartTrans_Bus!AR:AR,SmartTrans_Bus!$C:$C,$B54)*55/10^8</f>
        <v>961.91776303153142</v>
      </c>
      <c r="AQ54" s="11">
        <f>SUMIFS(SmartTrans_Bus!AS:AS,SmartTrans_Bus!$C:$C,$B54)*55/10^8</f>
        <v>938.27592642152013</v>
      </c>
      <c r="AR54" s="11">
        <f>SUMIFS(SmartTrans_Bus!AT:AT,SmartTrans_Bus!$C:$C,$B54)*55/10^8</f>
        <v>913.50482640824771</v>
      </c>
    </row>
    <row r="55" spans="1:44" ht="15.65">
      <c r="A55" t="s">
        <v>857</v>
      </c>
      <c r="B55" s="59" t="s">
        <v>465</v>
      </c>
      <c r="C55" s="11">
        <f>SUMIFS(SmartTrans_Bus!E:E,SmartTrans_Bus!$C:$C,$B55)*55/10^8</f>
        <v>1802.7302819652557</v>
      </c>
      <c r="D55" s="11">
        <f>SUMIFS(SmartTrans_Bus!F:F,SmartTrans_Bus!$C:$C,$B55)*55/10^8*SUM('Intracity Transport'!C$35:C$65)/SUM('Intracity Transport'!$D$35:$D$66)*CityTransportData!L$3/CityTransportData!$K$3</f>
        <v>1116.7692675382618</v>
      </c>
      <c r="E55" s="11">
        <f>SUMIFS(SmartTrans_Bus!G:G,SmartTrans_Bus!$C:$C,$B55)*55/10^8*SUM('Intracity Transport'!D$35:D$65)/SUM('Intracity Transport'!$D$35:$D$66)*CityTransportData!M$3/CityTransportData!$K$3</f>
        <v>1216.312271099388</v>
      </c>
      <c r="F55" s="11">
        <f>SUMIFS(SmartTrans_Bus!H:H,SmartTrans_Bus!$C:$C,$B55)*55/10^8*SUM('Intracity Transport'!E$35:E$65)/SUM('Intracity Transport'!$D$35:$D$66)*CityTransportData!N$3/CityTransportData!$K$3</f>
        <v>869.23718274555165</v>
      </c>
      <c r="G55" s="11">
        <f>F55*CityTransportData!P$3</f>
        <v>977.30085163423723</v>
      </c>
      <c r="H55" s="11">
        <f>'Intracity Transport'!H53-('Intracity Transport'!G53-G55)*(1-$J$1)</f>
        <v>1310.6398816755886</v>
      </c>
      <c r="I55" s="11">
        <f>'Intracity Transport'!I53-('Intracity Transport'!H53-H55)*(1-$M$1)</f>
        <v>1545.6244372788613</v>
      </c>
      <c r="J55" s="11">
        <f>SUMIFS(SmartTrans_Bus!L:L,SmartTrans_Bus!$C:$C,$B55)*55/10^8</f>
        <v>1646.721659427609</v>
      </c>
      <c r="K55" s="11">
        <f>SUMIFS(SmartTrans_Bus!M:M,SmartTrans_Bus!$C:$C,$B55)*55/10^8</f>
        <v>1647.8750638067468</v>
      </c>
      <c r="L55" s="11">
        <f>SUMIFS(SmartTrans_Bus!N:N,SmartTrans_Bus!$C:$C,$B55)*55/10^8</f>
        <v>1652.5045408025742</v>
      </c>
      <c r="M55" s="11">
        <f>SUMIFS(SmartTrans_Bus!O:O,SmartTrans_Bus!$C:$C,$B55)*55/10^8</f>
        <v>1659.933342413801</v>
      </c>
      <c r="N55" s="11">
        <f>SUMIFS(SmartTrans_Bus!P:P,SmartTrans_Bus!$C:$C,$B55)*55/10^8</f>
        <v>1669.5318901049266</v>
      </c>
      <c r="O55" s="11">
        <f>SUMIFS(SmartTrans_Bus!Q:Q,SmartTrans_Bus!$C:$C,$B55)*55/10^8</f>
        <v>1680.7177748062381</v>
      </c>
      <c r="P55" s="11">
        <f>SUMIFS(SmartTrans_Bus!R:R,SmartTrans_Bus!$C:$C,$B55)*55/10^8</f>
        <v>1692.955756913816</v>
      </c>
      <c r="Q55" s="11">
        <f>SUMIFS(SmartTrans_Bus!S:S,SmartTrans_Bus!$C:$C,$B55)*55/10^8</f>
        <v>1705.7577662895285</v>
      </c>
      <c r="R55" s="11">
        <f>SUMIFS(SmartTrans_Bus!T:T,SmartTrans_Bus!$C:$C,$B55)*55/10^8</f>
        <v>1718.682902261037</v>
      </c>
      <c r="S55" s="11">
        <f>SUMIFS(SmartTrans_Bus!U:U,SmartTrans_Bus!$C:$C,$B55)*55/10^8</f>
        <v>1731.3374336217896</v>
      </c>
      <c r="T55" s="11">
        <f>SUMIFS(SmartTrans_Bus!V:V,SmartTrans_Bus!$C:$C,$B55)*55/10^8</f>
        <v>1743.3747986310259</v>
      </c>
      <c r="U55" s="11">
        <f>SUMIFS(SmartTrans_Bus!W:W,SmartTrans_Bus!$C:$C,$B55)*55/10^8</f>
        <v>1754.4956050137741</v>
      </c>
      <c r="V55" s="11">
        <f>SUMIFS(SmartTrans_Bus!X:X,SmartTrans_Bus!$C:$C,$B55)*55/10^8</f>
        <v>1764.4476299608546</v>
      </c>
      <c r="W55" s="11">
        <f>SUMIFS(SmartTrans_Bus!Y:Y,SmartTrans_Bus!$C:$C,$B55)*55/10^8</f>
        <v>1773.0258201288775</v>
      </c>
      <c r="X55" s="11">
        <f>SUMIFS(SmartTrans_Bus!Z:Z,SmartTrans_Bus!$C:$C,$B55)*55/10^8</f>
        <v>1780.0722916402401</v>
      </c>
      <c r="Y55" s="11">
        <f>SUMIFS(SmartTrans_Bus!AA:AA,SmartTrans_Bus!$C:$C,$B55)*55/10^8</f>
        <v>1785.4763300831323</v>
      </c>
      <c r="Z55" s="11">
        <f>SUMIFS(SmartTrans_Bus!AB:AB,SmartTrans_Bus!$C:$C,$B55)*55/10^8</f>
        <v>1789.1743905115345</v>
      </c>
      <c r="AA55" s="11">
        <f>SUMIFS(SmartTrans_Bus!AC:AC,SmartTrans_Bus!$C:$C,$B55)*55/10^8</f>
        <v>1791.1500974452154</v>
      </c>
      <c r="AB55" s="11">
        <f>SUMIFS(SmartTrans_Bus!AD:AD,SmartTrans_Bus!$C:$C,$B55)*55/10^8</f>
        <v>1791.4342448697339</v>
      </c>
      <c r="AC55" s="11">
        <f>SUMIFS(SmartTrans_Bus!AE:AE,SmartTrans_Bus!$C:$C,$B55)*55/10^8</f>
        <v>1790.1047962364387</v>
      </c>
      <c r="AD55" s="11">
        <f>SUMIFS(SmartTrans_Bus!AF:AF,SmartTrans_Bus!$C:$C,$B55)*55/10^8</f>
        <v>1787.2868844624697</v>
      </c>
      <c r="AE55" s="11">
        <f>SUMIFS(SmartTrans_Bus!AG:AG,SmartTrans_Bus!$C:$C,$B55)*55/10^8</f>
        <v>1783.1528119307593</v>
      </c>
      <c r="AF55" s="11">
        <f>SUMIFS(SmartTrans_Bus!AH:AH,SmartTrans_Bus!$C:$C,$B55)*55/10^8</f>
        <v>1777.9220504900268</v>
      </c>
      <c r="AG55" s="11">
        <f>SUMIFS(SmartTrans_Bus!AI:AI,SmartTrans_Bus!$C:$C,$B55)*55/10^8</f>
        <v>1771.8612414547727</v>
      </c>
      <c r="AH55" s="11">
        <f>SUMIFS(SmartTrans_Bus!AJ:AJ,SmartTrans_Bus!$C:$C,$B55)*55/10^8</f>
        <v>1765.2841956053073</v>
      </c>
      <c r="AI55" s="11">
        <f>SUMIFS(SmartTrans_Bus!AK:AK,SmartTrans_Bus!$C:$C,$B55)*55/10^8</f>
        <v>1758.5518931877129</v>
      </c>
      <c r="AJ55" s="11">
        <f>SUMIFS(SmartTrans_Bus!AL:AL,SmartTrans_Bus!$C:$C,$B55)*55/10^8</f>
        <v>1752.0724839138734</v>
      </c>
      <c r="AK55" s="11">
        <f>SUMIFS(SmartTrans_Bus!AM:AM,SmartTrans_Bus!$C:$C,$B55)*55/10^8</f>
        <v>1746.3012869614529</v>
      </c>
      <c r="AL55" s="11">
        <f>SUMIFS(SmartTrans_Bus!AN:AN,SmartTrans_Bus!$C:$C,$B55)*55/10^8</f>
        <v>1741.740790973912</v>
      </c>
      <c r="AM55" s="11">
        <f>SUMIFS(SmartTrans_Bus!AO:AO,SmartTrans_Bus!$C:$C,$B55)*55/10^8</f>
        <v>1738.9406540605114</v>
      </c>
      <c r="AN55" s="11">
        <f>SUMIFS(SmartTrans_Bus!AP:AP,SmartTrans_Bus!$C:$C,$B55)*55/10^8</f>
        <v>1738.4977037962751</v>
      </c>
      <c r="AO55" s="11">
        <f>SUMIFS(SmartTrans_Bus!AQ:AQ,SmartTrans_Bus!$C:$C,$B55)*55/10^8</f>
        <v>1741.0559372220348</v>
      </c>
      <c r="AP55" s="11">
        <f>SUMIFS(SmartTrans_Bus!AR:AR,SmartTrans_Bus!$C:$C,$B55)*55/10^8</f>
        <v>1747.3065208444223</v>
      </c>
      <c r="AQ55" s="11">
        <f>SUMIFS(SmartTrans_Bus!AS:AS,SmartTrans_Bus!$C:$C,$B55)*55/10^8</f>
        <v>1757.9877906358347</v>
      </c>
      <c r="AR55" s="11">
        <f>SUMIFS(SmartTrans_Bus!AT:AT,SmartTrans_Bus!$C:$C,$B55)*55/10^8</f>
        <v>1773.885252034471</v>
      </c>
    </row>
    <row r="56" spans="1:44" ht="15.65">
      <c r="A56" t="s">
        <v>856</v>
      </c>
      <c r="B56" s="59" t="s">
        <v>464</v>
      </c>
      <c r="C56" s="11">
        <f>SUMIFS(SmartTrans_Bus!E:E,SmartTrans_Bus!$C:$C,$B56)*55/10^8</f>
        <v>638.67217963952498</v>
      </c>
      <c r="D56" s="11">
        <f>SUMIFS(SmartTrans_Bus!F:F,SmartTrans_Bus!$C:$C,$B56)*55/10^8*SUM('Intracity Transport'!C$35:C$65)/SUM('Intracity Transport'!$D$35:$D$66)*CityTransportData!L$3/CityTransportData!$K$3</f>
        <v>380.15808362796952</v>
      </c>
      <c r="E56" s="11">
        <f>SUMIFS(SmartTrans_Bus!G:G,SmartTrans_Bus!$C:$C,$B56)*55/10^8*SUM('Intracity Transport'!D$35:D$65)/SUM('Intracity Transport'!$D$35:$D$66)*CityTransportData!M$3/CityTransportData!$K$3</f>
        <v>398.32372851951362</v>
      </c>
      <c r="F56" s="11">
        <f>SUMIFS(SmartTrans_Bus!H:H,SmartTrans_Bus!$C:$C,$B56)*55/10^8*SUM('Intracity Transport'!E$35:E$65)/SUM('Intracity Transport'!$D$35:$D$66)*CityTransportData!N$3/CityTransportData!$K$3</f>
        <v>274.40743222063611</v>
      </c>
      <c r="G56" s="11">
        <f>F56*CityTransportData!P$3</f>
        <v>308.52179649854526</v>
      </c>
      <c r="H56" s="11">
        <f>'Intracity Transport'!H54-('Intracity Transport'!G54-G56)*(1-$J$1)</f>
        <v>389.84443797543145</v>
      </c>
      <c r="I56" s="11">
        <f>'Intracity Transport'!I54-('Intracity Transport'!H54-H56)*(1-$M$1)</f>
        <v>445.11825433758258</v>
      </c>
      <c r="J56" s="11">
        <f>SUMIFS(SmartTrans_Bus!L:L,SmartTrans_Bus!$C:$C,$B56)*55/10^8</f>
        <v>463.85416555000046</v>
      </c>
      <c r="K56" s="11">
        <f>SUMIFS(SmartTrans_Bus!M:M,SmartTrans_Bus!$C:$C,$B56)*55/10^8</f>
        <v>455.73873727755938</v>
      </c>
      <c r="L56" s="11">
        <f>SUMIFS(SmartTrans_Bus!N:N,SmartTrans_Bus!$C:$C,$B56)*55/10^8</f>
        <v>450.63418088501749</v>
      </c>
      <c r="M56" s="11">
        <f>SUMIFS(SmartTrans_Bus!O:O,SmartTrans_Bus!$C:$C,$B56)*55/10^8</f>
        <v>448.18740652451788</v>
      </c>
      <c r="N56" s="11">
        <f>SUMIFS(SmartTrans_Bus!P:P,SmartTrans_Bus!$C:$C,$B56)*55/10^8</f>
        <v>448.0645912830841</v>
      </c>
      <c r="O56" s="11">
        <f>SUMIFS(SmartTrans_Bus!Q:Q,SmartTrans_Bus!$C:$C,$B56)*55/10^8</f>
        <v>449.95117918262298</v>
      </c>
      <c r="P56" s="11">
        <f>SUMIFS(SmartTrans_Bus!R:R,SmartTrans_Bus!$C:$C,$B56)*55/10^8</f>
        <v>453.55188117992628</v>
      </c>
      <c r="Q56" s="11">
        <f>SUMIFS(SmartTrans_Bus!S:S,SmartTrans_Bus!$C:$C,$B56)*55/10^8</f>
        <v>458.59067516666244</v>
      </c>
      <c r="R56" s="11">
        <f>SUMIFS(SmartTrans_Bus!T:T,SmartTrans_Bus!$C:$C,$B56)*55/10^8</f>
        <v>464.810805969385</v>
      </c>
      <c r="S56" s="11">
        <f>SUMIFS(SmartTrans_Bus!U:U,SmartTrans_Bus!$C:$C,$B56)*55/10^8</f>
        <v>471.97478534952972</v>
      </c>
      <c r="T56" s="11">
        <f>SUMIFS(SmartTrans_Bus!V:V,SmartTrans_Bus!$C:$C,$B56)*55/10^8</f>
        <v>479.8643920034155</v>
      </c>
      <c r="U56" s="11">
        <f>SUMIFS(SmartTrans_Bus!W:W,SmartTrans_Bus!$C:$C,$B56)*55/10^8</f>
        <v>488.28067156223909</v>
      </c>
      <c r="V56" s="11">
        <f>SUMIFS(SmartTrans_Bus!X:X,SmartTrans_Bus!$C:$C,$B56)*55/10^8</f>
        <v>497.04393659208409</v>
      </c>
      <c r="W56" s="11">
        <f>SUMIFS(SmartTrans_Bus!Y:Y,SmartTrans_Bus!$C:$C,$B56)*55/10^8</f>
        <v>505.99376659391334</v>
      </c>
      <c r="X56" s="11">
        <f>SUMIFS(SmartTrans_Bus!Z:Z,SmartTrans_Bus!$C:$C,$B56)*55/10^8</f>
        <v>514.98900800357364</v>
      </c>
      <c r="Y56" s="11">
        <f>SUMIFS(SmartTrans_Bus!AA:AA,SmartTrans_Bus!$C:$C,$B56)*55/10^8</f>
        <v>523.90777419179062</v>
      </c>
      <c r="Z56" s="11">
        <f>SUMIFS(SmartTrans_Bus!AB:AB,SmartTrans_Bus!$C:$C,$B56)*55/10^8</f>
        <v>532.64744546417671</v>
      </c>
      <c r="AA56" s="11">
        <f>SUMIFS(SmartTrans_Bus!AC:AC,SmartTrans_Bus!$C:$C,$B56)*55/10^8</f>
        <v>541.12466906122472</v>
      </c>
      <c r="AB56" s="11">
        <f>SUMIFS(SmartTrans_Bus!AD:AD,SmartTrans_Bus!$C:$C,$B56)*55/10^8</f>
        <v>549.27535915830879</v>
      </c>
      <c r="AC56" s="11">
        <f>SUMIFS(SmartTrans_Bus!AE:AE,SmartTrans_Bus!$C:$C,$B56)*55/10^8</f>
        <v>557.05469686567767</v>
      </c>
      <c r="AD56" s="11">
        <f>SUMIFS(SmartTrans_Bus!AF:AF,SmartTrans_Bus!$C:$C,$B56)*55/10^8</f>
        <v>564.43713022848374</v>
      </c>
      <c r="AE56" s="11">
        <f>SUMIFS(SmartTrans_Bus!AG:AG,SmartTrans_Bus!$C:$C,$B56)*55/10^8</f>
        <v>571.41637422673409</v>
      </c>
      <c r="AF56" s="11">
        <f>SUMIFS(SmartTrans_Bus!AH:AH,SmartTrans_Bus!$C:$C,$B56)*55/10^8</f>
        <v>578.00541077534183</v>
      </c>
      <c r="AG56" s="11">
        <f>SUMIFS(SmartTrans_Bus!AI:AI,SmartTrans_Bus!$C:$C,$B56)*55/10^8</f>
        <v>584.2364887240866</v>
      </c>
      <c r="AH56" s="11">
        <f>SUMIFS(SmartTrans_Bus!AJ:AJ,SmartTrans_Bus!$C:$C,$B56)*55/10^8</f>
        <v>590.16112385763313</v>
      </c>
      <c r="AI56" s="11">
        <f>SUMIFS(SmartTrans_Bus!AK:AK,SmartTrans_Bus!$C:$C,$B56)*55/10^8</f>
        <v>595.85009889553623</v>
      </c>
      <c r="AJ56" s="11">
        <f>SUMIFS(SmartTrans_Bus!AL:AL,SmartTrans_Bus!$C:$C,$B56)*55/10^8</f>
        <v>601.39346349222535</v>
      </c>
      <c r="AK56" s="11">
        <f>SUMIFS(SmartTrans_Bus!AM:AM,SmartTrans_Bus!$C:$C,$B56)*55/10^8</f>
        <v>606.90053423700999</v>
      </c>
      <c r="AL56" s="11">
        <f>SUMIFS(SmartTrans_Bus!AN:AN,SmartTrans_Bus!$C:$C,$B56)*55/10^8</f>
        <v>612.49989465409112</v>
      </c>
      <c r="AM56" s="11">
        <f>SUMIFS(SmartTrans_Bus!AO:AO,SmartTrans_Bus!$C:$C,$B56)*55/10^8</f>
        <v>618.33939520254239</v>
      </c>
      <c r="AN56" s="11">
        <f>SUMIFS(SmartTrans_Bus!AP:AP,SmartTrans_Bus!$C:$C,$B56)*55/10^8</f>
        <v>624.58615327632458</v>
      </c>
      <c r="AO56" s="11">
        <f>SUMIFS(SmartTrans_Bus!AQ:AQ,SmartTrans_Bus!$C:$C,$B56)*55/10^8</f>
        <v>631.42655320427593</v>
      </c>
      <c r="AP56" s="11">
        <f>SUMIFS(SmartTrans_Bus!AR:AR,SmartTrans_Bus!$C:$C,$B56)*55/10^8</f>
        <v>639.06624625012887</v>
      </c>
      <c r="AQ56" s="11">
        <f>SUMIFS(SmartTrans_Bus!AS:AS,SmartTrans_Bus!$C:$C,$B56)*55/10^8</f>
        <v>647.73015061247531</v>
      </c>
      <c r="AR56" s="11">
        <f>SUMIFS(SmartTrans_Bus!AT:AT,SmartTrans_Bus!$C:$C,$B56)*55/10^8</f>
        <v>657.66245142482023</v>
      </c>
    </row>
    <row r="57" spans="1:44" ht="15.65">
      <c r="A57" t="s">
        <v>855</v>
      </c>
      <c r="B57" s="59" t="s">
        <v>462</v>
      </c>
      <c r="C57" s="11">
        <f>SUMIFS(SmartTrans_Bus!E:E,SmartTrans_Bus!$C:$C,$B57)*55/10^8</f>
        <v>101.08624062545942</v>
      </c>
      <c r="D57" s="11">
        <f>SUMIFS(SmartTrans_Bus!F:F,SmartTrans_Bus!$C:$C,$B57)*55/10^8*SUM('Intracity Transport'!C$35:C$65)/SUM('Intracity Transport'!$D$35:$D$66)*CityTransportData!L$3/CityTransportData!$K$3</f>
        <v>68.918703996270622</v>
      </c>
      <c r="E57" s="11">
        <f>SUMIFS(SmartTrans_Bus!G:G,SmartTrans_Bus!$C:$C,$B57)*55/10^8*SUM('Intracity Transport'!D$35:D$65)/SUM('Intracity Transport'!$D$35:$D$66)*CityTransportData!M$3/CityTransportData!$K$3</f>
        <v>81.38964484256239</v>
      </c>
      <c r="F57" s="11">
        <f>SUMIFS(SmartTrans_Bus!H:H,SmartTrans_Bus!$C:$C,$B57)*55/10^8*SUM('Intracity Transport'!E$35:E$65)/SUM('Intracity Transport'!$D$35:$D$66)*CityTransportData!N$3/CityTransportData!$K$3</f>
        <v>62.26324972028393</v>
      </c>
      <c r="G57" s="11">
        <f>F57*CityTransportData!P$3</f>
        <v>70.003824255365544</v>
      </c>
      <c r="H57" s="11">
        <f>'Intracity Transport'!H55-('Intracity Transport'!G55-G57)*(1-$J$1)</f>
        <v>103.40212246641509</v>
      </c>
      <c r="I57" s="11">
        <f>'Intracity Transport'!I55-('Intracity Transport'!H55-H57)*(1-$M$1)</f>
        <v>127.80153085535875</v>
      </c>
      <c r="J57" s="11">
        <f>SUMIFS(SmartTrans_Bus!L:L,SmartTrans_Bus!$C:$C,$B57)*55/10^8</f>
        <v>140.39706359896238</v>
      </c>
      <c r="K57" s="11">
        <f>SUMIFS(SmartTrans_Bus!M:M,SmartTrans_Bus!$C:$C,$B57)*55/10^8</f>
        <v>144.05701461601038</v>
      </c>
      <c r="L57" s="11">
        <f>SUMIFS(SmartTrans_Bus!N:N,SmartTrans_Bus!$C:$C,$B57)*55/10^8</f>
        <v>147.32295756730664</v>
      </c>
      <c r="M57" s="11">
        <f>SUMIFS(SmartTrans_Bus!O:O,SmartTrans_Bus!$C:$C,$B57)*55/10^8</f>
        <v>150.22365163838185</v>
      </c>
      <c r="N57" s="11">
        <f>SUMIFS(SmartTrans_Bus!P:P,SmartTrans_Bus!$C:$C,$B57)*55/10^8</f>
        <v>152.78669806987014</v>
      </c>
      <c r="O57" s="11">
        <f>SUMIFS(SmartTrans_Bus!Q:Q,SmartTrans_Bus!$C:$C,$B57)*55/10^8</f>
        <v>155.03854015750719</v>
      </c>
      <c r="P57" s="11">
        <f>SUMIFS(SmartTrans_Bus!R:R,SmartTrans_Bus!$C:$C,$B57)*55/10^8</f>
        <v>157.00446325213241</v>
      </c>
      <c r="Q57" s="11">
        <f>SUMIFS(SmartTrans_Bus!S:S,SmartTrans_Bus!$C:$C,$B57)*55/10^8</f>
        <v>158.70859475968604</v>
      </c>
      <c r="R57" s="11">
        <f>SUMIFS(SmartTrans_Bus!T:T,SmartTrans_Bus!$C:$C,$B57)*55/10^8</f>
        <v>160.1739041412122</v>
      </c>
      <c r="S57" s="11">
        <f>SUMIFS(SmartTrans_Bus!U:U,SmartTrans_Bus!$C:$C,$B57)*55/10^8</f>
        <v>161.42220291285722</v>
      </c>
      <c r="T57" s="11">
        <f>SUMIFS(SmartTrans_Bus!V:V,SmartTrans_Bus!$C:$C,$B57)*55/10^8</f>
        <v>162.47414464586896</v>
      </c>
      <c r="U57" s="11">
        <f>SUMIFS(SmartTrans_Bus!W:W,SmartTrans_Bus!$C:$C,$B57)*55/10^8</f>
        <v>163.3492249665984</v>
      </c>
      <c r="V57" s="11">
        <f>SUMIFS(SmartTrans_Bus!X:X,SmartTrans_Bus!$C:$C,$B57)*55/10^8</f>
        <v>164.06578155649945</v>
      </c>
      <c r="W57" s="11">
        <f>SUMIFS(SmartTrans_Bus!Y:Y,SmartTrans_Bus!$C:$C,$B57)*55/10^8</f>
        <v>164.6409941521276</v>
      </c>
      <c r="X57" s="11">
        <f>SUMIFS(SmartTrans_Bus!Z:Z,SmartTrans_Bus!$C:$C,$B57)*55/10^8</f>
        <v>165.09088454514131</v>
      </c>
      <c r="Y57" s="11">
        <f>SUMIFS(SmartTrans_Bus!AA:AA,SmartTrans_Bus!$C:$C,$B57)*55/10^8</f>
        <v>165.43031658230146</v>
      </c>
      <c r="Z57" s="11">
        <f>SUMIFS(SmartTrans_Bus!AB:AB,SmartTrans_Bus!$C:$C,$B57)*55/10^8</f>
        <v>165.67299616547112</v>
      </c>
      <c r="AA57" s="11">
        <f>SUMIFS(SmartTrans_Bus!AC:AC,SmartTrans_Bus!$C:$C,$B57)*55/10^8</f>
        <v>165.83147125161636</v>
      </c>
      <c r="AB57" s="11">
        <f>SUMIFS(SmartTrans_Bus!AD:AD,SmartTrans_Bus!$C:$C,$B57)*55/10^8</f>
        <v>165.91713185280523</v>
      </c>
      <c r="AC57" s="11">
        <f>SUMIFS(SmartTrans_Bus!AE:AE,SmartTrans_Bus!$C:$C,$B57)*55/10^8</f>
        <v>165.94021003620853</v>
      </c>
      <c r="AD57" s="11">
        <f>SUMIFS(SmartTrans_Bus!AF:AF,SmartTrans_Bus!$C:$C,$B57)*55/10^8</f>
        <v>165.90977992409879</v>
      </c>
      <c r="AE57" s="11">
        <f>SUMIFS(SmartTrans_Bus!AG:AG,SmartTrans_Bus!$C:$C,$B57)*55/10^8</f>
        <v>165.83375769385293</v>
      </c>
      <c r="AF57" s="11">
        <f>SUMIFS(SmartTrans_Bus!AH:AH,SmartTrans_Bus!$C:$C,$B57)*55/10^8</f>
        <v>165.71890157794732</v>
      </c>
      <c r="AG57" s="11">
        <f>SUMIFS(SmartTrans_Bus!AI:AI,SmartTrans_Bus!$C:$C,$B57)*55/10^8</f>
        <v>165.57081186396383</v>
      </c>
      <c r="AH57" s="11">
        <f>SUMIFS(SmartTrans_Bus!AJ:AJ,SmartTrans_Bus!$C:$C,$B57)*55/10^8</f>
        <v>165.39393089458474</v>
      </c>
      <c r="AI57" s="11">
        <f>SUMIFS(SmartTrans_Bus!AK:AK,SmartTrans_Bus!$C:$C,$B57)*55/10^8</f>
        <v>165.19154306759555</v>
      </c>
      <c r="AJ57" s="11">
        <f>SUMIFS(SmartTrans_Bus!AL:AL,SmartTrans_Bus!$C:$C,$B57)*55/10^8</f>
        <v>164.96577483588524</v>
      </c>
      <c r="AK57" s="11">
        <f>SUMIFS(SmartTrans_Bus!AM:AM,SmartTrans_Bus!$C:$C,$B57)*55/10^8</f>
        <v>164.71759470744161</v>
      </c>
      <c r="AL57" s="11">
        <f>SUMIFS(SmartTrans_Bus!AN:AN,SmartTrans_Bus!$C:$C,$B57)*55/10^8</f>
        <v>164.44681324536043</v>
      </c>
      <c r="AM57" s="11">
        <f>SUMIFS(SmartTrans_Bus!AO:AO,SmartTrans_Bus!$C:$C,$B57)*55/10^8</f>
        <v>164.15208306783578</v>
      </c>
      <c r="AN57" s="11">
        <f>SUMIFS(SmartTrans_Bus!AP:AP,SmartTrans_Bus!$C:$C,$B57)*55/10^8</f>
        <v>163.8308988481655</v>
      </c>
      <c r="AO57" s="11">
        <f>SUMIFS(SmartTrans_Bus!AQ:AQ,SmartTrans_Bus!$C:$C,$B57)*55/10^8</f>
        <v>163.4795973147483</v>
      </c>
      <c r="AP57" s="11">
        <f>SUMIFS(SmartTrans_Bus!AR:AR,SmartTrans_Bus!$C:$C,$B57)*55/10^8</f>
        <v>163.09335725108963</v>
      </c>
      <c r="AQ57" s="11">
        <f>SUMIFS(SmartTrans_Bus!AS:AS,SmartTrans_Bus!$C:$C,$B57)*55/10^8</f>
        <v>162.66619949579297</v>
      </c>
      <c r="AR57" s="11">
        <f>SUMIFS(SmartTrans_Bus!AT:AT,SmartTrans_Bus!$C:$C,$B57)*55/10^8</f>
        <v>162.19098694256633</v>
      </c>
    </row>
    <row r="58" spans="1:44" ht="15.65">
      <c r="A58" t="s">
        <v>854</v>
      </c>
      <c r="B58" s="59" t="s">
        <v>439</v>
      </c>
      <c r="C58" s="11">
        <f>SUMIFS(SmartTrans_Bus!E:E,SmartTrans_Bus!$C:$C,$B58)*55/10^8</f>
        <v>330.71502621754462</v>
      </c>
      <c r="D58" s="11">
        <f>SUMIFS(SmartTrans_Bus!F:F,SmartTrans_Bus!$C:$C,$B58)*55/10^8*SUM('Intracity Transport'!C$35:C$65)/SUM('Intracity Transport'!$D$35:$D$66)*CityTransportData!L$3/CityTransportData!$K$3</f>
        <v>244.10264365366436</v>
      </c>
      <c r="E58" s="11">
        <f>SUMIFS(SmartTrans_Bus!G:G,SmartTrans_Bus!$C:$C,$B58)*55/10^8*SUM('Intracity Transport'!D$35:D$65)/SUM('Intracity Transport'!$D$35:$D$66)*CityTransportData!M$3/CityTransportData!$K$3</f>
        <v>305.82334165831202</v>
      </c>
      <c r="F58" s="11">
        <f>SUMIFS(SmartTrans_Bus!H:H,SmartTrans_Bus!$C:$C,$B58)*55/10^8*SUM('Intracity Transport'!E$35:E$65)/SUM('Intracity Transport'!$D$35:$D$66)*CityTransportData!N$3/CityTransportData!$K$3</f>
        <v>244.7136116177102</v>
      </c>
      <c r="G58" s="11">
        <f>F58*CityTransportData!P$3</f>
        <v>275.13643662259921</v>
      </c>
      <c r="H58" s="11">
        <f>'Intracity Transport'!H56-('Intracity Transport'!G56-G58)*(1-$J$1)</f>
        <v>430.21377440258959</v>
      </c>
      <c r="I58" s="11">
        <f>'Intracity Transport'!I56-('Intracity Transport'!H56-H58)*(1-$M$1)</f>
        <v>544.83486630673531</v>
      </c>
      <c r="J58" s="11">
        <f>SUMIFS(SmartTrans_Bus!L:L,SmartTrans_Bus!$C:$C,$B58)*55/10^8</f>
        <v>607.08566073575741</v>
      </c>
      <c r="K58" s="11">
        <f>SUMIFS(SmartTrans_Bus!M:M,SmartTrans_Bus!$C:$C,$B58)*55/10^8</f>
        <v>629.1140880186141</v>
      </c>
      <c r="L58" s="11">
        <f>SUMIFS(SmartTrans_Bus!N:N,SmartTrans_Bus!$C:$C,$B58)*55/10^8</f>
        <v>647.13006041248946</v>
      </c>
      <c r="M58" s="11">
        <f>SUMIFS(SmartTrans_Bus!O:O,SmartTrans_Bus!$C:$C,$B58)*55/10^8</f>
        <v>661.27548163494953</v>
      </c>
      <c r="N58" s="11">
        <f>SUMIFS(SmartTrans_Bus!P:P,SmartTrans_Bus!$C:$C,$B58)*55/10^8</f>
        <v>671.70224114462155</v>
      </c>
      <c r="O58" s="11">
        <f>SUMIFS(SmartTrans_Bus!Q:Q,SmartTrans_Bus!$C:$C,$B58)*55/10^8</f>
        <v>678.57221414124456</v>
      </c>
      <c r="P58" s="11">
        <f>SUMIFS(SmartTrans_Bus!R:R,SmartTrans_Bus!$C:$C,$B58)*55/10^8</f>
        <v>682.05726156563048</v>
      </c>
      <c r="Q58" s="11">
        <f>SUMIFS(SmartTrans_Bus!S:S,SmartTrans_Bus!$C:$C,$B58)*55/10^8</f>
        <v>682.33923009966998</v>
      </c>
      <c r="R58" s="11">
        <f>SUMIFS(SmartTrans_Bus!T:T,SmartTrans_Bus!$C:$C,$B58)*55/10^8</f>
        <v>679.60995216634853</v>
      </c>
      <c r="S58" s="11">
        <f>SUMIFS(SmartTrans_Bus!U:U,SmartTrans_Bus!$C:$C,$B58)*55/10^8</f>
        <v>674.07124592973548</v>
      </c>
      <c r="T58" s="11">
        <f>SUMIFS(SmartTrans_Bus!V:V,SmartTrans_Bus!$C:$C,$B58)*55/10^8</f>
        <v>665.93491529498999</v>
      </c>
      <c r="U58" s="11">
        <f>SUMIFS(SmartTrans_Bus!W:W,SmartTrans_Bus!$C:$C,$B58)*55/10^8</f>
        <v>655.42274990834949</v>
      </c>
      <c r="V58" s="11">
        <f>SUMIFS(SmartTrans_Bus!X:X,SmartTrans_Bus!$C:$C,$B58)*55/10^8</f>
        <v>642.76652515713556</v>
      </c>
      <c r="W58" s="11">
        <f>SUMIFS(SmartTrans_Bus!Y:Y,SmartTrans_Bus!$C:$C,$B58)*55/10^8</f>
        <v>628.20800216976443</v>
      </c>
      <c r="X58" s="11">
        <f>SUMIFS(SmartTrans_Bus!Z:Z,SmartTrans_Bus!$C:$C,$B58)*55/10^8</f>
        <v>611.99892781572601</v>
      </c>
      <c r="Y58" s="11">
        <f>SUMIFS(SmartTrans_Bus!AA:AA,SmartTrans_Bus!$C:$C,$B58)*55/10^8</f>
        <v>594.4010347056045</v>
      </c>
      <c r="Z58" s="11">
        <f>SUMIFS(SmartTrans_Bus!AB:AB,SmartTrans_Bus!$C:$C,$B58)*55/10^8</f>
        <v>575.68604119106851</v>
      </c>
      <c r="AA58" s="11">
        <f>SUMIFS(SmartTrans_Bus!AC:AC,SmartTrans_Bus!$C:$C,$B58)*55/10^8</f>
        <v>556.135651364865</v>
      </c>
      <c r="AB58" s="11">
        <f>SUMIFS(SmartTrans_Bus!AD:AD,SmartTrans_Bus!$C:$C,$B58)*55/10^8</f>
        <v>536.0415550608393</v>
      </c>
      <c r="AC58" s="11">
        <f>SUMIFS(SmartTrans_Bus!AE:AE,SmartTrans_Bus!$C:$C,$B58)*55/10^8</f>
        <v>515.70542785390694</v>
      </c>
      <c r="AD58" s="11">
        <f>SUMIFS(SmartTrans_Bus!AF:AF,SmartTrans_Bus!$C:$C,$B58)*55/10^8</f>
        <v>495.43893106008011</v>
      </c>
      <c r="AE58" s="11">
        <f>SUMIFS(SmartTrans_Bus!AG:AG,SmartTrans_Bus!$C:$C,$B58)*55/10^8</f>
        <v>475.56371173645402</v>
      </c>
      <c r="AF58" s="11">
        <f>SUMIFS(SmartTrans_Bus!AH:AH,SmartTrans_Bus!$C:$C,$B58)*55/10^8</f>
        <v>456.41140268120432</v>
      </c>
      <c r="AG58" s="11">
        <f>SUMIFS(SmartTrans_Bus!AI:AI,SmartTrans_Bus!$C:$C,$B58)*55/10^8</f>
        <v>438.32362243359802</v>
      </c>
      <c r="AH58" s="11">
        <f>SUMIFS(SmartTrans_Bus!AJ:AJ,SmartTrans_Bus!$C:$C,$B58)*55/10^8</f>
        <v>421.65197527398271</v>
      </c>
      <c r="AI58" s="11">
        <f>SUMIFS(SmartTrans_Bus!AK:AK,SmartTrans_Bus!$C:$C,$B58)*55/10^8</f>
        <v>406.75805122379791</v>
      </c>
      <c r="AJ58" s="11">
        <f>SUMIFS(SmartTrans_Bus!AL:AL,SmartTrans_Bus!$C:$C,$B58)*55/10^8</f>
        <v>394.0134260455618</v>
      </c>
      <c r="AK58" s="11">
        <f>SUMIFS(SmartTrans_Bus!AM:AM,SmartTrans_Bus!$C:$C,$B58)*55/10^8</f>
        <v>383.79966124288245</v>
      </c>
      <c r="AL58" s="11">
        <f>SUMIFS(SmartTrans_Bus!AN:AN,SmartTrans_Bus!$C:$C,$B58)*55/10^8</f>
        <v>376.50830406044844</v>
      </c>
      <c r="AM58" s="11">
        <f>SUMIFS(SmartTrans_Bus!AO:AO,SmartTrans_Bus!$C:$C,$B58)*55/10^8</f>
        <v>372.54088748403944</v>
      </c>
      <c r="AN58" s="11">
        <f>SUMIFS(SmartTrans_Bus!AP:AP,SmartTrans_Bus!$C:$C,$B58)*55/10^8</f>
        <v>372.30893024051704</v>
      </c>
      <c r="AO58" s="11">
        <f>SUMIFS(SmartTrans_Bus!AQ:AQ,SmartTrans_Bus!$C:$C,$B58)*55/10^8</f>
        <v>376.23393679783288</v>
      </c>
      <c r="AP58" s="11">
        <f>SUMIFS(SmartTrans_Bus!AR:AR,SmartTrans_Bus!$C:$C,$B58)*55/10^8</f>
        <v>384.74739736501471</v>
      </c>
      <c r="AQ58" s="11">
        <f>SUMIFS(SmartTrans_Bus!AS:AS,SmartTrans_Bus!$C:$C,$B58)*55/10^8</f>
        <v>398.29078789218505</v>
      </c>
      <c r="AR58" s="11">
        <f>SUMIFS(SmartTrans_Bus!AT:AT,SmartTrans_Bus!$C:$C,$B58)*55/10^8</f>
        <v>417.3155700705459</v>
      </c>
    </row>
    <row r="59" spans="1:44" ht="15.65">
      <c r="A59" t="s">
        <v>853</v>
      </c>
      <c r="B59" s="59" t="s">
        <v>444</v>
      </c>
      <c r="C59" s="11">
        <f>SUMIFS(SmartTrans_Bus!E:E,SmartTrans_Bus!$C:$C,$B59)*55/10^8</f>
        <v>1110.976132694183</v>
      </c>
      <c r="D59" s="11">
        <f>SUMIFS(SmartTrans_Bus!F:F,SmartTrans_Bus!$C:$C,$B59)*55/10^8*SUM('Intracity Transport'!C$35:C$65)/SUM('Intracity Transport'!$D$35:$D$66)*CityTransportData!L$3/CityTransportData!$K$3</f>
        <v>725.55032499059973</v>
      </c>
      <c r="E59" s="11">
        <f>SUMIFS(SmartTrans_Bus!G:G,SmartTrans_Bus!$C:$C,$B59)*55/10^8*SUM('Intracity Transport'!D$35:D$65)/SUM('Intracity Transport'!$D$35:$D$66)*CityTransportData!M$3/CityTransportData!$K$3</f>
        <v>823.78545273379007</v>
      </c>
      <c r="F59" s="11">
        <f>SUMIFS(SmartTrans_Bus!H:H,SmartTrans_Bus!$C:$C,$B59)*55/10^8*SUM('Intracity Transport'!E$35:E$65)/SUM('Intracity Transport'!$D$35:$D$66)*CityTransportData!N$3/CityTransportData!$K$3</f>
        <v>607.61257207421011</v>
      </c>
      <c r="G59" s="11">
        <f>F59*CityTransportData!P$3</f>
        <v>683.15103856483495</v>
      </c>
      <c r="H59" s="11">
        <f>'Intracity Transport'!H57-('Intracity Transport'!G57-G59)*(1-$J$1)</f>
        <v>947.03631854426908</v>
      </c>
      <c r="I59" s="11">
        <f>'Intracity Transport'!I57-('Intracity Transport'!H57-H59)*(1-$M$1)</f>
        <v>1129.9848223796976</v>
      </c>
      <c r="J59" s="11">
        <f>SUMIFS(SmartTrans_Bus!L:L,SmartTrans_Bus!$C:$C,$B59)*55/10^8</f>
        <v>1206.9333653204988</v>
      </c>
      <c r="K59" s="11">
        <f>SUMIFS(SmartTrans_Bus!M:M,SmartTrans_Bus!$C:$C,$B59)*55/10^8</f>
        <v>1204.0036277724796</v>
      </c>
      <c r="L59" s="11">
        <f>SUMIFS(SmartTrans_Bus!N:N,SmartTrans_Bus!$C:$C,$B59)*55/10^8</f>
        <v>1198.5021552978585</v>
      </c>
      <c r="M59" s="11">
        <f>SUMIFS(SmartTrans_Bus!O:O,SmartTrans_Bus!$C:$C,$B59)*55/10^8</f>
        <v>1190.8870428687469</v>
      </c>
      <c r="N59" s="11">
        <f>SUMIFS(SmartTrans_Bus!P:P,SmartTrans_Bus!$C:$C,$B59)*55/10^8</f>
        <v>1181.58792431507</v>
      </c>
      <c r="O59" s="11">
        <f>SUMIFS(SmartTrans_Bus!Q:Q,SmartTrans_Bus!$C:$C,$B59)*55/10^8</f>
        <v>1171.0059723245552</v>
      </c>
      <c r="P59" s="11">
        <f>SUMIFS(SmartTrans_Bus!R:R,SmartTrans_Bus!$C:$C,$B59)*55/10^8</f>
        <v>1159.513898442746</v>
      </c>
      <c r="Q59" s="11">
        <f>SUMIFS(SmartTrans_Bus!S:S,SmartTrans_Bus!$C:$C,$B59)*55/10^8</f>
        <v>1147.4559530729875</v>
      </c>
      <c r="R59" s="11">
        <f>SUMIFS(SmartTrans_Bus!T:T,SmartTrans_Bus!$C:$C,$B59)*55/10^8</f>
        <v>1135.1479254764397</v>
      </c>
      <c r="S59" s="11">
        <f>SUMIFS(SmartTrans_Bus!U:U,SmartTrans_Bus!$C:$C,$B59)*55/10^8</f>
        <v>1122.8771437720707</v>
      </c>
      <c r="T59" s="11">
        <f>SUMIFS(SmartTrans_Bus!V:V,SmartTrans_Bus!$C:$C,$B59)*55/10^8</f>
        <v>1110.9024749366451</v>
      </c>
      <c r="U59" s="11">
        <f>SUMIFS(SmartTrans_Bus!W:W,SmartTrans_Bus!$C:$C,$B59)*55/10^8</f>
        <v>1099.454324804761</v>
      </c>
      <c r="V59" s="11">
        <f>SUMIFS(SmartTrans_Bus!X:X,SmartTrans_Bus!$C:$C,$B59)*55/10^8</f>
        <v>1088.7346380688027</v>
      </c>
      <c r="W59" s="11">
        <f>SUMIFS(SmartTrans_Bus!Y:Y,SmartTrans_Bus!$C:$C,$B59)*55/10^8</f>
        <v>1078.9168982789788</v>
      </c>
      <c r="X59" s="11">
        <f>SUMIFS(SmartTrans_Bus!Z:Z,SmartTrans_Bus!$C:$C,$B59)*55/10^8</f>
        <v>1070.1461278432989</v>
      </c>
      <c r="Y59" s="11">
        <f>SUMIFS(SmartTrans_Bus!AA:AA,SmartTrans_Bus!$C:$C,$B59)*55/10^8</f>
        <v>1062.5388880275764</v>
      </c>
      <c r="Z59" s="11">
        <f>SUMIFS(SmartTrans_Bus!AB:AB,SmartTrans_Bus!$C:$C,$B59)*55/10^8</f>
        <v>1056.1832789554471</v>
      </c>
      <c r="AA59" s="11">
        <f>SUMIFS(SmartTrans_Bus!AC:AC,SmartTrans_Bus!$C:$C,$B59)*55/10^8</f>
        <v>1051.1389396083446</v>
      </c>
      <c r="AB59" s="11">
        <f>SUMIFS(SmartTrans_Bus!AD:AD,SmartTrans_Bus!$C:$C,$B59)*55/10^8</f>
        <v>1047.4370478255125</v>
      </c>
      <c r="AC59" s="11">
        <f>SUMIFS(SmartTrans_Bus!AE:AE,SmartTrans_Bus!$C:$C,$B59)*55/10^8</f>
        <v>1045.0803203040193</v>
      </c>
      <c r="AD59" s="11">
        <f>SUMIFS(SmartTrans_Bus!AF:AF,SmartTrans_Bus!$C:$C,$B59)*55/10^8</f>
        <v>1044.0430125987161</v>
      </c>
      <c r="AE59" s="11">
        <f>SUMIFS(SmartTrans_Bus!AG:AG,SmartTrans_Bus!$C:$C,$B59)*55/10^8</f>
        <v>1044.2709191222834</v>
      </c>
      <c r="AF59" s="11">
        <f>SUMIFS(SmartTrans_Bus!AH:AH,SmartTrans_Bus!$C:$C,$B59)*55/10^8</f>
        <v>1045.6813731452053</v>
      </c>
      <c r="AG59" s="11">
        <f>SUMIFS(SmartTrans_Bus!AI:AI,SmartTrans_Bus!$C:$C,$B59)*55/10^8</f>
        <v>1048.16324679576</v>
      </c>
      <c r="AH59" s="11">
        <f>SUMIFS(SmartTrans_Bus!AJ:AJ,SmartTrans_Bus!$C:$C,$B59)*55/10^8</f>
        <v>1051.5769510600644</v>
      </c>
      <c r="AI59" s="11">
        <f>SUMIFS(SmartTrans_Bus!AK:AK,SmartTrans_Bus!$C:$C,$B59)*55/10^8</f>
        <v>1055.7544357820188</v>
      </c>
      <c r="AJ59" s="11">
        <f>SUMIFS(SmartTrans_Bus!AL:AL,SmartTrans_Bus!$C:$C,$B59)*55/10^8</f>
        <v>1060.4991896633367</v>
      </c>
      <c r="AK59" s="11">
        <f>SUMIFS(SmartTrans_Bus!AM:AM,SmartTrans_Bus!$C:$C,$B59)*55/10^8</f>
        <v>1065.5862402635626</v>
      </c>
      <c r="AL59" s="11">
        <f>SUMIFS(SmartTrans_Bus!AN:AN,SmartTrans_Bus!$C:$C,$B59)*55/10^8</f>
        <v>1070.7621540000096</v>
      </c>
      <c r="AM59" s="11">
        <f>SUMIFS(SmartTrans_Bus!AO:AO,SmartTrans_Bus!$C:$C,$B59)*55/10^8</f>
        <v>1075.7450361478307</v>
      </c>
      <c r="AN59" s="11">
        <f>SUMIFS(SmartTrans_Bus!AP:AP,SmartTrans_Bus!$C:$C,$B59)*55/10^8</f>
        <v>1080.2245308399995</v>
      </c>
      <c r="AO59" s="11">
        <f>SUMIFS(SmartTrans_Bus!AQ:AQ,SmartTrans_Bus!$C:$C,$B59)*55/10^8</f>
        <v>1083.8618210672469</v>
      </c>
      <c r="AP59" s="11">
        <f>SUMIFS(SmartTrans_Bus!AR:AR,SmartTrans_Bus!$C:$C,$B59)*55/10^8</f>
        <v>1086.2896286781584</v>
      </c>
      <c r="AQ59" s="11">
        <f>SUMIFS(SmartTrans_Bus!AS:AS,SmartTrans_Bus!$C:$C,$B59)*55/10^8</f>
        <v>1087.112214379121</v>
      </c>
      <c r="AR59" s="11">
        <f>SUMIFS(SmartTrans_Bus!AT:AT,SmartTrans_Bus!$C:$C,$B59)*55/10^8</f>
        <v>1085.9053777343174</v>
      </c>
    </row>
    <row r="60" spans="1:44" ht="15.65">
      <c r="A60" t="s">
        <v>852</v>
      </c>
      <c r="B60" s="59" t="s">
        <v>463</v>
      </c>
      <c r="C60" s="11">
        <f>SUMIFS(SmartTrans_Bus!E:E,SmartTrans_Bus!$C:$C,$B60)*55/10^8</f>
        <v>480.58969556490274</v>
      </c>
      <c r="D60" s="11">
        <f>SUMIFS(SmartTrans_Bus!F:F,SmartTrans_Bus!$C:$C,$B60)*55/10^8*SUM('Intracity Transport'!C$35:C$65)/SUM('Intracity Transport'!$D$35:$D$66)*CityTransportData!L$3/CityTransportData!$K$3</f>
        <v>301.81198121945408</v>
      </c>
      <c r="E60" s="11">
        <f>SUMIFS(SmartTrans_Bus!G:G,SmartTrans_Bus!$C:$C,$B60)*55/10^8*SUM('Intracity Transport'!D$35:D$65)/SUM('Intracity Transport'!$D$35:$D$66)*CityTransportData!M$3/CityTransportData!$K$3</f>
        <v>331.58183267769681</v>
      </c>
      <c r="F60" s="11">
        <f>SUMIFS(SmartTrans_Bus!H:H,SmartTrans_Bus!$C:$C,$B60)*55/10^8*SUM('Intracity Transport'!E$35:E$65)/SUM('Intracity Transport'!$D$35:$D$66)*CityTransportData!N$3/CityTransportData!$K$3</f>
        <v>237.94083362648655</v>
      </c>
      <c r="G60" s="11">
        <f>F60*CityTransportData!P$3</f>
        <v>267.52166607419059</v>
      </c>
      <c r="H60" s="11">
        <f>'Intracity Transport'!H58-('Intracity Transport'!G58-G60)*(1-$J$1)</f>
        <v>357.12386232113465</v>
      </c>
      <c r="I60" s="11">
        <f>'Intracity Transport'!I58-('Intracity Transport'!H58-H60)*(1-$M$1)</f>
        <v>418.4487163402473</v>
      </c>
      <c r="J60" s="11">
        <f>SUMIFS(SmartTrans_Bus!L:L,SmartTrans_Bus!$C:$C,$B60)*55/10^8</f>
        <v>442.03547872832377</v>
      </c>
      <c r="K60" s="11">
        <f>SUMIFS(SmartTrans_Bus!M:M,SmartTrans_Bus!$C:$C,$B60)*55/10^8</f>
        <v>437.42440718766358</v>
      </c>
      <c r="L60" s="11">
        <f>SUMIFS(SmartTrans_Bus!N:N,SmartTrans_Bus!$C:$C,$B60)*55/10^8</f>
        <v>433.15676652607033</v>
      </c>
      <c r="M60" s="11">
        <f>SUMIFS(SmartTrans_Bus!O:O,SmartTrans_Bus!$C:$C,$B60)*55/10^8</f>
        <v>429.26298289498231</v>
      </c>
      <c r="N60" s="11">
        <f>SUMIFS(SmartTrans_Bus!P:P,SmartTrans_Bus!$C:$C,$B60)*55/10^8</f>
        <v>425.76975124658952</v>
      </c>
      <c r="O60" s="11">
        <f>SUMIFS(SmartTrans_Bus!Q:Q,SmartTrans_Bus!$C:$C,$B60)*55/10^8</f>
        <v>422.70003533384306</v>
      </c>
      <c r="P60" s="11">
        <f>SUMIFS(SmartTrans_Bus!R:R,SmartTrans_Bus!$C:$C,$B60)*55/10^8</f>
        <v>420.07306771044523</v>
      </c>
      <c r="Q60" s="11">
        <f>SUMIFS(SmartTrans_Bus!S:S,SmartTrans_Bus!$C:$C,$B60)*55/10^8</f>
        <v>417.90434973085416</v>
      </c>
      <c r="R60" s="11">
        <f>SUMIFS(SmartTrans_Bus!T:T,SmartTrans_Bus!$C:$C,$B60)*55/10^8</f>
        <v>416.20565155028925</v>
      </c>
      <c r="S60" s="11">
        <f>SUMIFS(SmartTrans_Bus!U:U,SmartTrans_Bus!$C:$C,$B60)*55/10^8</f>
        <v>414.98501212471734</v>
      </c>
      <c r="T60" s="11">
        <f>SUMIFS(SmartTrans_Bus!V:V,SmartTrans_Bus!$C:$C,$B60)*55/10^8</f>
        <v>414.24673921086855</v>
      </c>
      <c r="U60" s="11">
        <f>SUMIFS(SmartTrans_Bus!W:W,SmartTrans_Bus!$C:$C,$B60)*55/10^8</f>
        <v>413.99140936622422</v>
      </c>
      <c r="V60" s="11">
        <f>SUMIFS(SmartTrans_Bus!X:X,SmartTrans_Bus!$C:$C,$B60)*55/10^8</f>
        <v>414.21586794902487</v>
      </c>
      <c r="W60" s="11">
        <f>SUMIFS(SmartTrans_Bus!Y:Y,SmartTrans_Bus!$C:$C,$B60)*55/10^8</f>
        <v>414.91322911826353</v>
      </c>
      <c r="X60" s="11">
        <f>SUMIFS(SmartTrans_Bus!Z:Z,SmartTrans_Bus!$C:$C,$B60)*55/10^8</f>
        <v>416.07287583369066</v>
      </c>
      <c r="Y60" s="11">
        <f>SUMIFS(SmartTrans_Bus!AA:AA,SmartTrans_Bus!$C:$C,$B60)*55/10^8</f>
        <v>417.68045985581261</v>
      </c>
      <c r="Z60" s="11">
        <f>SUMIFS(SmartTrans_Bus!AB:AB,SmartTrans_Bus!$C:$C,$B60)*55/10^8</f>
        <v>419.71790174589302</v>
      </c>
      <c r="AA60" s="11">
        <f>SUMIFS(SmartTrans_Bus!AC:AC,SmartTrans_Bus!$C:$C,$B60)*55/10^8</f>
        <v>422.16339086594542</v>
      </c>
      <c r="AB60" s="11">
        <f>SUMIFS(SmartTrans_Bus!AD:AD,SmartTrans_Bus!$C:$C,$B60)*55/10^8</f>
        <v>424.9913853787487</v>
      </c>
      <c r="AC60" s="11">
        <f>SUMIFS(SmartTrans_Bus!AE:AE,SmartTrans_Bus!$C:$C,$B60)*55/10^8</f>
        <v>428.17261224782806</v>
      </c>
      <c r="AD60" s="11">
        <f>SUMIFS(SmartTrans_Bus!AF:AF,SmartTrans_Bus!$C:$C,$B60)*55/10^8</f>
        <v>431.67406723747064</v>
      </c>
      <c r="AE60" s="11">
        <f>SUMIFS(SmartTrans_Bus!AG:AG,SmartTrans_Bus!$C:$C,$B60)*55/10^8</f>
        <v>435.45901491271826</v>
      </c>
      <c r="AF60" s="11">
        <f>SUMIFS(SmartTrans_Bus!AH:AH,SmartTrans_Bus!$C:$C,$B60)*55/10^8</f>
        <v>439.48698863936363</v>
      </c>
      <c r="AG60" s="11">
        <f>SUMIFS(SmartTrans_Bus!AI:AI,SmartTrans_Bus!$C:$C,$B60)*55/10^8</f>
        <v>443.71379058396593</v>
      </c>
      <c r="AH60" s="11">
        <f>SUMIFS(SmartTrans_Bus!AJ:AJ,SmartTrans_Bus!$C:$C,$B60)*55/10^8</f>
        <v>448.09149171382813</v>
      </c>
      <c r="AI60" s="11">
        <f>SUMIFS(SmartTrans_Bus!AK:AK,SmartTrans_Bus!$C:$C,$B60)*55/10^8</f>
        <v>452.56843179701514</v>
      </c>
      <c r="AJ60" s="11">
        <f>SUMIFS(SmartTrans_Bus!AL:AL,SmartTrans_Bus!$C:$C,$B60)*55/10^8</f>
        <v>457.08921940234876</v>
      </c>
      <c r="AK60" s="11">
        <f>SUMIFS(SmartTrans_Bus!AM:AM,SmartTrans_Bus!$C:$C,$B60)*55/10^8</f>
        <v>461.59473189940474</v>
      </c>
      <c r="AL60" s="11">
        <f>SUMIFS(SmartTrans_Bus!AN:AN,SmartTrans_Bus!$C:$C,$B60)*55/10^8</f>
        <v>466.02211545851395</v>
      </c>
      <c r="AM60" s="11">
        <f>SUMIFS(SmartTrans_Bus!AO:AO,SmartTrans_Bus!$C:$C,$B60)*55/10^8</f>
        <v>470.30478505076513</v>
      </c>
      <c r="AN60" s="11">
        <f>SUMIFS(SmartTrans_Bus!AP:AP,SmartTrans_Bus!$C:$C,$B60)*55/10^8</f>
        <v>474.37242444799926</v>
      </c>
      <c r="AO60" s="11">
        <f>SUMIFS(SmartTrans_Bus!AQ:AQ,SmartTrans_Bus!$C:$C,$B60)*55/10^8</f>
        <v>478.15098622281334</v>
      </c>
      <c r="AP60" s="11">
        <f>SUMIFS(SmartTrans_Bus!AR:AR,SmartTrans_Bus!$C:$C,$B60)*55/10^8</f>
        <v>481.56269174857073</v>
      </c>
      <c r="AQ60" s="11">
        <f>SUMIFS(SmartTrans_Bus!AS:AS,SmartTrans_Bus!$C:$C,$B60)*55/10^8</f>
        <v>484.5260311993714</v>
      </c>
      <c r="AR60" s="11">
        <f>SUMIFS(SmartTrans_Bus!AT:AT,SmartTrans_Bus!$C:$C,$B60)*55/10^8</f>
        <v>486.95576355009212</v>
      </c>
    </row>
    <row r="61" spans="1:44" ht="15.65">
      <c r="A61" t="s">
        <v>851</v>
      </c>
      <c r="B61" s="59" t="s">
        <v>441</v>
      </c>
      <c r="C61" s="11">
        <f>SUMIFS(SmartTrans_Bus!E:E,SmartTrans_Bus!$C:$C,$B61)*55/10^8</f>
        <v>524.20911376738013</v>
      </c>
      <c r="D61" s="11">
        <f>SUMIFS(SmartTrans_Bus!F:F,SmartTrans_Bus!$C:$C,$B61)*55/10^8*SUM('Intracity Transport'!C$35:C$65)/SUM('Intracity Transport'!$D$35:$D$66)*CityTransportData!L$3/CityTransportData!$K$3</f>
        <v>326.71164247523893</v>
      </c>
      <c r="E61" s="11">
        <f>SUMIFS(SmartTrans_Bus!G:G,SmartTrans_Bus!$C:$C,$B61)*55/10^8*SUM('Intracity Transport'!D$35:D$65)/SUM('Intracity Transport'!$D$35:$D$66)*CityTransportData!M$3/CityTransportData!$K$3</f>
        <v>358.38420454780288</v>
      </c>
      <c r="F61" s="11">
        <f>SUMIFS(SmartTrans_Bus!H:H,SmartTrans_Bus!$C:$C,$B61)*55/10^8*SUM('Intracity Transport'!E$35:E$65)/SUM('Intracity Transport'!$D$35:$D$66)*CityTransportData!N$3/CityTransportData!$K$3</f>
        <v>258.16913474803152</v>
      </c>
      <c r="G61" s="11">
        <f>F61*CityTransportData!P$3</f>
        <v>290.26475197251511</v>
      </c>
      <c r="H61" s="11">
        <f>'Intracity Transport'!H59-('Intracity Transport'!G59-G61)*(1-$J$1)</f>
        <v>395.75228859584047</v>
      </c>
      <c r="I61" s="11">
        <f>'Intracity Transport'!I59-('Intracity Transport'!H59-H61)*(1-$M$1)</f>
        <v>471.41938568750493</v>
      </c>
      <c r="J61" s="11">
        <f>SUMIFS(SmartTrans_Bus!L:L,SmartTrans_Bus!$C:$C,$B61)*55/10^8</f>
        <v>506.42740469545583</v>
      </c>
      <c r="K61" s="11">
        <f>SUMIFS(SmartTrans_Bus!M:M,SmartTrans_Bus!$C:$C,$B61)*55/10^8</f>
        <v>511.00416799803406</v>
      </c>
      <c r="L61" s="11">
        <f>SUMIFS(SmartTrans_Bus!N:N,SmartTrans_Bus!$C:$C,$B61)*55/10^8</f>
        <v>516.44395890397323</v>
      </c>
      <c r="M61" s="11">
        <f>SUMIFS(SmartTrans_Bus!O:O,SmartTrans_Bus!$C:$C,$B61)*55/10^8</f>
        <v>522.49261539434087</v>
      </c>
      <c r="N61" s="11">
        <f>SUMIFS(SmartTrans_Bus!P:P,SmartTrans_Bus!$C:$C,$B61)*55/10^8</f>
        <v>528.91647387737942</v>
      </c>
      <c r="O61" s="11">
        <f>SUMIFS(SmartTrans_Bus!Q:Q,SmartTrans_Bus!$C:$C,$B61)*55/10^8</f>
        <v>535.50236918850453</v>
      </c>
      <c r="P61" s="11">
        <f>SUMIFS(SmartTrans_Bus!R:R,SmartTrans_Bus!$C:$C,$B61)*55/10^8</f>
        <v>542.05763459029765</v>
      </c>
      <c r="Q61" s="11">
        <f>SUMIFS(SmartTrans_Bus!S:S,SmartTrans_Bus!$C:$C,$B61)*55/10^8</f>
        <v>548.41010177251462</v>
      </c>
      <c r="R61" s="11">
        <f>SUMIFS(SmartTrans_Bus!T:T,SmartTrans_Bus!$C:$C,$B61)*55/10^8</f>
        <v>554.40810085207852</v>
      </c>
      <c r="S61" s="11">
        <f>SUMIFS(SmartTrans_Bus!U:U,SmartTrans_Bus!$C:$C,$B61)*55/10^8</f>
        <v>559.92046037308626</v>
      </c>
      <c r="T61" s="11">
        <f>SUMIFS(SmartTrans_Bus!V:V,SmartTrans_Bus!$C:$C,$B61)*55/10^8</f>
        <v>564.83650730680756</v>
      </c>
      <c r="U61" s="11">
        <f>SUMIFS(SmartTrans_Bus!W:W,SmartTrans_Bus!$C:$C,$B61)*55/10^8</f>
        <v>569.0660670516794</v>
      </c>
      <c r="V61" s="11">
        <f>SUMIFS(SmartTrans_Bus!X:X,SmartTrans_Bus!$C:$C,$B61)*55/10^8</f>
        <v>572.5394634333104</v>
      </c>
      <c r="W61" s="11">
        <f>SUMIFS(SmartTrans_Bus!Y:Y,SmartTrans_Bus!$C:$C,$B61)*55/10^8</f>
        <v>575.20751870448305</v>
      </c>
      <c r="X61" s="11">
        <f>SUMIFS(SmartTrans_Bus!Z:Z,SmartTrans_Bus!$C:$C,$B61)*55/10^8</f>
        <v>577.04155354514262</v>
      </c>
      <c r="Y61" s="11">
        <f>SUMIFS(SmartTrans_Bus!AA:AA,SmartTrans_Bus!$C:$C,$B61)*55/10^8</f>
        <v>578.03338706241971</v>
      </c>
      <c r="Z61" s="11">
        <f>SUMIFS(SmartTrans_Bus!AB:AB,SmartTrans_Bus!$C:$C,$B61)*55/10^8</f>
        <v>578.19533679059941</v>
      </c>
      <c r="AA61" s="11">
        <f>SUMIFS(SmartTrans_Bus!AC:AC,SmartTrans_Bus!$C:$C,$B61)*55/10^8</f>
        <v>577.56021869114079</v>
      </c>
      <c r="AB61" s="11">
        <f>SUMIFS(SmartTrans_Bus!AD:AD,SmartTrans_Bus!$C:$C,$B61)*55/10^8</f>
        <v>576.18134715269434</v>
      </c>
      <c r="AC61" s="11">
        <f>SUMIFS(SmartTrans_Bus!AE:AE,SmartTrans_Bus!$C:$C,$B61)*55/10^8</f>
        <v>574.13253499105281</v>
      </c>
      <c r="AD61" s="11">
        <f>SUMIFS(SmartTrans_Bus!AF:AF,SmartTrans_Bus!$C:$C,$B61)*55/10^8</f>
        <v>571.50809344919446</v>
      </c>
      <c r="AE61" s="11">
        <f>SUMIFS(SmartTrans_Bus!AG:AG,SmartTrans_Bus!$C:$C,$B61)*55/10^8</f>
        <v>568.42283219727119</v>
      </c>
      <c r="AF61" s="11">
        <f>SUMIFS(SmartTrans_Bus!AH:AH,SmartTrans_Bus!$C:$C,$B61)*55/10^8</f>
        <v>565.0120593325978</v>
      </c>
      <c r="AG61" s="11">
        <f>SUMIFS(SmartTrans_Bus!AI:AI,SmartTrans_Bus!$C:$C,$B61)*55/10^8</f>
        <v>561.43158137966043</v>
      </c>
      <c r="AH61" s="11">
        <f>SUMIFS(SmartTrans_Bus!AJ:AJ,SmartTrans_Bus!$C:$C,$B61)*55/10^8</f>
        <v>557.85770329012598</v>
      </c>
      <c r="AI61" s="11">
        <f>SUMIFS(SmartTrans_Bus!AK:AK,SmartTrans_Bus!$C:$C,$B61)*55/10^8</f>
        <v>554.48722844281929</v>
      </c>
      <c r="AJ61" s="11">
        <f>SUMIFS(SmartTrans_Bus!AL:AL,SmartTrans_Bus!$C:$C,$B61)*55/10^8</f>
        <v>551.53745864374378</v>
      </c>
      <c r="AK61" s="11">
        <f>SUMIFS(SmartTrans_Bus!AM:AM,SmartTrans_Bus!$C:$C,$B61)*55/10^8</f>
        <v>549.24619412607524</v>
      </c>
      <c r="AL61" s="11">
        <f>SUMIFS(SmartTrans_Bus!AN:AN,SmartTrans_Bus!$C:$C,$B61)*55/10^8</f>
        <v>547.87173355014659</v>
      </c>
      <c r="AM61" s="11">
        <f>SUMIFS(SmartTrans_Bus!AO:AO,SmartTrans_Bus!$C:$C,$B61)*55/10^8</f>
        <v>547.69287400348935</v>
      </c>
      <c r="AN61" s="11">
        <f>SUMIFS(SmartTrans_Bus!AP:AP,SmartTrans_Bus!$C:$C,$B61)*55/10^8</f>
        <v>549.00891100077297</v>
      </c>
      <c r="AO61" s="11">
        <f>SUMIFS(SmartTrans_Bus!AQ:AQ,SmartTrans_Bus!$C:$C,$B61)*55/10^8</f>
        <v>552.13963848386175</v>
      </c>
      <c r="AP61" s="11">
        <f>SUMIFS(SmartTrans_Bus!AR:AR,SmartTrans_Bus!$C:$C,$B61)*55/10^8</f>
        <v>557.42534882178393</v>
      </c>
      <c r="AQ61" s="11">
        <f>SUMIFS(SmartTrans_Bus!AS:AS,SmartTrans_Bus!$C:$C,$B61)*55/10^8</f>
        <v>565.22683281073023</v>
      </c>
      <c r="AR61" s="11">
        <f>SUMIFS(SmartTrans_Bus!AT:AT,SmartTrans_Bus!$C:$C,$B61)*55/10^8</f>
        <v>575.92537967407316</v>
      </c>
    </row>
    <row r="62" spans="1:44" ht="15.65">
      <c r="A62" t="s">
        <v>850</v>
      </c>
      <c r="B62" s="59" t="s">
        <v>543</v>
      </c>
      <c r="C62" s="11">
        <f>SUMIFS(SmartTrans_Bus!E:E,SmartTrans_Bus!$C:$C,$B62)*55/10^8</f>
        <v>32.960467874370345</v>
      </c>
      <c r="D62" s="11">
        <f>SUMIFS(SmartTrans_Bus!F:F,SmartTrans_Bus!$C:$C,$B62)*55/10^8*SUM('Intracity Transport'!C$35:C$65)/SUM('Intracity Transport'!$D$35:$D$66)*CityTransportData!L$3/CityTransportData!$K$3</f>
        <v>21.932124254354356</v>
      </c>
      <c r="E62" s="11">
        <f>SUMIFS(SmartTrans_Bus!G:G,SmartTrans_Bus!$C:$C,$B62)*55/10^8*SUM('Intracity Transport'!D$35:D$65)/SUM('Intracity Transport'!$D$35:$D$66)*CityTransportData!M$3/CityTransportData!$K$3</f>
        <v>25.54130138747124</v>
      </c>
      <c r="F62" s="11">
        <f>SUMIFS(SmartTrans_Bus!H:H,SmartTrans_Bus!$C:$C,$B62)*55/10^8*SUM('Intracity Transport'!E$35:E$65)/SUM('Intracity Transport'!$D$35:$D$66)*CityTransportData!N$3/CityTransportData!$K$3</f>
        <v>19.420807334595477</v>
      </c>
      <c r="G62" s="11">
        <f>F62*CityTransportData!P$3</f>
        <v>21.835204388720371</v>
      </c>
      <c r="H62" s="11">
        <f>'Intracity Transport'!H60-('Intracity Transport'!G60-G62)*(1-$J$1)</f>
        <v>32.437891073558831</v>
      </c>
      <c r="I62" s="11">
        <f>'Intracity Transport'!I60-('Intracity Transport'!H60-H62)*(1-$M$1)</f>
        <v>40.394766214827897</v>
      </c>
      <c r="J62" s="11">
        <f>SUMIFS(SmartTrans_Bus!L:L,SmartTrans_Bus!$C:$C,$B62)*55/10^8</f>
        <v>44.80530097138935</v>
      </c>
      <c r="K62" s="11">
        <f>SUMIFS(SmartTrans_Bus!M:M,SmartTrans_Bus!$C:$C,$B62)*55/10^8</f>
        <v>46.539925040332072</v>
      </c>
      <c r="L62" s="11">
        <f>SUMIFS(SmartTrans_Bus!N:N,SmartTrans_Bus!$C:$C,$B62)*55/10^8</f>
        <v>48.240026656971473</v>
      </c>
      <c r="M62" s="11">
        <f>SUMIFS(SmartTrans_Bus!O:O,SmartTrans_Bus!$C:$C,$B62)*55/10^8</f>
        <v>49.893570013059801</v>
      </c>
      <c r="N62" s="11">
        <f>SUMIFS(SmartTrans_Bus!P:P,SmartTrans_Bus!$C:$C,$B62)*55/10^8</f>
        <v>51.489724805859382</v>
      </c>
      <c r="O62" s="11">
        <f>SUMIFS(SmartTrans_Bus!Q:Q,SmartTrans_Bus!$C:$C,$B62)*55/10^8</f>
        <v>53.018866238143872</v>
      </c>
      <c r="P62" s="11">
        <f>SUMIFS(SmartTrans_Bus!R:R,SmartTrans_Bus!$C:$C,$B62)*55/10^8</f>
        <v>54.472575018197176</v>
      </c>
      <c r="Q62" s="11">
        <f>SUMIFS(SmartTrans_Bus!S:S,SmartTrans_Bus!$C:$C,$B62)*55/10^8</f>
        <v>55.843637359814004</v>
      </c>
      <c r="R62" s="11">
        <f>SUMIFS(SmartTrans_Bus!T:T,SmartTrans_Bus!$C:$C,$B62)*55/10^8</f>
        <v>57.126044982299874</v>
      </c>
      <c r="S62" s="11">
        <f>SUMIFS(SmartTrans_Bus!U:U,SmartTrans_Bus!$C:$C,$B62)*55/10^8</f>
        <v>58.31499511047074</v>
      </c>
      <c r="T62" s="11">
        <f>SUMIFS(SmartTrans_Bus!V:V,SmartTrans_Bus!$C:$C,$B62)*55/10^8</f>
        <v>59.406890474653331</v>
      </c>
      <c r="U62" s="11">
        <f>SUMIFS(SmartTrans_Bus!W:W,SmartTrans_Bus!$C:$C,$B62)*55/10^8</f>
        <v>60.399339310685043</v>
      </c>
      <c r="V62" s="11">
        <f>SUMIFS(SmartTrans_Bus!X:X,SmartTrans_Bus!$C:$C,$B62)*55/10^8</f>
        <v>61.291155359913894</v>
      </c>
      <c r="W62" s="11">
        <f>SUMIFS(SmartTrans_Bus!Y:Y,SmartTrans_Bus!$C:$C,$B62)*55/10^8</f>
        <v>62.082357869198773</v>
      </c>
      <c r="X62" s="11">
        <f>SUMIFS(SmartTrans_Bus!Z:Z,SmartTrans_Bus!$C:$C,$B62)*55/10^8</f>
        <v>62.774171590909035</v>
      </c>
      <c r="Y62" s="11">
        <f>SUMIFS(SmartTrans_Bus!AA:AA,SmartTrans_Bus!$C:$C,$B62)*55/10^8</f>
        <v>63.369026782924642</v>
      </c>
      <c r="Z62" s="11">
        <f>SUMIFS(SmartTrans_Bus!AB:AB,SmartTrans_Bus!$C:$C,$B62)*55/10^8</f>
        <v>63.870559208636593</v>
      </c>
      <c r="AA62" s="11">
        <f>SUMIFS(SmartTrans_Bus!AC:AC,SmartTrans_Bus!$C:$C,$B62)*55/10^8</f>
        <v>64.283610136946194</v>
      </c>
      <c r="AB62" s="11">
        <f>SUMIFS(SmartTrans_Bus!AD:AD,SmartTrans_Bus!$C:$C,$B62)*55/10^8</f>
        <v>64.614226342265582</v>
      </c>
      <c r="AC62" s="11">
        <f>SUMIFS(SmartTrans_Bus!AE:AE,SmartTrans_Bus!$C:$C,$B62)*55/10^8</f>
        <v>64.869660104517564</v>
      </c>
      <c r="AD62" s="11">
        <f>SUMIFS(SmartTrans_Bus!AF:AF,SmartTrans_Bus!$C:$C,$B62)*55/10^8</f>
        <v>65.058369209135577</v>
      </c>
      <c r="AE62" s="11">
        <f>SUMIFS(SmartTrans_Bus!AG:AG,SmartTrans_Bus!$C:$C,$B62)*55/10^8</f>
        <v>65.190016947063583</v>
      </c>
      <c r="AF62" s="11">
        <f>SUMIFS(SmartTrans_Bus!AH:AH,SmartTrans_Bus!$C:$C,$B62)*55/10^8</f>
        <v>65.275472114756624</v>
      </c>
      <c r="AG62" s="11">
        <f>SUMIFS(SmartTrans_Bus!AI:AI,SmartTrans_Bus!$C:$C,$B62)*55/10^8</f>
        <v>65.3268090141801</v>
      </c>
      <c r="AH62" s="11">
        <f>SUMIFS(SmartTrans_Bus!AJ:AJ,SmartTrans_Bus!$C:$C,$B62)*55/10^8</f>
        <v>65.357307452810119</v>
      </c>
      <c r="AI62" s="11">
        <f>SUMIFS(SmartTrans_Bus!AK:AK,SmartTrans_Bus!$C:$C,$B62)*55/10^8</f>
        <v>65.381452743633488</v>
      </c>
      <c r="AJ62" s="11">
        <f>SUMIFS(SmartTrans_Bus!AL:AL,SmartTrans_Bus!$C:$C,$B62)*55/10^8</f>
        <v>65.414935705147826</v>
      </c>
      <c r="AK62" s="11">
        <f>SUMIFS(SmartTrans_Bus!AM:AM,SmartTrans_Bus!$C:$C,$B62)*55/10^8</f>
        <v>65.474652661361134</v>
      </c>
      <c r="AL62" s="11">
        <f>SUMIFS(SmartTrans_Bus!AN:AN,SmartTrans_Bus!$C:$C,$B62)*55/10^8</f>
        <v>65.578705441792167</v>
      </c>
      <c r="AM62" s="11">
        <f>SUMIFS(SmartTrans_Bus!AO:AO,SmartTrans_Bus!$C:$C,$B62)*55/10^8</f>
        <v>65.746401381470648</v>
      </c>
      <c r="AN62" s="11">
        <f>SUMIFS(SmartTrans_Bus!AP:AP,SmartTrans_Bus!$C:$C,$B62)*55/10^8</f>
        <v>65.998253320936655</v>
      </c>
      <c r="AO62" s="11">
        <f>SUMIFS(SmartTrans_Bus!AQ:AQ,SmartTrans_Bus!$C:$C,$B62)*55/10^8</f>
        <v>66.355979606241263</v>
      </c>
      <c r="AP62" s="11">
        <f>SUMIFS(SmartTrans_Bus!AR:AR,SmartTrans_Bus!$C:$C,$B62)*55/10^8</f>
        <v>66.842504088945574</v>
      </c>
      <c r="AQ62" s="11">
        <f>SUMIFS(SmartTrans_Bus!AS:AS,SmartTrans_Bus!$C:$C,$B62)*55/10^8</f>
        <v>67.48195612612227</v>
      </c>
      <c r="AR62" s="11">
        <f>SUMIFS(SmartTrans_Bus!AT:AT,SmartTrans_Bus!$C:$C,$B62)*55/10^8</f>
        <v>68.299670580353791</v>
      </c>
    </row>
    <row r="63" spans="1:44" ht="15.65">
      <c r="A63" t="s">
        <v>849</v>
      </c>
      <c r="B63" s="59" t="s">
        <v>446</v>
      </c>
      <c r="C63" s="11">
        <f>SUMIFS(SmartTrans_Bus!E:E,SmartTrans_Bus!$C:$C,$B63)*55/10^8</f>
        <v>427.0575411953543</v>
      </c>
      <c r="D63" s="11">
        <f>SUMIFS(SmartTrans_Bus!F:F,SmartTrans_Bus!$C:$C,$B63)*55/10^8*SUM('Intracity Transport'!C$35:C$65)/SUM('Intracity Transport'!$D$35:$D$66)*CityTransportData!L$3/CityTransportData!$K$3</f>
        <v>282.03528853285485</v>
      </c>
      <c r="E63" s="11">
        <f>SUMIFS(SmartTrans_Bus!G:G,SmartTrans_Bus!$C:$C,$B63)*55/10^8*SUM('Intracity Transport'!D$35:D$65)/SUM('Intracity Transport'!$D$35:$D$66)*CityTransportData!M$3/CityTransportData!$K$3</f>
        <v>324.73396465608073</v>
      </c>
      <c r="F63" s="11">
        <f>SUMIFS(SmartTrans_Bus!H:H,SmartTrans_Bus!$C:$C,$B63)*55/10^8*SUM('Intracity Transport'!E$35:E$65)/SUM('Intracity Transport'!$D$35:$D$66)*CityTransportData!N$3/CityTransportData!$K$3</f>
        <v>243.40043412941327</v>
      </c>
      <c r="G63" s="11">
        <f>F63*CityTransportData!P$3</f>
        <v>273.66000475436516</v>
      </c>
      <c r="H63" s="11">
        <f>'Intracity Transport'!H61-('Intracity Transport'!G61-G63)*(1-$J$1)</f>
        <v>392.85227387719743</v>
      </c>
      <c r="I63" s="11">
        <f>'Intracity Transport'!I61-('Intracity Transport'!H61-H63)*(1-$M$1)</f>
        <v>478.8479126020261</v>
      </c>
      <c r="J63" s="11">
        <f>SUMIFS(SmartTrans_Bus!L:L,SmartTrans_Bus!$C:$C,$B63)*55/10^8</f>
        <v>520.93956085316609</v>
      </c>
      <c r="K63" s="11">
        <f>SUMIFS(SmartTrans_Bus!M:M,SmartTrans_Bus!$C:$C,$B63)*55/10^8</f>
        <v>529.79087899489298</v>
      </c>
      <c r="L63" s="11">
        <f>SUMIFS(SmartTrans_Bus!N:N,SmartTrans_Bus!$C:$C,$B63)*55/10^8</f>
        <v>537.436547831447</v>
      </c>
      <c r="M63" s="11">
        <f>SUMIFS(SmartTrans_Bus!O:O,SmartTrans_Bus!$C:$C,$B63)*55/10^8</f>
        <v>543.87341595028204</v>
      </c>
      <c r="N63" s="11">
        <f>SUMIFS(SmartTrans_Bus!P:P,SmartTrans_Bus!$C:$C,$B63)*55/10^8</f>
        <v>549.1058113161198</v>
      </c>
      <c r="O63" s="11">
        <f>SUMIFS(SmartTrans_Bus!Q:Q,SmartTrans_Bus!$C:$C,$B63)*55/10^8</f>
        <v>553.14554127094334</v>
      </c>
      <c r="P63" s="11">
        <f>SUMIFS(SmartTrans_Bus!R:R,SmartTrans_Bus!$C:$C,$B63)*55/10^8</f>
        <v>556.01189253400037</v>
      </c>
      <c r="Q63" s="11">
        <f>SUMIFS(SmartTrans_Bus!S:S,SmartTrans_Bus!$C:$C,$B63)*55/10^8</f>
        <v>557.73163120180345</v>
      </c>
      <c r="R63" s="11">
        <f>SUMIFS(SmartTrans_Bus!T:T,SmartTrans_Bus!$C:$C,$B63)*55/10^8</f>
        <v>558.33900274812777</v>
      </c>
      <c r="S63" s="11">
        <f>SUMIFS(SmartTrans_Bus!U:U,SmartTrans_Bus!$C:$C,$B63)*55/10^8</f>
        <v>557.8757320240145</v>
      </c>
      <c r="T63" s="11">
        <f>SUMIFS(SmartTrans_Bus!V:V,SmartTrans_Bus!$C:$C,$B63)*55/10^8</f>
        <v>556.39102325776662</v>
      </c>
      <c r="U63" s="11">
        <f>SUMIFS(SmartTrans_Bus!W:W,SmartTrans_Bus!$C:$C,$B63)*55/10^8</f>
        <v>553.94156005495222</v>
      </c>
      <c r="V63" s="11">
        <f>SUMIFS(SmartTrans_Bus!X:X,SmartTrans_Bus!$C:$C,$B63)*55/10^8</f>
        <v>550.59150539840391</v>
      </c>
      <c r="W63" s="11">
        <f>SUMIFS(SmartTrans_Bus!Y:Y,SmartTrans_Bus!$C:$C,$B63)*55/10^8</f>
        <v>546.41250164821781</v>
      </c>
      <c r="X63" s="11">
        <f>SUMIFS(SmartTrans_Bus!Z:Z,SmartTrans_Bus!$C:$C,$B63)*55/10^8</f>
        <v>541.48367054175333</v>
      </c>
      <c r="Y63" s="11">
        <f>SUMIFS(SmartTrans_Bus!AA:AA,SmartTrans_Bus!$C:$C,$B63)*55/10^8</f>
        <v>535.8916131936337</v>
      </c>
      <c r="Z63" s="11">
        <f>SUMIFS(SmartTrans_Bus!AB:AB,SmartTrans_Bus!$C:$C,$B63)*55/10^8</f>
        <v>529.73041009574854</v>
      </c>
      <c r="AA63" s="11">
        <f>SUMIFS(SmartTrans_Bus!AC:AC,SmartTrans_Bus!$C:$C,$B63)*55/10^8</f>
        <v>523.10162111725094</v>
      </c>
      <c r="AB63" s="11">
        <f>SUMIFS(SmartTrans_Bus!AD:AD,SmartTrans_Bus!$C:$C,$B63)*55/10^8</f>
        <v>516.11428550455241</v>
      </c>
      <c r="AC63" s="11">
        <f>SUMIFS(SmartTrans_Bus!AE:AE,SmartTrans_Bus!$C:$C,$B63)*55/10^8</f>
        <v>508.88492188133768</v>
      </c>
      <c r="AD63" s="11">
        <f>SUMIFS(SmartTrans_Bus!AF:AF,SmartTrans_Bus!$C:$C,$B63)*55/10^8</f>
        <v>501.53752824855127</v>
      </c>
      <c r="AE63" s="11">
        <f>SUMIFS(SmartTrans_Bus!AG:AG,SmartTrans_Bus!$C:$C,$B63)*55/10^8</f>
        <v>494.20358198439595</v>
      </c>
      <c r="AF63" s="11">
        <f>SUMIFS(SmartTrans_Bus!AH:AH,SmartTrans_Bus!$C:$C,$B63)*55/10^8</f>
        <v>487.02203984434874</v>
      </c>
      <c r="AG63" s="11">
        <f>SUMIFS(SmartTrans_Bus!AI:AI,SmartTrans_Bus!$C:$C,$B63)*55/10^8</f>
        <v>480.13933796114179</v>
      </c>
      <c r="AH63" s="11">
        <f>SUMIFS(SmartTrans_Bus!AJ:AJ,SmartTrans_Bus!$C:$C,$B63)*55/10^8</f>
        <v>473.70939184478067</v>
      </c>
      <c r="AI63" s="11">
        <f>SUMIFS(SmartTrans_Bus!AK:AK,SmartTrans_Bus!$C:$C,$B63)*55/10^8</f>
        <v>467.89359638252546</v>
      </c>
      <c r="AJ63" s="11">
        <f>SUMIFS(SmartTrans_Bus!AL:AL,SmartTrans_Bus!$C:$C,$B63)*55/10^8</f>
        <v>462.86082583890641</v>
      </c>
      <c r="AK63" s="11">
        <f>SUMIFS(SmartTrans_Bus!AM:AM,SmartTrans_Bus!$C:$C,$B63)*55/10^8</f>
        <v>458.78743385571283</v>
      </c>
      <c r="AL63" s="11">
        <f>SUMIFS(SmartTrans_Bus!AN:AN,SmartTrans_Bus!$C:$C,$B63)*55/10^8</f>
        <v>455.85725345200484</v>
      </c>
      <c r="AM63" s="11">
        <f>SUMIFS(SmartTrans_Bus!AO:AO,SmartTrans_Bus!$C:$C,$B63)*55/10^8</f>
        <v>454.26159702410035</v>
      </c>
      <c r="AN63" s="11">
        <f>SUMIFS(SmartTrans_Bus!AP:AP,SmartTrans_Bus!$C:$C,$B63)*55/10^8</f>
        <v>454.19925634558388</v>
      </c>
      <c r="AO63" s="11">
        <f>SUMIFS(SmartTrans_Bus!AQ:AQ,SmartTrans_Bus!$C:$C,$B63)*55/10^8</f>
        <v>455.8765025673041</v>
      </c>
      <c r="AP63" s="11">
        <f>SUMIFS(SmartTrans_Bus!AR:AR,SmartTrans_Bus!$C:$C,$B63)*55/10^8</f>
        <v>459.50708621737061</v>
      </c>
      <c r="AQ63" s="11">
        <f>SUMIFS(SmartTrans_Bus!AS:AS,SmartTrans_Bus!$C:$C,$B63)*55/10^8</f>
        <v>465.31223720116105</v>
      </c>
      <c r="AR63" s="11">
        <f>SUMIFS(SmartTrans_Bus!AT:AT,SmartTrans_Bus!$C:$C,$B63)*55/10^8</f>
        <v>473.52066480132294</v>
      </c>
    </row>
    <row r="64" spans="1:44" ht="15.65">
      <c r="A64" t="s">
        <v>848</v>
      </c>
      <c r="B64" s="59" t="s">
        <v>466</v>
      </c>
      <c r="C64" s="11">
        <f>SUMIFS(SmartTrans_Bus!E:E,SmartTrans_Bus!$C:$C,$B64)*55/10^8</f>
        <v>339.63643311272699</v>
      </c>
      <c r="D64" s="11">
        <f>SUMIFS(SmartTrans_Bus!F:F,SmartTrans_Bus!$C:$C,$B64)*55/10^8*SUM('Intracity Transport'!C$35:C$65)/SUM('Intracity Transport'!$D$35:$D$66)*CityTransportData!L$3/CityTransportData!$K$3</f>
        <v>205.10059524163532</v>
      </c>
      <c r="E64" s="11">
        <f>SUMIFS(SmartTrans_Bus!G:G,SmartTrans_Bus!$C:$C,$B64)*55/10^8*SUM('Intracity Transport'!D$35:D$65)/SUM('Intracity Transport'!$D$35:$D$66)*CityTransportData!M$3/CityTransportData!$K$3</f>
        <v>218.14453980934096</v>
      </c>
      <c r="F64" s="11">
        <f>SUMIFS(SmartTrans_Bus!H:H,SmartTrans_Bus!$C:$C,$B64)*55/10^8*SUM('Intracity Transport'!E$35:E$65)/SUM('Intracity Transport'!$D$35:$D$66)*CityTransportData!N$3/CityTransportData!$K$3</f>
        <v>152.58515088341443</v>
      </c>
      <c r="G64" s="11">
        <f>F64*CityTransportData!P$3</f>
        <v>171.55455480411871</v>
      </c>
      <c r="H64" s="11">
        <f>'Intracity Transport'!H62-('Intracity Transport'!G62-G64)*(1-$J$1)</f>
        <v>222.85987454216013</v>
      </c>
      <c r="I64" s="11">
        <f>'Intracity Transport'!I62-('Intracity Transport'!H62-H64)*(1-$M$1)</f>
        <v>258.659254769965</v>
      </c>
      <c r="J64" s="11">
        <f>SUMIFS(SmartTrans_Bus!L:L,SmartTrans_Bus!$C:$C,$B64)*55/10^8</f>
        <v>272.92307027557814</v>
      </c>
      <c r="K64" s="11">
        <f>SUMIFS(SmartTrans_Bus!M:M,SmartTrans_Bus!$C:$C,$B64)*55/10^8</f>
        <v>271.27226865058509</v>
      </c>
      <c r="L64" s="11">
        <f>SUMIFS(SmartTrans_Bus!N:N,SmartTrans_Bus!$C:$C,$B64)*55/10^8</f>
        <v>270.978370290116</v>
      </c>
      <c r="M64" s="11">
        <f>SUMIFS(SmartTrans_Bus!O:O,SmartTrans_Bus!$C:$C,$B64)*55/10^8</f>
        <v>271.86374627110115</v>
      </c>
      <c r="N64" s="11">
        <f>SUMIFS(SmartTrans_Bus!P:P,SmartTrans_Bus!$C:$C,$B64)*55/10^8</f>
        <v>273.76145162531628</v>
      </c>
      <c r="O64" s="11">
        <f>SUMIFS(SmartTrans_Bus!Q:Q,SmartTrans_Bus!$C:$C,$B64)*55/10^8</f>
        <v>276.51522533938288</v>
      </c>
      <c r="P64" s="11">
        <f>SUMIFS(SmartTrans_Bus!R:R,SmartTrans_Bus!$C:$C,$B64)*55/10^8</f>
        <v>279.97949035477029</v>
      </c>
      <c r="Q64" s="11">
        <f>SUMIFS(SmartTrans_Bus!S:S,SmartTrans_Bus!$C:$C,$B64)*55/10^8</f>
        <v>284.01935356779148</v>
      </c>
      <c r="R64" s="11">
        <f>SUMIFS(SmartTrans_Bus!T:T,SmartTrans_Bus!$C:$C,$B64)*55/10^8</f>
        <v>288.51060582960696</v>
      </c>
      <c r="S64" s="11">
        <f>SUMIFS(SmartTrans_Bus!U:U,SmartTrans_Bus!$C:$C,$B64)*55/10^8</f>
        <v>293.33972194622322</v>
      </c>
      <c r="T64" s="11">
        <f>SUMIFS(SmartTrans_Bus!V:V,SmartTrans_Bus!$C:$C,$B64)*55/10^8</f>
        <v>298.40386067849164</v>
      </c>
      <c r="U64" s="11">
        <f>SUMIFS(SmartTrans_Bus!W:W,SmartTrans_Bus!$C:$C,$B64)*55/10^8</f>
        <v>303.61086474211072</v>
      </c>
      <c r="V64" s="11">
        <f>SUMIFS(SmartTrans_Bus!X:X,SmartTrans_Bus!$C:$C,$B64)*55/10^8</f>
        <v>308.87926080762458</v>
      </c>
      <c r="W64" s="11">
        <f>SUMIFS(SmartTrans_Bus!Y:Y,SmartTrans_Bus!$C:$C,$B64)*55/10^8</f>
        <v>314.13825950042349</v>
      </c>
      <c r="X64" s="11">
        <f>SUMIFS(SmartTrans_Bus!Z:Z,SmartTrans_Bus!$C:$C,$B64)*55/10^8</f>
        <v>319.32775540074289</v>
      </c>
      <c r="Y64" s="11">
        <f>SUMIFS(SmartTrans_Bus!AA:AA,SmartTrans_Bus!$C:$C,$B64)*55/10^8</f>
        <v>324.39832704366484</v>
      </c>
      <c r="Z64" s="11">
        <f>SUMIFS(SmartTrans_Bus!AB:AB,SmartTrans_Bus!$C:$C,$B64)*55/10^8</f>
        <v>329.31123691911915</v>
      </c>
      <c r="AA64" s="11">
        <f>SUMIFS(SmartTrans_Bus!AC:AC,SmartTrans_Bus!$C:$C,$B64)*55/10^8</f>
        <v>334.03843147187757</v>
      </c>
      <c r="AB64" s="11">
        <f>SUMIFS(SmartTrans_Bus!AD:AD,SmartTrans_Bus!$C:$C,$B64)*55/10^8</f>
        <v>338.56254110156181</v>
      </c>
      <c r="AC64" s="11">
        <f>SUMIFS(SmartTrans_Bus!AE:AE,SmartTrans_Bus!$C:$C,$B64)*55/10^8</f>
        <v>342.87688016263678</v>
      </c>
      <c r="AD64" s="11">
        <f>SUMIFS(SmartTrans_Bus!AF:AF,SmartTrans_Bus!$C:$C,$B64)*55/10^8</f>
        <v>346.9854469644161</v>
      </c>
      <c r="AE64" s="11">
        <f>SUMIFS(SmartTrans_Bus!AG:AG,SmartTrans_Bus!$C:$C,$B64)*55/10^8</f>
        <v>350.90292377105698</v>
      </c>
      <c r="AF64" s="11">
        <f>SUMIFS(SmartTrans_Bus!AH:AH,SmartTrans_Bus!$C:$C,$B64)*55/10^8</f>
        <v>354.6546768015632</v>
      </c>
      <c r="AG64" s="11">
        <f>SUMIFS(SmartTrans_Bus!AI:AI,SmartTrans_Bus!$C:$C,$B64)*55/10^8</f>
        <v>358.27675622978552</v>
      </c>
      <c r="AH64" s="11">
        <f>SUMIFS(SmartTrans_Bus!AJ:AJ,SmartTrans_Bus!$C:$C,$B64)*55/10^8</f>
        <v>361.8158961844195</v>
      </c>
      <c r="AI64" s="11">
        <f>SUMIFS(SmartTrans_Bus!AK:AK,SmartTrans_Bus!$C:$C,$B64)*55/10^8</f>
        <v>365.32951474900824</v>
      </c>
      <c r="AJ64" s="11">
        <f>SUMIFS(SmartTrans_Bus!AL:AL,SmartTrans_Bus!$C:$C,$B64)*55/10^8</f>
        <v>368.88571396193834</v>
      </c>
      <c r="AK64" s="11">
        <f>SUMIFS(SmartTrans_Bus!AM:AM,SmartTrans_Bus!$C:$C,$B64)*55/10^8</f>
        <v>372.5632798164454</v>
      </c>
      <c r="AL64" s="11">
        <f>SUMIFS(SmartTrans_Bus!AN:AN,SmartTrans_Bus!$C:$C,$B64)*55/10^8</f>
        <v>376.45168226060804</v>
      </c>
      <c r="AM64" s="11">
        <f>SUMIFS(SmartTrans_Bus!AO:AO,SmartTrans_Bus!$C:$C,$B64)*55/10^8</f>
        <v>380.65107519735375</v>
      </c>
      <c r="AN64" s="11">
        <f>SUMIFS(SmartTrans_Bus!AP:AP,SmartTrans_Bus!$C:$C,$B64)*55/10^8</f>
        <v>385.27229648445353</v>
      </c>
      <c r="AO64" s="11">
        <f>SUMIFS(SmartTrans_Bus!AQ:AQ,SmartTrans_Bus!$C:$C,$B64)*55/10^8</f>
        <v>390.43686793452594</v>
      </c>
      <c r="AP64" s="11">
        <f>SUMIFS(SmartTrans_Bus!AR:AR,SmartTrans_Bus!$C:$C,$B64)*55/10^8</f>
        <v>396.27699531503646</v>
      </c>
      <c r="AQ64" s="11">
        <f>SUMIFS(SmartTrans_Bus!AS:AS,SmartTrans_Bus!$C:$C,$B64)*55/10^8</f>
        <v>402.93556834829377</v>
      </c>
      <c r="AR64" s="11">
        <f>SUMIFS(SmartTrans_Bus!AT:AT,SmartTrans_Bus!$C:$C,$B64)*55/10^8</f>
        <v>410.56616071145493</v>
      </c>
    </row>
    <row r="65" spans="1:44" ht="15.65">
      <c r="A65" t="s">
        <v>847</v>
      </c>
      <c r="B65" s="59" t="s">
        <v>450</v>
      </c>
      <c r="C65" s="11">
        <f>SUMIFS(SmartTrans_Bus!E:E,SmartTrans_Bus!$C:$C,$B65)*55/10^8</f>
        <v>89.134635419560453</v>
      </c>
      <c r="D65" s="11">
        <f>SUMIFS(SmartTrans_Bus!F:F,SmartTrans_Bus!$C:$C,$B65)*55/10^8*SUM('Intracity Transport'!C$35:C$65)/SUM('Intracity Transport'!$D$35:$D$66)*CityTransportData!L$3/CityTransportData!$K$3</f>
        <v>57.755143232725821</v>
      </c>
      <c r="E65" s="11">
        <f>SUMIFS(SmartTrans_Bus!G:G,SmartTrans_Bus!$C:$C,$B65)*55/10^8*SUM('Intracity Transport'!D$35:D$65)/SUM('Intracity Transport'!$D$35:$D$66)*CityTransportData!M$3/CityTransportData!$K$3</f>
        <v>65.625879318073686</v>
      </c>
      <c r="F65" s="11">
        <f>SUMIFS(SmartTrans_Bus!H:H,SmartTrans_Bus!$C:$C,$B65)*55/10^8*SUM('Intracity Transport'!E$35:E$65)/SUM('Intracity Transport'!$D$35:$D$66)*CityTransportData!N$3/CityTransportData!$K$3</f>
        <v>48.783694901788465</v>
      </c>
      <c r="G65" s="11">
        <f>F65*CityTransportData!P$3</f>
        <v>54.84848959497257</v>
      </c>
      <c r="H65" s="11">
        <f>'Intracity Transport'!H63-('Intracity Transport'!G63-G65)*(1-$J$1)</f>
        <v>78.458805845413039</v>
      </c>
      <c r="I65" s="11">
        <f>'Intracity Transport'!I63-('Intracity Transport'!H63-H65)*(1-$M$1)</f>
        <v>95.764447363080393</v>
      </c>
      <c r="J65" s="11">
        <f>SUMIFS(SmartTrans_Bus!L:L,SmartTrans_Bus!$C:$C,$B65)*55/10^8</f>
        <v>104.60483728608403</v>
      </c>
      <c r="K65" s="11">
        <f>SUMIFS(SmartTrans_Bus!M:M,SmartTrans_Bus!$C:$C,$B65)*55/10^8</f>
        <v>107.06404506442638</v>
      </c>
      <c r="L65" s="11">
        <f>SUMIFS(SmartTrans_Bus!N:N,SmartTrans_Bus!$C:$C,$B65)*55/10^8</f>
        <v>109.4707864600035</v>
      </c>
      <c r="M65" s="11">
        <f>SUMIFS(SmartTrans_Bus!O:O,SmartTrans_Bus!$C:$C,$B65)*55/10^8</f>
        <v>111.7945099229302</v>
      </c>
      <c r="N65" s="11">
        <f>SUMIFS(SmartTrans_Bus!P:P,SmartTrans_Bus!$C:$C,$B65)*55/10^8</f>
        <v>114.0077447657447</v>
      </c>
      <c r="O65" s="11">
        <f>SUMIFS(SmartTrans_Bus!Q:Q,SmartTrans_Bus!$C:$C,$B65)*55/10^8</f>
        <v>116.08610116340905</v>
      </c>
      <c r="P65" s="11">
        <f>SUMIFS(SmartTrans_Bus!R:R,SmartTrans_Bus!$C:$C,$B65)*55/10^8</f>
        <v>118.00827015330891</v>
      </c>
      <c r="Q65" s="11">
        <f>SUMIFS(SmartTrans_Bus!S:S,SmartTrans_Bus!$C:$C,$B65)*55/10^8</f>
        <v>119.75602363525307</v>
      </c>
      <c r="R65" s="11">
        <f>SUMIFS(SmartTrans_Bus!T:T,SmartTrans_Bus!$C:$C,$B65)*55/10^8</f>
        <v>121.31421437147397</v>
      </c>
      <c r="S65" s="11">
        <f>SUMIFS(SmartTrans_Bus!U:U,SmartTrans_Bus!$C:$C,$B65)*55/10^8</f>
        <v>122.67077598662797</v>
      </c>
      <c r="T65" s="11">
        <f>SUMIFS(SmartTrans_Bus!V:V,SmartTrans_Bus!$C:$C,$B65)*55/10^8</f>
        <v>123.81672296779475</v>
      </c>
      <c r="U65" s="11">
        <f>SUMIFS(SmartTrans_Bus!W:W,SmartTrans_Bus!$C:$C,$B65)*55/10^8</f>
        <v>124.74615066447731</v>
      </c>
      <c r="V65" s="11">
        <f>SUMIFS(SmartTrans_Bus!X:X,SmartTrans_Bus!$C:$C,$B65)*55/10^8</f>
        <v>125.45623528860267</v>
      </c>
      <c r="W65" s="11">
        <f>SUMIFS(SmartTrans_Bus!Y:Y,SmartTrans_Bus!$C:$C,$B65)*55/10^8</f>
        <v>125.94723391452102</v>
      </c>
      <c r="X65" s="11">
        <f>SUMIFS(SmartTrans_Bus!Z:Z,SmartTrans_Bus!$C:$C,$B65)*55/10^8</f>
        <v>126.22248447900611</v>
      </c>
      <c r="Y65" s="11">
        <f>SUMIFS(SmartTrans_Bus!AA:AA,SmartTrans_Bus!$C:$C,$B65)*55/10^8</f>
        <v>126.28840578125545</v>
      </c>
      <c r="Z65" s="11">
        <f>SUMIFS(SmartTrans_Bus!AB:AB,SmartTrans_Bus!$C:$C,$B65)*55/10^8</f>
        <v>126.15449748289026</v>
      </c>
      <c r="AA65" s="11">
        <f>SUMIFS(SmartTrans_Bus!AC:AC,SmartTrans_Bus!$C:$C,$B65)*55/10^8</f>
        <v>125.83334010795477</v>
      </c>
      <c r="AB65" s="11">
        <f>SUMIFS(SmartTrans_Bus!AD:AD,SmartTrans_Bus!$C:$C,$B65)*55/10^8</f>
        <v>125.3405950429176</v>
      </c>
      <c r="AC65" s="11">
        <f>SUMIFS(SmartTrans_Bus!AE:AE,SmartTrans_Bus!$C:$C,$B65)*55/10^8</f>
        <v>124.69500453666934</v>
      </c>
      <c r="AD65" s="11">
        <f>SUMIFS(SmartTrans_Bus!AF:AF,SmartTrans_Bus!$C:$C,$B65)*55/10^8</f>
        <v>123.91839170052555</v>
      </c>
      <c r="AE65" s="11">
        <f>SUMIFS(SmartTrans_Bus!AG:AG,SmartTrans_Bus!$C:$C,$B65)*55/10^8</f>
        <v>123.03566050822546</v>
      </c>
      <c r="AF65" s="11">
        <f>SUMIFS(SmartTrans_Bus!AH:AH,SmartTrans_Bus!$C:$C,$B65)*55/10^8</f>
        <v>122.07479579593073</v>
      </c>
      <c r="AG65" s="11">
        <f>SUMIFS(SmartTrans_Bus!AI:AI,SmartTrans_Bus!$C:$C,$B65)*55/10^8</f>
        <v>121.06686326222741</v>
      </c>
      <c r="AH65" s="11">
        <f>SUMIFS(SmartTrans_Bus!AJ:AJ,SmartTrans_Bus!$C:$C,$B65)*55/10^8</f>
        <v>120.04600946812506</v>
      </c>
      <c r="AI65" s="11">
        <f>SUMIFS(SmartTrans_Bus!AK:AK,SmartTrans_Bus!$C:$C,$B65)*55/10^8</f>
        <v>119.04946183705653</v>
      </c>
      <c r="AJ65" s="11">
        <f>SUMIFS(SmartTrans_Bus!AL:AL,SmartTrans_Bus!$C:$C,$B65)*55/10^8</f>
        <v>118.11752865487797</v>
      </c>
      <c r="AK65" s="11">
        <f>SUMIFS(SmartTrans_Bus!AM:AM,SmartTrans_Bus!$C:$C,$B65)*55/10^8</f>
        <v>117.29359906986969</v>
      </c>
      <c r="AL65" s="11">
        <f>SUMIFS(SmartTrans_Bus!AN:AN,SmartTrans_Bus!$C:$C,$B65)*55/10^8</f>
        <v>116.62414309273491</v>
      </c>
      <c r="AM65" s="11">
        <f>SUMIFS(SmartTrans_Bus!AO:AO,SmartTrans_Bus!$C:$C,$B65)*55/10^8</f>
        <v>116.15871159660108</v>
      </c>
      <c r="AN65" s="11">
        <f>SUMIFS(SmartTrans_Bus!AP:AP,SmartTrans_Bus!$C:$C,$B65)*55/10^8</f>
        <v>115.94993631701884</v>
      </c>
      <c r="AO65" s="11">
        <f>SUMIFS(SmartTrans_Bus!AQ:AQ,SmartTrans_Bus!$C:$C,$B65)*55/10^8</f>
        <v>116.05352985196268</v>
      </c>
      <c r="AP65" s="11">
        <f>SUMIFS(SmartTrans_Bus!AR:AR,SmartTrans_Bus!$C:$C,$B65)*55/10^8</f>
        <v>116.52828566182976</v>
      </c>
      <c r="AQ65" s="11">
        <f>SUMIFS(SmartTrans_Bus!AS:AS,SmartTrans_Bus!$C:$C,$B65)*55/10^8</f>
        <v>117.43607806944154</v>
      </c>
      <c r="AR65" s="11">
        <f>SUMIFS(SmartTrans_Bus!AT:AT,SmartTrans_Bus!$C:$C,$B65)*55/10^8</f>
        <v>118.84186226004314</v>
      </c>
    </row>
    <row r="66" spans="1:44" ht="15.65">
      <c r="A66" t="s">
        <v>846</v>
      </c>
      <c r="B66" s="59" t="s">
        <v>451</v>
      </c>
      <c r="C66" s="11">
        <f>SUMIFS(SmartTrans_Bus!E:E,SmartTrans_Bus!$C:$C,$B66)*55/10^8</f>
        <v>77.856266807795578</v>
      </c>
      <c r="D66" s="11">
        <f>SUMIFS(SmartTrans_Bus!F:F,SmartTrans_Bus!$C:$C,$B66)*55/10^8*SUM('Intracity Transport'!C$35:C$65)/SUM('Intracity Transport'!$D$35:$D$66)*CityTransportData!L$3/CityTransportData!$K$3</f>
        <v>51.997819456901965</v>
      </c>
      <c r="E66" s="11">
        <f>SUMIFS(SmartTrans_Bus!G:G,SmartTrans_Bus!$C:$C,$B66)*55/10^8*SUM('Intracity Transport'!D$35:D$65)/SUM('Intracity Transport'!$D$35:$D$66)*CityTransportData!M$3/CityTransportData!$K$3</f>
        <v>60.409946871834514</v>
      </c>
      <c r="F66" s="11">
        <f>SUMIFS(SmartTrans_Bus!H:H,SmartTrans_Bus!$C:$C,$B66)*55/10^8*SUM('Intracity Transport'!E$35:E$65)/SUM('Intracity Transport'!$D$35:$D$66)*CityTransportData!N$3/CityTransportData!$K$3</f>
        <v>45.617245747596421</v>
      </c>
      <c r="G66" s="11">
        <f>F66*CityTransportData!P$3</f>
        <v>51.288387109165477</v>
      </c>
      <c r="H66" s="11">
        <f>'Intracity Transport'!H64-('Intracity Transport'!G64-G66)*(1-$J$1)</f>
        <v>74.491094860412119</v>
      </c>
      <c r="I66" s="11">
        <f>'Intracity Transport'!I64-('Intracity Transport'!H64-H66)*(1-$M$1)</f>
        <v>91.389919919400697</v>
      </c>
      <c r="J66" s="11">
        <f>SUMIFS(SmartTrans_Bus!L:L,SmartTrans_Bus!$C:$C,$B66)*55/10^8</f>
        <v>99.97185565253595</v>
      </c>
      <c r="K66" s="11">
        <f>SUMIFS(SmartTrans_Bus!M:M,SmartTrans_Bus!$C:$C,$B66)*55/10^8</f>
        <v>102.28553556777398</v>
      </c>
      <c r="L66" s="11">
        <f>SUMIFS(SmartTrans_Bus!N:N,SmartTrans_Bus!$C:$C,$B66)*55/10^8</f>
        <v>104.44123331462183</v>
      </c>
      <c r="M66" s="11">
        <f>SUMIFS(SmartTrans_Bus!O:O,SmartTrans_Bus!$C:$C,$B66)*55/10^8</f>
        <v>106.45386950854513</v>
      </c>
      <c r="N66" s="11">
        <f>SUMIFS(SmartTrans_Bus!P:P,SmartTrans_Bus!$C:$C,$B66)*55/10^8</f>
        <v>108.33720763632267</v>
      </c>
      <c r="O66" s="11">
        <f>SUMIFS(SmartTrans_Bus!Q:Q,SmartTrans_Bus!$C:$C,$B66)*55/10^8</f>
        <v>110.10385405604877</v>
      </c>
      <c r="P66" s="11">
        <f>SUMIFS(SmartTrans_Bus!R:R,SmartTrans_Bus!$C:$C,$B66)*55/10^8</f>
        <v>111.76525799713053</v>
      </c>
      <c r="Q66" s="11">
        <f>SUMIFS(SmartTrans_Bus!S:S,SmartTrans_Bus!$C:$C,$B66)*55/10^8</f>
        <v>113.33171156028936</v>
      </c>
      <c r="R66" s="11">
        <f>SUMIFS(SmartTrans_Bus!T:T,SmartTrans_Bus!$C:$C,$B66)*55/10^8</f>
        <v>114.81234971756081</v>
      </c>
      <c r="S66" s="11">
        <f>SUMIFS(SmartTrans_Bus!U:U,SmartTrans_Bus!$C:$C,$B66)*55/10^8</f>
        <v>116.2151503122945</v>
      </c>
      <c r="T66" s="11">
        <f>SUMIFS(SmartTrans_Bus!V:V,SmartTrans_Bus!$C:$C,$B66)*55/10^8</f>
        <v>117.54693405915394</v>
      </c>
      <c r="U66" s="11">
        <f>SUMIFS(SmartTrans_Bus!W:W,SmartTrans_Bus!$C:$C,$B66)*55/10^8</f>
        <v>118.81336454411638</v>
      </c>
      <c r="V66" s="11">
        <f>SUMIFS(SmartTrans_Bus!X:X,SmartTrans_Bus!$C:$C,$B66)*55/10^8</f>
        <v>120.0189482244737</v>
      </c>
      <c r="W66" s="11">
        <f>SUMIFS(SmartTrans_Bus!Y:Y,SmartTrans_Bus!$C:$C,$B66)*55/10^8</f>
        <v>121.16703442883154</v>
      </c>
      <c r="X66" s="11">
        <f>SUMIFS(SmartTrans_Bus!Z:Z,SmartTrans_Bus!$C:$C,$B66)*55/10^8</f>
        <v>122.2598153571091</v>
      </c>
      <c r="Y66" s="11">
        <f>SUMIFS(SmartTrans_Bus!AA:AA,SmartTrans_Bus!$C:$C,$B66)*55/10^8</f>
        <v>123.29832608054062</v>
      </c>
      <c r="Z66" s="11">
        <f>SUMIFS(SmartTrans_Bus!AB:AB,SmartTrans_Bus!$C:$C,$B66)*55/10^8</f>
        <v>124.28244454167324</v>
      </c>
      <c r="AA66" s="11">
        <f>SUMIFS(SmartTrans_Bus!AC:AC,SmartTrans_Bus!$C:$C,$B66)*55/10^8</f>
        <v>125.21089155436907</v>
      </c>
      <c r="AB66" s="11">
        <f>SUMIFS(SmartTrans_Bus!AD:AD,SmartTrans_Bus!$C:$C,$B66)*55/10^8</f>
        <v>126.08123080380335</v>
      </c>
      <c r="AC66" s="11">
        <f>SUMIFS(SmartTrans_Bus!AE:AE,SmartTrans_Bus!$C:$C,$B66)*55/10^8</f>
        <v>126.88986884646557</v>
      </c>
      <c r="AD66" s="11">
        <f>SUMIFS(SmartTrans_Bus!AF:AF,SmartTrans_Bus!$C:$C,$B66)*55/10^8</f>
        <v>127.63205511016042</v>
      </c>
      <c r="AE66" s="11">
        <f>SUMIFS(SmartTrans_Bus!AG:AG,SmartTrans_Bus!$C:$C,$B66)*55/10^8</f>
        <v>128.30188189400428</v>
      </c>
      <c r="AF66" s="11">
        <f>SUMIFS(SmartTrans_Bus!AH:AH,SmartTrans_Bus!$C:$C,$B66)*55/10^8</f>
        <v>128.89228436842956</v>
      </c>
      <c r="AG66" s="11">
        <f>SUMIFS(SmartTrans_Bus!AI:AI,SmartTrans_Bus!$C:$C,$B66)*55/10^8</f>
        <v>129.39504057518246</v>
      </c>
      <c r="AH66" s="11">
        <f>SUMIFS(SmartTrans_Bus!AJ:AJ,SmartTrans_Bus!$C:$C,$B66)*55/10^8</f>
        <v>129.80077142732208</v>
      </c>
      <c r="AI66" s="11">
        <f>SUMIFS(SmartTrans_Bus!AK:AK,SmartTrans_Bus!$C:$C,$B66)*55/10^8</f>
        <v>130.09894070922252</v>
      </c>
      <c r="AJ66" s="11">
        <f>SUMIFS(SmartTrans_Bus!AL:AL,SmartTrans_Bus!$C:$C,$B66)*55/10^8</f>
        <v>130.27785507657151</v>
      </c>
      <c r="AK66" s="11">
        <f>SUMIFS(SmartTrans_Bus!AM:AM,SmartTrans_Bus!$C:$C,$B66)*55/10^8</f>
        <v>130.32466405637118</v>
      </c>
      <c r="AL66" s="11">
        <f>SUMIFS(SmartTrans_Bus!AN:AN,SmartTrans_Bus!$C:$C,$B66)*55/10^8</f>
        <v>130.22536004693677</v>
      </c>
      <c r="AM66" s="11">
        <f>SUMIFS(SmartTrans_Bus!AO:AO,SmartTrans_Bus!$C:$C,$B66)*55/10^8</f>
        <v>129.96477831789892</v>
      </c>
      <c r="AN66" s="11">
        <f>SUMIFS(SmartTrans_Bus!AP:AP,SmartTrans_Bus!$C:$C,$B66)*55/10^8</f>
        <v>129.52659701020042</v>
      </c>
      <c r="AO66" s="11">
        <f>SUMIFS(SmartTrans_Bus!AQ:AQ,SmartTrans_Bus!$C:$C,$B66)*55/10^8</f>
        <v>128.89333713610006</v>
      </c>
      <c r="AP66" s="11">
        <f>SUMIFS(SmartTrans_Bus!AR:AR,SmartTrans_Bus!$C:$C,$B66)*55/10^8</f>
        <v>128.04636257916985</v>
      </c>
      <c r="AQ66" s="11">
        <f>SUMIFS(SmartTrans_Bus!AS:AS,SmartTrans_Bus!$C:$C,$B66)*55/10^8</f>
        <v>126.96588009429387</v>
      </c>
      <c r="AR66" s="11">
        <f>SUMIFS(SmartTrans_Bus!AT:AT,SmartTrans_Bus!$C:$C,$B66)*55/10^8</f>
        <v>125.63093930767435</v>
      </c>
    </row>
    <row r="67" spans="1:44" ht="15.65">
      <c r="A67" t="s">
        <v>845</v>
      </c>
      <c r="B67" s="59" t="s">
        <v>442</v>
      </c>
      <c r="C67" s="11">
        <f>SUMIFS(SmartTrans_Bus!E:E,SmartTrans_Bus!$C:$C,$B67)*55/10^8</f>
        <v>378.167346738052</v>
      </c>
      <c r="D67" s="11">
        <f>SUMIFS(SmartTrans_Bus!F:F,SmartTrans_Bus!$C:$C,$B67)*55/10^8*SUM('Intracity Transport'!C$35:C$65)/SUM('Intracity Transport'!$D$35:$D$66)*CityTransportData!L$3/CityTransportData!$K$3</f>
        <v>240.7226955723124</v>
      </c>
      <c r="E67" s="11">
        <f>SUMIFS(SmartTrans_Bus!G:G,SmartTrans_Bus!$C:$C,$B67)*55/10^8*SUM('Intracity Transport'!D$35:D$65)/SUM('Intracity Transport'!$D$35:$D$66)*CityTransportData!M$3/CityTransportData!$K$3</f>
        <v>269.82988999312914</v>
      </c>
      <c r="F67" s="11">
        <f>SUMIFS(SmartTrans_Bus!H:H,SmartTrans_Bus!$C:$C,$B67)*55/10^8*SUM('Intracity Transport'!E$35:E$65)/SUM('Intracity Transport'!$D$35:$D$66)*CityTransportData!N$3/CityTransportData!$K$3</f>
        <v>198.60647670435537</v>
      </c>
      <c r="G67" s="11">
        <f>F67*CityTransportData!P$3</f>
        <v>223.2972572689167</v>
      </c>
      <c r="H67" s="11">
        <f>'Intracity Transport'!H65-('Intracity Transport'!G65-G67)*(1-$J$1)</f>
        <v>316.44906055315573</v>
      </c>
      <c r="I67" s="11">
        <f>'Intracity Transport'!I65-('Intracity Transport'!H65-H67)*(1-$M$1)</f>
        <v>385.16285498474014</v>
      </c>
      <c r="J67" s="11">
        <f>SUMIFS(SmartTrans_Bus!L:L,SmartTrans_Bus!$C:$C,$B67)*55/10^8</f>
        <v>420.64109828401308</v>
      </c>
      <c r="K67" s="11">
        <f>SUMIFS(SmartTrans_Bus!M:M,SmartTrans_Bus!$C:$C,$B67)*55/10^8</f>
        <v>431.11214947243957</v>
      </c>
      <c r="L67" s="11">
        <f>SUMIFS(SmartTrans_Bus!N:N,SmartTrans_Bus!$C:$C,$B67)*55/10^8</f>
        <v>441.83026887261434</v>
      </c>
      <c r="M67" s="11">
        <f>SUMIFS(SmartTrans_Bus!O:O,SmartTrans_Bus!$C:$C,$B67)*55/10^8</f>
        <v>452.56296457165763</v>
      </c>
      <c r="N67" s="11">
        <f>SUMIFS(SmartTrans_Bus!P:P,SmartTrans_Bus!$C:$C,$B67)*55/10^8</f>
        <v>463.0985845431756</v>
      </c>
      <c r="O67" s="11">
        <f>SUMIFS(SmartTrans_Bus!Q:Q,SmartTrans_Bus!$C:$C,$B67)*55/10^8</f>
        <v>473.24631664726502</v>
      </c>
      <c r="P67" s="11">
        <f>SUMIFS(SmartTrans_Bus!R:R,SmartTrans_Bus!$C:$C,$B67)*55/10^8</f>
        <v>482.83618863050242</v>
      </c>
      <c r="Q67" s="11">
        <f>SUMIFS(SmartTrans_Bus!S:S,SmartTrans_Bus!$C:$C,$B67)*55/10^8</f>
        <v>491.71906812595785</v>
      </c>
      <c r="R67" s="11">
        <f>SUMIFS(SmartTrans_Bus!T:T,SmartTrans_Bus!$C:$C,$B67)*55/10^8</f>
        <v>499.76666265318357</v>
      </c>
      <c r="S67" s="11">
        <f>SUMIFS(SmartTrans_Bus!U:U,SmartTrans_Bus!$C:$C,$B67)*55/10^8</f>
        <v>506.87151961822076</v>
      </c>
      <c r="T67" s="11">
        <f>SUMIFS(SmartTrans_Bus!V:V,SmartTrans_Bus!$C:$C,$B67)*55/10^8</f>
        <v>512.94702631359462</v>
      </c>
      <c r="U67" s="11">
        <f>SUMIFS(SmartTrans_Bus!W:W,SmartTrans_Bus!$C:$C,$B67)*55/10^8</f>
        <v>517.92740991832125</v>
      </c>
      <c r="V67" s="11">
        <f>SUMIFS(SmartTrans_Bus!X:X,SmartTrans_Bus!$C:$C,$B67)*55/10^8</f>
        <v>521.76773749789913</v>
      </c>
      <c r="W67" s="11">
        <f>SUMIFS(SmartTrans_Bus!Y:Y,SmartTrans_Bus!$C:$C,$B67)*55/10^8</f>
        <v>524.44391600431584</v>
      </c>
      <c r="X67" s="11">
        <f>SUMIFS(SmartTrans_Bus!Z:Z,SmartTrans_Bus!$C:$C,$B67)*55/10^8</f>
        <v>525.95269227604581</v>
      </c>
      <c r="Y67" s="11">
        <f>SUMIFS(SmartTrans_Bus!AA:AA,SmartTrans_Bus!$C:$C,$B67)*55/10^8</f>
        <v>526.31165303804778</v>
      </c>
      <c r="Z67" s="11">
        <f>SUMIFS(SmartTrans_Bus!AB:AB,SmartTrans_Bus!$C:$C,$B67)*55/10^8</f>
        <v>525.55922490176761</v>
      </c>
      <c r="AA67" s="11">
        <f>SUMIFS(SmartTrans_Bus!AC:AC,SmartTrans_Bus!$C:$C,$B67)*55/10^8</f>
        <v>523.75467436514111</v>
      </c>
      <c r="AB67" s="11">
        <f>SUMIFS(SmartTrans_Bus!AD:AD,SmartTrans_Bus!$C:$C,$B67)*55/10^8</f>
        <v>520.97810781258897</v>
      </c>
      <c r="AC67" s="11">
        <f>SUMIFS(SmartTrans_Bus!AE:AE,SmartTrans_Bus!$C:$C,$B67)*55/10^8</f>
        <v>517.33047151501546</v>
      </c>
      <c r="AD67" s="11">
        <f>SUMIFS(SmartTrans_Bus!AF:AF,SmartTrans_Bus!$C:$C,$B67)*55/10^8</f>
        <v>512.9335516298155</v>
      </c>
      <c r="AE67" s="11">
        <f>SUMIFS(SmartTrans_Bus!AG:AG,SmartTrans_Bus!$C:$C,$B67)*55/10^8</f>
        <v>507.92997420086851</v>
      </c>
      <c r="AF67" s="11">
        <f>SUMIFS(SmartTrans_Bus!AH:AH,SmartTrans_Bus!$C:$C,$B67)*55/10^8</f>
        <v>502.4832051585434</v>
      </c>
      <c r="AG67" s="11">
        <f>SUMIFS(SmartTrans_Bus!AI:AI,SmartTrans_Bus!$C:$C,$B67)*55/10^8</f>
        <v>496.77755031969002</v>
      </c>
      <c r="AH67" s="11">
        <f>SUMIFS(SmartTrans_Bus!AJ:AJ,SmartTrans_Bus!$C:$C,$B67)*55/10^8</f>
        <v>491.01815538764924</v>
      </c>
      <c r="AI67" s="11">
        <f>SUMIFS(SmartTrans_Bus!AK:AK,SmartTrans_Bus!$C:$C,$B67)*55/10^8</f>
        <v>485.43100595225019</v>
      </c>
      <c r="AJ67" s="11">
        <f>SUMIFS(SmartTrans_Bus!AL:AL,SmartTrans_Bus!$C:$C,$B67)*55/10^8</f>
        <v>480.26292748980245</v>
      </c>
      <c r="AK67" s="11">
        <f>SUMIFS(SmartTrans_Bus!AM:AM,SmartTrans_Bus!$C:$C,$B67)*55/10^8</f>
        <v>475.78158536310974</v>
      </c>
      <c r="AL67" s="11">
        <f>SUMIFS(SmartTrans_Bus!AN:AN,SmartTrans_Bus!$C:$C,$B67)*55/10^8</f>
        <v>472.27548482145625</v>
      </c>
      <c r="AM67" s="11">
        <f>SUMIFS(SmartTrans_Bus!AO:AO,SmartTrans_Bus!$C:$C,$B67)*55/10^8</f>
        <v>470.05397100061674</v>
      </c>
      <c r="AN67" s="11">
        <f>SUMIFS(SmartTrans_Bus!AP:AP,SmartTrans_Bus!$C:$C,$B67)*55/10^8</f>
        <v>469.44722892284938</v>
      </c>
      <c r="AO67" s="11">
        <f>SUMIFS(SmartTrans_Bus!AQ:AQ,SmartTrans_Bus!$C:$C,$B67)*55/10^8</f>
        <v>470.80628349690238</v>
      </c>
      <c r="AP67" s="11">
        <f>SUMIFS(SmartTrans_Bus!AR:AR,SmartTrans_Bus!$C:$C,$B67)*55/10^8</f>
        <v>474.50299951800844</v>
      </c>
      <c r="AQ67" s="11">
        <f>SUMIFS(SmartTrans_Bus!AS:AS,SmartTrans_Bus!$C:$C,$B67)*55/10^8</f>
        <v>480.93008166788644</v>
      </c>
      <c r="AR67" s="11">
        <f>SUMIFS(SmartTrans_Bus!AT:AT,SmartTrans_Bus!$C:$C,$B67)*55/10^8</f>
        <v>490.50107451474241</v>
      </c>
    </row>
    <row r="69" spans="1:44">
      <c r="A69" t="s">
        <v>923</v>
      </c>
      <c r="B69" s="58" t="s">
        <v>921</v>
      </c>
      <c r="C69" s="11">
        <f>SUM(C4:C34)/'Intracity Transport'!$C$78</f>
        <v>35870.105877516711</v>
      </c>
      <c r="D69" s="11">
        <f>SUM(D4:D34)/'Intracity Transport'!$C$78</f>
        <v>35819.116594201943</v>
      </c>
      <c r="E69" s="11">
        <f>SUM(E4:E34)/'Intracity Transport'!$C$78</f>
        <v>36493.370105164526</v>
      </c>
      <c r="F69" s="11">
        <f>SUM(F4:F34)/'Intracity Transport'!$C$78</f>
        <v>39023.258021204463</v>
      </c>
      <c r="G69" s="11">
        <f>SUM(G4:G34)/'Intracity Transport'!$C$78</f>
        <v>42075.651389809653</v>
      </c>
      <c r="H69" s="11">
        <f>SUM(H4:H34)/'Intracity Transport'!$C$78</f>
        <v>44198.381784561905</v>
      </c>
      <c r="I69" s="11">
        <f>SUM(I4:I34)/'Intracity Transport'!$C$78</f>
        <v>45773.711552509405</v>
      </c>
      <c r="J69" s="11">
        <f>SUM(J4:J34)/'Intracity Transport'!$C$78</f>
        <v>47183.207704126013</v>
      </c>
      <c r="K69" s="11">
        <f>SUM(K4:K34)/'Intracity Transport'!$C$78</f>
        <v>48073.691469294899</v>
      </c>
      <c r="L69" s="11">
        <f>SUM(L4:L34)/'Intracity Transport'!$C$78</f>
        <v>48825.339185341378</v>
      </c>
      <c r="M69" s="11">
        <f>SUM(M4:M34)/'Intracity Transport'!$C$78</f>
        <v>49450.606631008064</v>
      </c>
      <c r="N69" s="11">
        <f>SUM(N4:N34)/'Intracity Transport'!$C$78</f>
        <v>49961.254248463469</v>
      </c>
      <c r="O69" s="11">
        <f>SUM(O4:O34)/'Intracity Transport'!$C$78</f>
        <v>50368.347143301682</v>
      </c>
      <c r="P69" s="11">
        <f>SUM(P4:P34)/'Intracity Transport'!$C$78</f>
        <v>50682.255084542441</v>
      </c>
      <c r="Q69" s="11">
        <f>SUM(Q4:Q34)/'Intracity Transport'!$C$78</f>
        <v>50912.652504631209</v>
      </c>
      <c r="R69" s="11">
        <f>SUM(R4:R34)/'Intracity Transport'!$C$78</f>
        <v>51068.518499439146</v>
      </c>
      <c r="S69" s="11">
        <f>SUM(S4:S34)/'Intracity Transport'!$C$78</f>
        <v>51158.136828263036</v>
      </c>
      <c r="T69" s="11">
        <f>SUM(T4:T34)/'Intracity Transport'!$C$78</f>
        <v>51189.09591382536</v>
      </c>
      <c r="U69" s="11">
        <f>SUM(U4:U34)/'Intracity Transport'!$C$78</f>
        <v>51168.28884227432</v>
      </c>
      <c r="V69" s="11">
        <f>SUM(V4:V34)/'Intracity Transport'!$C$78</f>
        <v>51101.913363183703</v>
      </c>
      <c r="W69" s="11">
        <f>SUM(W4:W34)/'Intracity Transport'!$C$78</f>
        <v>50995.47188955309</v>
      </c>
      <c r="X69" s="11">
        <f>SUM(X4:X34)/'Intracity Transport'!$C$78</f>
        <v>50853.771497807706</v>
      </c>
      <c r="Y69" s="11">
        <f>SUM(Y4:Y34)/'Intracity Transport'!$C$78</f>
        <v>50680.923927798343</v>
      </c>
      <c r="Z69" s="11">
        <f>SUM(Z4:Z34)/'Intracity Transport'!$C$78</f>
        <v>50480.345582801587</v>
      </c>
      <c r="AA69" s="11">
        <f>SUM(AA4:AA34)/'Intracity Transport'!$C$78</f>
        <v>50254.757529519753</v>
      </c>
      <c r="AB69" s="11">
        <f>SUM(AB4:AB34)/'Intracity Transport'!$C$78</f>
        <v>50006.185498080675</v>
      </c>
      <c r="AC69" s="11">
        <f>SUM(AC4:AC34)/'Intracity Transport'!$C$78</f>
        <v>49735.959882037954</v>
      </c>
      <c r="AD69" s="11">
        <f>SUM(AD4:AD34)/'Intracity Transport'!$C$78</f>
        <v>49444.715738370811</v>
      </c>
      <c r="AE69" s="11">
        <f>SUM(AE4:AE34)/'Intracity Transport'!$C$78</f>
        <v>49132.392787484314</v>
      </c>
      <c r="AF69" s="11">
        <f>SUM(AF4:AF34)/'Intracity Transport'!$C$78</f>
        <v>48798.235413209099</v>
      </c>
      <c r="AG69" s="11">
        <f>SUM(AG4:AG34)/'Intracity Transport'!$C$78</f>
        <v>48440.79266280133</v>
      </c>
      <c r="AH69" s="11">
        <f>SUM(AH4:AH34)/'Intracity Transport'!$C$78</f>
        <v>48057.918246943074</v>
      </c>
      <c r="AI69" s="11">
        <f>SUM(AI4:AI34)/'Intracity Transport'!$C$78</f>
        <v>47646.77053974205</v>
      </c>
      <c r="AJ69" s="11">
        <f>SUM(AJ4:AJ34)/'Intracity Transport'!$C$78</f>
        <v>47203.8125787315</v>
      </c>
      <c r="AK69" s="11">
        <f>SUM(AK4:AK34)/'Intracity Transport'!$C$78</f>
        <v>46724.812064870457</v>
      </c>
      <c r="AL69" s="11">
        <f>SUM(AL4:AL34)/'Intracity Transport'!$C$78</f>
        <v>46204.841362543673</v>
      </c>
      <c r="AM69" s="11">
        <f>SUM(AM4:AM34)/'Intracity Transport'!$C$78</f>
        <v>45638.277499561547</v>
      </c>
      <c r="AN69" s="11">
        <f>SUM(AN4:AN34)/'Intracity Transport'!$C$78</f>
        <v>45018.802167159978</v>
      </c>
      <c r="AO69" s="11">
        <f>SUM(AO4:AO34)/'Intracity Transport'!$C$78</f>
        <v>44339.401720000875</v>
      </c>
      <c r="AP69" s="11">
        <f>SUM(AP4:AP34)/'Intracity Transport'!$C$78</f>
        <v>43592.367176171545</v>
      </c>
      <c r="AQ69" s="11">
        <f>SUM(AQ4:AQ34)/'Intracity Transport'!$C$78</f>
        <v>42769.294217185219</v>
      </c>
      <c r="AR69" s="11">
        <f>SUM(AR4:AR34)/'Intracity Transport'!$C$78</f>
        <v>41861.083187980425</v>
      </c>
    </row>
    <row r="70" spans="1:44">
      <c r="A70" t="s">
        <v>923</v>
      </c>
      <c r="B70" s="58" t="s">
        <v>922</v>
      </c>
      <c r="C70" s="11">
        <f>SUM(C37:C67)</f>
        <v>18096.030217938413</v>
      </c>
      <c r="D70" s="11">
        <f t="shared" ref="D70:AR70" si="0">SUM(D37:D67)</f>
        <v>11571.874533374628</v>
      </c>
      <c r="E70" s="11">
        <f t="shared" si="0"/>
        <v>12943.990836013854</v>
      </c>
      <c r="F70" s="11">
        <f t="shared" si="0"/>
        <v>9454.7739752768357</v>
      </c>
      <c r="G70" s="11">
        <f t="shared" si="0"/>
        <v>10630.192588933585</v>
      </c>
      <c r="H70" s="11">
        <f t="shared" si="0"/>
        <v>14657.199463737494</v>
      </c>
      <c r="I70" s="11">
        <f t="shared" si="0"/>
        <v>17499.53713936398</v>
      </c>
      <c r="J70" s="11">
        <f t="shared" si="0"/>
        <v>18763.515599219052</v>
      </c>
      <c r="K70" s="11">
        <f t="shared" si="0"/>
        <v>18842.495020654842</v>
      </c>
      <c r="L70" s="11">
        <f t="shared" si="0"/>
        <v>18916.885774969629</v>
      </c>
      <c r="M70" s="11">
        <f t="shared" si="0"/>
        <v>18986.585135915917</v>
      </c>
      <c r="N70" s="11">
        <f t="shared" si="0"/>
        <v>19051.515254595535</v>
      </c>
      <c r="O70" s="11">
        <f t="shared" si="0"/>
        <v>19111.623159459756</v>
      </c>
      <c r="P70" s="11">
        <f t="shared" si="0"/>
        <v>19166.880756309158</v>
      </c>
      <c r="Q70" s="11">
        <f t="shared" si="0"/>
        <v>19217.284828293701</v>
      </c>
      <c r="R70" s="11">
        <f t="shared" si="0"/>
        <v>19262.857035912755</v>
      </c>
      <c r="S70" s="11">
        <f t="shared" si="0"/>
        <v>19303.643917015008</v>
      </c>
      <c r="T70" s="11">
        <f t="shared" si="0"/>
        <v>19339.716886798531</v>
      </c>
      <c r="U70" s="11">
        <f t="shared" si="0"/>
        <v>19371.172237810766</v>
      </c>
      <c r="V70" s="11">
        <f t="shared" si="0"/>
        <v>19398.131139948571</v>
      </c>
      <c r="W70" s="11">
        <f t="shared" si="0"/>
        <v>19420.739640458087</v>
      </c>
      <c r="X70" s="11">
        <f t="shared" si="0"/>
        <v>19439.168663934874</v>
      </c>
      <c r="Y70" s="11">
        <f t="shared" si="0"/>
        <v>19453.614012323866</v>
      </c>
      <c r="Z70" s="11">
        <f t="shared" si="0"/>
        <v>19464.296364919348</v>
      </c>
      <c r="AA70" s="11">
        <f t="shared" si="0"/>
        <v>19471.461278364965</v>
      </c>
      <c r="AB70" s="11">
        <f t="shared" si="0"/>
        <v>19475.379186653769</v>
      </c>
      <c r="AC70" s="11">
        <f t="shared" si="0"/>
        <v>19476.34540112815</v>
      </c>
      <c r="AD70" s="11">
        <f t="shared" si="0"/>
        <v>19474.680110479894</v>
      </c>
      <c r="AE70" s="11">
        <f t="shared" si="0"/>
        <v>19470.728380750101</v>
      </c>
      <c r="AF70" s="11">
        <f t="shared" si="0"/>
        <v>19464.860155329308</v>
      </c>
      <c r="AG70" s="11">
        <f t="shared" si="0"/>
        <v>19457.470254957349</v>
      </c>
      <c r="AH70" s="11">
        <f t="shared" si="0"/>
        <v>19448.978377723524</v>
      </c>
      <c r="AI70" s="11">
        <f t="shared" si="0"/>
        <v>19439.829099066403</v>
      </c>
      <c r="AJ70" s="11">
        <f t="shared" si="0"/>
        <v>19430.491871773982</v>
      </c>
      <c r="AK70" s="11">
        <f t="shared" si="0"/>
        <v>19421.461025983626</v>
      </c>
      <c r="AL70" s="11">
        <f t="shared" si="0"/>
        <v>19413.255769182007</v>
      </c>
      <c r="AM70" s="11">
        <f t="shared" si="0"/>
        <v>19406.420186205291</v>
      </c>
      <c r="AN70" s="11">
        <f t="shared" si="0"/>
        <v>19401.523239238853</v>
      </c>
      <c r="AO70" s="11">
        <f t="shared" si="0"/>
        <v>19399.158767817553</v>
      </c>
      <c r="AP70" s="11">
        <f t="shared" si="0"/>
        <v>19399.945488825622</v>
      </c>
      <c r="AQ70" s="11">
        <f t="shared" si="0"/>
        <v>19404.526996496566</v>
      </c>
      <c r="AR70" s="11">
        <f t="shared" si="0"/>
        <v>19413.571762413361</v>
      </c>
    </row>
  </sheetData>
  <phoneticPr fontId="3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0964D-F233-4893-95F0-725A04DD3352}">
  <dimension ref="A1:I15"/>
  <sheetViews>
    <sheetView workbookViewId="0"/>
  </sheetViews>
  <sheetFormatPr defaultRowHeight="14.3"/>
  <cols>
    <col min="1" max="1" width="15.125" bestFit="1" customWidth="1"/>
    <col min="2" max="3" width="17.625" customWidth="1"/>
    <col min="5" max="5" width="9.375" bestFit="1" customWidth="1"/>
    <col min="8" max="9" width="9" style="11"/>
  </cols>
  <sheetData>
    <row r="1" spans="1:9">
      <c r="B1" s="16" t="s">
        <v>1093</v>
      </c>
      <c r="C1" s="16" t="s">
        <v>1094</v>
      </c>
      <c r="E1" t="s">
        <v>1096</v>
      </c>
    </row>
    <row r="2" spans="1:9">
      <c r="B2" s="16" t="s">
        <v>1095</v>
      </c>
      <c r="C2" s="16"/>
    </row>
    <row r="3" spans="1:9">
      <c r="A3" t="s">
        <v>1097</v>
      </c>
      <c r="B3">
        <v>18000</v>
      </c>
      <c r="C3">
        <v>11800</v>
      </c>
      <c r="E3" s="35">
        <f>133.4</f>
        <v>133.4</v>
      </c>
      <c r="G3" t="s">
        <v>1103</v>
      </c>
      <c r="H3" s="11">
        <f>SUMPRODUCT(B3:B5,$E3:$E5)/SUM($E3:$E5)</f>
        <v>18000</v>
      </c>
      <c r="I3" s="11">
        <f>SUMPRODUCT(C3:C5,$E3:$E5)/SUM($E3:$E5)</f>
        <v>11800</v>
      </c>
    </row>
    <row r="4" spans="1:9">
      <c r="A4" t="s">
        <v>1098</v>
      </c>
      <c r="B4">
        <v>18000</v>
      </c>
      <c r="C4">
        <v>11800</v>
      </c>
      <c r="E4" s="35">
        <v>27372.59</v>
      </c>
    </row>
    <row r="5" spans="1:9">
      <c r="A5" t="s">
        <v>1025</v>
      </c>
      <c r="B5">
        <v>120000</v>
      </c>
      <c r="C5">
        <v>96000</v>
      </c>
      <c r="E5" s="35"/>
    </row>
    <row r="6" spans="1:9">
      <c r="A6" t="s">
        <v>1027</v>
      </c>
      <c r="B6">
        <v>31300</v>
      </c>
      <c r="C6">
        <v>50000</v>
      </c>
      <c r="E6" s="35">
        <v>61.91</v>
      </c>
      <c r="G6" t="s">
        <v>1104</v>
      </c>
      <c r="H6" s="11">
        <f>SUMPRODUCT(B6:B8,$E6:$E8)/SUM($E6:$E8)</f>
        <v>50780.4229520718</v>
      </c>
      <c r="I6" s="11">
        <f>SUMPRODUCT(C6:C8,$E6:$E8)/SUM($E6:$E8)</f>
        <v>48120.14512125263</v>
      </c>
    </row>
    <row r="7" spans="1:9">
      <c r="A7" t="s">
        <v>1026</v>
      </c>
      <c r="B7">
        <v>58000</v>
      </c>
      <c r="C7">
        <v>50000</v>
      </c>
      <c r="E7" s="35">
        <f>147.57-E8</f>
        <v>77.25</v>
      </c>
    </row>
    <row r="8" spans="1:9">
      <c r="A8" t="s">
        <v>1028</v>
      </c>
      <c r="B8">
        <v>60000</v>
      </c>
      <c r="C8">
        <v>44400</v>
      </c>
      <c r="E8" s="35">
        <v>70.319999999999993</v>
      </c>
    </row>
    <row r="9" spans="1:9">
      <c r="A9" t="s">
        <v>1099</v>
      </c>
      <c r="B9">
        <v>30000</v>
      </c>
      <c r="C9">
        <v>25000</v>
      </c>
      <c r="E9" s="35">
        <v>1.61</v>
      </c>
      <c r="G9" t="s">
        <v>1102</v>
      </c>
      <c r="H9" s="11">
        <f>SUMPRODUCT(B9:B10,$E9:$E10)/SUM($E9:$E10)</f>
        <v>30000</v>
      </c>
      <c r="I9" s="11">
        <f>SUMPRODUCT(C9:C10,$E9:$E10)/SUM($E9:$E10)</f>
        <v>25000</v>
      </c>
    </row>
    <row r="10" spans="1:9">
      <c r="A10" t="s">
        <v>1100</v>
      </c>
      <c r="B10">
        <v>30000</v>
      </c>
      <c r="C10">
        <v>25000</v>
      </c>
      <c r="E10" s="35">
        <v>2335.6</v>
      </c>
    </row>
    <row r="11" spans="1:9">
      <c r="A11" t="s">
        <v>1030</v>
      </c>
      <c r="B11">
        <v>35000</v>
      </c>
      <c r="C11">
        <v>70000</v>
      </c>
      <c r="E11" s="35">
        <v>86.29</v>
      </c>
      <c r="G11" t="s">
        <v>1101</v>
      </c>
      <c r="H11" s="11">
        <f>SUMPRODUCT(B11:B12,$E11:$E12)/SUM($E11:$E12)</f>
        <v>71479.539798457845</v>
      </c>
      <c r="I11" s="11">
        <f>SUMPRODUCT(C11:C12,$E11:$E12)/SUM($E11:$E12)</f>
        <v>70000</v>
      </c>
    </row>
    <row r="12" spans="1:9">
      <c r="A12" t="s">
        <v>1031</v>
      </c>
      <c r="B12">
        <v>75000</v>
      </c>
      <c r="C12">
        <v>70000</v>
      </c>
      <c r="E12">
        <v>894.15</v>
      </c>
    </row>
    <row r="13" spans="1:9">
      <c r="A13" t="s">
        <v>1032</v>
      </c>
      <c r="B13">
        <v>6000</v>
      </c>
      <c r="E13" s="35"/>
    </row>
    <row r="14" spans="1:9">
      <c r="A14" t="s">
        <v>1033</v>
      </c>
      <c r="B14">
        <v>30000</v>
      </c>
      <c r="E14" s="35"/>
    </row>
    <row r="15" spans="1:9">
      <c r="A15" t="s">
        <v>1034</v>
      </c>
      <c r="B15">
        <v>23000</v>
      </c>
      <c r="E15" s="35"/>
    </row>
  </sheetData>
  <phoneticPr fontId="3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D81FF-ED69-40E4-8443-DBDF3399950D}">
  <dimension ref="A1:P433"/>
  <sheetViews>
    <sheetView workbookViewId="0">
      <selection activeCell="M16" sqref="M16"/>
    </sheetView>
  </sheetViews>
  <sheetFormatPr defaultRowHeight="12.9"/>
  <cols>
    <col min="1" max="1" width="30.25" style="214" bestFit="1" customWidth="1"/>
    <col min="2" max="2" width="6" style="215" bestFit="1" customWidth="1"/>
    <col min="3" max="3" width="7.625" style="215" bestFit="1" customWidth="1"/>
    <col min="4" max="4" width="8.875" style="215" bestFit="1" customWidth="1"/>
    <col min="5" max="6" width="7.625" style="215" bestFit="1" customWidth="1"/>
    <col min="7" max="8" width="6.5" style="215" bestFit="1" customWidth="1"/>
    <col min="9" max="9" width="9" style="214"/>
    <col min="10" max="16" width="11" style="214" customWidth="1"/>
    <col min="17" max="16384" width="9" style="214"/>
  </cols>
  <sheetData>
    <row r="1" spans="1:16" ht="19.05" thickBot="1">
      <c r="A1" s="241" t="s">
        <v>1545</v>
      </c>
    </row>
    <row r="2" spans="1:16" ht="52.3" thickBot="1">
      <c r="A2" s="240" t="s">
        <v>1544</v>
      </c>
      <c r="B2" s="239" t="s">
        <v>1543</v>
      </c>
      <c r="C2" s="238" t="s">
        <v>1542</v>
      </c>
      <c r="D2" s="237" t="s">
        <v>1541</v>
      </c>
      <c r="E2" s="236" t="s">
        <v>1540</v>
      </c>
      <c r="F2" s="235" t="s">
        <v>1539</v>
      </c>
      <c r="G2" s="234" t="s">
        <v>1538</v>
      </c>
      <c r="H2" s="233" t="s">
        <v>1537</v>
      </c>
      <c r="J2" s="239" t="s">
        <v>1543</v>
      </c>
      <c r="K2" s="238" t="s">
        <v>1542</v>
      </c>
      <c r="L2" s="237" t="s">
        <v>1541</v>
      </c>
      <c r="M2" s="236" t="s">
        <v>1540</v>
      </c>
      <c r="N2" s="235" t="s">
        <v>1539</v>
      </c>
      <c r="O2" s="234" t="s">
        <v>1538</v>
      </c>
      <c r="P2" s="233" t="s">
        <v>1537</v>
      </c>
    </row>
    <row r="3" spans="1:16">
      <c r="A3" s="227" t="s">
        <v>1536</v>
      </c>
      <c r="B3" s="224">
        <v>39175</v>
      </c>
      <c r="C3" s="224">
        <v>8246150</v>
      </c>
      <c r="D3" s="224">
        <v>125244</v>
      </c>
      <c r="E3" s="224">
        <v>9569697</v>
      </c>
      <c r="F3" s="224">
        <v>1564552</v>
      </c>
      <c r="G3" s="224">
        <v>86.2</v>
      </c>
      <c r="H3" s="223">
        <v>54.9</v>
      </c>
      <c r="J3" s="214">
        <f>SUM(B:B)</f>
        <v>2656745</v>
      </c>
      <c r="K3" s="214">
        <f>SUM(C:C)</f>
        <v>372592920</v>
      </c>
      <c r="L3" s="214">
        <f>SUM(D:D)</f>
        <v>3789678.4999999991</v>
      </c>
      <c r="M3" s="214">
        <f>SUM(E:E)</f>
        <v>461921434</v>
      </c>
      <c r="N3" s="214">
        <f>SUM(F:F)</f>
        <v>53140980</v>
      </c>
      <c r="O3" s="214">
        <f>AVERAGE(G:G)</f>
        <v>86.496751740139246</v>
      </c>
      <c r="P3" s="214">
        <f>AVERAGE(H:H)</f>
        <v>76.844547563805193</v>
      </c>
    </row>
    <row r="4" spans="1:16">
      <c r="A4" s="222" t="s">
        <v>1535</v>
      </c>
      <c r="B4" s="220">
        <v>37416</v>
      </c>
      <c r="C4" s="220">
        <v>6339762</v>
      </c>
      <c r="D4" s="220">
        <v>115771.8</v>
      </c>
      <c r="E4" s="220">
        <v>7498895</v>
      </c>
      <c r="F4" s="220">
        <v>1029548</v>
      </c>
      <c r="G4" s="220">
        <v>84.7</v>
      </c>
      <c r="H4" s="219">
        <v>66.2</v>
      </c>
      <c r="K4" s="214" t="s">
        <v>1559</v>
      </c>
    </row>
    <row r="5" spans="1:16">
      <c r="A5" s="222" t="s">
        <v>1534</v>
      </c>
      <c r="B5" s="220">
        <v>33240</v>
      </c>
      <c r="C5" s="220">
        <v>6262212</v>
      </c>
      <c r="D5" s="220">
        <v>92941.2</v>
      </c>
      <c r="E5" s="220">
        <v>7559557</v>
      </c>
      <c r="F5" s="220">
        <v>1115074</v>
      </c>
      <c r="G5" s="220">
        <v>82.9</v>
      </c>
      <c r="H5" s="219">
        <v>58.1</v>
      </c>
      <c r="J5" s="214" t="s">
        <v>1558</v>
      </c>
      <c r="K5" s="245">
        <f>K3/J3</f>
        <v>140.24414085657449</v>
      </c>
      <c r="L5" s="232">
        <f>L3/J3</f>
        <v>1.4264366734481477</v>
      </c>
    </row>
    <row r="6" spans="1:16">
      <c r="A6" s="222" t="s">
        <v>1533</v>
      </c>
      <c r="B6" s="220">
        <v>24358</v>
      </c>
      <c r="C6" s="220">
        <v>5573300</v>
      </c>
      <c r="D6" s="220">
        <v>133240.9</v>
      </c>
      <c r="E6" s="220">
        <v>6743604</v>
      </c>
      <c r="F6" s="220">
        <v>1042556</v>
      </c>
      <c r="G6" s="220">
        <v>82.7</v>
      </c>
      <c r="H6" s="219">
        <v>59.7</v>
      </c>
    </row>
    <row r="7" spans="1:16">
      <c r="A7" s="222" t="s">
        <v>1532</v>
      </c>
      <c r="B7" s="220">
        <v>25370</v>
      </c>
      <c r="C7" s="220">
        <v>5089378</v>
      </c>
      <c r="D7" s="220">
        <v>60318.2</v>
      </c>
      <c r="E7" s="220">
        <v>6236291</v>
      </c>
      <c r="F7" s="220">
        <v>905513</v>
      </c>
      <c r="G7" s="220">
        <v>82.1</v>
      </c>
      <c r="H7" s="219">
        <v>56.8</v>
      </c>
    </row>
    <row r="8" spans="1:16">
      <c r="A8" s="222" t="s">
        <v>1531</v>
      </c>
      <c r="B8" s="220">
        <v>24691</v>
      </c>
      <c r="C8" s="220">
        <v>4979773</v>
      </c>
      <c r="D8" s="220">
        <v>143067.5</v>
      </c>
      <c r="E8" s="220">
        <v>6120853</v>
      </c>
      <c r="F8" s="220">
        <v>925107</v>
      </c>
      <c r="G8" s="220">
        <v>81.400000000000006</v>
      </c>
      <c r="H8" s="219">
        <v>63</v>
      </c>
    </row>
    <row r="9" spans="1:16">
      <c r="A9" s="222" t="s">
        <v>1530</v>
      </c>
      <c r="B9" s="220">
        <v>24840</v>
      </c>
      <c r="C9" s="220">
        <v>4388295</v>
      </c>
      <c r="D9" s="220">
        <v>70815.8</v>
      </c>
      <c r="E9" s="220">
        <v>5299485</v>
      </c>
      <c r="F9" s="220">
        <v>752585</v>
      </c>
      <c r="G9" s="220">
        <v>83.3</v>
      </c>
      <c r="H9" s="219">
        <v>61.4</v>
      </c>
    </row>
    <row r="10" spans="1:16">
      <c r="A10" s="222" t="s">
        <v>1529</v>
      </c>
      <c r="B10" s="220">
        <v>22504</v>
      </c>
      <c r="C10" s="220">
        <v>3572495</v>
      </c>
      <c r="D10" s="220">
        <v>34463.800000000003</v>
      </c>
      <c r="E10" s="220">
        <v>4006388</v>
      </c>
      <c r="F10" s="220">
        <v>463964</v>
      </c>
      <c r="G10" s="220">
        <v>89.3</v>
      </c>
      <c r="H10" s="219">
        <v>75.8</v>
      </c>
    </row>
    <row r="11" spans="1:16">
      <c r="A11" s="222" t="s">
        <v>1528</v>
      </c>
      <c r="B11" s="220">
        <v>19923</v>
      </c>
      <c r="C11" s="220">
        <v>3180405</v>
      </c>
      <c r="D11" s="220">
        <v>49066.7</v>
      </c>
      <c r="E11" s="220">
        <v>3797280</v>
      </c>
      <c r="F11" s="220">
        <v>469391</v>
      </c>
      <c r="G11" s="220">
        <v>84.3</v>
      </c>
      <c r="H11" s="219">
        <v>70.599999999999994</v>
      </c>
    </row>
    <row r="12" spans="1:16">
      <c r="A12" s="222" t="s">
        <v>1527</v>
      </c>
      <c r="B12" s="220">
        <v>20494</v>
      </c>
      <c r="C12" s="220">
        <v>3128362</v>
      </c>
      <c r="D12" s="220">
        <v>27295.9</v>
      </c>
      <c r="E12" s="220">
        <v>3826240</v>
      </c>
      <c r="F12" s="220">
        <v>454064</v>
      </c>
      <c r="G12" s="220">
        <v>85.1</v>
      </c>
      <c r="H12" s="219">
        <v>69.8</v>
      </c>
    </row>
    <row r="13" spans="1:16">
      <c r="A13" s="222" t="s">
        <v>1526</v>
      </c>
      <c r="B13" s="220">
        <v>19910</v>
      </c>
      <c r="C13" s="220">
        <v>3048441</v>
      </c>
      <c r="D13" s="220">
        <v>44132.1</v>
      </c>
      <c r="E13" s="220">
        <v>3409913</v>
      </c>
      <c r="F13" s="220">
        <v>420117</v>
      </c>
      <c r="G13" s="220">
        <v>89.9</v>
      </c>
      <c r="H13" s="219">
        <v>75.2</v>
      </c>
    </row>
    <row r="14" spans="1:16">
      <c r="A14" s="222" t="s">
        <v>1525</v>
      </c>
      <c r="B14" s="220">
        <v>20911</v>
      </c>
      <c r="C14" s="220">
        <v>2999488</v>
      </c>
      <c r="D14" s="220">
        <v>74213.3</v>
      </c>
      <c r="E14" s="220">
        <v>3532298</v>
      </c>
      <c r="F14" s="220">
        <v>500355</v>
      </c>
      <c r="G14" s="220">
        <v>85.2</v>
      </c>
      <c r="H14" s="219">
        <v>68.099999999999994</v>
      </c>
    </row>
    <row r="15" spans="1:16">
      <c r="A15" s="222" t="s">
        <v>1524</v>
      </c>
      <c r="B15" s="220">
        <v>18684</v>
      </c>
      <c r="C15" s="220">
        <v>2996901</v>
      </c>
      <c r="D15" s="220">
        <v>62732.9</v>
      </c>
      <c r="E15" s="220">
        <v>3597453</v>
      </c>
      <c r="F15" s="220">
        <v>451813</v>
      </c>
      <c r="G15" s="220">
        <v>83.3</v>
      </c>
      <c r="H15" s="219">
        <v>72.5</v>
      </c>
    </row>
    <row r="16" spans="1:16">
      <c r="A16" s="222" t="s">
        <v>1523</v>
      </c>
      <c r="B16" s="220">
        <v>17160</v>
      </c>
      <c r="C16" s="220">
        <v>2760660</v>
      </c>
      <c r="D16" s="220">
        <v>28381.4</v>
      </c>
      <c r="E16" s="220">
        <v>3349910</v>
      </c>
      <c r="F16" s="220">
        <v>417230</v>
      </c>
      <c r="G16" s="220">
        <v>83.4</v>
      </c>
      <c r="H16" s="219">
        <v>66.3</v>
      </c>
    </row>
    <row r="17" spans="1:8">
      <c r="A17" s="222" t="s">
        <v>1522</v>
      </c>
      <c r="B17" s="220">
        <v>17303</v>
      </c>
      <c r="C17" s="220">
        <v>2694959</v>
      </c>
      <c r="D17" s="220">
        <v>30353.4</v>
      </c>
      <c r="E17" s="220">
        <v>3065685</v>
      </c>
      <c r="F17" s="220">
        <v>357973</v>
      </c>
      <c r="G17" s="220">
        <v>88.2</v>
      </c>
      <c r="H17" s="219">
        <v>75.599999999999994</v>
      </c>
    </row>
    <row r="18" spans="1:8">
      <c r="A18" s="222" t="s">
        <v>1521</v>
      </c>
      <c r="B18" s="220">
        <v>21828</v>
      </c>
      <c r="C18" s="220">
        <v>2661603</v>
      </c>
      <c r="D18" s="220">
        <v>3241.8</v>
      </c>
      <c r="E18" s="220">
        <v>3179685</v>
      </c>
      <c r="F18" s="220">
        <v>306617</v>
      </c>
      <c r="G18" s="220">
        <v>88.7</v>
      </c>
      <c r="H18" s="219">
        <v>82.4</v>
      </c>
    </row>
    <row r="19" spans="1:8">
      <c r="A19" s="222" t="s">
        <v>1520</v>
      </c>
      <c r="B19" s="220">
        <v>16802</v>
      </c>
      <c r="C19" s="220">
        <v>2581859</v>
      </c>
      <c r="D19" s="220">
        <v>28851.9</v>
      </c>
      <c r="E19" s="220">
        <v>2970486</v>
      </c>
      <c r="F19" s="220">
        <v>351119</v>
      </c>
      <c r="G19" s="220">
        <v>88.5</v>
      </c>
      <c r="H19" s="219">
        <v>74.8</v>
      </c>
    </row>
    <row r="20" spans="1:8">
      <c r="A20" s="222" t="s">
        <v>1519</v>
      </c>
      <c r="B20" s="220">
        <v>19427</v>
      </c>
      <c r="C20" s="220">
        <v>2546382</v>
      </c>
      <c r="D20" s="220">
        <v>83211.600000000006</v>
      </c>
      <c r="E20" s="220">
        <v>3028646</v>
      </c>
      <c r="F20" s="220">
        <v>426251</v>
      </c>
      <c r="G20" s="220">
        <v>87.2</v>
      </c>
      <c r="H20" s="219">
        <v>74.900000000000006</v>
      </c>
    </row>
    <row r="21" spans="1:8">
      <c r="A21" s="222" t="s">
        <v>1518</v>
      </c>
      <c r="B21" s="220">
        <v>16031</v>
      </c>
      <c r="C21" s="220">
        <v>2508446</v>
      </c>
      <c r="D21" s="220">
        <v>22428</v>
      </c>
      <c r="E21" s="220">
        <v>2968682</v>
      </c>
      <c r="F21" s="220">
        <v>351483</v>
      </c>
      <c r="G21" s="220">
        <v>85</v>
      </c>
      <c r="H21" s="219">
        <v>70.2</v>
      </c>
    </row>
    <row r="22" spans="1:8">
      <c r="A22" s="222" t="s">
        <v>1517</v>
      </c>
      <c r="B22" s="220">
        <v>19172</v>
      </c>
      <c r="C22" s="220">
        <v>2501280</v>
      </c>
      <c r="D22" s="220">
        <v>12527.8</v>
      </c>
      <c r="E22" s="220">
        <v>3314039</v>
      </c>
      <c r="F22" s="220">
        <v>361296</v>
      </c>
      <c r="G22" s="220">
        <v>80</v>
      </c>
      <c r="H22" s="219">
        <v>68.5</v>
      </c>
    </row>
    <row r="23" spans="1:8">
      <c r="A23" s="222" t="s">
        <v>1516</v>
      </c>
      <c r="B23" s="220">
        <v>17534</v>
      </c>
      <c r="C23" s="220">
        <v>2378616</v>
      </c>
      <c r="D23" s="220">
        <v>17832.3</v>
      </c>
      <c r="E23" s="220">
        <v>2948226</v>
      </c>
      <c r="F23" s="220">
        <v>315418</v>
      </c>
      <c r="G23" s="220">
        <v>81.2</v>
      </c>
      <c r="H23" s="219">
        <v>72.400000000000006</v>
      </c>
    </row>
    <row r="24" spans="1:8">
      <c r="A24" s="222" t="s">
        <v>1515</v>
      </c>
      <c r="B24" s="220">
        <v>13424</v>
      </c>
      <c r="C24" s="220">
        <v>2355493</v>
      </c>
      <c r="D24" s="220">
        <v>41537.599999999999</v>
      </c>
      <c r="E24" s="220">
        <v>2755022</v>
      </c>
      <c r="F24" s="220">
        <v>360294</v>
      </c>
      <c r="G24" s="220">
        <v>87</v>
      </c>
      <c r="H24" s="219">
        <v>70.099999999999994</v>
      </c>
    </row>
    <row r="25" spans="1:8">
      <c r="A25" s="222" t="s">
        <v>1514</v>
      </c>
      <c r="B25" s="220">
        <v>14755</v>
      </c>
      <c r="C25" s="220">
        <v>2243313</v>
      </c>
      <c r="D25" s="220">
        <v>30582.9</v>
      </c>
      <c r="E25" s="220">
        <v>2701761</v>
      </c>
      <c r="F25" s="220">
        <v>322909</v>
      </c>
      <c r="G25" s="220">
        <v>84.9</v>
      </c>
      <c r="H25" s="219">
        <v>72.3</v>
      </c>
    </row>
    <row r="26" spans="1:8">
      <c r="A26" s="222" t="s">
        <v>1513</v>
      </c>
      <c r="B26" s="220">
        <v>16696</v>
      </c>
      <c r="C26" s="220">
        <v>2231348</v>
      </c>
      <c r="D26" s="220">
        <v>30589.8</v>
      </c>
      <c r="E26" s="220">
        <v>2702302</v>
      </c>
      <c r="F26" s="220">
        <v>322635</v>
      </c>
      <c r="G26" s="220">
        <v>84.9</v>
      </c>
      <c r="H26" s="219">
        <v>72.5</v>
      </c>
    </row>
    <row r="27" spans="1:8">
      <c r="A27" s="222" t="s">
        <v>1512</v>
      </c>
      <c r="B27" s="220">
        <v>14876</v>
      </c>
      <c r="C27" s="220">
        <v>2146767</v>
      </c>
      <c r="D27" s="220">
        <v>27722.6</v>
      </c>
      <c r="E27" s="220">
        <v>2528209</v>
      </c>
      <c r="F27" s="220">
        <v>284184</v>
      </c>
      <c r="G27" s="220">
        <v>86.9</v>
      </c>
      <c r="H27" s="219">
        <v>78.2</v>
      </c>
    </row>
    <row r="28" spans="1:8">
      <c r="A28" s="222" t="s">
        <v>1511</v>
      </c>
      <c r="B28" s="220">
        <v>13296</v>
      </c>
      <c r="C28" s="220">
        <v>2039960</v>
      </c>
      <c r="D28" s="220">
        <v>10375.9</v>
      </c>
      <c r="E28" s="220">
        <v>2322993</v>
      </c>
      <c r="F28" s="220">
        <v>254793</v>
      </c>
      <c r="G28" s="220">
        <v>88.5</v>
      </c>
      <c r="H28" s="219">
        <v>76</v>
      </c>
    </row>
    <row r="29" spans="1:8" ht="13.6" thickBot="1">
      <c r="A29" s="226" t="s">
        <v>1510</v>
      </c>
      <c r="B29" s="217">
        <v>13998</v>
      </c>
      <c r="C29" s="217">
        <v>2018501</v>
      </c>
      <c r="D29" s="217">
        <v>15397.8</v>
      </c>
      <c r="E29" s="217">
        <v>2356029</v>
      </c>
      <c r="F29" s="217">
        <v>250610</v>
      </c>
      <c r="G29" s="217">
        <v>86.5</v>
      </c>
      <c r="H29" s="216">
        <v>77.900000000000006</v>
      </c>
    </row>
    <row r="30" spans="1:8">
      <c r="A30" s="227" t="s">
        <v>1509</v>
      </c>
      <c r="B30" s="224">
        <v>10352</v>
      </c>
      <c r="C30" s="224">
        <v>1998204</v>
      </c>
      <c r="D30" s="224">
        <v>16678.7</v>
      </c>
      <c r="E30" s="224">
        <v>2433814</v>
      </c>
      <c r="F30" s="224">
        <v>321903</v>
      </c>
      <c r="G30" s="224">
        <v>82.1</v>
      </c>
      <c r="H30" s="223">
        <v>58</v>
      </c>
    </row>
    <row r="31" spans="1:8">
      <c r="A31" s="222" t="s">
        <v>1508</v>
      </c>
      <c r="B31" s="220">
        <v>14512</v>
      </c>
      <c r="C31" s="220">
        <v>1942075</v>
      </c>
      <c r="D31" s="220">
        <v>12659.6</v>
      </c>
      <c r="E31" s="220">
        <v>2453087</v>
      </c>
      <c r="F31" s="220">
        <v>266914</v>
      </c>
      <c r="G31" s="220">
        <v>84.2</v>
      </c>
      <c r="H31" s="219">
        <v>73</v>
      </c>
    </row>
    <row r="32" spans="1:8">
      <c r="A32" s="222" t="s">
        <v>1507</v>
      </c>
      <c r="B32" s="220">
        <v>11228</v>
      </c>
      <c r="C32" s="220">
        <v>1933368</v>
      </c>
      <c r="D32" s="220">
        <v>17698.7</v>
      </c>
      <c r="E32" s="220">
        <v>2257578</v>
      </c>
      <c r="F32" s="220">
        <v>270055</v>
      </c>
      <c r="G32" s="220">
        <v>88.5</v>
      </c>
      <c r="H32" s="219">
        <v>72.3</v>
      </c>
    </row>
    <row r="33" spans="1:8">
      <c r="A33" s="222" t="s">
        <v>1506</v>
      </c>
      <c r="B33" s="220">
        <v>13371</v>
      </c>
      <c r="C33" s="220">
        <v>1925736</v>
      </c>
      <c r="D33" s="220">
        <v>14618.7</v>
      </c>
      <c r="E33" s="220">
        <v>2305814</v>
      </c>
      <c r="F33" s="220">
        <v>259434</v>
      </c>
      <c r="G33" s="220">
        <v>87.3</v>
      </c>
      <c r="H33" s="219">
        <v>74.599999999999994</v>
      </c>
    </row>
    <row r="34" spans="1:8">
      <c r="A34" s="222" t="s">
        <v>1505</v>
      </c>
      <c r="B34" s="220">
        <v>12232</v>
      </c>
      <c r="C34" s="220">
        <v>1893433</v>
      </c>
      <c r="D34" s="220">
        <v>27884.799999999999</v>
      </c>
      <c r="E34" s="220">
        <v>2238901</v>
      </c>
      <c r="F34" s="220">
        <v>256291</v>
      </c>
      <c r="G34" s="220">
        <v>88.3</v>
      </c>
      <c r="H34" s="219">
        <v>79.400000000000006</v>
      </c>
    </row>
    <row r="35" spans="1:8">
      <c r="A35" s="222" t="s">
        <v>1504</v>
      </c>
      <c r="B35" s="220">
        <v>13784</v>
      </c>
      <c r="C35" s="220">
        <v>1841772</v>
      </c>
      <c r="D35" s="220">
        <v>38680.400000000001</v>
      </c>
      <c r="E35" s="220">
        <v>2255093</v>
      </c>
      <c r="F35" s="220">
        <v>286831</v>
      </c>
      <c r="G35" s="220">
        <v>82.7</v>
      </c>
      <c r="H35" s="219">
        <v>71.400000000000006</v>
      </c>
    </row>
    <row r="36" spans="1:8">
      <c r="A36" s="222" t="s">
        <v>1503</v>
      </c>
      <c r="B36" s="220">
        <v>10771</v>
      </c>
      <c r="C36" s="220">
        <v>1795259</v>
      </c>
      <c r="D36" s="220">
        <v>8308.7999999999993</v>
      </c>
      <c r="E36" s="220">
        <v>2079611</v>
      </c>
      <c r="F36" s="220">
        <v>240617</v>
      </c>
      <c r="G36" s="220">
        <v>86.8</v>
      </c>
      <c r="H36" s="219">
        <v>67.5</v>
      </c>
    </row>
    <row r="37" spans="1:8">
      <c r="A37" s="222" t="s">
        <v>1502</v>
      </c>
      <c r="B37" s="220">
        <v>10832</v>
      </c>
      <c r="C37" s="220">
        <v>1766598</v>
      </c>
      <c r="D37" s="220">
        <v>22117.200000000001</v>
      </c>
      <c r="E37" s="220">
        <v>2069177</v>
      </c>
      <c r="F37" s="220">
        <v>254038</v>
      </c>
      <c r="G37" s="220">
        <v>85.5</v>
      </c>
      <c r="H37" s="219">
        <v>69.900000000000006</v>
      </c>
    </row>
    <row r="38" spans="1:8">
      <c r="A38" s="222" t="s">
        <v>1501</v>
      </c>
      <c r="B38" s="220">
        <v>13385</v>
      </c>
      <c r="C38" s="220">
        <v>1730713</v>
      </c>
      <c r="D38" s="220">
        <v>21588.799999999999</v>
      </c>
      <c r="E38" s="220">
        <v>2278993</v>
      </c>
      <c r="F38" s="220">
        <v>241759</v>
      </c>
      <c r="G38" s="220">
        <v>81.400000000000006</v>
      </c>
      <c r="H38" s="219">
        <v>76.7</v>
      </c>
    </row>
    <row r="39" spans="1:8">
      <c r="A39" s="222" t="s">
        <v>1500</v>
      </c>
      <c r="B39" s="220">
        <v>11645</v>
      </c>
      <c r="C39" s="220">
        <v>1720656</v>
      </c>
      <c r="D39" s="220">
        <v>21812</v>
      </c>
      <c r="E39" s="220">
        <v>2188429</v>
      </c>
      <c r="F39" s="220">
        <v>252476</v>
      </c>
      <c r="G39" s="220">
        <v>84.4</v>
      </c>
      <c r="H39" s="219">
        <v>74</v>
      </c>
    </row>
    <row r="40" spans="1:8">
      <c r="A40" s="222" t="s">
        <v>1499</v>
      </c>
      <c r="B40" s="220">
        <v>11299</v>
      </c>
      <c r="C40" s="220">
        <v>1709782</v>
      </c>
      <c r="D40" s="220">
        <v>9043.9</v>
      </c>
      <c r="E40" s="220">
        <v>1956621</v>
      </c>
      <c r="F40" s="220">
        <v>213319</v>
      </c>
      <c r="G40" s="220">
        <v>88.7</v>
      </c>
      <c r="H40" s="219">
        <v>75.900000000000006</v>
      </c>
    </row>
    <row r="41" spans="1:8">
      <c r="A41" s="222" t="s">
        <v>1498</v>
      </c>
      <c r="B41" s="220">
        <v>10961</v>
      </c>
      <c r="C41" s="220">
        <v>1706964</v>
      </c>
      <c r="D41" s="220">
        <v>39104</v>
      </c>
      <c r="E41" s="220">
        <v>1902476</v>
      </c>
      <c r="F41" s="220">
        <v>253378</v>
      </c>
      <c r="G41" s="220">
        <v>89.8</v>
      </c>
      <c r="H41" s="219">
        <v>75.3</v>
      </c>
    </row>
    <row r="42" spans="1:8">
      <c r="A42" s="222" t="s">
        <v>1497</v>
      </c>
      <c r="B42" s="220">
        <v>12411</v>
      </c>
      <c r="C42" s="220">
        <v>1655056</v>
      </c>
      <c r="D42" s="220">
        <v>23044.7</v>
      </c>
      <c r="E42" s="220">
        <v>1943092</v>
      </c>
      <c r="F42" s="220">
        <v>229090</v>
      </c>
      <c r="G42" s="220">
        <v>87.2</v>
      </c>
      <c r="H42" s="219">
        <v>76</v>
      </c>
    </row>
    <row r="43" spans="1:8">
      <c r="A43" s="222" t="s">
        <v>1496</v>
      </c>
      <c r="B43" s="220">
        <v>11432</v>
      </c>
      <c r="C43" s="220">
        <v>1647147</v>
      </c>
      <c r="D43" s="220">
        <v>16179.7</v>
      </c>
      <c r="E43" s="220">
        <v>2019485</v>
      </c>
      <c r="F43" s="220">
        <v>216455</v>
      </c>
      <c r="G43" s="220">
        <v>81.900000000000006</v>
      </c>
      <c r="H43" s="219">
        <v>74.900000000000006</v>
      </c>
    </row>
    <row r="44" spans="1:8">
      <c r="A44" s="222" t="s">
        <v>1495</v>
      </c>
      <c r="B44" s="220">
        <v>11015</v>
      </c>
      <c r="C44" s="220">
        <v>1638625</v>
      </c>
      <c r="D44" s="220">
        <v>8534.2000000000007</v>
      </c>
      <c r="E44" s="220">
        <v>1894447</v>
      </c>
      <c r="F44" s="220">
        <v>212851</v>
      </c>
      <c r="G44" s="220">
        <v>87.9</v>
      </c>
      <c r="H44" s="219">
        <v>72.900000000000006</v>
      </c>
    </row>
    <row r="45" spans="1:8">
      <c r="A45" s="222" t="s">
        <v>1494</v>
      </c>
      <c r="B45" s="220">
        <v>11634</v>
      </c>
      <c r="C45" s="220">
        <v>1576186</v>
      </c>
      <c r="D45" s="220">
        <v>9730.9</v>
      </c>
      <c r="E45" s="220">
        <v>1963090</v>
      </c>
      <c r="F45" s="220">
        <v>210818</v>
      </c>
      <c r="G45" s="220">
        <v>85.1</v>
      </c>
      <c r="H45" s="219">
        <v>75.2</v>
      </c>
    </row>
    <row r="46" spans="1:8">
      <c r="A46" s="222" t="s">
        <v>1493</v>
      </c>
      <c r="B46" s="220">
        <v>11340</v>
      </c>
      <c r="C46" s="220">
        <v>1574341</v>
      </c>
      <c r="D46" s="220">
        <v>10075.299999999999</v>
      </c>
      <c r="E46" s="220">
        <v>1936082</v>
      </c>
      <c r="F46" s="220">
        <v>203584</v>
      </c>
      <c r="G46" s="220">
        <v>82.4</v>
      </c>
      <c r="H46" s="219">
        <v>74.099999999999994</v>
      </c>
    </row>
    <row r="47" spans="1:8">
      <c r="A47" s="222" t="s">
        <v>1492</v>
      </c>
      <c r="B47" s="220">
        <v>11034</v>
      </c>
      <c r="C47" s="220">
        <v>1549409</v>
      </c>
      <c r="D47" s="220">
        <v>15151.7</v>
      </c>
      <c r="E47" s="220">
        <v>1836259</v>
      </c>
      <c r="F47" s="220">
        <v>185795</v>
      </c>
      <c r="G47" s="220">
        <v>89.5</v>
      </c>
      <c r="H47" s="219">
        <v>87.2</v>
      </c>
    </row>
    <row r="48" spans="1:8">
      <c r="A48" s="222" t="s">
        <v>1491</v>
      </c>
      <c r="B48" s="220">
        <v>11317</v>
      </c>
      <c r="C48" s="220">
        <v>1530050</v>
      </c>
      <c r="D48" s="220">
        <v>14158.6</v>
      </c>
      <c r="E48" s="220">
        <v>1871619</v>
      </c>
      <c r="F48" s="220">
        <v>217310</v>
      </c>
      <c r="G48" s="220">
        <v>87</v>
      </c>
      <c r="H48" s="219">
        <v>73</v>
      </c>
    </row>
    <row r="49" spans="1:8">
      <c r="A49" s="222" t="s">
        <v>1490</v>
      </c>
      <c r="B49" s="220">
        <v>11118</v>
      </c>
      <c r="C49" s="220">
        <v>1529586</v>
      </c>
      <c r="D49" s="220">
        <v>29207.7</v>
      </c>
      <c r="E49" s="220">
        <v>1903296</v>
      </c>
      <c r="F49" s="220">
        <v>225276</v>
      </c>
      <c r="G49" s="220">
        <v>88.5</v>
      </c>
      <c r="H49" s="219">
        <v>80.5</v>
      </c>
    </row>
    <row r="50" spans="1:8">
      <c r="A50" s="222" t="s">
        <v>1489</v>
      </c>
      <c r="B50" s="220">
        <v>9875</v>
      </c>
      <c r="C50" s="220">
        <v>1518284</v>
      </c>
      <c r="D50" s="220">
        <v>16526.099999999999</v>
      </c>
      <c r="E50" s="220">
        <v>1774085</v>
      </c>
      <c r="F50" s="220">
        <v>188854</v>
      </c>
      <c r="G50" s="220">
        <v>87.6</v>
      </c>
      <c r="H50" s="219">
        <v>81.5</v>
      </c>
    </row>
    <row r="51" spans="1:8">
      <c r="A51" s="222" t="s">
        <v>1488</v>
      </c>
      <c r="B51" s="220">
        <v>11930</v>
      </c>
      <c r="C51" s="220">
        <v>1512828</v>
      </c>
      <c r="D51" s="220">
        <v>7583.2</v>
      </c>
      <c r="E51" s="220">
        <v>1981488</v>
      </c>
      <c r="F51" s="220">
        <v>206850</v>
      </c>
      <c r="G51" s="220">
        <v>90.7</v>
      </c>
      <c r="H51" s="219">
        <v>83.3</v>
      </c>
    </row>
    <row r="52" spans="1:8">
      <c r="A52" s="222" t="s">
        <v>1487</v>
      </c>
      <c r="B52" s="220">
        <v>12424</v>
      </c>
      <c r="C52" s="220">
        <v>1506608</v>
      </c>
      <c r="D52" s="220">
        <v>13763.2</v>
      </c>
      <c r="E52" s="220">
        <v>1998077</v>
      </c>
      <c r="F52" s="220">
        <v>218088</v>
      </c>
      <c r="G52" s="220">
        <v>77.099999999999994</v>
      </c>
      <c r="H52" s="219">
        <v>69.3</v>
      </c>
    </row>
    <row r="53" spans="1:8">
      <c r="A53" s="222" t="s">
        <v>1486</v>
      </c>
      <c r="B53" s="220">
        <v>9862</v>
      </c>
      <c r="C53" s="220">
        <v>1474343</v>
      </c>
      <c r="D53" s="220">
        <v>8442.9</v>
      </c>
      <c r="E53" s="220">
        <v>1718792</v>
      </c>
      <c r="F53" s="220">
        <v>182854</v>
      </c>
      <c r="G53" s="220">
        <v>86.2</v>
      </c>
      <c r="H53" s="219">
        <v>76.3</v>
      </c>
    </row>
    <row r="54" spans="1:8">
      <c r="A54" s="222" t="s">
        <v>1485</v>
      </c>
      <c r="B54" s="220">
        <v>11572</v>
      </c>
      <c r="C54" s="220">
        <v>1459103</v>
      </c>
      <c r="D54" s="220">
        <v>5763.3</v>
      </c>
      <c r="E54" s="220">
        <v>1855220</v>
      </c>
      <c r="F54" s="220">
        <v>195796</v>
      </c>
      <c r="G54" s="220">
        <v>86.5</v>
      </c>
      <c r="H54" s="219">
        <v>76.8</v>
      </c>
    </row>
    <row r="55" spans="1:8">
      <c r="A55" s="222" t="s">
        <v>1484</v>
      </c>
      <c r="B55" s="220">
        <v>10225</v>
      </c>
      <c r="C55" s="220">
        <v>1447490</v>
      </c>
      <c r="D55" s="220">
        <v>25173.599999999999</v>
      </c>
      <c r="E55" s="220">
        <v>1646843</v>
      </c>
      <c r="F55" s="220">
        <v>206284</v>
      </c>
      <c r="G55" s="220">
        <v>90.9</v>
      </c>
      <c r="H55" s="219">
        <v>77.099999999999994</v>
      </c>
    </row>
    <row r="56" spans="1:8" ht="13.6" thickBot="1">
      <c r="A56" s="226" t="s">
        <v>1483</v>
      </c>
      <c r="B56" s="217">
        <v>10403</v>
      </c>
      <c r="C56" s="217">
        <v>1413500</v>
      </c>
      <c r="D56" s="217">
        <v>15215.2</v>
      </c>
      <c r="E56" s="217">
        <v>1778658</v>
      </c>
      <c r="F56" s="217">
        <v>194478</v>
      </c>
      <c r="G56" s="217">
        <v>81.599999999999994</v>
      </c>
      <c r="H56" s="216">
        <v>74.3</v>
      </c>
    </row>
    <row r="57" spans="1:8">
      <c r="A57" s="227" t="s">
        <v>1482</v>
      </c>
      <c r="B57" s="224">
        <v>8036</v>
      </c>
      <c r="C57" s="224">
        <v>1411086</v>
      </c>
      <c r="D57" s="224">
        <v>21575.599999999999</v>
      </c>
      <c r="E57" s="224">
        <v>1763838</v>
      </c>
      <c r="F57" s="224">
        <v>215315</v>
      </c>
      <c r="G57" s="224">
        <v>80.2</v>
      </c>
      <c r="H57" s="223">
        <v>67.400000000000006</v>
      </c>
    </row>
    <row r="58" spans="1:8">
      <c r="A58" s="231" t="s">
        <v>1481</v>
      </c>
      <c r="B58" s="230">
        <v>12339</v>
      </c>
      <c r="C58" s="230">
        <v>1410116</v>
      </c>
      <c r="D58" s="230">
        <v>7836.1</v>
      </c>
      <c r="E58" s="230">
        <v>1713541</v>
      </c>
      <c r="F58" s="230">
        <v>162611</v>
      </c>
      <c r="G58" s="230">
        <v>85</v>
      </c>
      <c r="H58" s="229">
        <v>84.5</v>
      </c>
    </row>
    <row r="59" spans="1:8">
      <c r="A59" s="222" t="s">
        <v>1480</v>
      </c>
      <c r="B59" s="220">
        <v>9923</v>
      </c>
      <c r="C59" s="220">
        <v>1396933</v>
      </c>
      <c r="D59" s="220">
        <v>13009.7</v>
      </c>
      <c r="E59" s="220">
        <v>1708149</v>
      </c>
      <c r="F59" s="220">
        <v>180976</v>
      </c>
      <c r="G59" s="220">
        <v>85.4</v>
      </c>
      <c r="H59" s="219">
        <v>79.099999999999994</v>
      </c>
    </row>
    <row r="60" spans="1:8">
      <c r="A60" s="222" t="s">
        <v>1479</v>
      </c>
      <c r="B60" s="220">
        <v>9806</v>
      </c>
      <c r="C60" s="220">
        <v>1379730</v>
      </c>
      <c r="D60" s="220">
        <v>7649.3</v>
      </c>
      <c r="E60" s="220">
        <v>1611232</v>
      </c>
      <c r="F60" s="220">
        <v>173967</v>
      </c>
      <c r="G60" s="220">
        <v>87.8</v>
      </c>
      <c r="H60" s="219">
        <v>77.099999999999994</v>
      </c>
    </row>
    <row r="61" spans="1:8">
      <c r="A61" s="222" t="s">
        <v>1478</v>
      </c>
      <c r="B61" s="220">
        <v>10476</v>
      </c>
      <c r="C61" s="220">
        <v>1365437</v>
      </c>
      <c r="D61" s="220">
        <v>27728</v>
      </c>
      <c r="E61" s="220">
        <v>1897633</v>
      </c>
      <c r="F61" s="220">
        <v>220821</v>
      </c>
      <c r="G61" s="220">
        <v>73.400000000000006</v>
      </c>
      <c r="H61" s="219">
        <v>68.8</v>
      </c>
    </row>
    <row r="62" spans="1:8">
      <c r="A62" s="222" t="s">
        <v>1477</v>
      </c>
      <c r="B62" s="220">
        <v>9658</v>
      </c>
      <c r="C62" s="220">
        <v>1351198</v>
      </c>
      <c r="D62" s="220">
        <v>23458.5</v>
      </c>
      <c r="E62" s="220">
        <v>1589443</v>
      </c>
      <c r="F62" s="220">
        <v>207792</v>
      </c>
      <c r="G62" s="220">
        <v>85.1</v>
      </c>
      <c r="H62" s="219">
        <v>69.2</v>
      </c>
    </row>
    <row r="63" spans="1:8">
      <c r="A63" s="222" t="s">
        <v>1476</v>
      </c>
      <c r="B63" s="220">
        <v>8975</v>
      </c>
      <c r="C63" s="220">
        <v>1268788</v>
      </c>
      <c r="D63" s="220">
        <v>9719.6</v>
      </c>
      <c r="E63" s="220">
        <v>1514465</v>
      </c>
      <c r="F63" s="220">
        <v>154368</v>
      </c>
      <c r="G63" s="220">
        <v>90.3</v>
      </c>
      <c r="H63" s="219">
        <v>86</v>
      </c>
    </row>
    <row r="64" spans="1:8">
      <c r="A64" s="222" t="s">
        <v>1475</v>
      </c>
      <c r="B64" s="220">
        <v>8510</v>
      </c>
      <c r="C64" s="220">
        <v>1248943</v>
      </c>
      <c r="D64" s="220">
        <v>8017.1</v>
      </c>
      <c r="E64" s="220">
        <v>1487360</v>
      </c>
      <c r="F64" s="220">
        <v>161919</v>
      </c>
      <c r="G64" s="220">
        <v>84.2</v>
      </c>
      <c r="H64" s="219">
        <v>73.599999999999994</v>
      </c>
    </row>
    <row r="65" spans="1:8">
      <c r="A65" s="222" t="s">
        <v>1474</v>
      </c>
      <c r="B65" s="220">
        <v>8096</v>
      </c>
      <c r="C65" s="220">
        <v>1248547</v>
      </c>
      <c r="D65" s="220">
        <v>3347.7</v>
      </c>
      <c r="E65" s="220">
        <v>1439338</v>
      </c>
      <c r="F65" s="220">
        <v>155574</v>
      </c>
      <c r="G65" s="220">
        <v>86.8</v>
      </c>
      <c r="H65" s="219">
        <v>72.099999999999994</v>
      </c>
    </row>
    <row r="66" spans="1:8">
      <c r="A66" s="222" t="s">
        <v>1473</v>
      </c>
      <c r="B66" s="220">
        <v>8321</v>
      </c>
      <c r="C66" s="220">
        <v>1248193</v>
      </c>
      <c r="D66" s="220">
        <v>10924.9</v>
      </c>
      <c r="E66" s="220">
        <v>1527664</v>
      </c>
      <c r="F66" s="220">
        <v>184910</v>
      </c>
      <c r="G66" s="220">
        <v>81.8</v>
      </c>
      <c r="H66" s="219">
        <v>65.5</v>
      </c>
    </row>
    <row r="67" spans="1:8">
      <c r="A67" s="222" t="s">
        <v>1472</v>
      </c>
      <c r="B67" s="220">
        <v>8378</v>
      </c>
      <c r="C67" s="220">
        <v>1248173</v>
      </c>
      <c r="D67" s="220">
        <v>18992.099999999999</v>
      </c>
      <c r="E67" s="220">
        <v>1404926</v>
      </c>
      <c r="F67" s="220">
        <v>162700</v>
      </c>
      <c r="G67" s="220">
        <v>89.7</v>
      </c>
      <c r="H67" s="219">
        <v>79.8</v>
      </c>
    </row>
    <row r="68" spans="1:8">
      <c r="A68" s="222" t="s">
        <v>1471</v>
      </c>
      <c r="B68" s="220">
        <v>9765</v>
      </c>
      <c r="C68" s="220">
        <v>1232627</v>
      </c>
      <c r="D68" s="220">
        <v>21394.1</v>
      </c>
      <c r="E68" s="220">
        <v>1589407</v>
      </c>
      <c r="F68" s="220">
        <v>187781</v>
      </c>
      <c r="G68" s="220">
        <v>81.3</v>
      </c>
      <c r="H68" s="219">
        <v>72.7</v>
      </c>
    </row>
    <row r="69" spans="1:8">
      <c r="A69" s="222" t="s">
        <v>1470</v>
      </c>
      <c r="B69" s="220">
        <v>9650</v>
      </c>
      <c r="C69" s="220">
        <v>1215040</v>
      </c>
      <c r="D69" s="220">
        <v>6018.2</v>
      </c>
      <c r="E69" s="220">
        <v>1655366</v>
      </c>
      <c r="F69" s="220">
        <v>176107</v>
      </c>
      <c r="G69" s="220">
        <v>89.9</v>
      </c>
      <c r="H69" s="219">
        <v>81.5</v>
      </c>
    </row>
    <row r="70" spans="1:8">
      <c r="A70" s="222" t="s">
        <v>1469</v>
      </c>
      <c r="B70" s="220">
        <v>8284</v>
      </c>
      <c r="C70" s="220">
        <v>1211576</v>
      </c>
      <c r="D70" s="220">
        <v>15686.3</v>
      </c>
      <c r="E70" s="220">
        <v>1339681</v>
      </c>
      <c r="F70" s="220">
        <v>147544</v>
      </c>
      <c r="G70" s="220">
        <v>90.5</v>
      </c>
      <c r="H70" s="219">
        <v>83.2</v>
      </c>
    </row>
    <row r="71" spans="1:8">
      <c r="A71" s="222" t="s">
        <v>1468</v>
      </c>
      <c r="B71" s="220">
        <v>8244</v>
      </c>
      <c r="C71" s="220">
        <v>1209175</v>
      </c>
      <c r="D71" s="220">
        <v>4855.2</v>
      </c>
      <c r="E71" s="220">
        <v>1468333</v>
      </c>
      <c r="F71" s="220">
        <v>159385</v>
      </c>
      <c r="G71" s="220">
        <v>83.9</v>
      </c>
      <c r="H71" s="219">
        <v>71.599999999999994</v>
      </c>
    </row>
    <row r="72" spans="1:8">
      <c r="A72" s="222" t="s">
        <v>1467</v>
      </c>
      <c r="B72" s="220">
        <v>8310</v>
      </c>
      <c r="C72" s="220">
        <v>1207937</v>
      </c>
      <c r="D72" s="220">
        <v>12799</v>
      </c>
      <c r="E72" s="220">
        <v>1423456</v>
      </c>
      <c r="F72" s="220">
        <v>156024</v>
      </c>
      <c r="G72" s="220">
        <v>85.9</v>
      </c>
      <c r="H72" s="219">
        <v>77.400000000000006</v>
      </c>
    </row>
    <row r="73" spans="1:8">
      <c r="A73" s="222" t="s">
        <v>1466</v>
      </c>
      <c r="B73" s="220">
        <v>8545</v>
      </c>
      <c r="C73" s="220">
        <v>1201384</v>
      </c>
      <c r="D73" s="220">
        <v>9053.1</v>
      </c>
      <c r="E73" s="220">
        <v>1445080</v>
      </c>
      <c r="F73" s="220">
        <v>146177</v>
      </c>
      <c r="G73" s="220">
        <v>89.2</v>
      </c>
      <c r="H73" s="219">
        <v>86.2</v>
      </c>
    </row>
    <row r="74" spans="1:8">
      <c r="A74" s="222" t="s">
        <v>1465</v>
      </c>
      <c r="B74" s="220">
        <v>8279</v>
      </c>
      <c r="C74" s="220">
        <v>1201135</v>
      </c>
      <c r="D74" s="220">
        <v>8684.7999999999993</v>
      </c>
      <c r="E74" s="220">
        <v>1502755</v>
      </c>
      <c r="F74" s="220">
        <v>173075</v>
      </c>
      <c r="G74" s="220">
        <v>80.099999999999994</v>
      </c>
      <c r="H74" s="219">
        <v>66.8</v>
      </c>
    </row>
    <row r="75" spans="1:8">
      <c r="A75" s="222" t="s">
        <v>1464</v>
      </c>
      <c r="B75" s="220">
        <v>8145</v>
      </c>
      <c r="C75" s="220">
        <v>1197095</v>
      </c>
      <c r="D75" s="220">
        <v>10486.7</v>
      </c>
      <c r="E75" s="220">
        <v>1475083</v>
      </c>
      <c r="F75" s="220">
        <v>157467</v>
      </c>
      <c r="G75" s="220">
        <v>81.3</v>
      </c>
      <c r="H75" s="219">
        <v>74.099999999999994</v>
      </c>
    </row>
    <row r="76" spans="1:8">
      <c r="A76" s="222" t="s">
        <v>1463</v>
      </c>
      <c r="B76" s="220">
        <v>9167</v>
      </c>
      <c r="C76" s="220">
        <v>1185003</v>
      </c>
      <c r="D76" s="220">
        <v>9902.5</v>
      </c>
      <c r="E76" s="220">
        <v>1384417</v>
      </c>
      <c r="F76" s="220">
        <v>158782</v>
      </c>
      <c r="G76" s="220">
        <v>88.9</v>
      </c>
      <c r="H76" s="219">
        <v>75.3</v>
      </c>
    </row>
    <row r="77" spans="1:8">
      <c r="A77" s="222" t="s">
        <v>1462</v>
      </c>
      <c r="B77" s="220">
        <v>9217</v>
      </c>
      <c r="C77" s="220">
        <v>1174085</v>
      </c>
      <c r="D77" s="220">
        <v>18680</v>
      </c>
      <c r="E77" s="220">
        <v>1378931</v>
      </c>
      <c r="F77" s="220">
        <v>166448</v>
      </c>
      <c r="G77" s="220">
        <v>86.5</v>
      </c>
      <c r="H77" s="219">
        <v>75</v>
      </c>
    </row>
    <row r="78" spans="1:8">
      <c r="A78" s="222" t="s">
        <v>1461</v>
      </c>
      <c r="B78" s="220">
        <v>8050</v>
      </c>
      <c r="C78" s="220">
        <v>1149682</v>
      </c>
      <c r="D78" s="220">
        <v>18923.8</v>
      </c>
      <c r="E78" s="220">
        <v>1436109</v>
      </c>
      <c r="F78" s="220">
        <v>177616</v>
      </c>
      <c r="G78" s="220">
        <v>85</v>
      </c>
      <c r="H78" s="219">
        <v>71.599999999999994</v>
      </c>
    </row>
    <row r="79" spans="1:8">
      <c r="A79" s="222" t="s">
        <v>1460</v>
      </c>
      <c r="B79" s="220">
        <v>7884</v>
      </c>
      <c r="C79" s="220">
        <v>1148217</v>
      </c>
      <c r="D79" s="220">
        <v>9871.6</v>
      </c>
      <c r="E79" s="220">
        <v>1371345</v>
      </c>
      <c r="F79" s="220">
        <v>150163</v>
      </c>
      <c r="G79" s="220">
        <v>88.8</v>
      </c>
      <c r="H79" s="219">
        <v>79.5</v>
      </c>
    </row>
    <row r="80" spans="1:8">
      <c r="A80" s="222" t="s">
        <v>1459</v>
      </c>
      <c r="B80" s="220">
        <v>5624</v>
      </c>
      <c r="C80" s="220">
        <v>1143395</v>
      </c>
      <c r="D80" s="220">
        <v>6380.2</v>
      </c>
      <c r="E80" s="220">
        <v>1255388</v>
      </c>
      <c r="F80" s="220">
        <v>155843</v>
      </c>
      <c r="G80" s="220">
        <v>91.2</v>
      </c>
      <c r="H80" s="219">
        <v>66.599999999999994</v>
      </c>
    </row>
    <row r="81" spans="1:8">
      <c r="A81" s="222" t="s">
        <v>1458</v>
      </c>
      <c r="B81" s="220">
        <v>8166</v>
      </c>
      <c r="C81" s="220">
        <v>1138794</v>
      </c>
      <c r="D81" s="220">
        <v>21837.200000000001</v>
      </c>
      <c r="E81" s="220">
        <v>1282176</v>
      </c>
      <c r="F81" s="220">
        <v>149601</v>
      </c>
      <c r="G81" s="220">
        <v>90.4</v>
      </c>
      <c r="H81" s="219">
        <v>83.3</v>
      </c>
    </row>
    <row r="82" spans="1:8">
      <c r="A82" s="222" t="s">
        <v>1457</v>
      </c>
      <c r="B82" s="220">
        <v>8230</v>
      </c>
      <c r="C82" s="220">
        <v>1130908</v>
      </c>
      <c r="D82" s="220">
        <v>13555.9</v>
      </c>
      <c r="E82" s="220">
        <v>1313329</v>
      </c>
      <c r="F82" s="220">
        <v>147873</v>
      </c>
      <c r="G82" s="220">
        <v>89.8</v>
      </c>
      <c r="H82" s="219">
        <v>80.5</v>
      </c>
    </row>
    <row r="83" spans="1:8" ht="13.6" thickBot="1">
      <c r="A83" s="226" t="s">
        <v>1456</v>
      </c>
      <c r="B83" s="217">
        <v>10503</v>
      </c>
      <c r="C83" s="217">
        <v>1130258</v>
      </c>
      <c r="D83" s="217">
        <v>6664.6</v>
      </c>
      <c r="E83" s="217">
        <v>1493910</v>
      </c>
      <c r="F83" s="217">
        <v>157224</v>
      </c>
      <c r="G83" s="217">
        <v>85.2</v>
      </c>
      <c r="H83" s="216">
        <v>76.7</v>
      </c>
    </row>
    <row r="84" spans="1:8">
      <c r="A84" s="227" t="s">
        <v>1455</v>
      </c>
      <c r="B84" s="224">
        <v>7370</v>
      </c>
      <c r="C84" s="224">
        <v>1102364</v>
      </c>
      <c r="D84" s="224">
        <v>11168.1</v>
      </c>
      <c r="E84" s="224">
        <v>1274734</v>
      </c>
      <c r="F84" s="224">
        <v>138211</v>
      </c>
      <c r="G84" s="224">
        <v>88</v>
      </c>
      <c r="H84" s="223">
        <v>80</v>
      </c>
    </row>
    <row r="85" spans="1:8">
      <c r="A85" s="222" t="s">
        <v>1454</v>
      </c>
      <c r="B85" s="220">
        <v>8004</v>
      </c>
      <c r="C85" s="220">
        <v>1087846</v>
      </c>
      <c r="D85" s="220">
        <v>10113.1</v>
      </c>
      <c r="E85" s="220">
        <v>1326958</v>
      </c>
      <c r="F85" s="220">
        <v>142313</v>
      </c>
      <c r="G85" s="220">
        <v>87</v>
      </c>
      <c r="H85" s="219">
        <v>79</v>
      </c>
    </row>
    <row r="86" spans="1:8" ht="13.6">
      <c r="A86" s="222" t="s">
        <v>1453</v>
      </c>
      <c r="B86" s="220">
        <v>7949</v>
      </c>
      <c r="C86" s="220">
        <v>1077881</v>
      </c>
      <c r="D86" s="220">
        <v>8180.6</v>
      </c>
      <c r="E86" s="220">
        <v>1358978</v>
      </c>
      <c r="F86" s="220">
        <v>142908</v>
      </c>
      <c r="G86" s="220">
        <v>88.2</v>
      </c>
      <c r="H86" s="219">
        <v>80.3</v>
      </c>
    </row>
    <row r="87" spans="1:8">
      <c r="A87" s="222" t="s">
        <v>1452</v>
      </c>
      <c r="B87" s="220">
        <v>7937</v>
      </c>
      <c r="C87" s="220">
        <v>1075583</v>
      </c>
      <c r="D87" s="220">
        <v>10257</v>
      </c>
      <c r="E87" s="220">
        <v>1367646</v>
      </c>
      <c r="F87" s="220">
        <v>147787</v>
      </c>
      <c r="G87" s="220">
        <v>86.2</v>
      </c>
      <c r="H87" s="219">
        <v>78.2</v>
      </c>
    </row>
    <row r="88" spans="1:8">
      <c r="A88" s="222" t="s">
        <v>1451</v>
      </c>
      <c r="B88" s="220">
        <v>6037</v>
      </c>
      <c r="C88" s="220">
        <v>1060830</v>
      </c>
      <c r="D88" s="220">
        <v>5402.6</v>
      </c>
      <c r="E88" s="220">
        <v>1167610</v>
      </c>
      <c r="F88" s="220">
        <v>132091</v>
      </c>
      <c r="G88" s="220">
        <v>93</v>
      </c>
      <c r="H88" s="219">
        <v>77.099999999999994</v>
      </c>
    </row>
    <row r="89" spans="1:8">
      <c r="A89" s="222" t="s">
        <v>1450</v>
      </c>
      <c r="B89" s="220">
        <v>8515</v>
      </c>
      <c r="C89" s="220">
        <v>1057458</v>
      </c>
      <c r="D89" s="220">
        <v>4379.8999999999996</v>
      </c>
      <c r="E89" s="220">
        <v>1341166</v>
      </c>
      <c r="F89" s="220">
        <v>140686</v>
      </c>
      <c r="G89" s="220">
        <v>85.1</v>
      </c>
      <c r="H89" s="219">
        <v>75.5</v>
      </c>
    </row>
    <row r="90" spans="1:8">
      <c r="A90" s="222" t="s">
        <v>1449</v>
      </c>
      <c r="B90" s="220">
        <v>7386</v>
      </c>
      <c r="C90" s="220">
        <v>1030695</v>
      </c>
      <c r="D90" s="220">
        <v>6560</v>
      </c>
      <c r="E90" s="220">
        <v>1244122</v>
      </c>
      <c r="F90" s="220">
        <v>130193</v>
      </c>
      <c r="G90" s="220">
        <v>88.6</v>
      </c>
      <c r="H90" s="219">
        <v>81.5</v>
      </c>
    </row>
    <row r="91" spans="1:8">
      <c r="A91" s="222" t="s">
        <v>1448</v>
      </c>
      <c r="B91" s="220">
        <v>7936</v>
      </c>
      <c r="C91" s="220">
        <v>1030439</v>
      </c>
      <c r="D91" s="220">
        <v>12573.8</v>
      </c>
      <c r="E91" s="220">
        <v>1457832</v>
      </c>
      <c r="F91" s="220">
        <v>179810</v>
      </c>
      <c r="G91" s="220">
        <v>72.599999999999994</v>
      </c>
      <c r="H91" s="219">
        <v>58.8</v>
      </c>
    </row>
    <row r="92" spans="1:8">
      <c r="A92" s="222" t="s">
        <v>1447</v>
      </c>
      <c r="B92" s="220">
        <v>8887</v>
      </c>
      <c r="C92" s="220">
        <v>1023171</v>
      </c>
      <c r="D92" s="220">
        <v>16390.900000000001</v>
      </c>
      <c r="E92" s="220">
        <v>1380106</v>
      </c>
      <c r="F92" s="220">
        <v>152721</v>
      </c>
      <c r="G92" s="220">
        <v>87.3</v>
      </c>
      <c r="H92" s="219">
        <v>82.7</v>
      </c>
    </row>
    <row r="93" spans="1:8">
      <c r="A93" s="222" t="s">
        <v>1446</v>
      </c>
      <c r="B93" s="220">
        <v>7783</v>
      </c>
      <c r="C93" s="220">
        <v>1020421</v>
      </c>
      <c r="D93" s="220">
        <v>5760.3</v>
      </c>
      <c r="E93" s="220">
        <v>1407147</v>
      </c>
      <c r="F93" s="220">
        <v>143983</v>
      </c>
      <c r="G93" s="220">
        <v>85.4</v>
      </c>
      <c r="H93" s="219">
        <v>78.900000000000006</v>
      </c>
    </row>
    <row r="94" spans="1:8">
      <c r="A94" s="222" t="s">
        <v>1445</v>
      </c>
      <c r="B94" s="220">
        <v>8506</v>
      </c>
      <c r="C94" s="220">
        <v>1015503</v>
      </c>
      <c r="D94" s="220">
        <v>23160.400000000001</v>
      </c>
      <c r="E94" s="220">
        <v>1309345</v>
      </c>
      <c r="F94" s="220">
        <v>168979</v>
      </c>
      <c r="G94" s="220">
        <v>77.7</v>
      </c>
      <c r="H94" s="219">
        <v>67</v>
      </c>
    </row>
    <row r="95" spans="1:8">
      <c r="A95" s="222" t="s">
        <v>1444</v>
      </c>
      <c r="B95" s="220">
        <v>6606</v>
      </c>
      <c r="C95" s="220">
        <v>1001161</v>
      </c>
      <c r="D95" s="220">
        <v>11677.6</v>
      </c>
      <c r="E95" s="220">
        <v>1205180</v>
      </c>
      <c r="F95" s="220">
        <v>133362</v>
      </c>
      <c r="G95" s="220">
        <v>83.7</v>
      </c>
      <c r="H95" s="219">
        <v>75.7</v>
      </c>
    </row>
    <row r="96" spans="1:8">
      <c r="A96" s="222" t="s">
        <v>1443</v>
      </c>
      <c r="B96" s="220">
        <v>5910</v>
      </c>
      <c r="C96" s="220">
        <v>992267</v>
      </c>
      <c r="D96" s="220">
        <v>10597.3</v>
      </c>
      <c r="E96" s="220">
        <v>1200765</v>
      </c>
      <c r="F96" s="220">
        <v>139909</v>
      </c>
      <c r="G96" s="220">
        <v>88.8</v>
      </c>
      <c r="H96" s="219">
        <v>76.8</v>
      </c>
    </row>
    <row r="97" spans="1:8">
      <c r="A97" s="222" t="s">
        <v>1442</v>
      </c>
      <c r="B97" s="220">
        <v>7260</v>
      </c>
      <c r="C97" s="220">
        <v>978544</v>
      </c>
      <c r="D97" s="220">
        <v>5004.2</v>
      </c>
      <c r="E97" s="220">
        <v>1218233</v>
      </c>
      <c r="F97" s="220">
        <v>129261</v>
      </c>
      <c r="G97" s="220">
        <v>86.1</v>
      </c>
      <c r="H97" s="219">
        <v>76.8</v>
      </c>
    </row>
    <row r="98" spans="1:8">
      <c r="A98" s="222" t="s">
        <v>1441</v>
      </c>
      <c r="B98" s="220">
        <v>6186</v>
      </c>
      <c r="C98" s="220">
        <v>970283</v>
      </c>
      <c r="D98" s="220">
        <v>8370.5</v>
      </c>
      <c r="E98" s="220">
        <v>1106667</v>
      </c>
      <c r="F98" s="220">
        <v>121165</v>
      </c>
      <c r="G98" s="220">
        <v>87.9</v>
      </c>
      <c r="H98" s="219">
        <v>77.3</v>
      </c>
    </row>
    <row r="99" spans="1:8">
      <c r="A99" s="222" t="s">
        <v>1440</v>
      </c>
      <c r="B99" s="220">
        <v>6803</v>
      </c>
      <c r="C99" s="220">
        <v>969638</v>
      </c>
      <c r="D99" s="220">
        <v>7041.2</v>
      </c>
      <c r="E99" s="220">
        <v>1248533</v>
      </c>
      <c r="F99" s="220">
        <v>151100</v>
      </c>
      <c r="G99" s="220">
        <v>78.2</v>
      </c>
      <c r="H99" s="219">
        <v>62</v>
      </c>
    </row>
    <row r="100" spans="1:8">
      <c r="A100" s="222" t="s">
        <v>1439</v>
      </c>
      <c r="B100" s="220">
        <v>8378</v>
      </c>
      <c r="C100" s="220">
        <v>968752</v>
      </c>
      <c r="D100" s="220">
        <v>33730.199999999997</v>
      </c>
      <c r="E100" s="220">
        <v>1206742</v>
      </c>
      <c r="F100" s="220">
        <v>157261</v>
      </c>
      <c r="G100" s="220">
        <v>82.1</v>
      </c>
      <c r="H100" s="219">
        <v>77.599999999999994</v>
      </c>
    </row>
    <row r="101" spans="1:8">
      <c r="A101" s="222" t="s">
        <v>1438</v>
      </c>
      <c r="B101" s="220">
        <v>5918</v>
      </c>
      <c r="C101" s="220">
        <v>965103</v>
      </c>
      <c r="D101" s="220">
        <v>5582.5</v>
      </c>
      <c r="E101" s="220">
        <v>1114874</v>
      </c>
      <c r="F101" s="220">
        <v>124627</v>
      </c>
      <c r="G101" s="220">
        <v>87.2</v>
      </c>
      <c r="H101" s="219">
        <v>73.8</v>
      </c>
    </row>
    <row r="102" spans="1:8">
      <c r="A102" s="222" t="s">
        <v>1437</v>
      </c>
      <c r="B102" s="220">
        <v>6526</v>
      </c>
      <c r="C102" s="220">
        <v>964048</v>
      </c>
      <c r="D102" s="220">
        <v>9197.2000000000007</v>
      </c>
      <c r="E102" s="220">
        <v>1123889</v>
      </c>
      <c r="F102" s="220">
        <v>115064</v>
      </c>
      <c r="G102" s="220">
        <v>86</v>
      </c>
      <c r="H102" s="219">
        <v>82.3</v>
      </c>
    </row>
    <row r="103" spans="1:8">
      <c r="A103" s="222" t="s">
        <v>1436</v>
      </c>
      <c r="B103" s="220">
        <v>6920</v>
      </c>
      <c r="C103" s="220">
        <v>963439</v>
      </c>
      <c r="D103" s="220">
        <v>9025.6</v>
      </c>
      <c r="E103" s="220">
        <v>1180871</v>
      </c>
      <c r="F103" s="220">
        <v>131569</v>
      </c>
      <c r="G103" s="220">
        <v>85.7</v>
      </c>
      <c r="H103" s="219">
        <v>75.400000000000006</v>
      </c>
    </row>
    <row r="104" spans="1:8">
      <c r="A104" s="222" t="s">
        <v>1435</v>
      </c>
      <c r="B104" s="220">
        <v>5607</v>
      </c>
      <c r="C104" s="220">
        <v>959696</v>
      </c>
      <c r="D104" s="220">
        <v>7159.8</v>
      </c>
      <c r="E104" s="220">
        <v>1076270</v>
      </c>
      <c r="F104" s="220">
        <v>120500</v>
      </c>
      <c r="G104" s="220">
        <v>90.6</v>
      </c>
      <c r="H104" s="219">
        <v>77.8</v>
      </c>
    </row>
    <row r="105" spans="1:8">
      <c r="A105" s="222" t="s">
        <v>1434</v>
      </c>
      <c r="B105" s="220">
        <v>6002</v>
      </c>
      <c r="C105" s="220">
        <v>954272</v>
      </c>
      <c r="D105" s="220">
        <v>3636</v>
      </c>
      <c r="E105" s="220">
        <v>1117736</v>
      </c>
      <c r="F105" s="220">
        <v>118223</v>
      </c>
      <c r="G105" s="220">
        <v>86.8</v>
      </c>
      <c r="H105" s="219">
        <v>75.099999999999994</v>
      </c>
    </row>
    <row r="106" spans="1:8">
      <c r="A106" s="222" t="s">
        <v>1433</v>
      </c>
      <c r="B106" s="220">
        <v>7387</v>
      </c>
      <c r="C106" s="220">
        <v>949816</v>
      </c>
      <c r="D106" s="220">
        <v>17406.3</v>
      </c>
      <c r="E106" s="220">
        <v>1133083</v>
      </c>
      <c r="F106" s="220">
        <v>132881</v>
      </c>
      <c r="G106" s="220">
        <v>83.8</v>
      </c>
      <c r="H106" s="219">
        <v>76.400000000000006</v>
      </c>
    </row>
    <row r="107" spans="1:8">
      <c r="A107" s="222" t="s">
        <v>1432</v>
      </c>
      <c r="B107" s="220">
        <v>6417</v>
      </c>
      <c r="C107" s="220">
        <v>947646</v>
      </c>
      <c r="D107" s="220">
        <v>4037.5</v>
      </c>
      <c r="E107" s="220">
        <v>1116525</v>
      </c>
      <c r="F107" s="220">
        <v>118205</v>
      </c>
      <c r="G107" s="220">
        <v>90.9</v>
      </c>
      <c r="H107" s="219">
        <v>80.3</v>
      </c>
    </row>
    <row r="108" spans="1:8">
      <c r="A108" s="222" t="s">
        <v>1431</v>
      </c>
      <c r="B108" s="220">
        <v>7059</v>
      </c>
      <c r="C108" s="220">
        <v>943924</v>
      </c>
      <c r="D108" s="220">
        <v>6100.6</v>
      </c>
      <c r="E108" s="220">
        <v>1129300</v>
      </c>
      <c r="F108" s="220">
        <v>121003</v>
      </c>
      <c r="G108" s="220">
        <v>87.2</v>
      </c>
      <c r="H108" s="219">
        <v>78</v>
      </c>
    </row>
    <row r="109" spans="1:8">
      <c r="A109" s="222" t="s">
        <v>1430</v>
      </c>
      <c r="B109" s="220">
        <v>7049</v>
      </c>
      <c r="C109" s="220">
        <v>939770</v>
      </c>
      <c r="D109" s="220">
        <v>5096.3</v>
      </c>
      <c r="E109" s="220">
        <v>1190750</v>
      </c>
      <c r="F109" s="220">
        <v>127481</v>
      </c>
      <c r="G109" s="220">
        <v>91.2</v>
      </c>
      <c r="H109" s="219">
        <v>81.3</v>
      </c>
    </row>
    <row r="110" spans="1:8" ht="13.6" thickBot="1">
      <c r="A110" s="226" t="s">
        <v>1429</v>
      </c>
      <c r="B110" s="217">
        <v>6321</v>
      </c>
      <c r="C110" s="217">
        <v>936346</v>
      </c>
      <c r="D110" s="217">
        <v>9282.7999999999993</v>
      </c>
      <c r="E110" s="217">
        <v>1058816</v>
      </c>
      <c r="F110" s="217">
        <v>112474</v>
      </c>
      <c r="G110" s="217">
        <v>88.5</v>
      </c>
      <c r="H110" s="216">
        <v>81.8</v>
      </c>
    </row>
    <row r="111" spans="1:8">
      <c r="A111" s="227" t="s">
        <v>1428</v>
      </c>
      <c r="B111" s="224">
        <v>7440</v>
      </c>
      <c r="C111" s="224">
        <v>933401</v>
      </c>
      <c r="D111" s="224">
        <v>5625.8</v>
      </c>
      <c r="E111" s="224">
        <v>1157529</v>
      </c>
      <c r="F111" s="224">
        <v>137492</v>
      </c>
      <c r="G111" s="224">
        <v>91.3</v>
      </c>
      <c r="H111" s="223">
        <v>73.5</v>
      </c>
    </row>
    <row r="112" spans="1:8">
      <c r="A112" s="222" t="s">
        <v>1427</v>
      </c>
      <c r="B112" s="220">
        <v>6687</v>
      </c>
      <c r="C112" s="220">
        <v>930124</v>
      </c>
      <c r="D112" s="220">
        <v>5208</v>
      </c>
      <c r="E112" s="220">
        <v>1111911</v>
      </c>
      <c r="F112" s="220">
        <v>120496</v>
      </c>
      <c r="G112" s="220">
        <v>87</v>
      </c>
      <c r="H112" s="219">
        <v>75.5</v>
      </c>
    </row>
    <row r="113" spans="1:8">
      <c r="A113" s="222" t="s">
        <v>1426</v>
      </c>
      <c r="B113" s="220">
        <v>6371</v>
      </c>
      <c r="C113" s="220">
        <v>925451</v>
      </c>
      <c r="D113" s="220">
        <v>3924.4</v>
      </c>
      <c r="E113" s="220">
        <v>1081110</v>
      </c>
      <c r="F113" s="220">
        <v>113120</v>
      </c>
      <c r="G113" s="220">
        <v>88.1</v>
      </c>
      <c r="H113" s="219">
        <v>78.400000000000006</v>
      </c>
    </row>
    <row r="114" spans="1:8">
      <c r="A114" s="222" t="s">
        <v>1425</v>
      </c>
      <c r="B114" s="220">
        <v>7441</v>
      </c>
      <c r="C114" s="220">
        <v>925207</v>
      </c>
      <c r="D114" s="220">
        <v>4585</v>
      </c>
      <c r="E114" s="220">
        <v>1203399</v>
      </c>
      <c r="F114" s="220">
        <v>125981</v>
      </c>
      <c r="G114" s="220">
        <v>90.7</v>
      </c>
      <c r="H114" s="219">
        <v>85.5</v>
      </c>
    </row>
    <row r="115" spans="1:8">
      <c r="A115" s="222" t="s">
        <v>1424</v>
      </c>
      <c r="B115" s="220">
        <v>7364</v>
      </c>
      <c r="C115" s="220">
        <v>916109</v>
      </c>
      <c r="D115" s="220">
        <v>16509.3</v>
      </c>
      <c r="E115" s="220">
        <v>1165464</v>
      </c>
      <c r="F115" s="220">
        <v>143333</v>
      </c>
      <c r="G115" s="220">
        <v>83.2</v>
      </c>
      <c r="H115" s="219">
        <v>72</v>
      </c>
    </row>
    <row r="116" spans="1:8">
      <c r="A116" s="222" t="s">
        <v>1423</v>
      </c>
      <c r="B116" s="220">
        <v>6150</v>
      </c>
      <c r="C116" s="220">
        <v>909305</v>
      </c>
      <c r="D116" s="220">
        <v>4144</v>
      </c>
      <c r="E116" s="220">
        <v>1049022</v>
      </c>
      <c r="F116" s="220">
        <v>111489</v>
      </c>
      <c r="G116" s="220">
        <v>87</v>
      </c>
      <c r="H116" s="219">
        <v>75.8</v>
      </c>
    </row>
    <row r="117" spans="1:8">
      <c r="A117" s="222" t="s">
        <v>1422</v>
      </c>
      <c r="B117" s="220">
        <v>6374</v>
      </c>
      <c r="C117" s="220">
        <v>907721</v>
      </c>
      <c r="D117" s="220">
        <v>6090.3</v>
      </c>
      <c r="E117" s="220">
        <v>1022011</v>
      </c>
      <c r="F117" s="220">
        <v>112802</v>
      </c>
      <c r="G117" s="220">
        <v>92.6</v>
      </c>
      <c r="H117" s="219">
        <v>80.5</v>
      </c>
    </row>
    <row r="118" spans="1:8">
      <c r="A118" s="222" t="s">
        <v>1421</v>
      </c>
      <c r="B118" s="220">
        <v>6050</v>
      </c>
      <c r="C118" s="220">
        <v>905035</v>
      </c>
      <c r="D118" s="220">
        <v>1656.1</v>
      </c>
      <c r="E118" s="220">
        <v>1083016</v>
      </c>
      <c r="F118" s="220">
        <v>114235</v>
      </c>
      <c r="G118" s="220">
        <v>90.7</v>
      </c>
      <c r="H118" s="219">
        <v>75.2</v>
      </c>
    </row>
    <row r="119" spans="1:8">
      <c r="A119" s="222" t="s">
        <v>1420</v>
      </c>
      <c r="B119" s="220">
        <v>6367</v>
      </c>
      <c r="C119" s="220">
        <v>904321</v>
      </c>
      <c r="D119" s="220">
        <v>5090.3</v>
      </c>
      <c r="E119" s="220">
        <v>1109954</v>
      </c>
      <c r="F119" s="220">
        <v>124096</v>
      </c>
      <c r="G119" s="220">
        <v>81.5</v>
      </c>
      <c r="H119" s="219">
        <v>66.7</v>
      </c>
    </row>
    <row r="120" spans="1:8">
      <c r="A120" s="222" t="s">
        <v>1419</v>
      </c>
      <c r="B120" s="220">
        <v>8442</v>
      </c>
      <c r="C120" s="220">
        <v>896614</v>
      </c>
      <c r="D120" s="220">
        <v>8229.2999999999993</v>
      </c>
      <c r="E120" s="220">
        <v>1237354</v>
      </c>
      <c r="F120" s="220">
        <v>139079</v>
      </c>
      <c r="G120" s="220">
        <v>87.7</v>
      </c>
      <c r="H120" s="219">
        <v>77.2</v>
      </c>
    </row>
    <row r="121" spans="1:8">
      <c r="A121" s="222" t="s">
        <v>1418</v>
      </c>
      <c r="B121" s="220">
        <v>9701</v>
      </c>
      <c r="C121" s="220">
        <v>894275</v>
      </c>
      <c r="D121" s="220">
        <v>2702.8</v>
      </c>
      <c r="E121" s="220">
        <v>1638413</v>
      </c>
      <c r="F121" s="220">
        <v>169773</v>
      </c>
      <c r="G121" s="220">
        <v>89.1</v>
      </c>
      <c r="H121" s="219">
        <v>82</v>
      </c>
    </row>
    <row r="122" spans="1:8">
      <c r="A122" s="221" t="s">
        <v>1417</v>
      </c>
      <c r="B122" s="220">
        <v>6358</v>
      </c>
      <c r="C122" s="220">
        <v>890829</v>
      </c>
      <c r="D122" s="220">
        <v>11559.3</v>
      </c>
      <c r="E122" s="220">
        <v>1045154</v>
      </c>
      <c r="F122" s="220">
        <v>112821</v>
      </c>
      <c r="G122" s="220">
        <v>85.3</v>
      </c>
      <c r="H122" s="219">
        <v>80.099999999999994</v>
      </c>
    </row>
    <row r="123" spans="1:8">
      <c r="A123" s="221" t="s">
        <v>1416</v>
      </c>
      <c r="B123" s="220">
        <v>6696</v>
      </c>
      <c r="C123" s="220">
        <v>887704</v>
      </c>
      <c r="D123" s="220">
        <v>6773.1</v>
      </c>
      <c r="E123" s="220">
        <v>1096624</v>
      </c>
      <c r="F123" s="220">
        <v>114466</v>
      </c>
      <c r="G123" s="220">
        <v>89.2</v>
      </c>
      <c r="H123" s="219">
        <v>83.3</v>
      </c>
    </row>
    <row r="124" spans="1:8">
      <c r="A124" s="221" t="s">
        <v>1415</v>
      </c>
      <c r="B124" s="220">
        <v>6257</v>
      </c>
      <c r="C124" s="220">
        <v>886214</v>
      </c>
      <c r="D124" s="220">
        <v>10952.9</v>
      </c>
      <c r="E124" s="220">
        <v>1003843</v>
      </c>
      <c r="F124" s="220">
        <v>110407</v>
      </c>
      <c r="G124" s="220">
        <v>88.7</v>
      </c>
      <c r="H124" s="219">
        <v>81.599999999999994</v>
      </c>
    </row>
    <row r="125" spans="1:8">
      <c r="A125" s="221" t="s">
        <v>1414</v>
      </c>
      <c r="B125" s="220">
        <v>6101</v>
      </c>
      <c r="C125" s="220">
        <v>880542</v>
      </c>
      <c r="D125" s="220">
        <v>12167.8</v>
      </c>
      <c r="E125" s="220">
        <v>1049126</v>
      </c>
      <c r="F125" s="220">
        <v>114161</v>
      </c>
      <c r="G125" s="220">
        <v>85.4</v>
      </c>
      <c r="H125" s="219">
        <v>80.3</v>
      </c>
    </row>
    <row r="126" spans="1:8">
      <c r="A126" s="221" t="s">
        <v>1413</v>
      </c>
      <c r="B126" s="220">
        <v>6888</v>
      </c>
      <c r="C126" s="220">
        <v>873448</v>
      </c>
      <c r="D126" s="220">
        <v>5924.6</v>
      </c>
      <c r="E126" s="220">
        <v>1170240</v>
      </c>
      <c r="F126" s="220">
        <v>124246</v>
      </c>
      <c r="G126" s="220">
        <v>87.9</v>
      </c>
      <c r="H126" s="219">
        <v>79.099999999999994</v>
      </c>
    </row>
    <row r="127" spans="1:8">
      <c r="A127" s="221" t="s">
        <v>1412</v>
      </c>
      <c r="B127" s="220">
        <v>6871</v>
      </c>
      <c r="C127" s="220">
        <v>870339</v>
      </c>
      <c r="D127" s="220">
        <v>5586.1</v>
      </c>
      <c r="E127" s="220">
        <v>1078795</v>
      </c>
      <c r="F127" s="220">
        <v>121008</v>
      </c>
      <c r="G127" s="220">
        <v>87.2</v>
      </c>
      <c r="H127" s="219">
        <v>74.3</v>
      </c>
    </row>
    <row r="128" spans="1:8">
      <c r="A128" s="221" t="s">
        <v>1411</v>
      </c>
      <c r="B128" s="220">
        <v>6462</v>
      </c>
      <c r="C128" s="220">
        <v>861353</v>
      </c>
      <c r="D128" s="220">
        <v>5755.8</v>
      </c>
      <c r="E128" s="220">
        <v>1103579</v>
      </c>
      <c r="F128" s="220">
        <v>118605</v>
      </c>
      <c r="G128" s="220">
        <v>90.5</v>
      </c>
      <c r="H128" s="219">
        <v>81.8</v>
      </c>
    </row>
    <row r="129" spans="1:8">
      <c r="A129" s="221" t="s">
        <v>1410</v>
      </c>
      <c r="B129" s="220">
        <v>5718</v>
      </c>
      <c r="C129" s="220">
        <v>861050</v>
      </c>
      <c r="D129" s="220">
        <v>6029.6</v>
      </c>
      <c r="E129" s="220">
        <v>1002577</v>
      </c>
      <c r="F129" s="220">
        <v>106312</v>
      </c>
      <c r="G129" s="220">
        <v>89.7</v>
      </c>
      <c r="H129" s="219">
        <v>82.1</v>
      </c>
    </row>
    <row r="130" spans="1:8">
      <c r="A130" s="221" t="s">
        <v>1409</v>
      </c>
      <c r="B130" s="220">
        <v>6322</v>
      </c>
      <c r="C130" s="220">
        <v>851350</v>
      </c>
      <c r="D130" s="220">
        <v>4040</v>
      </c>
      <c r="E130" s="220">
        <v>1159683</v>
      </c>
      <c r="F130" s="220">
        <v>129130</v>
      </c>
      <c r="G130" s="220">
        <v>73.400000000000006</v>
      </c>
      <c r="H130" s="219">
        <v>60.1</v>
      </c>
    </row>
    <row r="131" spans="1:8">
      <c r="A131" s="221" t="s">
        <v>1408</v>
      </c>
      <c r="B131" s="220">
        <v>6074</v>
      </c>
      <c r="C131" s="220">
        <v>851019</v>
      </c>
      <c r="D131" s="220">
        <v>7422.8</v>
      </c>
      <c r="E131" s="220">
        <v>1012761</v>
      </c>
      <c r="F131" s="220">
        <v>110763</v>
      </c>
      <c r="G131" s="220">
        <v>84.3</v>
      </c>
      <c r="H131" s="219">
        <v>75.2</v>
      </c>
    </row>
    <row r="132" spans="1:8">
      <c r="A132" s="221" t="s">
        <v>1407</v>
      </c>
      <c r="B132" s="220">
        <v>6396</v>
      </c>
      <c r="C132" s="220">
        <v>845375</v>
      </c>
      <c r="D132" s="220">
        <v>4647.3</v>
      </c>
      <c r="E132" s="220">
        <v>1062378</v>
      </c>
      <c r="F132" s="220">
        <v>107043</v>
      </c>
      <c r="G132" s="220">
        <v>87.7</v>
      </c>
      <c r="H132" s="219">
        <v>81.5</v>
      </c>
    </row>
    <row r="133" spans="1:8">
      <c r="A133" s="221" t="s">
        <v>1406</v>
      </c>
      <c r="B133" s="220">
        <v>6136</v>
      </c>
      <c r="C133" s="220">
        <v>838851</v>
      </c>
      <c r="D133" s="220">
        <v>2244.6</v>
      </c>
      <c r="E133" s="220">
        <v>1041142</v>
      </c>
      <c r="F133" s="220">
        <v>107462</v>
      </c>
      <c r="G133" s="220">
        <v>82</v>
      </c>
      <c r="H133" s="219">
        <v>72.3</v>
      </c>
    </row>
    <row r="134" spans="1:8">
      <c r="A134" s="221" t="s">
        <v>1405</v>
      </c>
      <c r="B134" s="220">
        <v>5935</v>
      </c>
      <c r="C134" s="220">
        <v>837672</v>
      </c>
      <c r="D134" s="220">
        <v>3047.9</v>
      </c>
      <c r="E134" s="220">
        <v>1043090</v>
      </c>
      <c r="F134" s="220">
        <v>111725</v>
      </c>
      <c r="G134" s="220">
        <v>89.1</v>
      </c>
      <c r="H134" s="219">
        <v>77.8</v>
      </c>
    </row>
    <row r="135" spans="1:8">
      <c r="A135" s="221" t="s">
        <v>1404</v>
      </c>
      <c r="B135" s="220">
        <v>6396</v>
      </c>
      <c r="C135" s="220">
        <v>832344</v>
      </c>
      <c r="D135" s="220">
        <v>10457.4</v>
      </c>
      <c r="E135" s="220">
        <v>1053752</v>
      </c>
      <c r="F135" s="220">
        <v>112163</v>
      </c>
      <c r="G135" s="220">
        <v>89.5</v>
      </c>
      <c r="H135" s="219">
        <v>85.1</v>
      </c>
    </row>
    <row r="136" spans="1:8">
      <c r="A136" s="221" t="s">
        <v>1403</v>
      </c>
      <c r="B136" s="220">
        <v>7472</v>
      </c>
      <c r="C136" s="220">
        <v>831418</v>
      </c>
      <c r="D136" s="220">
        <v>14131.2</v>
      </c>
      <c r="E136" s="220">
        <v>1047265</v>
      </c>
      <c r="F136" s="220">
        <v>126970</v>
      </c>
      <c r="G136" s="220">
        <v>89.6</v>
      </c>
      <c r="H136" s="219">
        <v>79</v>
      </c>
    </row>
    <row r="137" spans="1:8" ht="13.6" thickBot="1">
      <c r="A137" s="218" t="s">
        <v>1402</v>
      </c>
      <c r="B137" s="217">
        <v>6114</v>
      </c>
      <c r="C137" s="217">
        <v>828212</v>
      </c>
      <c r="D137" s="217">
        <v>18340.900000000001</v>
      </c>
      <c r="E137" s="217">
        <v>959537</v>
      </c>
      <c r="F137" s="217">
        <v>121416</v>
      </c>
      <c r="G137" s="217">
        <v>90.7</v>
      </c>
      <c r="H137" s="216">
        <v>78.599999999999994</v>
      </c>
    </row>
    <row r="138" spans="1:8">
      <c r="A138" s="227" t="s">
        <v>1401</v>
      </c>
      <c r="B138" s="224">
        <v>5571</v>
      </c>
      <c r="C138" s="224">
        <v>827007</v>
      </c>
      <c r="D138" s="224">
        <v>3648.3</v>
      </c>
      <c r="E138" s="224">
        <v>983836</v>
      </c>
      <c r="F138" s="224">
        <v>100423</v>
      </c>
      <c r="G138" s="224">
        <v>88.1</v>
      </c>
      <c r="H138" s="223">
        <v>80</v>
      </c>
    </row>
    <row r="139" spans="1:8">
      <c r="A139" s="222" t="s">
        <v>1400</v>
      </c>
      <c r="B139" s="220">
        <v>8294</v>
      </c>
      <c r="C139" s="220">
        <v>825652</v>
      </c>
      <c r="D139" s="220">
        <v>630.4</v>
      </c>
      <c r="E139" s="220">
        <v>1029342</v>
      </c>
      <c r="F139" s="220">
        <v>106841</v>
      </c>
      <c r="G139" s="220">
        <v>86.6</v>
      </c>
      <c r="H139" s="219">
        <v>75.2</v>
      </c>
    </row>
    <row r="140" spans="1:8">
      <c r="A140" s="222" t="s">
        <v>1399</v>
      </c>
      <c r="B140" s="220">
        <v>6096</v>
      </c>
      <c r="C140" s="220">
        <v>824707</v>
      </c>
      <c r="D140" s="220">
        <v>2878.5</v>
      </c>
      <c r="E140" s="220">
        <v>1007441</v>
      </c>
      <c r="F140" s="220">
        <v>105407</v>
      </c>
      <c r="G140" s="220">
        <v>90</v>
      </c>
      <c r="H140" s="219">
        <v>81</v>
      </c>
    </row>
    <row r="141" spans="1:8">
      <c r="A141" s="222" t="s">
        <v>1398</v>
      </c>
      <c r="B141" s="220">
        <v>5548</v>
      </c>
      <c r="C141" s="220">
        <v>815272</v>
      </c>
      <c r="D141" s="220">
        <v>5110.1000000000004</v>
      </c>
      <c r="E141" s="220">
        <v>967352</v>
      </c>
      <c r="F141" s="220">
        <v>99181</v>
      </c>
      <c r="G141" s="220">
        <v>90</v>
      </c>
      <c r="H141" s="219">
        <v>84.4</v>
      </c>
    </row>
    <row r="142" spans="1:8">
      <c r="A142" s="222" t="s">
        <v>1397</v>
      </c>
      <c r="B142" s="220">
        <v>7349</v>
      </c>
      <c r="C142" s="220">
        <v>814450</v>
      </c>
      <c r="D142" s="220">
        <v>4996.7</v>
      </c>
      <c r="E142" s="220">
        <v>1192043</v>
      </c>
      <c r="F142" s="220">
        <v>127009</v>
      </c>
      <c r="G142" s="220">
        <v>77.2</v>
      </c>
      <c r="H142" s="219">
        <v>68.400000000000006</v>
      </c>
    </row>
    <row r="143" spans="1:8">
      <c r="A143" s="222" t="s">
        <v>1396</v>
      </c>
      <c r="B143" s="220">
        <v>6605</v>
      </c>
      <c r="C143" s="220">
        <v>812017</v>
      </c>
      <c r="D143" s="220">
        <v>3037.6</v>
      </c>
      <c r="E143" s="220">
        <v>1077417</v>
      </c>
      <c r="F143" s="220">
        <v>115084</v>
      </c>
      <c r="G143" s="220">
        <v>90.3</v>
      </c>
      <c r="H143" s="219">
        <v>79.5</v>
      </c>
    </row>
    <row r="144" spans="1:8">
      <c r="A144" s="222" t="s">
        <v>1395</v>
      </c>
      <c r="B144" s="220">
        <v>6365</v>
      </c>
      <c r="C144" s="220">
        <v>807786</v>
      </c>
      <c r="D144" s="220">
        <v>3696</v>
      </c>
      <c r="E144" s="220">
        <v>1063996</v>
      </c>
      <c r="F144" s="220">
        <v>112200</v>
      </c>
      <c r="G144" s="220">
        <v>85.2</v>
      </c>
      <c r="H144" s="219">
        <v>76.599999999999994</v>
      </c>
    </row>
    <row r="145" spans="1:8">
      <c r="A145" s="222" t="s">
        <v>1394</v>
      </c>
      <c r="B145" s="220">
        <v>5761</v>
      </c>
      <c r="C145" s="220">
        <v>806338</v>
      </c>
      <c r="D145" s="220">
        <v>9603.2999999999993</v>
      </c>
      <c r="E145" s="220">
        <v>979430</v>
      </c>
      <c r="F145" s="220">
        <v>105150</v>
      </c>
      <c r="G145" s="220">
        <v>85.2</v>
      </c>
      <c r="H145" s="219">
        <v>79.900000000000006</v>
      </c>
    </row>
    <row r="146" spans="1:8">
      <c r="A146" s="222" t="s">
        <v>1393</v>
      </c>
      <c r="B146" s="220">
        <v>6175</v>
      </c>
      <c r="C146" s="220">
        <v>802831</v>
      </c>
      <c r="D146" s="220">
        <v>7547.9</v>
      </c>
      <c r="E146" s="220">
        <v>1111319</v>
      </c>
      <c r="F146" s="220">
        <v>111306</v>
      </c>
      <c r="G146" s="220">
        <v>82.5</v>
      </c>
      <c r="H146" s="219">
        <v>80.400000000000006</v>
      </c>
    </row>
    <row r="147" spans="1:8">
      <c r="A147" s="222" t="s">
        <v>1392</v>
      </c>
      <c r="B147" s="220">
        <v>6140</v>
      </c>
      <c r="C147" s="220">
        <v>802330</v>
      </c>
      <c r="D147" s="220">
        <v>3672.5</v>
      </c>
      <c r="E147" s="220">
        <v>945097</v>
      </c>
      <c r="F147" s="220">
        <v>99276</v>
      </c>
      <c r="G147" s="220">
        <v>89.9</v>
      </c>
      <c r="H147" s="219">
        <v>80.900000000000006</v>
      </c>
    </row>
    <row r="148" spans="1:8">
      <c r="A148" s="222" t="s">
        <v>1391</v>
      </c>
      <c r="B148" s="220">
        <v>5381</v>
      </c>
      <c r="C148" s="220">
        <v>801514</v>
      </c>
      <c r="D148" s="220">
        <v>10418.799999999999</v>
      </c>
      <c r="E148" s="220">
        <v>1000580</v>
      </c>
      <c r="F148" s="220">
        <v>113897</v>
      </c>
      <c r="G148" s="220">
        <v>88.6</v>
      </c>
      <c r="H148" s="219">
        <v>79.099999999999994</v>
      </c>
    </row>
    <row r="149" spans="1:8">
      <c r="A149" s="222" t="s">
        <v>1390</v>
      </c>
      <c r="B149" s="220">
        <v>4824</v>
      </c>
      <c r="C149" s="220">
        <v>796007</v>
      </c>
      <c r="D149" s="220">
        <v>8858</v>
      </c>
      <c r="E149" s="220">
        <v>893477</v>
      </c>
      <c r="F149" s="220">
        <v>98990</v>
      </c>
      <c r="G149" s="220">
        <v>89.8</v>
      </c>
      <c r="H149" s="219">
        <v>80.599999999999994</v>
      </c>
    </row>
    <row r="150" spans="1:8">
      <c r="A150" s="222" t="s">
        <v>1389</v>
      </c>
      <c r="B150" s="220">
        <v>5953</v>
      </c>
      <c r="C150" s="220">
        <v>794572</v>
      </c>
      <c r="D150" s="220">
        <v>5080.3999999999996</v>
      </c>
      <c r="E150" s="220">
        <v>978694</v>
      </c>
      <c r="F150" s="220">
        <v>103940</v>
      </c>
      <c r="G150" s="220">
        <v>87.7</v>
      </c>
      <c r="H150" s="219">
        <v>78.5</v>
      </c>
    </row>
    <row r="151" spans="1:8">
      <c r="A151" s="222" t="s">
        <v>1388</v>
      </c>
      <c r="B151" s="220">
        <v>4940</v>
      </c>
      <c r="C151" s="220">
        <v>794167</v>
      </c>
      <c r="D151" s="220">
        <v>6567.9</v>
      </c>
      <c r="E151" s="220">
        <v>933435</v>
      </c>
      <c r="F151" s="220">
        <v>110117</v>
      </c>
      <c r="G151" s="220">
        <v>85.1</v>
      </c>
      <c r="H151" s="219">
        <v>69.099999999999994</v>
      </c>
    </row>
    <row r="152" spans="1:8">
      <c r="A152" s="222" t="s">
        <v>1387</v>
      </c>
      <c r="B152" s="220">
        <v>5841</v>
      </c>
      <c r="C152" s="220">
        <v>792067</v>
      </c>
      <c r="D152" s="220">
        <v>7197.1</v>
      </c>
      <c r="E152" s="220">
        <v>909004</v>
      </c>
      <c r="F152" s="220">
        <v>96634</v>
      </c>
      <c r="G152" s="220">
        <v>89.6</v>
      </c>
      <c r="H152" s="219">
        <v>82.6</v>
      </c>
    </row>
    <row r="153" spans="1:8">
      <c r="A153" s="222" t="s">
        <v>1386</v>
      </c>
      <c r="B153" s="220">
        <v>6891</v>
      </c>
      <c r="C153" s="220">
        <v>787328</v>
      </c>
      <c r="D153" s="220">
        <v>3370.1</v>
      </c>
      <c r="E153" s="220">
        <v>922813</v>
      </c>
      <c r="F153" s="220">
        <v>98511</v>
      </c>
      <c r="G153" s="220">
        <v>89.2</v>
      </c>
      <c r="H153" s="219">
        <v>78.599999999999994</v>
      </c>
    </row>
    <row r="154" spans="1:8">
      <c r="A154" s="222" t="s">
        <v>1385</v>
      </c>
      <c r="B154" s="220">
        <v>5884</v>
      </c>
      <c r="C154" s="220">
        <v>781690</v>
      </c>
      <c r="D154" s="220">
        <v>3726.3</v>
      </c>
      <c r="E154" s="220">
        <v>986193</v>
      </c>
      <c r="F154" s="220">
        <v>103896</v>
      </c>
      <c r="G154" s="220">
        <v>92.2</v>
      </c>
      <c r="H154" s="219">
        <v>83</v>
      </c>
    </row>
    <row r="155" spans="1:8">
      <c r="A155" s="222" t="s">
        <v>1384</v>
      </c>
      <c r="B155" s="220">
        <v>6233</v>
      </c>
      <c r="C155" s="220">
        <v>765468</v>
      </c>
      <c r="D155" s="220">
        <v>2710.8</v>
      </c>
      <c r="E155" s="220">
        <v>1097671</v>
      </c>
      <c r="F155" s="220">
        <v>117639</v>
      </c>
      <c r="G155" s="220">
        <v>90.1</v>
      </c>
      <c r="H155" s="219">
        <v>79</v>
      </c>
    </row>
    <row r="156" spans="1:8">
      <c r="A156" s="222" t="s">
        <v>1383</v>
      </c>
      <c r="B156" s="220">
        <v>5235</v>
      </c>
      <c r="C156" s="220">
        <v>761599</v>
      </c>
      <c r="D156" s="220">
        <v>5406.7</v>
      </c>
      <c r="E156" s="220">
        <v>893319</v>
      </c>
      <c r="F156" s="220">
        <v>93619</v>
      </c>
      <c r="G156" s="220">
        <v>85.5</v>
      </c>
      <c r="H156" s="219">
        <v>78</v>
      </c>
    </row>
    <row r="157" spans="1:8">
      <c r="A157" s="222" t="s">
        <v>1382</v>
      </c>
      <c r="B157" s="220">
        <v>5099</v>
      </c>
      <c r="C157" s="220">
        <v>760087</v>
      </c>
      <c r="D157" s="220">
        <v>7615.8</v>
      </c>
      <c r="E157" s="220">
        <v>928461</v>
      </c>
      <c r="F157" s="220">
        <v>101271</v>
      </c>
      <c r="G157" s="220">
        <v>89.7</v>
      </c>
      <c r="H157" s="219">
        <v>79</v>
      </c>
    </row>
    <row r="158" spans="1:8">
      <c r="A158" s="222" t="s">
        <v>1381</v>
      </c>
      <c r="B158" s="220">
        <v>5201</v>
      </c>
      <c r="C158" s="220">
        <v>755208</v>
      </c>
      <c r="D158" s="220">
        <v>3178.8</v>
      </c>
      <c r="E158" s="220">
        <v>891050</v>
      </c>
      <c r="F158" s="220">
        <v>95320</v>
      </c>
      <c r="G158" s="220">
        <v>85.8</v>
      </c>
      <c r="H158" s="219">
        <v>74</v>
      </c>
    </row>
    <row r="159" spans="1:8">
      <c r="A159" s="222" t="s">
        <v>1380</v>
      </c>
      <c r="B159" s="220">
        <v>4801</v>
      </c>
      <c r="C159" s="220">
        <v>754174</v>
      </c>
      <c r="D159" s="220">
        <v>8056.6</v>
      </c>
      <c r="E159" s="220">
        <v>862078</v>
      </c>
      <c r="F159" s="220">
        <v>96210</v>
      </c>
      <c r="G159" s="220">
        <v>89.5</v>
      </c>
      <c r="H159" s="219">
        <v>78.7</v>
      </c>
    </row>
    <row r="160" spans="1:8">
      <c r="A160" s="222" t="s">
        <v>1379</v>
      </c>
      <c r="B160" s="220">
        <v>4376</v>
      </c>
      <c r="C160" s="220">
        <v>754166</v>
      </c>
      <c r="D160" s="220">
        <v>10319.1</v>
      </c>
      <c r="E160" s="220">
        <v>859514</v>
      </c>
      <c r="F160" s="220">
        <v>108958</v>
      </c>
      <c r="G160" s="220">
        <v>88</v>
      </c>
      <c r="H160" s="219">
        <v>70.7</v>
      </c>
    </row>
    <row r="161" spans="1:8">
      <c r="A161" s="222" t="s">
        <v>1378</v>
      </c>
      <c r="B161" s="220">
        <v>6565</v>
      </c>
      <c r="C161" s="220">
        <v>751891</v>
      </c>
      <c r="D161" s="220">
        <v>3716.5</v>
      </c>
      <c r="E161" s="220">
        <v>968721</v>
      </c>
      <c r="F161" s="220">
        <v>102285</v>
      </c>
      <c r="G161" s="220">
        <v>84.1</v>
      </c>
      <c r="H161" s="219">
        <v>75.3</v>
      </c>
    </row>
    <row r="162" spans="1:8">
      <c r="A162" s="222" t="s">
        <v>1377</v>
      </c>
      <c r="B162" s="220">
        <v>5162</v>
      </c>
      <c r="C162" s="220">
        <v>747100</v>
      </c>
      <c r="D162" s="220">
        <v>2079.5</v>
      </c>
      <c r="E162" s="220">
        <v>884260</v>
      </c>
      <c r="F162" s="220">
        <v>95156</v>
      </c>
      <c r="G162" s="220">
        <v>85.4</v>
      </c>
      <c r="H162" s="219">
        <v>71.8</v>
      </c>
    </row>
    <row r="163" spans="1:8">
      <c r="A163" s="222" t="s">
        <v>1376</v>
      </c>
      <c r="B163" s="220">
        <v>5493</v>
      </c>
      <c r="C163" s="220">
        <v>746270</v>
      </c>
      <c r="D163" s="220">
        <v>3503.3</v>
      </c>
      <c r="E163" s="220">
        <v>975138</v>
      </c>
      <c r="F163" s="220">
        <v>103048</v>
      </c>
      <c r="G163" s="220">
        <v>88.7</v>
      </c>
      <c r="H163" s="219">
        <v>76.3</v>
      </c>
    </row>
    <row r="164" spans="1:8" ht="13.6" thickBot="1">
      <c r="A164" s="226" t="s">
        <v>1375</v>
      </c>
      <c r="B164" s="217">
        <v>4836</v>
      </c>
      <c r="C164" s="217">
        <v>745047</v>
      </c>
      <c r="D164" s="217">
        <v>5588.4</v>
      </c>
      <c r="E164" s="217">
        <v>851223</v>
      </c>
      <c r="F164" s="217">
        <v>88047</v>
      </c>
      <c r="G164" s="217">
        <v>89.8</v>
      </c>
      <c r="H164" s="216">
        <v>82.8</v>
      </c>
    </row>
    <row r="165" spans="1:8">
      <c r="A165" s="225" t="s">
        <v>1374</v>
      </c>
      <c r="B165" s="224">
        <v>4973</v>
      </c>
      <c r="C165" s="224">
        <v>737946</v>
      </c>
      <c r="D165" s="224">
        <v>1280.9000000000001</v>
      </c>
      <c r="E165" s="224">
        <v>866604</v>
      </c>
      <c r="F165" s="224">
        <v>89027</v>
      </c>
      <c r="G165" s="224">
        <v>91.7</v>
      </c>
      <c r="H165" s="223">
        <v>81.3</v>
      </c>
    </row>
    <row r="166" spans="1:8">
      <c r="A166" s="221" t="s">
        <v>1373</v>
      </c>
      <c r="B166" s="220">
        <v>5388</v>
      </c>
      <c r="C166" s="220">
        <v>735566</v>
      </c>
      <c r="D166" s="220">
        <v>3517.7</v>
      </c>
      <c r="E166" s="220">
        <v>879753</v>
      </c>
      <c r="F166" s="220">
        <v>91254</v>
      </c>
      <c r="G166" s="220">
        <v>87.5</v>
      </c>
      <c r="H166" s="219">
        <v>78.5</v>
      </c>
    </row>
    <row r="167" spans="1:8">
      <c r="A167" s="222" t="s">
        <v>1372</v>
      </c>
      <c r="B167" s="220">
        <v>5256</v>
      </c>
      <c r="C167" s="220">
        <v>732804</v>
      </c>
      <c r="D167" s="220">
        <v>8933.7999999999993</v>
      </c>
      <c r="E167" s="220">
        <v>918828</v>
      </c>
      <c r="F167" s="220">
        <v>96108</v>
      </c>
      <c r="G167" s="220">
        <v>82.3</v>
      </c>
      <c r="H167" s="219">
        <v>78.900000000000006</v>
      </c>
    </row>
    <row r="168" spans="1:8">
      <c r="A168" s="222" t="s">
        <v>1371</v>
      </c>
      <c r="B168" s="220">
        <v>5349</v>
      </c>
      <c r="C168" s="220">
        <v>728989</v>
      </c>
      <c r="D168" s="220">
        <v>10256.200000000001</v>
      </c>
      <c r="E168" s="220">
        <v>837256</v>
      </c>
      <c r="F168" s="220">
        <v>96914</v>
      </c>
      <c r="G168" s="220">
        <v>89.7</v>
      </c>
      <c r="H168" s="219">
        <v>79.599999999999994</v>
      </c>
    </row>
    <row r="169" spans="1:8">
      <c r="A169" s="222" t="s">
        <v>1370</v>
      </c>
      <c r="B169" s="220">
        <v>5691</v>
      </c>
      <c r="C169" s="220">
        <v>728129</v>
      </c>
      <c r="D169" s="220">
        <v>5930.8</v>
      </c>
      <c r="E169" s="220">
        <v>932584</v>
      </c>
      <c r="F169" s="220">
        <v>98362</v>
      </c>
      <c r="G169" s="220">
        <v>89.6</v>
      </c>
      <c r="H169" s="219">
        <v>82.2</v>
      </c>
    </row>
    <row r="170" spans="1:8">
      <c r="A170" s="222" t="s">
        <v>1369</v>
      </c>
      <c r="B170" s="220">
        <v>5333</v>
      </c>
      <c r="C170" s="220">
        <v>724115</v>
      </c>
      <c r="D170" s="220">
        <v>4212.3999999999996</v>
      </c>
      <c r="E170" s="220">
        <v>904956</v>
      </c>
      <c r="F170" s="220">
        <v>94478</v>
      </c>
      <c r="G170" s="220">
        <v>89.9</v>
      </c>
      <c r="H170" s="219">
        <v>83.1</v>
      </c>
    </row>
    <row r="171" spans="1:8">
      <c r="A171" s="222" t="s">
        <v>1368</v>
      </c>
      <c r="B171" s="220">
        <v>5013</v>
      </c>
      <c r="C171" s="220">
        <v>718238</v>
      </c>
      <c r="D171" s="220">
        <v>7512.2</v>
      </c>
      <c r="E171" s="220">
        <v>901327</v>
      </c>
      <c r="F171" s="220">
        <v>92265</v>
      </c>
      <c r="G171" s="220">
        <v>87.8</v>
      </c>
      <c r="H171" s="219">
        <v>86.2</v>
      </c>
    </row>
    <row r="172" spans="1:8">
      <c r="A172" s="222" t="s">
        <v>1367</v>
      </c>
      <c r="B172" s="220">
        <v>5831</v>
      </c>
      <c r="C172" s="220">
        <v>713451</v>
      </c>
      <c r="D172" s="220">
        <v>3772</v>
      </c>
      <c r="E172" s="220">
        <v>891367</v>
      </c>
      <c r="F172" s="220">
        <v>96214</v>
      </c>
      <c r="G172" s="220">
        <v>85.7</v>
      </c>
      <c r="H172" s="219">
        <v>75.3</v>
      </c>
    </row>
    <row r="173" spans="1:8">
      <c r="A173" s="222" t="s">
        <v>1366</v>
      </c>
      <c r="B173" s="220">
        <v>4254</v>
      </c>
      <c r="C173" s="220">
        <v>712695</v>
      </c>
      <c r="D173" s="220">
        <v>4313.8999999999996</v>
      </c>
      <c r="E173" s="220">
        <v>815273</v>
      </c>
      <c r="F173" s="220">
        <v>89168</v>
      </c>
      <c r="G173" s="220">
        <v>87.6</v>
      </c>
      <c r="H173" s="219">
        <v>74.2</v>
      </c>
    </row>
    <row r="174" spans="1:8">
      <c r="A174" s="222" t="s">
        <v>1365</v>
      </c>
      <c r="B174" s="220">
        <v>6286</v>
      </c>
      <c r="C174" s="220">
        <v>711756</v>
      </c>
      <c r="D174" s="220">
        <v>4053.1</v>
      </c>
      <c r="E174" s="220">
        <v>1026160</v>
      </c>
      <c r="F174" s="220">
        <v>103692</v>
      </c>
      <c r="G174" s="220">
        <v>87.6</v>
      </c>
      <c r="H174" s="219">
        <v>82.3</v>
      </c>
    </row>
    <row r="175" spans="1:8">
      <c r="A175" s="222" t="s">
        <v>1364</v>
      </c>
      <c r="B175" s="220">
        <v>4564</v>
      </c>
      <c r="C175" s="220">
        <v>711625</v>
      </c>
      <c r="D175" s="220">
        <v>6912.1</v>
      </c>
      <c r="E175" s="220">
        <v>791395</v>
      </c>
      <c r="F175" s="220">
        <v>82822</v>
      </c>
      <c r="G175" s="220">
        <v>91.4</v>
      </c>
      <c r="H175" s="219">
        <v>85.3</v>
      </c>
    </row>
    <row r="176" spans="1:8">
      <c r="A176" s="222" t="s">
        <v>1363</v>
      </c>
      <c r="B176" s="220">
        <v>5832</v>
      </c>
      <c r="C176" s="220">
        <v>704292</v>
      </c>
      <c r="D176" s="220">
        <v>8491</v>
      </c>
      <c r="E176" s="220">
        <v>947479</v>
      </c>
      <c r="F176" s="220">
        <v>109127</v>
      </c>
      <c r="G176" s="220">
        <v>89.6</v>
      </c>
      <c r="H176" s="219">
        <v>78.2</v>
      </c>
    </row>
    <row r="177" spans="1:8">
      <c r="A177" s="222" t="s">
        <v>1362</v>
      </c>
      <c r="B177" s="220">
        <v>5832</v>
      </c>
      <c r="C177" s="220">
        <v>702956</v>
      </c>
      <c r="D177" s="220">
        <v>6358.2</v>
      </c>
      <c r="E177" s="220">
        <v>1008440</v>
      </c>
      <c r="F177" s="220">
        <v>108302</v>
      </c>
      <c r="G177" s="220">
        <v>87.2</v>
      </c>
      <c r="H177" s="219">
        <v>79.099999999999994</v>
      </c>
    </row>
    <row r="178" spans="1:8">
      <c r="A178" s="222" t="s">
        <v>1361</v>
      </c>
      <c r="B178" s="220">
        <v>4807</v>
      </c>
      <c r="C178" s="220">
        <v>698542</v>
      </c>
      <c r="D178" s="220">
        <v>4519.1000000000004</v>
      </c>
      <c r="E178" s="220">
        <v>800697</v>
      </c>
      <c r="F178" s="220">
        <v>85512</v>
      </c>
      <c r="G178" s="220">
        <v>88.7</v>
      </c>
      <c r="H178" s="219">
        <v>79.099999999999994</v>
      </c>
    </row>
    <row r="179" spans="1:8">
      <c r="A179" s="222" t="s">
        <v>1360</v>
      </c>
      <c r="B179" s="220">
        <v>5167</v>
      </c>
      <c r="C179" s="220">
        <v>696222</v>
      </c>
      <c r="D179" s="220">
        <v>5630.1</v>
      </c>
      <c r="E179" s="220">
        <v>831812</v>
      </c>
      <c r="F179" s="220">
        <v>89900</v>
      </c>
      <c r="G179" s="220">
        <v>83.9</v>
      </c>
      <c r="H179" s="219">
        <v>74.5</v>
      </c>
    </row>
    <row r="180" spans="1:8">
      <c r="A180" s="222" t="s">
        <v>1359</v>
      </c>
      <c r="B180" s="220">
        <v>5223</v>
      </c>
      <c r="C180" s="220">
        <v>694286</v>
      </c>
      <c r="D180" s="220">
        <v>3011</v>
      </c>
      <c r="E180" s="220">
        <v>877342</v>
      </c>
      <c r="F180" s="220">
        <v>91504</v>
      </c>
      <c r="G180" s="220">
        <v>88.8</v>
      </c>
      <c r="H180" s="219">
        <v>80.900000000000006</v>
      </c>
    </row>
    <row r="181" spans="1:8">
      <c r="A181" s="222" t="s">
        <v>1358</v>
      </c>
      <c r="B181" s="220">
        <v>6030</v>
      </c>
      <c r="C181" s="220">
        <v>685232</v>
      </c>
      <c r="D181" s="220">
        <v>1833.1</v>
      </c>
      <c r="E181" s="220">
        <v>1036321</v>
      </c>
      <c r="F181" s="220">
        <v>112658</v>
      </c>
      <c r="G181" s="220">
        <v>87.6</v>
      </c>
      <c r="H181" s="219">
        <v>75.7</v>
      </c>
    </row>
    <row r="182" spans="1:8">
      <c r="A182" s="222" t="s">
        <v>1357</v>
      </c>
      <c r="B182" s="220">
        <v>5771</v>
      </c>
      <c r="C182" s="220">
        <v>682390</v>
      </c>
      <c r="D182" s="220">
        <v>8388.7000000000007</v>
      </c>
      <c r="E182" s="220">
        <v>858249</v>
      </c>
      <c r="F182" s="220">
        <v>104523</v>
      </c>
      <c r="G182" s="220">
        <v>89.5</v>
      </c>
      <c r="H182" s="219">
        <v>74.5</v>
      </c>
    </row>
    <row r="183" spans="1:8">
      <c r="A183" s="222" t="s">
        <v>1356</v>
      </c>
      <c r="B183" s="220">
        <v>4319</v>
      </c>
      <c r="C183" s="220">
        <v>680175</v>
      </c>
      <c r="D183" s="220">
        <v>4117.3999999999996</v>
      </c>
      <c r="E183" s="220">
        <v>837085</v>
      </c>
      <c r="F183" s="220">
        <v>89203</v>
      </c>
      <c r="G183" s="220">
        <v>90</v>
      </c>
      <c r="H183" s="219">
        <v>76.599999999999994</v>
      </c>
    </row>
    <row r="184" spans="1:8">
      <c r="A184" s="222" t="s">
        <v>1355</v>
      </c>
      <c r="B184" s="220">
        <v>4829</v>
      </c>
      <c r="C184" s="220">
        <v>679922</v>
      </c>
      <c r="D184" s="220">
        <v>6184.5</v>
      </c>
      <c r="E184" s="220">
        <v>836764</v>
      </c>
      <c r="F184" s="220">
        <v>93346</v>
      </c>
      <c r="G184" s="220">
        <v>88.6</v>
      </c>
      <c r="H184" s="219">
        <v>78</v>
      </c>
    </row>
    <row r="185" spans="1:8">
      <c r="A185" s="222" t="s">
        <v>1354</v>
      </c>
      <c r="B185" s="220">
        <v>4734</v>
      </c>
      <c r="C185" s="220">
        <v>679736</v>
      </c>
      <c r="D185" s="220">
        <v>4257</v>
      </c>
      <c r="E185" s="220">
        <v>808676</v>
      </c>
      <c r="F185" s="220">
        <v>83444</v>
      </c>
      <c r="G185" s="220">
        <v>91.9</v>
      </c>
      <c r="H185" s="219">
        <v>84.8</v>
      </c>
    </row>
    <row r="186" spans="1:8">
      <c r="A186" s="222" t="s">
        <v>1353</v>
      </c>
      <c r="B186" s="220">
        <v>5211</v>
      </c>
      <c r="C186" s="220">
        <v>679100</v>
      </c>
      <c r="D186" s="220">
        <v>7230.5</v>
      </c>
      <c r="E186" s="220">
        <v>840199</v>
      </c>
      <c r="F186" s="220">
        <v>85928</v>
      </c>
      <c r="G186" s="220">
        <v>86.1</v>
      </c>
      <c r="H186" s="219">
        <v>83.1</v>
      </c>
    </row>
    <row r="187" spans="1:8">
      <c r="A187" s="222" t="s">
        <v>1352</v>
      </c>
      <c r="B187" s="220">
        <v>4941</v>
      </c>
      <c r="C187" s="220">
        <v>670671</v>
      </c>
      <c r="D187" s="220">
        <v>9468.2000000000007</v>
      </c>
      <c r="E187" s="220">
        <v>760523</v>
      </c>
      <c r="F187" s="220">
        <v>92980</v>
      </c>
      <c r="G187" s="220">
        <v>90.6</v>
      </c>
      <c r="H187" s="219">
        <v>76.3</v>
      </c>
    </row>
    <row r="188" spans="1:8">
      <c r="A188" s="231" t="s">
        <v>1351</v>
      </c>
      <c r="B188" s="230">
        <v>4401</v>
      </c>
      <c r="C188" s="230">
        <v>668737</v>
      </c>
      <c r="D188" s="230">
        <v>5603.1</v>
      </c>
      <c r="E188" s="230">
        <v>737048</v>
      </c>
      <c r="F188" s="230">
        <v>79479</v>
      </c>
      <c r="G188" s="230">
        <v>91.2</v>
      </c>
      <c r="H188" s="229">
        <v>81.099999999999994</v>
      </c>
    </row>
    <row r="189" spans="1:8">
      <c r="A189" s="222" t="s">
        <v>1350</v>
      </c>
      <c r="B189" s="220">
        <v>6097</v>
      </c>
      <c r="C189" s="220">
        <v>667727</v>
      </c>
      <c r="D189" s="220">
        <v>26973.8</v>
      </c>
      <c r="E189" s="220">
        <v>891377</v>
      </c>
      <c r="F189" s="220">
        <v>126185</v>
      </c>
      <c r="G189" s="220">
        <v>87.3</v>
      </c>
      <c r="H189" s="219">
        <v>77.2</v>
      </c>
    </row>
    <row r="190" spans="1:8">
      <c r="A190" s="222" t="s">
        <v>1349</v>
      </c>
      <c r="B190" s="220">
        <v>4613</v>
      </c>
      <c r="C190" s="220">
        <v>666895</v>
      </c>
      <c r="D190" s="220">
        <v>3726.3</v>
      </c>
      <c r="E190" s="220">
        <v>774754</v>
      </c>
      <c r="F190" s="220">
        <v>83251</v>
      </c>
      <c r="G190" s="220">
        <v>86.3</v>
      </c>
      <c r="H190" s="219">
        <v>75.2</v>
      </c>
    </row>
    <row r="191" spans="1:8" ht="13.6" thickBot="1">
      <c r="A191" s="226" t="s">
        <v>1348</v>
      </c>
      <c r="B191" s="217">
        <v>4772</v>
      </c>
      <c r="C191" s="217">
        <v>666672</v>
      </c>
      <c r="D191" s="217">
        <v>1311.9</v>
      </c>
      <c r="E191" s="217">
        <v>830314</v>
      </c>
      <c r="F191" s="217">
        <v>88498</v>
      </c>
      <c r="G191" s="217">
        <v>92.4</v>
      </c>
      <c r="H191" s="216">
        <v>79.7</v>
      </c>
    </row>
    <row r="192" spans="1:8">
      <c r="A192" s="225" t="s">
        <v>1347</v>
      </c>
      <c r="B192" s="224">
        <v>6121</v>
      </c>
      <c r="C192" s="224">
        <v>662023</v>
      </c>
      <c r="D192" s="224">
        <v>989.9</v>
      </c>
      <c r="E192" s="224">
        <v>960658</v>
      </c>
      <c r="F192" s="224">
        <v>98445</v>
      </c>
      <c r="G192" s="224">
        <v>87.8</v>
      </c>
      <c r="H192" s="223">
        <v>77.5</v>
      </c>
    </row>
    <row r="193" spans="1:8">
      <c r="A193" s="221" t="s">
        <v>1346</v>
      </c>
      <c r="B193" s="220">
        <v>4438</v>
      </c>
      <c r="C193" s="220">
        <v>659086</v>
      </c>
      <c r="D193" s="220">
        <v>3245</v>
      </c>
      <c r="E193" s="220">
        <v>750313</v>
      </c>
      <c r="F193" s="220">
        <v>80601</v>
      </c>
      <c r="G193" s="220">
        <v>88.5</v>
      </c>
      <c r="H193" s="219">
        <v>76.900000000000006</v>
      </c>
    </row>
    <row r="194" spans="1:8">
      <c r="A194" s="221" t="s">
        <v>1345</v>
      </c>
      <c r="B194" s="220">
        <v>6308</v>
      </c>
      <c r="C194" s="220">
        <v>656863</v>
      </c>
      <c r="D194" s="220">
        <v>1302.5999999999999</v>
      </c>
      <c r="E194" s="220">
        <v>864519</v>
      </c>
      <c r="F194" s="220">
        <v>83651</v>
      </c>
      <c r="G194" s="220">
        <v>82</v>
      </c>
      <c r="H194" s="219">
        <v>77</v>
      </c>
    </row>
    <row r="195" spans="1:8">
      <c r="A195" s="221" t="s">
        <v>1344</v>
      </c>
      <c r="B195" s="220">
        <v>4815</v>
      </c>
      <c r="C195" s="220">
        <v>655065</v>
      </c>
      <c r="D195" s="220">
        <v>6242.4</v>
      </c>
      <c r="E195" s="220">
        <v>778380</v>
      </c>
      <c r="F195" s="220">
        <v>82739</v>
      </c>
      <c r="G195" s="220">
        <v>86.7</v>
      </c>
      <c r="H195" s="219">
        <v>80.599999999999994</v>
      </c>
    </row>
    <row r="196" spans="1:8">
      <c r="A196" s="221" t="s">
        <v>1343</v>
      </c>
      <c r="B196" s="220">
        <v>5581</v>
      </c>
      <c r="C196" s="220">
        <v>652047</v>
      </c>
      <c r="D196" s="220">
        <v>3109.2</v>
      </c>
      <c r="E196" s="220">
        <v>946363</v>
      </c>
      <c r="F196" s="220">
        <v>102657</v>
      </c>
      <c r="G196" s="220">
        <v>88.9</v>
      </c>
      <c r="H196" s="219">
        <v>78.2</v>
      </c>
    </row>
    <row r="197" spans="1:8">
      <c r="A197" s="221" t="s">
        <v>1342</v>
      </c>
      <c r="B197" s="220">
        <v>6101</v>
      </c>
      <c r="C197" s="220">
        <v>646599</v>
      </c>
      <c r="D197" s="220">
        <v>12415.9</v>
      </c>
      <c r="E197" s="220">
        <v>881580</v>
      </c>
      <c r="F197" s="220">
        <v>111120</v>
      </c>
      <c r="G197" s="220">
        <v>86.2</v>
      </c>
      <c r="H197" s="219">
        <v>74</v>
      </c>
    </row>
    <row r="198" spans="1:8">
      <c r="A198" s="221" t="s">
        <v>1341</v>
      </c>
      <c r="B198" s="220">
        <v>4774</v>
      </c>
      <c r="C198" s="220">
        <v>645458</v>
      </c>
      <c r="D198" s="220">
        <v>6259.7</v>
      </c>
      <c r="E198" s="220">
        <v>763726</v>
      </c>
      <c r="F198" s="220">
        <v>77638</v>
      </c>
      <c r="G198" s="220">
        <v>84.5</v>
      </c>
      <c r="H198" s="219">
        <v>81.400000000000006</v>
      </c>
    </row>
    <row r="199" spans="1:8">
      <c r="A199" s="221" t="s">
        <v>1340</v>
      </c>
      <c r="B199" s="220">
        <v>4811</v>
      </c>
      <c r="C199" s="220">
        <v>644465</v>
      </c>
      <c r="D199" s="220">
        <v>4799.6000000000004</v>
      </c>
      <c r="E199" s="220">
        <v>802288</v>
      </c>
      <c r="F199" s="220">
        <v>84914</v>
      </c>
      <c r="G199" s="220">
        <v>88.6</v>
      </c>
      <c r="H199" s="219">
        <v>81.400000000000006</v>
      </c>
    </row>
    <row r="200" spans="1:8">
      <c r="A200" s="221" t="s">
        <v>1339</v>
      </c>
      <c r="B200" s="220">
        <v>5647</v>
      </c>
      <c r="C200" s="220">
        <v>644387</v>
      </c>
      <c r="D200" s="220">
        <v>11958.9</v>
      </c>
      <c r="E200" s="220">
        <v>878616</v>
      </c>
      <c r="F200" s="220">
        <v>105755</v>
      </c>
      <c r="G200" s="220">
        <v>83.4</v>
      </c>
      <c r="H200" s="219">
        <v>74.7</v>
      </c>
    </row>
    <row r="201" spans="1:8">
      <c r="A201" s="221" t="s">
        <v>1338</v>
      </c>
      <c r="B201" s="220">
        <v>4107</v>
      </c>
      <c r="C201" s="220">
        <v>640226</v>
      </c>
      <c r="D201" s="220">
        <v>5296.6</v>
      </c>
      <c r="E201" s="220">
        <v>725355</v>
      </c>
      <c r="F201" s="220">
        <v>77467</v>
      </c>
      <c r="G201" s="220">
        <v>88.7</v>
      </c>
      <c r="H201" s="219">
        <v>80.2</v>
      </c>
    </row>
    <row r="202" spans="1:8">
      <c r="A202" s="221" t="s">
        <v>1337</v>
      </c>
      <c r="B202" s="220">
        <v>4586</v>
      </c>
      <c r="C202" s="220">
        <v>636169</v>
      </c>
      <c r="D202" s="220">
        <v>1946</v>
      </c>
      <c r="E202" s="220">
        <v>833697</v>
      </c>
      <c r="F202" s="220">
        <v>90058</v>
      </c>
      <c r="G202" s="220">
        <v>86.1</v>
      </c>
      <c r="H202" s="219">
        <v>70.099999999999994</v>
      </c>
    </row>
    <row r="203" spans="1:8">
      <c r="A203" s="221" t="s">
        <v>1336</v>
      </c>
      <c r="B203" s="220">
        <v>5745</v>
      </c>
      <c r="C203" s="220">
        <v>636012</v>
      </c>
      <c r="D203" s="220">
        <v>4476</v>
      </c>
      <c r="E203" s="220">
        <v>982097</v>
      </c>
      <c r="F203" s="220">
        <v>100525</v>
      </c>
      <c r="G203" s="220">
        <v>87.1</v>
      </c>
      <c r="H203" s="219">
        <v>81.2</v>
      </c>
    </row>
    <row r="204" spans="1:8">
      <c r="A204" s="221" t="s">
        <v>1335</v>
      </c>
      <c r="B204" s="220">
        <v>5562</v>
      </c>
      <c r="C204" s="220">
        <v>633567</v>
      </c>
      <c r="D204" s="220">
        <v>9375.1</v>
      </c>
      <c r="E204" s="220">
        <v>900752</v>
      </c>
      <c r="F204" s="220">
        <v>100041</v>
      </c>
      <c r="G204" s="220">
        <v>70.900000000000006</v>
      </c>
      <c r="H204" s="219">
        <v>66.099999999999994</v>
      </c>
    </row>
    <row r="205" spans="1:8">
      <c r="A205" s="221" t="s">
        <v>1334</v>
      </c>
      <c r="B205" s="220">
        <v>4315</v>
      </c>
      <c r="C205" s="220">
        <v>633131</v>
      </c>
      <c r="D205" s="220">
        <v>2568.4</v>
      </c>
      <c r="E205" s="220">
        <v>747200</v>
      </c>
      <c r="F205" s="220">
        <v>78942</v>
      </c>
      <c r="G205" s="220">
        <v>89.6</v>
      </c>
      <c r="H205" s="219">
        <v>79</v>
      </c>
    </row>
    <row r="206" spans="1:8">
      <c r="A206" s="221" t="s">
        <v>1333</v>
      </c>
      <c r="B206" s="220">
        <v>5549</v>
      </c>
      <c r="C206" s="220">
        <v>631752</v>
      </c>
      <c r="D206" s="220">
        <v>6735.6</v>
      </c>
      <c r="E206" s="220">
        <v>903457</v>
      </c>
      <c r="F206" s="220">
        <v>104227</v>
      </c>
      <c r="G206" s="220">
        <v>88.4</v>
      </c>
      <c r="H206" s="219">
        <v>75.900000000000006</v>
      </c>
    </row>
    <row r="207" spans="1:8">
      <c r="A207" s="221" t="s">
        <v>1332</v>
      </c>
      <c r="B207" s="220">
        <v>4758</v>
      </c>
      <c r="C207" s="220">
        <v>626430</v>
      </c>
      <c r="D207" s="220">
        <v>3205.2</v>
      </c>
      <c r="E207" s="220">
        <v>778925</v>
      </c>
      <c r="F207" s="220">
        <v>80998</v>
      </c>
      <c r="G207" s="220">
        <v>88.6</v>
      </c>
      <c r="H207" s="219">
        <v>80.8</v>
      </c>
    </row>
    <row r="208" spans="1:8">
      <c r="A208" s="221" t="s">
        <v>1331</v>
      </c>
      <c r="B208" s="220">
        <v>4380</v>
      </c>
      <c r="C208" s="220">
        <v>625069</v>
      </c>
      <c r="D208" s="220">
        <v>7453.5</v>
      </c>
      <c r="E208" s="220">
        <v>740888</v>
      </c>
      <c r="F208" s="220">
        <v>89634</v>
      </c>
      <c r="G208" s="220">
        <v>84.4</v>
      </c>
      <c r="H208" s="219">
        <v>70.2</v>
      </c>
    </row>
    <row r="209" spans="1:8">
      <c r="A209" s="221" t="s">
        <v>1330</v>
      </c>
      <c r="B209" s="220">
        <v>5579</v>
      </c>
      <c r="C209" s="220">
        <v>620260</v>
      </c>
      <c r="D209" s="220">
        <v>2867.6</v>
      </c>
      <c r="E209" s="220">
        <v>935548</v>
      </c>
      <c r="F209" s="220">
        <v>102206</v>
      </c>
      <c r="G209" s="220">
        <v>89.6</v>
      </c>
      <c r="H209" s="219">
        <v>79.5</v>
      </c>
    </row>
    <row r="210" spans="1:8">
      <c r="A210" s="221" t="s">
        <v>1329</v>
      </c>
      <c r="B210" s="220">
        <v>4925</v>
      </c>
      <c r="C210" s="220">
        <v>616974</v>
      </c>
      <c r="D210" s="220">
        <v>6002.1</v>
      </c>
      <c r="E210" s="220">
        <v>807708</v>
      </c>
      <c r="F210" s="220">
        <v>83738</v>
      </c>
      <c r="G210" s="220">
        <v>86.4</v>
      </c>
      <c r="H210" s="219">
        <v>82.5</v>
      </c>
    </row>
    <row r="211" spans="1:8">
      <c r="A211" s="221" t="s">
        <v>1328</v>
      </c>
      <c r="B211" s="220">
        <v>5048</v>
      </c>
      <c r="C211" s="220">
        <v>615912</v>
      </c>
      <c r="D211" s="220">
        <v>3364.4</v>
      </c>
      <c r="E211" s="220">
        <v>875390</v>
      </c>
      <c r="F211" s="220">
        <v>91927</v>
      </c>
      <c r="G211" s="220">
        <v>90.1</v>
      </c>
      <c r="H211" s="219">
        <v>82.6</v>
      </c>
    </row>
    <row r="212" spans="1:8">
      <c r="A212" s="221" t="s">
        <v>1327</v>
      </c>
      <c r="B212" s="220">
        <v>4964</v>
      </c>
      <c r="C212" s="220">
        <v>615318</v>
      </c>
      <c r="D212" s="220">
        <v>3509.1</v>
      </c>
      <c r="E212" s="220">
        <v>837871</v>
      </c>
      <c r="F212" s="220">
        <v>88525</v>
      </c>
      <c r="G212" s="220">
        <v>90.1</v>
      </c>
      <c r="H212" s="219">
        <v>82.1</v>
      </c>
    </row>
    <row r="213" spans="1:8">
      <c r="A213" s="221" t="s">
        <v>1326</v>
      </c>
      <c r="B213" s="220">
        <v>4261</v>
      </c>
      <c r="C213" s="220">
        <v>615175</v>
      </c>
      <c r="D213" s="220">
        <v>5464.4</v>
      </c>
      <c r="E213" s="220">
        <v>722783</v>
      </c>
      <c r="F213" s="220">
        <v>74028</v>
      </c>
      <c r="G213" s="220">
        <v>89.8</v>
      </c>
      <c r="H213" s="219">
        <v>85</v>
      </c>
    </row>
    <row r="214" spans="1:8">
      <c r="A214" s="221" t="s">
        <v>1325</v>
      </c>
      <c r="B214" s="220">
        <v>4344</v>
      </c>
      <c r="C214" s="220">
        <v>614479</v>
      </c>
      <c r="D214" s="220">
        <v>4045.8</v>
      </c>
      <c r="E214" s="220">
        <v>783092</v>
      </c>
      <c r="F214" s="220">
        <v>80626</v>
      </c>
      <c r="G214" s="220">
        <v>82.5</v>
      </c>
      <c r="H214" s="219">
        <v>75</v>
      </c>
    </row>
    <row r="215" spans="1:8">
      <c r="A215" s="221" t="s">
        <v>1324</v>
      </c>
      <c r="B215" s="220">
        <v>6060</v>
      </c>
      <c r="C215" s="220">
        <v>612374</v>
      </c>
      <c r="D215" s="220">
        <v>11315.8</v>
      </c>
      <c r="E215" s="220">
        <v>941411</v>
      </c>
      <c r="F215" s="220">
        <v>105043</v>
      </c>
      <c r="G215" s="220">
        <v>87.8</v>
      </c>
      <c r="H215" s="219">
        <v>83.8</v>
      </c>
    </row>
    <row r="216" spans="1:8">
      <c r="A216" s="221" t="s">
        <v>1323</v>
      </c>
      <c r="B216" s="220">
        <v>3655</v>
      </c>
      <c r="C216" s="220">
        <v>612171</v>
      </c>
      <c r="D216" s="220">
        <v>1015.8</v>
      </c>
      <c r="E216" s="220">
        <v>701583</v>
      </c>
      <c r="F216" s="220">
        <v>73237</v>
      </c>
      <c r="G216" s="220">
        <v>91.6</v>
      </c>
      <c r="H216" s="219">
        <v>76.3</v>
      </c>
    </row>
    <row r="217" spans="1:8">
      <c r="A217" s="221" t="s">
        <v>1322</v>
      </c>
      <c r="B217" s="220">
        <v>4610</v>
      </c>
      <c r="C217" s="220">
        <v>610783</v>
      </c>
      <c r="D217" s="220">
        <v>6026.2</v>
      </c>
      <c r="E217" s="220">
        <v>775454</v>
      </c>
      <c r="F217" s="220">
        <v>79786</v>
      </c>
      <c r="G217" s="220">
        <v>89.9</v>
      </c>
      <c r="H217" s="219">
        <v>86.8</v>
      </c>
    </row>
    <row r="218" spans="1:8" ht="13.6" thickBot="1">
      <c r="A218" s="218" t="s">
        <v>1321</v>
      </c>
      <c r="B218" s="217">
        <v>4360</v>
      </c>
      <c r="C218" s="217">
        <v>609135</v>
      </c>
      <c r="D218" s="217">
        <v>5856.4</v>
      </c>
      <c r="E218" s="217">
        <v>836456</v>
      </c>
      <c r="F218" s="217">
        <v>89005</v>
      </c>
      <c r="G218" s="217">
        <v>82.9</v>
      </c>
      <c r="H218" s="216">
        <v>73.2</v>
      </c>
    </row>
    <row r="219" spans="1:8">
      <c r="A219" s="227" t="s">
        <v>1320</v>
      </c>
      <c r="B219" s="224">
        <v>4144</v>
      </c>
      <c r="C219" s="224">
        <v>608832</v>
      </c>
      <c r="D219" s="224">
        <v>6355.4</v>
      </c>
      <c r="E219" s="224">
        <v>706875</v>
      </c>
      <c r="F219" s="224">
        <v>75988</v>
      </c>
      <c r="G219" s="224">
        <v>86.3</v>
      </c>
      <c r="H219" s="223">
        <v>79.400000000000006</v>
      </c>
    </row>
    <row r="220" spans="1:8">
      <c r="A220" s="222" t="s">
        <v>1319</v>
      </c>
      <c r="B220" s="220">
        <v>4266</v>
      </c>
      <c r="C220" s="220">
        <v>607640</v>
      </c>
      <c r="D220" s="220">
        <v>4212.1000000000004</v>
      </c>
      <c r="E220" s="220">
        <v>749918</v>
      </c>
      <c r="F220" s="220">
        <v>77893</v>
      </c>
      <c r="G220" s="220">
        <v>89.6</v>
      </c>
      <c r="H220" s="219">
        <v>81.7</v>
      </c>
    </row>
    <row r="221" spans="1:8">
      <c r="A221" s="222" t="s">
        <v>1318</v>
      </c>
      <c r="B221" s="220">
        <v>4177</v>
      </c>
      <c r="C221" s="220">
        <v>606089</v>
      </c>
      <c r="D221" s="220">
        <v>4791.2</v>
      </c>
      <c r="E221" s="220">
        <v>695876</v>
      </c>
      <c r="F221" s="220">
        <v>72683</v>
      </c>
      <c r="G221" s="220">
        <v>90.2</v>
      </c>
      <c r="H221" s="219">
        <v>82.6</v>
      </c>
    </row>
    <row r="222" spans="1:8">
      <c r="A222" s="222" t="s">
        <v>1317</v>
      </c>
      <c r="B222" s="220">
        <v>5417</v>
      </c>
      <c r="C222" s="220">
        <v>605817</v>
      </c>
      <c r="D222" s="220">
        <v>4960</v>
      </c>
      <c r="E222" s="220">
        <v>759280</v>
      </c>
      <c r="F222" s="220">
        <v>92259</v>
      </c>
      <c r="G222" s="220">
        <v>86.5</v>
      </c>
      <c r="H222" s="219">
        <v>70</v>
      </c>
    </row>
    <row r="223" spans="1:8">
      <c r="A223" s="222" t="s">
        <v>1316</v>
      </c>
      <c r="B223" s="220">
        <v>4396</v>
      </c>
      <c r="C223" s="220">
        <v>604129</v>
      </c>
      <c r="D223" s="220">
        <v>3719.6</v>
      </c>
      <c r="E223" s="220">
        <v>714396</v>
      </c>
      <c r="F223" s="220">
        <v>75007</v>
      </c>
      <c r="G223" s="220">
        <v>84.8</v>
      </c>
      <c r="H223" s="219">
        <v>76.599999999999994</v>
      </c>
    </row>
    <row r="224" spans="1:8">
      <c r="A224" s="222" t="s">
        <v>1315</v>
      </c>
      <c r="B224" s="220">
        <v>6266</v>
      </c>
      <c r="C224" s="220">
        <v>600793</v>
      </c>
      <c r="D224" s="220">
        <v>4613.2</v>
      </c>
      <c r="E224" s="220">
        <v>971145</v>
      </c>
      <c r="F224" s="220">
        <v>110556</v>
      </c>
      <c r="G224" s="220">
        <v>80.7</v>
      </c>
      <c r="H224" s="219">
        <v>68</v>
      </c>
    </row>
    <row r="225" spans="1:8">
      <c r="A225" s="222" t="s">
        <v>1314</v>
      </c>
      <c r="B225" s="220">
        <v>4421</v>
      </c>
      <c r="C225" s="220">
        <v>598680</v>
      </c>
      <c r="D225" s="220">
        <v>3869.4</v>
      </c>
      <c r="E225" s="220">
        <v>714532</v>
      </c>
      <c r="F225" s="220">
        <v>74329</v>
      </c>
      <c r="G225" s="220">
        <v>90.2</v>
      </c>
      <c r="H225" s="219">
        <v>83</v>
      </c>
    </row>
    <row r="226" spans="1:8">
      <c r="A226" s="222" t="s">
        <v>1313</v>
      </c>
      <c r="B226" s="220">
        <v>4407</v>
      </c>
      <c r="C226" s="220">
        <v>596269</v>
      </c>
      <c r="D226" s="220">
        <v>2897.1</v>
      </c>
      <c r="E226" s="220">
        <v>805515</v>
      </c>
      <c r="F226" s="220">
        <v>83230</v>
      </c>
      <c r="G226" s="220">
        <v>88.5</v>
      </c>
      <c r="H226" s="219">
        <v>78.3</v>
      </c>
    </row>
    <row r="227" spans="1:8">
      <c r="A227" s="222" t="s">
        <v>1312</v>
      </c>
      <c r="B227" s="220">
        <v>3720</v>
      </c>
      <c r="C227" s="220">
        <v>590072</v>
      </c>
      <c r="D227" s="220">
        <v>5148.5</v>
      </c>
      <c r="E227" s="220">
        <v>669085</v>
      </c>
      <c r="F227" s="220">
        <v>69013</v>
      </c>
      <c r="G227" s="220">
        <v>88.4</v>
      </c>
      <c r="H227" s="219">
        <v>82.6</v>
      </c>
    </row>
    <row r="228" spans="1:8">
      <c r="A228" s="222" t="s">
        <v>1311</v>
      </c>
      <c r="B228" s="220">
        <v>5011</v>
      </c>
      <c r="C228" s="220">
        <v>588611</v>
      </c>
      <c r="D228" s="220">
        <v>2092.5</v>
      </c>
      <c r="E228" s="220">
        <v>830228</v>
      </c>
      <c r="F228" s="220">
        <v>86944</v>
      </c>
      <c r="G228" s="220">
        <v>89</v>
      </c>
      <c r="H228" s="219">
        <v>80.2</v>
      </c>
    </row>
    <row r="229" spans="1:8">
      <c r="A229" s="222" t="s">
        <v>1310</v>
      </c>
      <c r="B229" s="220">
        <v>4641</v>
      </c>
      <c r="C229" s="220">
        <v>588219</v>
      </c>
      <c r="D229" s="220">
        <v>9153.4</v>
      </c>
      <c r="E229" s="220">
        <v>773760</v>
      </c>
      <c r="F229" s="220">
        <v>82413</v>
      </c>
      <c r="G229" s="220">
        <v>77.900000000000006</v>
      </c>
      <c r="H229" s="219">
        <v>75.3</v>
      </c>
    </row>
    <row r="230" spans="1:8">
      <c r="A230" s="222" t="s">
        <v>1309</v>
      </c>
      <c r="B230" s="220">
        <v>4285</v>
      </c>
      <c r="C230" s="220">
        <v>583127</v>
      </c>
      <c r="D230" s="220">
        <v>2795.4</v>
      </c>
      <c r="E230" s="220">
        <v>737585</v>
      </c>
      <c r="F230" s="220">
        <v>84498</v>
      </c>
      <c r="G230" s="220">
        <v>84.5</v>
      </c>
      <c r="H230" s="219">
        <v>68.900000000000006</v>
      </c>
    </row>
    <row r="231" spans="1:8">
      <c r="A231" s="222" t="s">
        <v>1308</v>
      </c>
      <c r="B231" s="220">
        <v>4517</v>
      </c>
      <c r="C231" s="220">
        <v>581892</v>
      </c>
      <c r="D231" s="220">
        <v>1042.8</v>
      </c>
      <c r="E231" s="220">
        <v>706843</v>
      </c>
      <c r="F231" s="220">
        <v>74481</v>
      </c>
      <c r="G231" s="220">
        <v>89.7</v>
      </c>
      <c r="H231" s="219">
        <v>77.400000000000006</v>
      </c>
    </row>
    <row r="232" spans="1:8">
      <c r="A232" s="222" t="s">
        <v>1307</v>
      </c>
      <c r="B232" s="220">
        <v>4967</v>
      </c>
      <c r="C232" s="220">
        <v>581747</v>
      </c>
      <c r="D232" s="220">
        <v>9537.7000000000007</v>
      </c>
      <c r="E232" s="220">
        <v>732495</v>
      </c>
      <c r="F232" s="220">
        <v>91993</v>
      </c>
      <c r="G232" s="220">
        <v>90.2</v>
      </c>
      <c r="H232" s="219">
        <v>75.5</v>
      </c>
    </row>
    <row r="233" spans="1:8">
      <c r="A233" s="222" t="s">
        <v>1306</v>
      </c>
      <c r="B233" s="220">
        <v>4792</v>
      </c>
      <c r="C233" s="220">
        <v>581524</v>
      </c>
      <c r="D233" s="220">
        <v>2598.6</v>
      </c>
      <c r="E233" s="220">
        <v>743236</v>
      </c>
      <c r="F233" s="220">
        <v>78552</v>
      </c>
      <c r="G233" s="220">
        <v>89.1</v>
      </c>
      <c r="H233" s="219">
        <v>79</v>
      </c>
    </row>
    <row r="234" spans="1:8">
      <c r="A234" s="222" t="s">
        <v>1305</v>
      </c>
      <c r="B234" s="220">
        <v>3996</v>
      </c>
      <c r="C234" s="220">
        <v>578390</v>
      </c>
      <c r="D234" s="220">
        <v>2445</v>
      </c>
      <c r="E234" s="220">
        <v>677824</v>
      </c>
      <c r="F234" s="220">
        <v>71000</v>
      </c>
      <c r="G234" s="220">
        <v>88.3</v>
      </c>
      <c r="H234" s="219">
        <v>77.5</v>
      </c>
    </row>
    <row r="235" spans="1:8">
      <c r="A235" s="222" t="s">
        <v>1304</v>
      </c>
      <c r="B235" s="220">
        <v>4501</v>
      </c>
      <c r="C235" s="220">
        <v>578266</v>
      </c>
      <c r="D235" s="220">
        <v>1559.9</v>
      </c>
      <c r="E235" s="220">
        <v>778217</v>
      </c>
      <c r="F235" s="220">
        <v>81839</v>
      </c>
      <c r="G235" s="220">
        <v>90.2</v>
      </c>
      <c r="H235" s="219">
        <v>78.3</v>
      </c>
    </row>
    <row r="236" spans="1:8">
      <c r="A236" s="222" t="s">
        <v>1303</v>
      </c>
      <c r="B236" s="220">
        <v>5080</v>
      </c>
      <c r="C236" s="220">
        <v>574226</v>
      </c>
      <c r="D236" s="220">
        <v>15905.6</v>
      </c>
      <c r="E236" s="220">
        <v>791250</v>
      </c>
      <c r="F236" s="220">
        <v>91831</v>
      </c>
      <c r="G236" s="220">
        <v>77.400000000000006</v>
      </c>
      <c r="H236" s="219">
        <v>76.3</v>
      </c>
    </row>
    <row r="237" spans="1:8">
      <c r="A237" s="222" t="s">
        <v>1302</v>
      </c>
      <c r="B237" s="220">
        <v>4956</v>
      </c>
      <c r="C237" s="220">
        <v>573302</v>
      </c>
      <c r="D237" s="220">
        <v>3993</v>
      </c>
      <c r="E237" s="220">
        <v>828213</v>
      </c>
      <c r="F237" s="220">
        <v>86131</v>
      </c>
      <c r="G237" s="220">
        <v>86.6</v>
      </c>
      <c r="H237" s="219">
        <v>80.599999999999994</v>
      </c>
    </row>
    <row r="238" spans="1:8">
      <c r="A238" s="222" t="s">
        <v>1301</v>
      </c>
      <c r="B238" s="220">
        <v>6555</v>
      </c>
      <c r="C238" s="220">
        <v>568192</v>
      </c>
      <c r="D238" s="220">
        <v>714.9</v>
      </c>
      <c r="E238" s="220">
        <v>718625</v>
      </c>
      <c r="F238" s="220">
        <v>75721</v>
      </c>
      <c r="G238" s="220">
        <v>83.9</v>
      </c>
      <c r="H238" s="219">
        <v>72.099999999999994</v>
      </c>
    </row>
    <row r="239" spans="1:8">
      <c r="A239" s="222" t="s">
        <v>1300</v>
      </c>
      <c r="B239" s="220">
        <v>3944</v>
      </c>
      <c r="C239" s="220">
        <v>566120</v>
      </c>
      <c r="D239" s="220">
        <v>3460</v>
      </c>
      <c r="E239" s="220">
        <v>660765</v>
      </c>
      <c r="F239" s="220">
        <v>67748</v>
      </c>
      <c r="G239" s="220">
        <v>87.8</v>
      </c>
      <c r="H239" s="219">
        <v>81</v>
      </c>
    </row>
    <row r="240" spans="1:8">
      <c r="A240" s="222" t="s">
        <v>1299</v>
      </c>
      <c r="B240" s="220">
        <v>3915</v>
      </c>
      <c r="C240" s="220">
        <v>564885</v>
      </c>
      <c r="D240" s="220">
        <v>2913.1</v>
      </c>
      <c r="E240" s="220">
        <v>635002</v>
      </c>
      <c r="F240" s="220">
        <v>68117</v>
      </c>
      <c r="G240" s="220">
        <v>90.1</v>
      </c>
      <c r="H240" s="219">
        <v>78</v>
      </c>
    </row>
    <row r="241" spans="1:8">
      <c r="A241" s="222" t="s">
        <v>1298</v>
      </c>
      <c r="B241" s="220">
        <v>4210</v>
      </c>
      <c r="C241" s="220">
        <v>562350</v>
      </c>
      <c r="D241" s="220">
        <v>5263.2</v>
      </c>
      <c r="E241" s="220">
        <v>724614</v>
      </c>
      <c r="F241" s="220">
        <v>77245</v>
      </c>
      <c r="G241" s="220">
        <v>85.6</v>
      </c>
      <c r="H241" s="219">
        <v>79</v>
      </c>
    </row>
    <row r="242" spans="1:8">
      <c r="A242" s="222" t="s">
        <v>1297</v>
      </c>
      <c r="B242" s="220">
        <v>4323</v>
      </c>
      <c r="C242" s="220">
        <v>560693</v>
      </c>
      <c r="D242" s="220">
        <v>2080.3000000000002</v>
      </c>
      <c r="E242" s="220">
        <v>726017</v>
      </c>
      <c r="F242" s="220">
        <v>74627</v>
      </c>
      <c r="G242" s="220">
        <v>87.4</v>
      </c>
      <c r="H242" s="219">
        <v>78.400000000000006</v>
      </c>
    </row>
    <row r="243" spans="1:8">
      <c r="A243" s="222" t="s">
        <v>1296</v>
      </c>
      <c r="B243" s="220">
        <v>4319</v>
      </c>
      <c r="C243" s="220">
        <v>552661</v>
      </c>
      <c r="D243" s="220">
        <v>4522.5</v>
      </c>
      <c r="E243" s="220">
        <v>732863</v>
      </c>
      <c r="F243" s="220">
        <v>81152</v>
      </c>
      <c r="G243" s="220">
        <v>84.2</v>
      </c>
      <c r="H243" s="219">
        <v>74</v>
      </c>
    </row>
    <row r="244" spans="1:8">
      <c r="A244" s="222" t="s">
        <v>1295</v>
      </c>
      <c r="B244" s="220">
        <v>3739</v>
      </c>
      <c r="C244" s="220">
        <v>552497</v>
      </c>
      <c r="D244" s="220">
        <v>2235.8000000000002</v>
      </c>
      <c r="E244" s="220">
        <v>646224</v>
      </c>
      <c r="F244" s="220">
        <v>68563</v>
      </c>
      <c r="G244" s="220">
        <v>86.6</v>
      </c>
      <c r="H244" s="219">
        <v>74.400000000000006</v>
      </c>
    </row>
    <row r="245" spans="1:8" ht="13.6" thickBot="1">
      <c r="A245" s="226" t="s">
        <v>1294</v>
      </c>
      <c r="B245" s="217">
        <v>4554</v>
      </c>
      <c r="C245" s="217">
        <v>551996</v>
      </c>
      <c r="D245" s="217">
        <v>2821.6</v>
      </c>
      <c r="E245" s="217">
        <v>763712</v>
      </c>
      <c r="F245" s="217">
        <v>80315</v>
      </c>
      <c r="G245" s="217">
        <v>91.2</v>
      </c>
      <c r="H245" s="216">
        <v>81.8</v>
      </c>
    </row>
    <row r="246" spans="1:8">
      <c r="A246" s="225" t="s">
        <v>1293</v>
      </c>
      <c r="B246" s="224">
        <v>4289</v>
      </c>
      <c r="C246" s="224">
        <v>549802</v>
      </c>
      <c r="D246" s="224">
        <v>2995.3</v>
      </c>
      <c r="E246" s="224">
        <v>725741</v>
      </c>
      <c r="F246" s="224">
        <v>76469</v>
      </c>
      <c r="G246" s="224">
        <v>89.3</v>
      </c>
      <c r="H246" s="223">
        <v>80.400000000000006</v>
      </c>
    </row>
    <row r="247" spans="1:8">
      <c r="A247" s="221" t="s">
        <v>1292</v>
      </c>
      <c r="B247" s="220">
        <v>4010</v>
      </c>
      <c r="C247" s="220">
        <v>549675</v>
      </c>
      <c r="D247" s="220">
        <v>4933.6000000000004</v>
      </c>
      <c r="E247" s="220">
        <v>673110</v>
      </c>
      <c r="F247" s="220">
        <v>70346</v>
      </c>
      <c r="G247" s="220">
        <v>87.8</v>
      </c>
      <c r="H247" s="219">
        <v>82.2</v>
      </c>
    </row>
    <row r="248" spans="1:8">
      <c r="A248" s="221" t="s">
        <v>1291</v>
      </c>
      <c r="B248" s="220">
        <v>4825</v>
      </c>
      <c r="C248" s="220">
        <v>549506</v>
      </c>
      <c r="D248" s="220">
        <v>10524.1</v>
      </c>
      <c r="E248" s="220">
        <v>781960</v>
      </c>
      <c r="F248" s="220">
        <v>88826</v>
      </c>
      <c r="G248" s="220">
        <v>79.900000000000006</v>
      </c>
      <c r="H248" s="219">
        <v>76</v>
      </c>
    </row>
    <row r="249" spans="1:8">
      <c r="A249" s="221" t="s">
        <v>1290</v>
      </c>
      <c r="B249" s="220">
        <v>5117</v>
      </c>
      <c r="C249" s="220">
        <v>546637</v>
      </c>
      <c r="D249" s="220">
        <v>4163.8999999999996</v>
      </c>
      <c r="E249" s="220">
        <v>864485</v>
      </c>
      <c r="F249" s="220">
        <v>93202</v>
      </c>
      <c r="G249" s="220">
        <v>86.6</v>
      </c>
      <c r="H249" s="219">
        <v>76.5</v>
      </c>
    </row>
    <row r="250" spans="1:8">
      <c r="A250" s="221" t="s">
        <v>1289</v>
      </c>
      <c r="B250" s="220">
        <v>4827</v>
      </c>
      <c r="C250" s="220">
        <v>543201</v>
      </c>
      <c r="D250" s="220">
        <v>1374.8</v>
      </c>
      <c r="E250" s="220">
        <v>800841</v>
      </c>
      <c r="F250" s="220">
        <v>83827</v>
      </c>
      <c r="G250" s="220">
        <v>89.9</v>
      </c>
      <c r="H250" s="219">
        <v>80.2</v>
      </c>
    </row>
    <row r="251" spans="1:8">
      <c r="A251" s="221" t="s">
        <v>1288</v>
      </c>
      <c r="B251" s="220">
        <v>3841</v>
      </c>
      <c r="C251" s="220">
        <v>542199</v>
      </c>
      <c r="D251" s="220">
        <v>3194.8</v>
      </c>
      <c r="E251" s="220">
        <v>654242</v>
      </c>
      <c r="F251" s="220">
        <v>71378</v>
      </c>
      <c r="G251" s="220">
        <v>82.8</v>
      </c>
      <c r="H251" s="219">
        <v>71.400000000000006</v>
      </c>
    </row>
    <row r="252" spans="1:8">
      <c r="A252" s="221" t="s">
        <v>1287</v>
      </c>
      <c r="B252" s="220">
        <v>4566</v>
      </c>
      <c r="C252" s="220">
        <v>535463</v>
      </c>
      <c r="D252" s="220">
        <v>15394</v>
      </c>
      <c r="E252" s="220">
        <v>689701</v>
      </c>
      <c r="F252" s="220">
        <v>89913</v>
      </c>
      <c r="G252" s="220">
        <v>82.8</v>
      </c>
      <c r="H252" s="219">
        <v>74</v>
      </c>
    </row>
    <row r="253" spans="1:8">
      <c r="A253" s="221" t="s">
        <v>1286</v>
      </c>
      <c r="B253" s="220">
        <v>3916</v>
      </c>
      <c r="C253" s="220">
        <v>534940</v>
      </c>
      <c r="D253" s="220">
        <v>5967.2</v>
      </c>
      <c r="E253" s="220">
        <v>657875</v>
      </c>
      <c r="F253" s="220">
        <v>67329</v>
      </c>
      <c r="G253" s="220">
        <v>84.8</v>
      </c>
      <c r="H253" s="219">
        <v>82.5</v>
      </c>
    </row>
    <row r="254" spans="1:8">
      <c r="A254" s="221" t="s">
        <v>1285</v>
      </c>
      <c r="B254" s="220">
        <v>4009</v>
      </c>
      <c r="C254" s="220">
        <v>533069</v>
      </c>
      <c r="D254" s="220">
        <v>4147.8999999999996</v>
      </c>
      <c r="E254" s="220">
        <v>686452</v>
      </c>
      <c r="F254" s="220">
        <v>72108</v>
      </c>
      <c r="G254" s="220">
        <v>87.8</v>
      </c>
      <c r="H254" s="219">
        <v>79.5</v>
      </c>
    </row>
    <row r="255" spans="1:8">
      <c r="A255" s="221" t="s">
        <v>1284</v>
      </c>
      <c r="B255" s="220">
        <v>5043</v>
      </c>
      <c r="C255" s="220">
        <v>531807</v>
      </c>
      <c r="D255" s="220">
        <v>615.9</v>
      </c>
      <c r="E255" s="220">
        <v>685719</v>
      </c>
      <c r="F255" s="220">
        <v>64545</v>
      </c>
      <c r="G255" s="220">
        <v>83.2</v>
      </c>
      <c r="H255" s="219">
        <v>79.5</v>
      </c>
    </row>
    <row r="256" spans="1:8">
      <c r="A256" s="221" t="s">
        <v>1283</v>
      </c>
      <c r="B256" s="220">
        <v>3828</v>
      </c>
      <c r="C256" s="220">
        <v>528919</v>
      </c>
      <c r="D256" s="220">
        <v>7099.3</v>
      </c>
      <c r="E256" s="220">
        <v>682740</v>
      </c>
      <c r="F256" s="220">
        <v>81129</v>
      </c>
      <c r="G256" s="220">
        <v>84</v>
      </c>
      <c r="H256" s="219">
        <v>72</v>
      </c>
    </row>
    <row r="257" spans="1:8">
      <c r="A257" s="221" t="s">
        <v>1282</v>
      </c>
      <c r="B257" s="220">
        <v>4550</v>
      </c>
      <c r="C257" s="220">
        <v>528809</v>
      </c>
      <c r="D257" s="220">
        <v>2714.6</v>
      </c>
      <c r="E257" s="220">
        <v>786063</v>
      </c>
      <c r="F257" s="220">
        <v>84134</v>
      </c>
      <c r="G257" s="220">
        <v>90.1</v>
      </c>
      <c r="H257" s="219">
        <v>80.900000000000006</v>
      </c>
    </row>
    <row r="258" spans="1:8">
      <c r="A258" s="221" t="s">
        <v>1281</v>
      </c>
      <c r="B258" s="220">
        <v>4478</v>
      </c>
      <c r="C258" s="220">
        <v>528793</v>
      </c>
      <c r="D258" s="220">
        <v>17134.900000000001</v>
      </c>
      <c r="E258" s="220">
        <v>658235</v>
      </c>
      <c r="F258" s="220">
        <v>89041</v>
      </c>
      <c r="G258" s="220">
        <v>88.6</v>
      </c>
      <c r="H258" s="219">
        <v>79</v>
      </c>
    </row>
    <row r="259" spans="1:8">
      <c r="A259" s="221" t="s">
        <v>1280</v>
      </c>
      <c r="B259" s="220">
        <v>4492</v>
      </c>
      <c r="C259" s="220">
        <v>528211</v>
      </c>
      <c r="D259" s="220">
        <v>454</v>
      </c>
      <c r="E259" s="220">
        <v>746395</v>
      </c>
      <c r="F259" s="220">
        <v>82216</v>
      </c>
      <c r="G259" s="220">
        <v>73.7</v>
      </c>
      <c r="H259" s="219">
        <v>59.1</v>
      </c>
    </row>
    <row r="260" spans="1:8">
      <c r="A260" s="221" t="s">
        <v>1279</v>
      </c>
      <c r="B260" s="220">
        <v>4296</v>
      </c>
      <c r="C260" s="220">
        <v>524828</v>
      </c>
      <c r="D260" s="220">
        <v>6483.3</v>
      </c>
      <c r="E260" s="220">
        <v>750819</v>
      </c>
      <c r="F260" s="220">
        <v>78689</v>
      </c>
      <c r="G260" s="220">
        <v>75.400000000000006</v>
      </c>
      <c r="H260" s="219">
        <v>72.7</v>
      </c>
    </row>
    <row r="261" spans="1:8">
      <c r="A261" s="221" t="s">
        <v>1278</v>
      </c>
      <c r="B261" s="220">
        <v>3770</v>
      </c>
      <c r="C261" s="220">
        <v>524094</v>
      </c>
      <c r="D261" s="220">
        <v>2099</v>
      </c>
      <c r="E261" s="220">
        <v>589400</v>
      </c>
      <c r="F261" s="220">
        <v>61248</v>
      </c>
      <c r="G261" s="220">
        <v>89</v>
      </c>
      <c r="H261" s="219">
        <v>79.099999999999994</v>
      </c>
    </row>
    <row r="262" spans="1:8">
      <c r="A262" s="221" t="s">
        <v>1277</v>
      </c>
      <c r="B262" s="220">
        <v>5086</v>
      </c>
      <c r="C262" s="220">
        <v>521579</v>
      </c>
      <c r="D262" s="220">
        <v>1313</v>
      </c>
      <c r="E262" s="220">
        <v>725794</v>
      </c>
      <c r="F262" s="220">
        <v>72824</v>
      </c>
      <c r="G262" s="220">
        <v>83.7</v>
      </c>
      <c r="H262" s="219">
        <v>76.599999999999994</v>
      </c>
    </row>
    <row r="263" spans="1:8">
      <c r="A263" s="222" t="s">
        <v>1276</v>
      </c>
      <c r="B263" s="220">
        <v>3874</v>
      </c>
      <c r="C263" s="220">
        <v>516169</v>
      </c>
      <c r="D263" s="220">
        <v>2335.4</v>
      </c>
      <c r="E263" s="220">
        <v>677341</v>
      </c>
      <c r="F263" s="220">
        <v>72405</v>
      </c>
      <c r="G263" s="220">
        <v>90.9</v>
      </c>
      <c r="H263" s="219">
        <v>80.3</v>
      </c>
    </row>
    <row r="264" spans="1:8">
      <c r="A264" s="221" t="s">
        <v>1275</v>
      </c>
      <c r="B264" s="220">
        <v>4023</v>
      </c>
      <c r="C264" s="220">
        <v>513705</v>
      </c>
      <c r="D264" s="220">
        <v>1194.5999999999999</v>
      </c>
      <c r="E264" s="220">
        <v>685754</v>
      </c>
      <c r="F264" s="220">
        <v>72952</v>
      </c>
      <c r="G264" s="220">
        <v>91.5</v>
      </c>
      <c r="H264" s="219">
        <v>80.900000000000006</v>
      </c>
    </row>
    <row r="265" spans="1:8">
      <c r="A265" s="221" t="s">
        <v>1274</v>
      </c>
      <c r="B265" s="220">
        <v>3713</v>
      </c>
      <c r="C265" s="220">
        <v>511135</v>
      </c>
      <c r="D265" s="220">
        <v>6545.9</v>
      </c>
      <c r="E265" s="220">
        <v>648745</v>
      </c>
      <c r="F265" s="220">
        <v>70149</v>
      </c>
      <c r="G265" s="220">
        <v>78.8</v>
      </c>
      <c r="H265" s="219">
        <v>73.400000000000006</v>
      </c>
    </row>
    <row r="266" spans="1:8">
      <c r="A266" s="221" t="s">
        <v>1273</v>
      </c>
      <c r="B266" s="220">
        <v>3935</v>
      </c>
      <c r="C266" s="220">
        <v>510013</v>
      </c>
      <c r="D266" s="220">
        <v>468.7</v>
      </c>
      <c r="E266" s="220">
        <v>576705</v>
      </c>
      <c r="F266" s="220">
        <v>58972</v>
      </c>
      <c r="G266" s="220">
        <v>91.8</v>
      </c>
      <c r="H266" s="219">
        <v>79.7</v>
      </c>
    </row>
    <row r="267" spans="1:8">
      <c r="A267" s="221" t="s">
        <v>1272</v>
      </c>
      <c r="B267" s="220">
        <v>3938</v>
      </c>
      <c r="C267" s="220">
        <v>509542</v>
      </c>
      <c r="D267" s="220">
        <v>3168.8</v>
      </c>
      <c r="E267" s="220">
        <v>659295</v>
      </c>
      <c r="F267" s="220">
        <v>68663</v>
      </c>
      <c r="G267" s="220">
        <v>87.7</v>
      </c>
      <c r="H267" s="219">
        <v>81.400000000000006</v>
      </c>
    </row>
    <row r="268" spans="1:8">
      <c r="A268" s="221" t="s">
        <v>1271</v>
      </c>
      <c r="B268" s="220">
        <v>3638</v>
      </c>
      <c r="C268" s="220">
        <v>507963</v>
      </c>
      <c r="D268" s="220">
        <v>3059.2</v>
      </c>
      <c r="E268" s="220">
        <v>584088</v>
      </c>
      <c r="F268" s="220">
        <v>62891</v>
      </c>
      <c r="G268" s="220">
        <v>87.1</v>
      </c>
      <c r="H268" s="219">
        <v>76</v>
      </c>
    </row>
    <row r="269" spans="1:8">
      <c r="A269" s="221" t="s">
        <v>1270</v>
      </c>
      <c r="B269" s="220">
        <v>3772</v>
      </c>
      <c r="C269" s="220">
        <v>506884</v>
      </c>
      <c r="D269" s="220">
        <v>4314.3999999999996</v>
      </c>
      <c r="E269" s="220">
        <v>632977</v>
      </c>
      <c r="F269" s="220">
        <v>66295</v>
      </c>
      <c r="G269" s="220">
        <v>80.099999999999994</v>
      </c>
      <c r="H269" s="219">
        <v>74.400000000000006</v>
      </c>
    </row>
    <row r="270" spans="1:8">
      <c r="A270" s="221" t="s">
        <v>1269</v>
      </c>
      <c r="B270" s="220">
        <v>3476</v>
      </c>
      <c r="C270" s="220">
        <v>503376</v>
      </c>
      <c r="D270" s="220">
        <v>2676.9</v>
      </c>
      <c r="E270" s="220">
        <v>601186</v>
      </c>
      <c r="F270" s="220">
        <v>62472</v>
      </c>
      <c r="G270" s="220">
        <v>91.5</v>
      </c>
      <c r="H270" s="219">
        <v>83.5</v>
      </c>
    </row>
    <row r="271" spans="1:8">
      <c r="A271" s="221" t="s">
        <v>1268</v>
      </c>
      <c r="B271" s="220">
        <v>3469</v>
      </c>
      <c r="C271" s="220">
        <v>501054</v>
      </c>
      <c r="D271" s="220">
        <v>5126.5</v>
      </c>
      <c r="E271" s="220">
        <v>591292</v>
      </c>
      <c r="F271" s="220">
        <v>65062</v>
      </c>
      <c r="G271" s="220">
        <v>87.1</v>
      </c>
      <c r="H271" s="219">
        <v>78.400000000000006</v>
      </c>
    </row>
    <row r="272" spans="1:8" ht="13.6" thickBot="1">
      <c r="A272" s="218" t="s">
        <v>1267</v>
      </c>
      <c r="B272" s="216">
        <v>3804</v>
      </c>
      <c r="C272" s="228">
        <v>495801</v>
      </c>
      <c r="D272" s="217">
        <v>4777.5</v>
      </c>
      <c r="E272" s="217">
        <v>647540</v>
      </c>
      <c r="F272" s="217">
        <v>71627</v>
      </c>
      <c r="G272" s="217">
        <v>85.9</v>
      </c>
      <c r="H272" s="216">
        <v>77.599999999999994</v>
      </c>
    </row>
    <row r="273" spans="1:8">
      <c r="A273" s="227" t="s">
        <v>1266</v>
      </c>
      <c r="B273" s="224">
        <v>3667</v>
      </c>
      <c r="C273" s="224">
        <v>493244</v>
      </c>
      <c r="D273" s="224">
        <v>2811.9</v>
      </c>
      <c r="E273" s="224">
        <v>600578</v>
      </c>
      <c r="F273" s="224">
        <v>63890</v>
      </c>
      <c r="G273" s="224">
        <v>88.5</v>
      </c>
      <c r="H273" s="223">
        <v>79.099999999999994</v>
      </c>
    </row>
    <row r="274" spans="1:8">
      <c r="A274" s="222" t="s">
        <v>1265</v>
      </c>
      <c r="B274" s="220">
        <v>4627</v>
      </c>
      <c r="C274" s="220">
        <v>492804</v>
      </c>
      <c r="D274" s="220">
        <v>1225.4000000000001</v>
      </c>
      <c r="E274" s="220">
        <v>662129</v>
      </c>
      <c r="F274" s="220">
        <v>67792</v>
      </c>
      <c r="G274" s="220">
        <v>88.3</v>
      </c>
      <c r="H274" s="219">
        <v>78.8</v>
      </c>
    </row>
    <row r="275" spans="1:8">
      <c r="A275" s="222" t="s">
        <v>1264</v>
      </c>
      <c r="B275" s="220">
        <v>3340</v>
      </c>
      <c r="C275" s="220">
        <v>492635</v>
      </c>
      <c r="D275" s="220">
        <v>1686.3</v>
      </c>
      <c r="E275" s="220">
        <v>628661</v>
      </c>
      <c r="F275" s="220">
        <v>66356</v>
      </c>
      <c r="G275" s="220">
        <v>89.9</v>
      </c>
      <c r="H275" s="219">
        <v>76.099999999999994</v>
      </c>
    </row>
    <row r="276" spans="1:8">
      <c r="A276" s="222" t="s">
        <v>1263</v>
      </c>
      <c r="B276" s="220">
        <v>4040</v>
      </c>
      <c r="C276" s="220">
        <v>492517</v>
      </c>
      <c r="D276" s="220">
        <v>3735.6</v>
      </c>
      <c r="E276" s="220">
        <v>698988</v>
      </c>
      <c r="F276" s="220">
        <v>73631</v>
      </c>
      <c r="G276" s="220">
        <v>86.5</v>
      </c>
      <c r="H276" s="219">
        <v>79.8</v>
      </c>
    </row>
    <row r="277" spans="1:8">
      <c r="A277" s="222" t="s">
        <v>1262</v>
      </c>
      <c r="B277" s="220">
        <v>4180</v>
      </c>
      <c r="C277" s="220">
        <v>488747</v>
      </c>
      <c r="D277" s="220">
        <v>6385.6</v>
      </c>
      <c r="E277" s="220">
        <v>653384</v>
      </c>
      <c r="F277" s="220">
        <v>76286</v>
      </c>
      <c r="G277" s="220">
        <v>87</v>
      </c>
      <c r="H277" s="219">
        <v>74.900000000000006</v>
      </c>
    </row>
    <row r="278" spans="1:8">
      <c r="A278" s="222" t="s">
        <v>1261</v>
      </c>
      <c r="B278" s="220">
        <v>3228</v>
      </c>
      <c r="C278" s="220">
        <v>487645</v>
      </c>
      <c r="D278" s="220">
        <v>5131.2</v>
      </c>
      <c r="E278" s="220">
        <v>568045</v>
      </c>
      <c r="F278" s="220">
        <v>58618</v>
      </c>
      <c r="G278" s="220">
        <v>88.9</v>
      </c>
      <c r="H278" s="219">
        <v>85.1</v>
      </c>
    </row>
    <row r="279" spans="1:8">
      <c r="A279" s="222" t="s">
        <v>1260</v>
      </c>
      <c r="B279" s="220">
        <v>3262</v>
      </c>
      <c r="C279" s="220">
        <v>485451</v>
      </c>
      <c r="D279" s="220">
        <v>2935.1</v>
      </c>
      <c r="E279" s="220">
        <v>561433</v>
      </c>
      <c r="F279" s="220">
        <v>59809</v>
      </c>
      <c r="G279" s="220">
        <v>88.8</v>
      </c>
      <c r="H279" s="219">
        <v>79.3</v>
      </c>
    </row>
    <row r="280" spans="1:8">
      <c r="A280" s="222" t="s">
        <v>1259</v>
      </c>
      <c r="B280" s="220">
        <v>3538</v>
      </c>
      <c r="C280" s="220">
        <v>485059</v>
      </c>
      <c r="D280" s="220">
        <v>3659.3</v>
      </c>
      <c r="E280" s="220">
        <v>624663</v>
      </c>
      <c r="F280" s="220">
        <v>66648</v>
      </c>
      <c r="G280" s="220">
        <v>89.3</v>
      </c>
      <c r="H280" s="219">
        <v>81.7</v>
      </c>
    </row>
    <row r="281" spans="1:8">
      <c r="A281" s="222" t="s">
        <v>1258</v>
      </c>
      <c r="B281" s="220">
        <v>3625</v>
      </c>
      <c r="C281" s="220">
        <v>485006</v>
      </c>
      <c r="D281" s="220">
        <v>1977.8</v>
      </c>
      <c r="E281" s="220">
        <v>630305</v>
      </c>
      <c r="F281" s="220">
        <v>67929</v>
      </c>
      <c r="G281" s="220">
        <v>91.5</v>
      </c>
      <c r="H281" s="219">
        <v>80.599999999999994</v>
      </c>
    </row>
    <row r="282" spans="1:8">
      <c r="A282" s="222" t="s">
        <v>1257</v>
      </c>
      <c r="B282" s="220">
        <v>4168</v>
      </c>
      <c r="C282" s="220">
        <v>483944</v>
      </c>
      <c r="D282" s="220">
        <v>955.6</v>
      </c>
      <c r="E282" s="220">
        <v>691670</v>
      </c>
      <c r="F282" s="220">
        <v>71576</v>
      </c>
      <c r="G282" s="220">
        <v>84.6</v>
      </c>
      <c r="H282" s="219">
        <v>74.5</v>
      </c>
    </row>
    <row r="283" spans="1:8">
      <c r="A283" s="222" t="s">
        <v>1256</v>
      </c>
      <c r="B283" s="220">
        <v>3776</v>
      </c>
      <c r="C283" s="220">
        <v>481873</v>
      </c>
      <c r="D283" s="220">
        <v>6129.9</v>
      </c>
      <c r="E283" s="220">
        <v>616028</v>
      </c>
      <c r="F283" s="220">
        <v>62505</v>
      </c>
      <c r="G283" s="220">
        <v>78.3</v>
      </c>
      <c r="H283" s="219">
        <v>77.3</v>
      </c>
    </row>
    <row r="284" spans="1:8">
      <c r="A284" s="222" t="s">
        <v>1255</v>
      </c>
      <c r="B284" s="220">
        <v>3498</v>
      </c>
      <c r="C284" s="220">
        <v>481188</v>
      </c>
      <c r="D284" s="220">
        <v>2464.6</v>
      </c>
      <c r="E284" s="220">
        <v>570056</v>
      </c>
      <c r="F284" s="220">
        <v>57534</v>
      </c>
      <c r="G284" s="220">
        <v>86.3</v>
      </c>
      <c r="H284" s="219">
        <v>79.599999999999994</v>
      </c>
    </row>
    <row r="285" spans="1:8">
      <c r="A285" s="222" t="s">
        <v>1254</v>
      </c>
      <c r="B285" s="220">
        <v>3476</v>
      </c>
      <c r="C285" s="220">
        <v>480783</v>
      </c>
      <c r="D285" s="220">
        <v>3876</v>
      </c>
      <c r="E285" s="220">
        <v>566280</v>
      </c>
      <c r="F285" s="220">
        <v>57697</v>
      </c>
      <c r="G285" s="220">
        <v>87.6</v>
      </c>
      <c r="H285" s="219">
        <v>82.8</v>
      </c>
    </row>
    <row r="286" spans="1:8">
      <c r="A286" s="222" t="s">
        <v>1253</v>
      </c>
      <c r="B286" s="220">
        <v>3367</v>
      </c>
      <c r="C286" s="220">
        <v>475279</v>
      </c>
      <c r="D286" s="220">
        <v>2570.6</v>
      </c>
      <c r="E286" s="220">
        <v>546656</v>
      </c>
      <c r="F286" s="220">
        <v>57762</v>
      </c>
      <c r="G286" s="220">
        <v>87.1</v>
      </c>
      <c r="H286" s="219">
        <v>76.3</v>
      </c>
    </row>
    <row r="287" spans="1:8">
      <c r="A287" s="222" t="s">
        <v>1252</v>
      </c>
      <c r="B287" s="220">
        <v>3265</v>
      </c>
      <c r="C287" s="220">
        <v>474903</v>
      </c>
      <c r="D287" s="220">
        <v>6545.7</v>
      </c>
      <c r="E287" s="220">
        <v>541173</v>
      </c>
      <c r="F287" s="220">
        <v>64827</v>
      </c>
      <c r="G287" s="220">
        <v>87.9</v>
      </c>
      <c r="H287" s="219">
        <v>77.099999999999994</v>
      </c>
    </row>
    <row r="288" spans="1:8">
      <c r="A288" s="222" t="s">
        <v>1251</v>
      </c>
      <c r="B288" s="220">
        <v>6531</v>
      </c>
      <c r="C288" s="220">
        <v>474432</v>
      </c>
      <c r="D288" s="220">
        <v>65.2</v>
      </c>
      <c r="E288" s="220">
        <v>595033</v>
      </c>
      <c r="F288" s="220">
        <v>56393</v>
      </c>
      <c r="G288" s="220">
        <v>81.2</v>
      </c>
      <c r="H288" s="219">
        <v>76.3</v>
      </c>
    </row>
    <row r="289" spans="1:8">
      <c r="A289" s="222" t="s">
        <v>1250</v>
      </c>
      <c r="B289" s="220">
        <v>3429</v>
      </c>
      <c r="C289" s="220">
        <v>472977</v>
      </c>
      <c r="D289" s="220">
        <v>2186.1</v>
      </c>
      <c r="E289" s="220">
        <v>587697</v>
      </c>
      <c r="F289" s="220">
        <v>62170</v>
      </c>
      <c r="G289" s="220">
        <v>89.1</v>
      </c>
      <c r="H289" s="219">
        <v>79.3</v>
      </c>
    </row>
    <row r="290" spans="1:8">
      <c r="A290" s="222" t="s">
        <v>1249</v>
      </c>
      <c r="B290" s="220">
        <v>3849</v>
      </c>
      <c r="C290" s="220">
        <v>472200</v>
      </c>
      <c r="D290" s="220">
        <v>10722.9</v>
      </c>
      <c r="E290" s="220">
        <v>563214</v>
      </c>
      <c r="F290" s="220">
        <v>70744</v>
      </c>
      <c r="G290" s="220">
        <v>88.4</v>
      </c>
      <c r="H290" s="219">
        <v>80.099999999999994</v>
      </c>
    </row>
    <row r="291" spans="1:8">
      <c r="A291" s="222" t="s">
        <v>1248</v>
      </c>
      <c r="B291" s="220">
        <v>3601</v>
      </c>
      <c r="C291" s="220">
        <v>471713</v>
      </c>
      <c r="D291" s="220">
        <v>2248.1999999999998</v>
      </c>
      <c r="E291" s="220">
        <v>623156</v>
      </c>
      <c r="F291" s="220">
        <v>69531</v>
      </c>
      <c r="G291" s="220">
        <v>84</v>
      </c>
      <c r="H291" s="219">
        <v>70</v>
      </c>
    </row>
    <row r="292" spans="1:8">
      <c r="A292" s="222" t="s">
        <v>1247</v>
      </c>
      <c r="B292" s="220">
        <v>3239</v>
      </c>
      <c r="C292" s="220">
        <v>471230</v>
      </c>
      <c r="D292" s="220">
        <v>3032.2</v>
      </c>
      <c r="E292" s="220">
        <v>537319</v>
      </c>
      <c r="F292" s="220">
        <v>57842</v>
      </c>
      <c r="G292" s="220">
        <v>87.8</v>
      </c>
      <c r="H292" s="219">
        <v>77.5</v>
      </c>
    </row>
    <row r="293" spans="1:8">
      <c r="A293" s="222" t="s">
        <v>1246</v>
      </c>
      <c r="B293" s="220">
        <v>3520</v>
      </c>
      <c r="C293" s="220">
        <v>471197</v>
      </c>
      <c r="D293" s="220">
        <v>3260.3</v>
      </c>
      <c r="E293" s="220">
        <v>571839</v>
      </c>
      <c r="F293" s="220">
        <v>61229</v>
      </c>
      <c r="G293" s="220">
        <v>86.4</v>
      </c>
      <c r="H293" s="219">
        <v>77.3</v>
      </c>
    </row>
    <row r="294" spans="1:8">
      <c r="A294" s="222" t="s">
        <v>1245</v>
      </c>
      <c r="B294" s="220">
        <v>3053</v>
      </c>
      <c r="C294" s="220">
        <v>471021</v>
      </c>
      <c r="D294" s="220">
        <v>1329.1</v>
      </c>
      <c r="E294" s="220">
        <v>535576</v>
      </c>
      <c r="F294" s="220">
        <v>57427</v>
      </c>
      <c r="G294" s="220">
        <v>88.8</v>
      </c>
      <c r="H294" s="219">
        <v>75.5</v>
      </c>
    </row>
    <row r="295" spans="1:8">
      <c r="A295" s="222" t="s">
        <v>1244</v>
      </c>
      <c r="B295" s="220">
        <v>2750</v>
      </c>
      <c r="C295" s="220">
        <v>470503</v>
      </c>
      <c r="D295" s="220">
        <v>5712.7</v>
      </c>
      <c r="E295" s="220">
        <v>540757</v>
      </c>
      <c r="F295" s="220">
        <v>63194</v>
      </c>
      <c r="G295" s="220">
        <v>87.4</v>
      </c>
      <c r="H295" s="219">
        <v>74.599999999999994</v>
      </c>
    </row>
    <row r="296" spans="1:8">
      <c r="A296" s="222" t="s">
        <v>1243</v>
      </c>
      <c r="B296" s="220">
        <v>2962</v>
      </c>
      <c r="C296" s="220">
        <v>468541</v>
      </c>
      <c r="D296" s="220">
        <v>2475.6</v>
      </c>
      <c r="E296" s="220">
        <v>529997</v>
      </c>
      <c r="F296" s="220">
        <v>55022</v>
      </c>
      <c r="G296" s="220">
        <v>92.7</v>
      </c>
      <c r="H296" s="219">
        <v>84.3</v>
      </c>
    </row>
    <row r="297" spans="1:8">
      <c r="A297" s="222" t="s">
        <v>1242</v>
      </c>
      <c r="B297" s="220">
        <v>3573</v>
      </c>
      <c r="C297" s="220">
        <v>466712</v>
      </c>
      <c r="D297" s="220">
        <v>1058</v>
      </c>
      <c r="E297" s="220">
        <v>523864</v>
      </c>
      <c r="F297" s="220">
        <v>56216</v>
      </c>
      <c r="G297" s="220">
        <v>89.7</v>
      </c>
      <c r="H297" s="219">
        <v>75.400000000000006</v>
      </c>
    </row>
    <row r="298" spans="1:8">
      <c r="A298" s="222" t="s">
        <v>1241</v>
      </c>
      <c r="B298" s="220">
        <v>3174</v>
      </c>
      <c r="C298" s="220">
        <v>466107</v>
      </c>
      <c r="D298" s="220">
        <v>3481.4</v>
      </c>
      <c r="E298" s="220">
        <v>561041</v>
      </c>
      <c r="F298" s="220">
        <v>62693</v>
      </c>
      <c r="G298" s="220">
        <v>84.5</v>
      </c>
      <c r="H298" s="219">
        <v>71.900000000000006</v>
      </c>
    </row>
    <row r="299" spans="1:8" ht="13.6" thickBot="1">
      <c r="A299" s="226" t="s">
        <v>1240</v>
      </c>
      <c r="B299" s="217">
        <v>4521</v>
      </c>
      <c r="C299" s="217">
        <v>464307</v>
      </c>
      <c r="D299" s="217">
        <v>1383.1</v>
      </c>
      <c r="E299" s="217">
        <v>768437</v>
      </c>
      <c r="F299" s="217">
        <v>83249</v>
      </c>
      <c r="G299" s="217">
        <v>89.3</v>
      </c>
      <c r="H299" s="216">
        <v>78</v>
      </c>
    </row>
    <row r="300" spans="1:8">
      <c r="A300" s="227" t="s">
        <v>1239</v>
      </c>
      <c r="B300" s="224">
        <v>3348</v>
      </c>
      <c r="C300" s="224">
        <v>460133</v>
      </c>
      <c r="D300" s="224">
        <v>1083</v>
      </c>
      <c r="E300" s="224">
        <v>576965</v>
      </c>
      <c r="F300" s="224">
        <v>59447</v>
      </c>
      <c r="G300" s="224">
        <v>89.6</v>
      </c>
      <c r="H300" s="223">
        <v>80.099999999999994</v>
      </c>
    </row>
    <row r="301" spans="1:8">
      <c r="A301" s="222" t="s">
        <v>1238</v>
      </c>
      <c r="B301" s="220">
        <v>3263</v>
      </c>
      <c r="C301" s="220">
        <v>458576</v>
      </c>
      <c r="D301" s="220">
        <v>1664</v>
      </c>
      <c r="E301" s="220">
        <v>601864</v>
      </c>
      <c r="F301" s="220">
        <v>63492</v>
      </c>
      <c r="G301" s="220">
        <v>90.4</v>
      </c>
      <c r="H301" s="219">
        <v>76.599999999999994</v>
      </c>
    </row>
    <row r="302" spans="1:8">
      <c r="A302" s="222" t="s">
        <v>1237</v>
      </c>
      <c r="B302" s="220">
        <v>2953</v>
      </c>
      <c r="C302" s="220">
        <v>457846</v>
      </c>
      <c r="D302" s="220">
        <v>4019.7</v>
      </c>
      <c r="E302" s="220">
        <v>524874</v>
      </c>
      <c r="F302" s="220">
        <v>59231</v>
      </c>
      <c r="G302" s="220">
        <v>87.5</v>
      </c>
      <c r="H302" s="219">
        <v>75.400000000000006</v>
      </c>
    </row>
    <row r="303" spans="1:8">
      <c r="A303" s="222" t="s">
        <v>1236</v>
      </c>
      <c r="B303" s="220">
        <v>3024</v>
      </c>
      <c r="C303" s="220">
        <v>456659</v>
      </c>
      <c r="D303" s="220">
        <v>4003.8</v>
      </c>
      <c r="E303" s="220">
        <v>533165</v>
      </c>
      <c r="F303" s="220">
        <v>55581</v>
      </c>
      <c r="G303" s="220">
        <v>89.9</v>
      </c>
      <c r="H303" s="219">
        <v>84.2</v>
      </c>
    </row>
    <row r="304" spans="1:8">
      <c r="A304" s="222" t="s">
        <v>1235</v>
      </c>
      <c r="B304" s="220">
        <v>2933</v>
      </c>
      <c r="C304" s="220">
        <v>455811</v>
      </c>
      <c r="D304" s="220">
        <v>2061.1999999999998</v>
      </c>
      <c r="E304" s="220">
        <v>507115</v>
      </c>
      <c r="F304" s="220">
        <v>54133</v>
      </c>
      <c r="G304" s="220">
        <v>90</v>
      </c>
      <c r="H304" s="219">
        <v>78.2</v>
      </c>
    </row>
    <row r="305" spans="1:8">
      <c r="A305" s="222" t="s">
        <v>1234</v>
      </c>
      <c r="B305" s="220">
        <v>4182</v>
      </c>
      <c r="C305" s="220">
        <v>455282</v>
      </c>
      <c r="D305" s="220">
        <v>6658.9</v>
      </c>
      <c r="E305" s="220">
        <v>660669</v>
      </c>
      <c r="F305" s="220">
        <v>74402</v>
      </c>
      <c r="G305" s="220">
        <v>69.2</v>
      </c>
      <c r="H305" s="219">
        <v>63.4</v>
      </c>
    </row>
    <row r="306" spans="1:8">
      <c r="A306" s="222" t="s">
        <v>1233</v>
      </c>
      <c r="B306" s="220">
        <v>3544</v>
      </c>
      <c r="C306" s="220">
        <v>453503</v>
      </c>
      <c r="D306" s="220">
        <v>952.1</v>
      </c>
      <c r="E306" s="220">
        <v>614665</v>
      </c>
      <c r="F306" s="220">
        <v>64679</v>
      </c>
      <c r="G306" s="220">
        <v>89.6</v>
      </c>
      <c r="H306" s="219">
        <v>79</v>
      </c>
    </row>
    <row r="307" spans="1:8">
      <c r="A307" s="222" t="s">
        <v>1232</v>
      </c>
      <c r="B307" s="220">
        <v>3096</v>
      </c>
      <c r="C307" s="220">
        <v>451458</v>
      </c>
      <c r="D307" s="220">
        <v>5708.5</v>
      </c>
      <c r="E307" s="220">
        <v>530698</v>
      </c>
      <c r="F307" s="220">
        <v>56539</v>
      </c>
      <c r="G307" s="220">
        <v>85.5</v>
      </c>
      <c r="H307" s="219">
        <v>80.900000000000006</v>
      </c>
    </row>
    <row r="308" spans="1:8">
      <c r="A308" s="222" t="s">
        <v>1231</v>
      </c>
      <c r="B308" s="220">
        <v>3622</v>
      </c>
      <c r="C308" s="220">
        <v>450314</v>
      </c>
      <c r="D308" s="220">
        <v>3359.4</v>
      </c>
      <c r="E308" s="220">
        <v>589499</v>
      </c>
      <c r="F308" s="220">
        <v>61850</v>
      </c>
      <c r="G308" s="220">
        <v>82.8</v>
      </c>
      <c r="H308" s="219">
        <v>75.900000000000006</v>
      </c>
    </row>
    <row r="309" spans="1:8">
      <c r="A309" s="222" t="s">
        <v>1230</v>
      </c>
      <c r="B309" s="220">
        <v>3486</v>
      </c>
      <c r="C309" s="220">
        <v>447658</v>
      </c>
      <c r="D309" s="220">
        <v>1759.7</v>
      </c>
      <c r="E309" s="220">
        <v>591367</v>
      </c>
      <c r="F309" s="220">
        <v>62949</v>
      </c>
      <c r="G309" s="220">
        <v>88.5</v>
      </c>
      <c r="H309" s="219">
        <v>78.599999999999994</v>
      </c>
    </row>
    <row r="310" spans="1:8">
      <c r="A310" s="222" t="s">
        <v>1229</v>
      </c>
      <c r="B310" s="220">
        <v>3321</v>
      </c>
      <c r="C310" s="220">
        <v>447277</v>
      </c>
      <c r="D310" s="220">
        <v>1378.2</v>
      </c>
      <c r="E310" s="220">
        <v>556485</v>
      </c>
      <c r="F310" s="220">
        <v>55658</v>
      </c>
      <c r="G310" s="220">
        <v>80.599999999999994</v>
      </c>
      <c r="H310" s="219">
        <v>73.599999999999994</v>
      </c>
    </row>
    <row r="311" spans="1:8">
      <c r="A311" s="222" t="s">
        <v>1228</v>
      </c>
      <c r="B311" s="220">
        <v>3998</v>
      </c>
      <c r="C311" s="220">
        <v>445460</v>
      </c>
      <c r="D311" s="220">
        <v>7543.6</v>
      </c>
      <c r="E311" s="220">
        <v>583597</v>
      </c>
      <c r="F311" s="220">
        <v>73441</v>
      </c>
      <c r="G311" s="220">
        <v>88.3</v>
      </c>
      <c r="H311" s="219">
        <v>73.599999999999994</v>
      </c>
    </row>
    <row r="312" spans="1:8">
      <c r="A312" s="222" t="s">
        <v>1227</v>
      </c>
      <c r="B312" s="220">
        <v>3166</v>
      </c>
      <c r="C312" s="220">
        <v>445218</v>
      </c>
      <c r="D312" s="220">
        <v>3369</v>
      </c>
      <c r="E312" s="220">
        <v>524259</v>
      </c>
      <c r="F312" s="220">
        <v>54900</v>
      </c>
      <c r="G312" s="220">
        <v>84.9</v>
      </c>
      <c r="H312" s="219">
        <v>77.8</v>
      </c>
    </row>
    <row r="313" spans="1:8">
      <c r="A313" s="222" t="s">
        <v>1226</v>
      </c>
      <c r="B313" s="220">
        <v>3696</v>
      </c>
      <c r="C313" s="220">
        <v>444669</v>
      </c>
      <c r="D313" s="220">
        <v>4901.6000000000004</v>
      </c>
      <c r="E313" s="220">
        <v>616135</v>
      </c>
      <c r="F313" s="220">
        <v>64062</v>
      </c>
      <c r="G313" s="220">
        <v>75.900000000000006</v>
      </c>
      <c r="H313" s="219">
        <v>72.2</v>
      </c>
    </row>
    <row r="314" spans="1:8">
      <c r="A314" s="222" t="s">
        <v>1225</v>
      </c>
      <c r="B314" s="220">
        <v>4469</v>
      </c>
      <c r="C314" s="220">
        <v>436805</v>
      </c>
      <c r="D314" s="220">
        <v>1143.8</v>
      </c>
      <c r="E314" s="220">
        <v>600988</v>
      </c>
      <c r="F314" s="220">
        <v>54012</v>
      </c>
      <c r="G314" s="220">
        <v>74.400000000000006</v>
      </c>
      <c r="H314" s="219">
        <v>75.5</v>
      </c>
    </row>
    <row r="315" spans="1:8">
      <c r="A315" s="222" t="s">
        <v>1224</v>
      </c>
      <c r="B315" s="220">
        <v>2941</v>
      </c>
      <c r="C315" s="220">
        <v>436194</v>
      </c>
      <c r="D315" s="220">
        <v>2960.9</v>
      </c>
      <c r="E315" s="220">
        <v>507331</v>
      </c>
      <c r="F315" s="220">
        <v>54806</v>
      </c>
      <c r="G315" s="220">
        <v>86.2</v>
      </c>
      <c r="H315" s="219">
        <v>74.7</v>
      </c>
    </row>
    <row r="316" spans="1:8">
      <c r="A316" s="222" t="s">
        <v>1223</v>
      </c>
      <c r="B316" s="220">
        <v>3817</v>
      </c>
      <c r="C316" s="220">
        <v>435783</v>
      </c>
      <c r="D316" s="220">
        <v>1402.1</v>
      </c>
      <c r="E316" s="220">
        <v>610451</v>
      </c>
      <c r="F316" s="220">
        <v>66322</v>
      </c>
      <c r="G316" s="220">
        <v>84.2</v>
      </c>
      <c r="H316" s="219">
        <v>70.599999999999994</v>
      </c>
    </row>
    <row r="317" spans="1:8">
      <c r="A317" s="222" t="s">
        <v>1222</v>
      </c>
      <c r="B317" s="220">
        <v>3046</v>
      </c>
      <c r="C317" s="220">
        <v>432695</v>
      </c>
      <c r="D317" s="220">
        <v>4061.2</v>
      </c>
      <c r="E317" s="220">
        <v>538883</v>
      </c>
      <c r="F317" s="220">
        <v>58663</v>
      </c>
      <c r="G317" s="220">
        <v>84.8</v>
      </c>
      <c r="H317" s="219">
        <v>76.2</v>
      </c>
    </row>
    <row r="318" spans="1:8">
      <c r="A318" s="222" t="s">
        <v>1221</v>
      </c>
      <c r="B318" s="220">
        <v>3558</v>
      </c>
      <c r="C318" s="220">
        <v>432602</v>
      </c>
      <c r="D318" s="220">
        <v>1854.2</v>
      </c>
      <c r="E318" s="220">
        <v>599888</v>
      </c>
      <c r="F318" s="220">
        <v>62519</v>
      </c>
      <c r="G318" s="220">
        <v>89.1</v>
      </c>
      <c r="H318" s="219">
        <v>80.8</v>
      </c>
    </row>
    <row r="319" spans="1:8">
      <c r="A319" s="222" t="s">
        <v>1220</v>
      </c>
      <c r="B319" s="220">
        <v>3138</v>
      </c>
      <c r="C319" s="220">
        <v>432523</v>
      </c>
      <c r="D319" s="220">
        <v>5682.3</v>
      </c>
      <c r="E319" s="220">
        <v>511410</v>
      </c>
      <c r="F319" s="220">
        <v>54037</v>
      </c>
      <c r="G319" s="220">
        <v>85.3</v>
      </c>
      <c r="H319" s="219">
        <v>82.1</v>
      </c>
    </row>
    <row r="320" spans="1:8">
      <c r="A320" s="222" t="s">
        <v>1219</v>
      </c>
      <c r="B320" s="220">
        <v>5021</v>
      </c>
      <c r="C320" s="220">
        <v>429315</v>
      </c>
      <c r="D320" s="220">
        <v>450.7</v>
      </c>
      <c r="E320" s="220">
        <v>572327</v>
      </c>
      <c r="F320" s="220">
        <v>60843</v>
      </c>
      <c r="G320" s="220">
        <v>81.400000000000006</v>
      </c>
      <c r="H320" s="219">
        <v>68.900000000000006</v>
      </c>
    </row>
    <row r="321" spans="1:8">
      <c r="A321" s="222" t="s">
        <v>1218</v>
      </c>
      <c r="B321" s="220">
        <v>4275</v>
      </c>
      <c r="C321" s="220">
        <v>428312</v>
      </c>
      <c r="D321" s="220">
        <v>1324.5</v>
      </c>
      <c r="E321" s="220">
        <v>620188</v>
      </c>
      <c r="F321" s="220">
        <v>65919</v>
      </c>
      <c r="G321" s="220">
        <v>83.3</v>
      </c>
      <c r="H321" s="219">
        <v>73.3</v>
      </c>
    </row>
    <row r="322" spans="1:8">
      <c r="A322" s="222" t="s">
        <v>1217</v>
      </c>
      <c r="B322" s="220">
        <v>3183</v>
      </c>
      <c r="C322" s="220">
        <v>427771</v>
      </c>
      <c r="D322" s="220">
        <v>1965.8</v>
      </c>
      <c r="E322" s="220">
        <v>533224</v>
      </c>
      <c r="F322" s="220">
        <v>55863</v>
      </c>
      <c r="G322" s="220">
        <v>86.8</v>
      </c>
      <c r="H322" s="219">
        <v>78.900000000000006</v>
      </c>
    </row>
    <row r="323" spans="1:8">
      <c r="A323" s="222" t="s">
        <v>1216</v>
      </c>
      <c r="B323" s="220">
        <v>3200</v>
      </c>
      <c r="C323" s="220">
        <v>426386</v>
      </c>
      <c r="D323" s="220">
        <v>1093.8</v>
      </c>
      <c r="E323" s="220">
        <v>560167</v>
      </c>
      <c r="F323" s="220">
        <v>60126</v>
      </c>
      <c r="G323" s="220">
        <v>90.2</v>
      </c>
      <c r="H323" s="219">
        <v>78.099999999999994</v>
      </c>
    </row>
    <row r="324" spans="1:8">
      <c r="A324" s="222" t="s">
        <v>1215</v>
      </c>
      <c r="B324" s="220">
        <v>3526</v>
      </c>
      <c r="C324" s="220">
        <v>424606</v>
      </c>
      <c r="D324" s="220">
        <v>1197.5999999999999</v>
      </c>
      <c r="E324" s="220">
        <v>599503</v>
      </c>
      <c r="F324" s="220">
        <v>61834</v>
      </c>
      <c r="G324" s="220">
        <v>89.8</v>
      </c>
      <c r="H324" s="219">
        <v>81.400000000000006</v>
      </c>
    </row>
    <row r="325" spans="1:8">
      <c r="A325" s="222" t="s">
        <v>1214</v>
      </c>
      <c r="B325" s="220">
        <v>3556</v>
      </c>
      <c r="C325" s="220">
        <v>422187</v>
      </c>
      <c r="D325" s="220">
        <v>8439.2999999999993</v>
      </c>
      <c r="E325" s="220">
        <v>602758</v>
      </c>
      <c r="F325" s="220">
        <v>62484</v>
      </c>
      <c r="G325" s="220">
        <v>77.400000000000006</v>
      </c>
      <c r="H325" s="219">
        <v>79.3</v>
      </c>
    </row>
    <row r="326" spans="1:8" ht="13.6" thickBot="1">
      <c r="A326" s="226" t="s">
        <v>1213</v>
      </c>
      <c r="B326" s="217">
        <v>3104</v>
      </c>
      <c r="C326" s="217">
        <v>421267</v>
      </c>
      <c r="D326" s="217">
        <v>1738.3</v>
      </c>
      <c r="E326" s="217">
        <v>522824</v>
      </c>
      <c r="F326" s="217">
        <v>53878</v>
      </c>
      <c r="G326" s="217">
        <v>86.4</v>
      </c>
      <c r="H326" s="216">
        <v>78.400000000000006</v>
      </c>
    </row>
    <row r="327" spans="1:8">
      <c r="A327" s="227" t="s">
        <v>1212</v>
      </c>
      <c r="B327" s="224">
        <v>2924</v>
      </c>
      <c r="C327" s="224">
        <v>419291</v>
      </c>
      <c r="D327" s="224">
        <v>3318.5</v>
      </c>
      <c r="E327" s="224">
        <v>482095</v>
      </c>
      <c r="F327" s="224">
        <v>49983</v>
      </c>
      <c r="G327" s="224">
        <v>87.1</v>
      </c>
      <c r="H327" s="223">
        <v>81.2</v>
      </c>
    </row>
    <row r="328" spans="1:8">
      <c r="A328" s="222" t="s">
        <v>1211</v>
      </c>
      <c r="B328" s="220">
        <v>3394</v>
      </c>
      <c r="C328" s="220">
        <v>418387</v>
      </c>
      <c r="D328" s="220">
        <v>1753.1</v>
      </c>
      <c r="E328" s="220">
        <v>556439</v>
      </c>
      <c r="F328" s="220">
        <v>57413</v>
      </c>
      <c r="G328" s="220">
        <v>87</v>
      </c>
      <c r="H328" s="219">
        <v>78.400000000000006</v>
      </c>
    </row>
    <row r="329" spans="1:8">
      <c r="A329" s="222" t="s">
        <v>1210</v>
      </c>
      <c r="B329" s="220">
        <v>3634</v>
      </c>
      <c r="C329" s="220">
        <v>417324</v>
      </c>
      <c r="D329" s="220">
        <v>866.9</v>
      </c>
      <c r="E329" s="220">
        <v>589489</v>
      </c>
      <c r="F329" s="220">
        <v>63811</v>
      </c>
      <c r="G329" s="220">
        <v>83.7</v>
      </c>
      <c r="H329" s="219">
        <v>70.900000000000006</v>
      </c>
    </row>
    <row r="330" spans="1:8">
      <c r="A330" s="222" t="s">
        <v>1209</v>
      </c>
      <c r="B330" s="220">
        <v>3822</v>
      </c>
      <c r="C330" s="220">
        <v>416955</v>
      </c>
      <c r="D330" s="220">
        <v>5647.1</v>
      </c>
      <c r="E330" s="220">
        <v>538227</v>
      </c>
      <c r="F330" s="220">
        <v>64559</v>
      </c>
      <c r="G330" s="220">
        <v>88</v>
      </c>
      <c r="H330" s="219">
        <v>74.400000000000006</v>
      </c>
    </row>
    <row r="331" spans="1:8">
      <c r="A331" s="222" t="s">
        <v>1208</v>
      </c>
      <c r="B331" s="220">
        <v>3211</v>
      </c>
      <c r="C331" s="220">
        <v>414633</v>
      </c>
      <c r="D331" s="220">
        <v>2244.9</v>
      </c>
      <c r="E331" s="220">
        <v>537409</v>
      </c>
      <c r="F331" s="220">
        <v>56964</v>
      </c>
      <c r="G331" s="220">
        <v>89.8</v>
      </c>
      <c r="H331" s="219">
        <v>80.7</v>
      </c>
    </row>
    <row r="332" spans="1:8">
      <c r="A332" s="222" t="s">
        <v>1207</v>
      </c>
      <c r="B332" s="220">
        <v>3566</v>
      </c>
      <c r="C332" s="220">
        <v>412894</v>
      </c>
      <c r="D332" s="220">
        <v>2395.4</v>
      </c>
      <c r="E332" s="220">
        <v>591157</v>
      </c>
      <c r="F332" s="220">
        <v>62127</v>
      </c>
      <c r="G332" s="220">
        <v>86.1</v>
      </c>
      <c r="H332" s="219">
        <v>78.400000000000006</v>
      </c>
    </row>
    <row r="333" spans="1:8">
      <c r="A333" s="222" t="s">
        <v>1206</v>
      </c>
      <c r="B333" s="220">
        <v>4071</v>
      </c>
      <c r="C333" s="220">
        <v>411614</v>
      </c>
      <c r="D333" s="220">
        <v>4591.1000000000004</v>
      </c>
      <c r="E333" s="220">
        <v>673502</v>
      </c>
      <c r="F333" s="220">
        <v>70949</v>
      </c>
      <c r="G333" s="220">
        <v>89.1</v>
      </c>
      <c r="H333" s="219">
        <v>83.7</v>
      </c>
    </row>
    <row r="334" spans="1:8">
      <c r="A334" s="222" t="s">
        <v>1205</v>
      </c>
      <c r="B334" s="220">
        <v>4314</v>
      </c>
      <c r="C334" s="220">
        <v>411202</v>
      </c>
      <c r="D334" s="220">
        <v>6176.3</v>
      </c>
      <c r="E334" s="220">
        <v>594977</v>
      </c>
      <c r="F334" s="220">
        <v>74283</v>
      </c>
      <c r="G334" s="220">
        <v>87.4</v>
      </c>
      <c r="H334" s="219">
        <v>72.8</v>
      </c>
    </row>
    <row r="335" spans="1:8">
      <c r="A335" s="222" t="s">
        <v>1204</v>
      </c>
      <c r="B335" s="220">
        <v>3016</v>
      </c>
      <c r="C335" s="220">
        <v>411093</v>
      </c>
      <c r="D335" s="220">
        <v>1696.1</v>
      </c>
      <c r="E335" s="220">
        <v>509598</v>
      </c>
      <c r="F335" s="220">
        <v>52960</v>
      </c>
      <c r="G335" s="220">
        <v>87.4</v>
      </c>
      <c r="H335" s="219">
        <v>77.2</v>
      </c>
    </row>
    <row r="336" spans="1:8">
      <c r="A336" s="222" t="s">
        <v>1203</v>
      </c>
      <c r="B336" s="220">
        <v>2907</v>
      </c>
      <c r="C336" s="220">
        <v>410580</v>
      </c>
      <c r="D336" s="220">
        <v>2230.1</v>
      </c>
      <c r="E336" s="220">
        <v>496471</v>
      </c>
      <c r="F336" s="220">
        <v>53223</v>
      </c>
      <c r="G336" s="220">
        <v>87.2</v>
      </c>
      <c r="H336" s="219">
        <v>75.7</v>
      </c>
    </row>
    <row r="337" spans="1:8">
      <c r="A337" s="222" t="s">
        <v>1202</v>
      </c>
      <c r="B337" s="220">
        <v>2875</v>
      </c>
      <c r="C337" s="220">
        <v>409638</v>
      </c>
      <c r="D337" s="220">
        <v>4226.1000000000004</v>
      </c>
      <c r="E337" s="220">
        <v>497715</v>
      </c>
      <c r="F337" s="220">
        <v>52988</v>
      </c>
      <c r="G337" s="220">
        <v>85.6</v>
      </c>
      <c r="H337" s="219">
        <v>78.900000000000006</v>
      </c>
    </row>
    <row r="338" spans="1:8">
      <c r="A338" s="222" t="s">
        <v>1201</v>
      </c>
      <c r="B338" s="220">
        <v>3144</v>
      </c>
      <c r="C338" s="220">
        <v>407290</v>
      </c>
      <c r="D338" s="220">
        <v>3195.5</v>
      </c>
      <c r="E338" s="220">
        <v>531877</v>
      </c>
      <c r="F338" s="220">
        <v>57342</v>
      </c>
      <c r="G338" s="220">
        <v>89.2</v>
      </c>
      <c r="H338" s="219">
        <v>80.7</v>
      </c>
    </row>
    <row r="339" spans="1:8">
      <c r="A339" s="222" t="s">
        <v>1200</v>
      </c>
      <c r="B339" s="220">
        <v>3556</v>
      </c>
      <c r="C339" s="220">
        <v>406330</v>
      </c>
      <c r="D339" s="220">
        <v>3550.3</v>
      </c>
      <c r="E339" s="220">
        <v>583786</v>
      </c>
      <c r="F339" s="220">
        <v>65645</v>
      </c>
      <c r="G339" s="220">
        <v>81.5</v>
      </c>
      <c r="H339" s="219">
        <v>71.400000000000006</v>
      </c>
    </row>
    <row r="340" spans="1:8">
      <c r="A340" s="222" t="s">
        <v>1199</v>
      </c>
      <c r="B340" s="220">
        <v>2718</v>
      </c>
      <c r="C340" s="220">
        <v>402208</v>
      </c>
      <c r="D340" s="220">
        <v>1588</v>
      </c>
      <c r="E340" s="220">
        <v>471805</v>
      </c>
      <c r="F340" s="220">
        <v>49585</v>
      </c>
      <c r="G340" s="220">
        <v>91.1</v>
      </c>
      <c r="H340" s="219">
        <v>81</v>
      </c>
    </row>
    <row r="341" spans="1:8">
      <c r="A341" s="222" t="s">
        <v>1198</v>
      </c>
      <c r="B341" s="220">
        <v>3273</v>
      </c>
      <c r="C341" s="220">
        <v>402008</v>
      </c>
      <c r="D341" s="220">
        <v>5769.2</v>
      </c>
      <c r="E341" s="220">
        <v>568827</v>
      </c>
      <c r="F341" s="220">
        <v>60900</v>
      </c>
      <c r="G341" s="220">
        <v>86.3</v>
      </c>
      <c r="H341" s="219">
        <v>81.599999999999994</v>
      </c>
    </row>
    <row r="342" spans="1:8">
      <c r="A342" s="222" t="s">
        <v>1197</v>
      </c>
      <c r="B342" s="220">
        <v>2781</v>
      </c>
      <c r="C342" s="220">
        <v>398372</v>
      </c>
      <c r="D342" s="220">
        <v>2284.4</v>
      </c>
      <c r="E342" s="220">
        <v>473831</v>
      </c>
      <c r="F342" s="220">
        <v>50944</v>
      </c>
      <c r="G342" s="220">
        <v>84.7</v>
      </c>
      <c r="H342" s="219">
        <v>73.400000000000006</v>
      </c>
    </row>
    <row r="343" spans="1:8">
      <c r="A343" s="222" t="s">
        <v>1196</v>
      </c>
      <c r="B343" s="220">
        <v>3059</v>
      </c>
      <c r="C343" s="220">
        <v>393993</v>
      </c>
      <c r="D343" s="220">
        <v>1301.8</v>
      </c>
      <c r="E343" s="220">
        <v>507822</v>
      </c>
      <c r="F343" s="220">
        <v>53944</v>
      </c>
      <c r="G343" s="220">
        <v>87.8</v>
      </c>
      <c r="H343" s="219">
        <v>75.7</v>
      </c>
    </row>
    <row r="344" spans="1:8">
      <c r="A344" s="222" t="s">
        <v>1195</v>
      </c>
      <c r="B344" s="220">
        <v>2656</v>
      </c>
      <c r="C344" s="220">
        <v>393367</v>
      </c>
      <c r="D344" s="220">
        <v>4772.3</v>
      </c>
      <c r="E344" s="220">
        <v>470976</v>
      </c>
      <c r="F344" s="220">
        <v>53992</v>
      </c>
      <c r="G344" s="220">
        <v>83.6</v>
      </c>
      <c r="H344" s="219">
        <v>73.3</v>
      </c>
    </row>
    <row r="345" spans="1:8">
      <c r="A345" s="222" t="s">
        <v>1194</v>
      </c>
      <c r="B345" s="220">
        <v>2647</v>
      </c>
      <c r="C345" s="220">
        <v>393274</v>
      </c>
      <c r="D345" s="220">
        <v>1216.0999999999999</v>
      </c>
      <c r="E345" s="220">
        <v>517331</v>
      </c>
      <c r="F345" s="220">
        <v>54496</v>
      </c>
      <c r="G345" s="220">
        <v>80.599999999999994</v>
      </c>
      <c r="H345" s="219">
        <v>68.8</v>
      </c>
    </row>
    <row r="346" spans="1:8">
      <c r="A346" s="222" t="s">
        <v>1193</v>
      </c>
      <c r="B346" s="220">
        <v>3137</v>
      </c>
      <c r="C346" s="220">
        <v>391657</v>
      </c>
      <c r="D346" s="220">
        <v>129.6</v>
      </c>
      <c r="E346" s="220">
        <v>489592</v>
      </c>
      <c r="F346" s="220">
        <v>47436</v>
      </c>
      <c r="G346" s="220">
        <v>88.7</v>
      </c>
      <c r="H346" s="219">
        <v>80.3</v>
      </c>
    </row>
    <row r="347" spans="1:8">
      <c r="A347" s="222" t="s">
        <v>1192</v>
      </c>
      <c r="B347" s="220">
        <v>3129</v>
      </c>
      <c r="C347" s="220">
        <v>391193</v>
      </c>
      <c r="D347" s="220">
        <v>3533.6</v>
      </c>
      <c r="E347" s="220">
        <v>538337</v>
      </c>
      <c r="F347" s="220">
        <v>56941</v>
      </c>
      <c r="G347" s="220">
        <v>88.3</v>
      </c>
      <c r="H347" s="219">
        <v>82.9</v>
      </c>
    </row>
    <row r="348" spans="1:8">
      <c r="A348" s="222" t="s">
        <v>1191</v>
      </c>
      <c r="B348" s="220">
        <v>3079</v>
      </c>
      <c r="C348" s="220">
        <v>390858</v>
      </c>
      <c r="D348" s="220">
        <v>3754.2</v>
      </c>
      <c r="E348" s="220">
        <v>523734</v>
      </c>
      <c r="F348" s="220">
        <v>61031</v>
      </c>
      <c r="G348" s="220">
        <v>85.4</v>
      </c>
      <c r="H348" s="219">
        <v>73.2</v>
      </c>
    </row>
    <row r="349" spans="1:8">
      <c r="A349" s="222" t="s">
        <v>1190</v>
      </c>
      <c r="B349" s="220">
        <v>2669</v>
      </c>
      <c r="C349" s="220">
        <v>389347</v>
      </c>
      <c r="D349" s="220">
        <v>1803.6</v>
      </c>
      <c r="E349" s="220">
        <v>447867</v>
      </c>
      <c r="F349" s="220">
        <v>46058</v>
      </c>
      <c r="G349" s="220">
        <v>91.2</v>
      </c>
      <c r="H349" s="219">
        <v>83.6</v>
      </c>
    </row>
    <row r="350" spans="1:8" ht="13.6">
      <c r="A350" s="222" t="s">
        <v>1189</v>
      </c>
      <c r="B350" s="220">
        <v>2706</v>
      </c>
      <c r="C350" s="220">
        <v>388467</v>
      </c>
      <c r="D350" s="220">
        <v>2455.3000000000002</v>
      </c>
      <c r="E350" s="220">
        <v>462171</v>
      </c>
      <c r="F350" s="220">
        <v>46165</v>
      </c>
      <c r="G350" s="220">
        <v>89.1</v>
      </c>
      <c r="H350" s="219">
        <v>84.2</v>
      </c>
    </row>
    <row r="351" spans="1:8">
      <c r="A351" s="222" t="s">
        <v>1188</v>
      </c>
      <c r="B351" s="220">
        <v>2999</v>
      </c>
      <c r="C351" s="220">
        <v>388141</v>
      </c>
      <c r="D351" s="220">
        <v>1635.2</v>
      </c>
      <c r="E351" s="220">
        <v>504189</v>
      </c>
      <c r="F351" s="220">
        <v>52035</v>
      </c>
      <c r="G351" s="220">
        <v>89.1</v>
      </c>
      <c r="H351" s="219">
        <v>81.8</v>
      </c>
    </row>
    <row r="352" spans="1:8">
      <c r="A352" s="222" t="s">
        <v>1187</v>
      </c>
      <c r="B352" s="220">
        <v>3238</v>
      </c>
      <c r="C352" s="220">
        <v>385607</v>
      </c>
      <c r="D352" s="220">
        <v>1548.8</v>
      </c>
      <c r="E352" s="220">
        <v>509116</v>
      </c>
      <c r="F352" s="220">
        <v>53778</v>
      </c>
      <c r="G352" s="220">
        <v>89.3</v>
      </c>
      <c r="H352" s="219">
        <v>79.7</v>
      </c>
    </row>
    <row r="353" spans="1:8" ht="13.6" thickBot="1">
      <c r="A353" s="226" t="s">
        <v>1186</v>
      </c>
      <c r="B353" s="217">
        <v>2627</v>
      </c>
      <c r="C353" s="217">
        <v>385187</v>
      </c>
      <c r="D353" s="217">
        <v>1679.3</v>
      </c>
      <c r="E353" s="217">
        <v>447316</v>
      </c>
      <c r="F353" s="217">
        <v>45174</v>
      </c>
      <c r="G353" s="217">
        <v>87.9</v>
      </c>
      <c r="H353" s="216">
        <v>81</v>
      </c>
    </row>
    <row r="354" spans="1:8">
      <c r="A354" s="227" t="s">
        <v>1185</v>
      </c>
      <c r="B354" s="224">
        <v>2587</v>
      </c>
      <c r="C354" s="224">
        <v>384555</v>
      </c>
      <c r="D354" s="224">
        <v>84.5</v>
      </c>
      <c r="E354" s="224">
        <v>442085</v>
      </c>
      <c r="F354" s="224">
        <v>47582</v>
      </c>
      <c r="G354" s="224">
        <v>91.3</v>
      </c>
      <c r="H354" s="223">
        <v>75.7</v>
      </c>
    </row>
    <row r="355" spans="1:8">
      <c r="A355" s="222" t="s">
        <v>1184</v>
      </c>
      <c r="B355" s="220">
        <v>2747</v>
      </c>
      <c r="C355" s="220">
        <v>384014</v>
      </c>
      <c r="D355" s="220">
        <v>4282.2</v>
      </c>
      <c r="E355" s="220">
        <v>462672</v>
      </c>
      <c r="F355" s="220">
        <v>48287</v>
      </c>
      <c r="G355" s="220">
        <v>84.3</v>
      </c>
      <c r="H355" s="219">
        <v>80.7</v>
      </c>
    </row>
    <row r="356" spans="1:8">
      <c r="A356" s="222" t="s">
        <v>1183</v>
      </c>
      <c r="B356" s="220">
        <v>3085</v>
      </c>
      <c r="C356" s="220">
        <v>383244</v>
      </c>
      <c r="D356" s="220">
        <v>1711</v>
      </c>
      <c r="E356" s="220">
        <v>522339</v>
      </c>
      <c r="F356" s="220">
        <v>56443</v>
      </c>
      <c r="G356" s="220">
        <v>79.5</v>
      </c>
      <c r="H356" s="219">
        <v>69.099999999999994</v>
      </c>
    </row>
    <row r="357" spans="1:8">
      <c r="A357" s="222" t="s">
        <v>1182</v>
      </c>
      <c r="B357" s="220">
        <v>2796</v>
      </c>
      <c r="C357" s="220">
        <v>382577</v>
      </c>
      <c r="D357" s="220">
        <v>1385.7</v>
      </c>
      <c r="E357" s="220">
        <v>473304</v>
      </c>
      <c r="F357" s="220">
        <v>48679</v>
      </c>
      <c r="G357" s="220">
        <v>89.6</v>
      </c>
      <c r="H357" s="219">
        <v>80.3</v>
      </c>
    </row>
    <row r="358" spans="1:8">
      <c r="A358" s="222" t="s">
        <v>1181</v>
      </c>
      <c r="B358" s="220">
        <v>1972</v>
      </c>
      <c r="C358" s="220">
        <v>382357</v>
      </c>
      <c r="D358" s="220">
        <v>3657.9</v>
      </c>
      <c r="E358" s="220">
        <v>429245</v>
      </c>
      <c r="F358" s="220">
        <v>47933</v>
      </c>
      <c r="G358" s="220">
        <v>89.2</v>
      </c>
      <c r="H358" s="219">
        <v>75.900000000000006</v>
      </c>
    </row>
    <row r="359" spans="1:8">
      <c r="A359" s="222" t="s">
        <v>1180</v>
      </c>
      <c r="B359" s="220">
        <v>3329</v>
      </c>
      <c r="C359" s="220">
        <v>380955</v>
      </c>
      <c r="D359" s="220">
        <v>3370.6</v>
      </c>
      <c r="E359" s="220">
        <v>550424</v>
      </c>
      <c r="F359" s="220">
        <v>55895</v>
      </c>
      <c r="G359" s="220">
        <v>80.8</v>
      </c>
      <c r="H359" s="219">
        <v>76.7</v>
      </c>
    </row>
    <row r="360" spans="1:8">
      <c r="A360" s="222" t="s">
        <v>1179</v>
      </c>
      <c r="B360" s="220">
        <v>3293</v>
      </c>
      <c r="C360" s="220">
        <v>379931</v>
      </c>
      <c r="D360" s="220">
        <v>9904.7999999999993</v>
      </c>
      <c r="E360" s="220">
        <v>484039</v>
      </c>
      <c r="F360" s="220">
        <v>60304</v>
      </c>
      <c r="G360" s="220">
        <v>88</v>
      </c>
      <c r="H360" s="219">
        <v>79.900000000000006</v>
      </c>
    </row>
    <row r="361" spans="1:8">
      <c r="A361" s="222" t="s">
        <v>1178</v>
      </c>
      <c r="B361" s="220">
        <v>3287</v>
      </c>
      <c r="C361" s="220">
        <v>378975</v>
      </c>
      <c r="D361" s="220">
        <v>2962.9</v>
      </c>
      <c r="E361" s="220">
        <v>491316</v>
      </c>
      <c r="F361" s="220">
        <v>51251</v>
      </c>
      <c r="G361" s="220">
        <v>86.4</v>
      </c>
      <c r="H361" s="219">
        <v>80.900000000000006</v>
      </c>
    </row>
    <row r="362" spans="1:8">
      <c r="A362" s="222" t="s">
        <v>1177</v>
      </c>
      <c r="B362" s="220">
        <v>2763</v>
      </c>
      <c r="C362" s="220">
        <v>378770</v>
      </c>
      <c r="D362" s="220">
        <v>2136.1</v>
      </c>
      <c r="E362" s="220">
        <v>463397</v>
      </c>
      <c r="F362" s="220">
        <v>52013</v>
      </c>
      <c r="G362" s="220">
        <v>91.1</v>
      </c>
      <c r="H362" s="219">
        <v>77.3</v>
      </c>
    </row>
    <row r="363" spans="1:8">
      <c r="A363" s="222" t="s">
        <v>1176</v>
      </c>
      <c r="B363" s="220">
        <v>3171</v>
      </c>
      <c r="C363" s="220">
        <v>375675</v>
      </c>
      <c r="D363" s="220">
        <v>1875.8</v>
      </c>
      <c r="E363" s="220">
        <v>556774</v>
      </c>
      <c r="F363" s="220">
        <v>59149</v>
      </c>
      <c r="G363" s="220">
        <v>87.3</v>
      </c>
      <c r="H363" s="219">
        <v>77.900000000000006</v>
      </c>
    </row>
    <row r="364" spans="1:8">
      <c r="A364" s="222" t="s">
        <v>1175</v>
      </c>
      <c r="B364" s="220">
        <v>3072</v>
      </c>
      <c r="C364" s="220">
        <v>372891</v>
      </c>
      <c r="D364" s="220">
        <v>7119.1</v>
      </c>
      <c r="E364" s="220">
        <v>500247</v>
      </c>
      <c r="F364" s="220">
        <v>53524</v>
      </c>
      <c r="G364" s="220">
        <v>83.2</v>
      </c>
      <c r="H364" s="219">
        <v>82</v>
      </c>
    </row>
    <row r="365" spans="1:8">
      <c r="A365" s="222" t="s">
        <v>1174</v>
      </c>
      <c r="B365" s="220">
        <v>3946</v>
      </c>
      <c r="C365" s="220">
        <v>372694</v>
      </c>
      <c r="D365" s="220">
        <v>1267</v>
      </c>
      <c r="E365" s="220">
        <v>655211</v>
      </c>
      <c r="F365" s="220">
        <v>67349</v>
      </c>
      <c r="G365" s="220">
        <v>87.3</v>
      </c>
      <c r="H365" s="219">
        <v>81.7</v>
      </c>
    </row>
    <row r="366" spans="1:8">
      <c r="A366" s="222" t="s">
        <v>1173</v>
      </c>
      <c r="B366" s="220">
        <v>4341</v>
      </c>
      <c r="C366" s="220">
        <v>368470</v>
      </c>
      <c r="D366" s="220">
        <v>612.70000000000005</v>
      </c>
      <c r="E366" s="220">
        <v>724877</v>
      </c>
      <c r="F366" s="220">
        <v>76484</v>
      </c>
      <c r="G366" s="220">
        <v>88.8</v>
      </c>
      <c r="H366" s="219">
        <v>80.8</v>
      </c>
    </row>
    <row r="367" spans="1:8">
      <c r="A367" s="222" t="s">
        <v>1172</v>
      </c>
      <c r="B367" s="220">
        <v>2900</v>
      </c>
      <c r="C367" s="220">
        <v>366920</v>
      </c>
      <c r="D367" s="220">
        <v>2510.5</v>
      </c>
      <c r="E367" s="220">
        <v>475296</v>
      </c>
      <c r="F367" s="220">
        <v>49323</v>
      </c>
      <c r="G367" s="220">
        <v>83.5</v>
      </c>
      <c r="H367" s="219">
        <v>76.5</v>
      </c>
    </row>
    <row r="368" spans="1:8">
      <c r="A368" s="222" t="s">
        <v>1171</v>
      </c>
      <c r="B368" s="220">
        <v>2861</v>
      </c>
      <c r="C368" s="220">
        <v>366452</v>
      </c>
      <c r="D368" s="220">
        <v>1531.5</v>
      </c>
      <c r="E368" s="220">
        <v>448885</v>
      </c>
      <c r="F368" s="220">
        <v>47691</v>
      </c>
      <c r="G368" s="220">
        <v>87.5</v>
      </c>
      <c r="H368" s="219">
        <v>79.400000000000006</v>
      </c>
    </row>
    <row r="369" spans="1:8">
      <c r="A369" s="222" t="s">
        <v>1170</v>
      </c>
      <c r="B369" s="220">
        <v>3096</v>
      </c>
      <c r="C369" s="220">
        <v>365214</v>
      </c>
      <c r="D369" s="220">
        <v>929.8</v>
      </c>
      <c r="E369" s="220">
        <v>488876</v>
      </c>
      <c r="F369" s="220">
        <v>49812</v>
      </c>
      <c r="G369" s="220">
        <v>86.5</v>
      </c>
      <c r="H369" s="219">
        <v>76.7</v>
      </c>
    </row>
    <row r="370" spans="1:8">
      <c r="A370" s="222" t="s">
        <v>1169</v>
      </c>
      <c r="B370" s="220">
        <v>3066</v>
      </c>
      <c r="C370" s="220">
        <v>364983</v>
      </c>
      <c r="D370" s="220">
        <v>1961.1</v>
      </c>
      <c r="E370" s="220">
        <v>483553</v>
      </c>
      <c r="F370" s="220">
        <v>49497</v>
      </c>
      <c r="G370" s="220">
        <v>89.3</v>
      </c>
      <c r="H370" s="219">
        <v>82.1</v>
      </c>
    </row>
    <row r="371" spans="1:8">
      <c r="A371" s="222" t="s">
        <v>1168</v>
      </c>
      <c r="B371" s="220">
        <v>2871</v>
      </c>
      <c r="C371" s="220">
        <v>364041</v>
      </c>
      <c r="D371" s="220">
        <v>2142.1</v>
      </c>
      <c r="E371" s="220">
        <v>480959</v>
      </c>
      <c r="F371" s="220">
        <v>46319</v>
      </c>
      <c r="G371" s="220">
        <v>87.4</v>
      </c>
      <c r="H371" s="219">
        <v>86.2</v>
      </c>
    </row>
    <row r="372" spans="1:8">
      <c r="A372" s="222" t="s">
        <v>1167</v>
      </c>
      <c r="B372" s="220">
        <v>3232</v>
      </c>
      <c r="C372" s="220">
        <v>363377</v>
      </c>
      <c r="D372" s="220">
        <v>2031.9</v>
      </c>
      <c r="E372" s="220">
        <v>560153</v>
      </c>
      <c r="F372" s="220">
        <v>56913</v>
      </c>
      <c r="G372" s="220">
        <v>89.8</v>
      </c>
      <c r="H372" s="219">
        <v>85.3</v>
      </c>
    </row>
    <row r="373" spans="1:8">
      <c r="A373" s="222" t="s">
        <v>1166</v>
      </c>
      <c r="B373" s="220">
        <v>3532</v>
      </c>
      <c r="C373" s="220">
        <v>361667</v>
      </c>
      <c r="D373" s="220">
        <v>1419.9</v>
      </c>
      <c r="E373" s="220">
        <v>603706</v>
      </c>
      <c r="F373" s="220">
        <v>63399</v>
      </c>
      <c r="G373" s="220">
        <v>89.2</v>
      </c>
      <c r="H373" s="219">
        <v>80.3</v>
      </c>
    </row>
    <row r="374" spans="1:8">
      <c r="A374" s="222" t="s">
        <v>1165</v>
      </c>
      <c r="B374" s="220">
        <v>2501</v>
      </c>
      <c r="C374" s="220">
        <v>359249</v>
      </c>
      <c r="D374" s="220">
        <v>1787.5</v>
      </c>
      <c r="E374" s="220">
        <v>410731</v>
      </c>
      <c r="F374" s="220">
        <v>43337</v>
      </c>
      <c r="G374" s="220">
        <v>89.5</v>
      </c>
      <c r="H374" s="219">
        <v>79.599999999999994</v>
      </c>
    </row>
    <row r="375" spans="1:8">
      <c r="A375" s="222" t="s">
        <v>1164</v>
      </c>
      <c r="B375" s="220">
        <v>3195</v>
      </c>
      <c r="C375" s="220">
        <v>358784</v>
      </c>
      <c r="D375" s="220">
        <v>1816.7</v>
      </c>
      <c r="E375" s="220">
        <v>471959</v>
      </c>
      <c r="F375" s="220">
        <v>50123</v>
      </c>
      <c r="G375" s="220">
        <v>89.4</v>
      </c>
      <c r="H375" s="219">
        <v>78.099999999999994</v>
      </c>
    </row>
    <row r="376" spans="1:8">
      <c r="A376" s="222" t="s">
        <v>1163</v>
      </c>
      <c r="B376" s="220">
        <v>2476</v>
      </c>
      <c r="C376" s="220">
        <v>356015</v>
      </c>
      <c r="D376" s="220">
        <v>1316.9</v>
      </c>
      <c r="E376" s="220">
        <v>416468</v>
      </c>
      <c r="F376" s="220">
        <v>42455</v>
      </c>
      <c r="G376" s="220">
        <v>85.7</v>
      </c>
      <c r="H376" s="219">
        <v>77</v>
      </c>
    </row>
    <row r="377" spans="1:8">
      <c r="A377" s="222" t="s">
        <v>1162</v>
      </c>
      <c r="B377" s="220">
        <v>2890</v>
      </c>
      <c r="C377" s="220">
        <v>355574</v>
      </c>
      <c r="D377" s="220">
        <v>344.6</v>
      </c>
      <c r="E377" s="220">
        <v>474218</v>
      </c>
      <c r="F377" s="220">
        <v>47891</v>
      </c>
      <c r="G377" s="220">
        <v>86.7</v>
      </c>
      <c r="H377" s="219">
        <v>79.099999999999994</v>
      </c>
    </row>
    <row r="378" spans="1:8">
      <c r="A378" s="222" t="s">
        <v>1161</v>
      </c>
      <c r="B378" s="220">
        <v>2686</v>
      </c>
      <c r="C378" s="220">
        <v>352560</v>
      </c>
      <c r="D378" s="220">
        <v>4482.1000000000004</v>
      </c>
      <c r="E378" s="220">
        <v>429289</v>
      </c>
      <c r="F378" s="220">
        <v>45784</v>
      </c>
      <c r="G378" s="220">
        <v>82.8</v>
      </c>
      <c r="H378" s="219">
        <v>78.5</v>
      </c>
    </row>
    <row r="379" spans="1:8">
      <c r="A379" s="222" t="s">
        <v>1160</v>
      </c>
      <c r="B379" s="220">
        <v>3010</v>
      </c>
      <c r="C379" s="220">
        <v>351891</v>
      </c>
      <c r="D379" s="220">
        <v>1801.6</v>
      </c>
      <c r="E379" s="220">
        <v>505727</v>
      </c>
      <c r="F379" s="220">
        <v>53422</v>
      </c>
      <c r="G379" s="220">
        <v>89.7</v>
      </c>
      <c r="H379" s="219">
        <v>81.7</v>
      </c>
    </row>
    <row r="380" spans="1:8" ht="13.6" thickBot="1">
      <c r="A380" s="226" t="s">
        <v>1159</v>
      </c>
      <c r="B380" s="217">
        <v>3115</v>
      </c>
      <c r="C380" s="217">
        <v>351389</v>
      </c>
      <c r="D380" s="217">
        <v>2274.5</v>
      </c>
      <c r="E380" s="217">
        <v>507002</v>
      </c>
      <c r="F380" s="217">
        <v>50882</v>
      </c>
      <c r="G380" s="217">
        <v>83.4</v>
      </c>
      <c r="H380" s="216">
        <v>79.3</v>
      </c>
    </row>
    <row r="381" spans="1:8">
      <c r="A381" s="227" t="s">
        <v>1158</v>
      </c>
      <c r="B381" s="224">
        <v>3671</v>
      </c>
      <c r="C381" s="224">
        <v>350706</v>
      </c>
      <c r="D381" s="224">
        <v>6444.3</v>
      </c>
      <c r="E381" s="224">
        <v>461546</v>
      </c>
      <c r="F381" s="224">
        <v>63477</v>
      </c>
      <c r="G381" s="224">
        <v>86.7</v>
      </c>
      <c r="H381" s="223">
        <v>67.400000000000006</v>
      </c>
    </row>
    <row r="382" spans="1:8">
      <c r="A382" s="222" t="s">
        <v>1157</v>
      </c>
      <c r="B382" s="220">
        <v>2255</v>
      </c>
      <c r="C382" s="220">
        <v>349209</v>
      </c>
      <c r="D382" s="220">
        <v>769.8</v>
      </c>
      <c r="E382" s="220">
        <v>380388</v>
      </c>
      <c r="F382" s="220">
        <v>36902</v>
      </c>
      <c r="G382" s="220">
        <v>91.9</v>
      </c>
      <c r="H382" s="219">
        <v>85.3</v>
      </c>
    </row>
    <row r="383" spans="1:8">
      <c r="A383" s="222" t="s">
        <v>1156</v>
      </c>
      <c r="B383" s="220">
        <v>2781</v>
      </c>
      <c r="C383" s="220">
        <v>349145</v>
      </c>
      <c r="D383" s="220">
        <v>2605.9</v>
      </c>
      <c r="E383" s="220">
        <v>473498</v>
      </c>
      <c r="F383" s="220">
        <v>49372</v>
      </c>
      <c r="G383" s="220">
        <v>87.6</v>
      </c>
      <c r="H383" s="219">
        <v>81.8</v>
      </c>
    </row>
    <row r="384" spans="1:8">
      <c r="A384" s="222" t="s">
        <v>1155</v>
      </c>
      <c r="B384" s="220">
        <v>2867</v>
      </c>
      <c r="C384" s="220">
        <v>349079</v>
      </c>
      <c r="D384" s="220">
        <v>1340.5</v>
      </c>
      <c r="E384" s="220">
        <v>454779</v>
      </c>
      <c r="F384" s="220">
        <v>48191</v>
      </c>
      <c r="G384" s="220">
        <v>82.9</v>
      </c>
      <c r="H384" s="219">
        <v>72.2</v>
      </c>
    </row>
    <row r="385" spans="1:8">
      <c r="A385" s="222" t="s">
        <v>1154</v>
      </c>
      <c r="B385" s="220">
        <v>2975</v>
      </c>
      <c r="C385" s="220">
        <v>346034</v>
      </c>
      <c r="D385" s="220">
        <v>514.1</v>
      </c>
      <c r="E385" s="220">
        <v>516381</v>
      </c>
      <c r="F385" s="220">
        <v>53752</v>
      </c>
      <c r="G385" s="220">
        <v>87.3</v>
      </c>
      <c r="H385" s="219">
        <v>77.7</v>
      </c>
    </row>
    <row r="386" spans="1:8">
      <c r="A386" s="222" t="s">
        <v>1153</v>
      </c>
      <c r="B386" s="220">
        <v>2565</v>
      </c>
      <c r="C386" s="220">
        <v>344142</v>
      </c>
      <c r="D386" s="220">
        <v>3371.9</v>
      </c>
      <c r="E386" s="220">
        <v>408908</v>
      </c>
      <c r="F386" s="220">
        <v>43648</v>
      </c>
      <c r="G386" s="220">
        <v>85.2</v>
      </c>
      <c r="H386" s="219">
        <v>78.599999999999994</v>
      </c>
    </row>
    <row r="387" spans="1:8">
      <c r="A387" s="222" t="s">
        <v>1152</v>
      </c>
      <c r="B387" s="220">
        <v>3027</v>
      </c>
      <c r="C387" s="220">
        <v>343504</v>
      </c>
      <c r="D387" s="220">
        <v>623.1</v>
      </c>
      <c r="E387" s="220">
        <v>528933</v>
      </c>
      <c r="F387" s="220">
        <v>52246</v>
      </c>
      <c r="G387" s="220">
        <v>90.8</v>
      </c>
      <c r="H387" s="219">
        <v>84.3</v>
      </c>
    </row>
    <row r="388" spans="1:8">
      <c r="A388" s="222" t="s">
        <v>1151</v>
      </c>
      <c r="B388" s="220">
        <v>2768</v>
      </c>
      <c r="C388" s="220">
        <v>342545</v>
      </c>
      <c r="D388" s="220">
        <v>1096.7</v>
      </c>
      <c r="E388" s="220">
        <v>472826</v>
      </c>
      <c r="F388" s="220">
        <v>49338</v>
      </c>
      <c r="G388" s="220">
        <v>84</v>
      </c>
      <c r="H388" s="219">
        <v>75</v>
      </c>
    </row>
    <row r="389" spans="1:8">
      <c r="A389" s="222" t="s">
        <v>1150</v>
      </c>
      <c r="B389" s="220">
        <v>2435</v>
      </c>
      <c r="C389" s="220">
        <v>341904</v>
      </c>
      <c r="D389" s="220">
        <v>1151.8</v>
      </c>
      <c r="E389" s="220">
        <v>421064</v>
      </c>
      <c r="F389" s="220">
        <v>44034</v>
      </c>
      <c r="G389" s="220">
        <v>87.1</v>
      </c>
      <c r="H389" s="219">
        <v>76.900000000000006</v>
      </c>
    </row>
    <row r="390" spans="1:8">
      <c r="A390" s="222" t="s">
        <v>1149</v>
      </c>
      <c r="B390" s="220">
        <v>3042</v>
      </c>
      <c r="C390" s="220">
        <v>341083</v>
      </c>
      <c r="D390" s="220">
        <v>3643.4</v>
      </c>
      <c r="E390" s="220">
        <v>536886</v>
      </c>
      <c r="F390" s="220">
        <v>56038</v>
      </c>
      <c r="G390" s="220">
        <v>87.6</v>
      </c>
      <c r="H390" s="219">
        <v>83.2</v>
      </c>
    </row>
    <row r="391" spans="1:8">
      <c r="A391" s="222" t="s">
        <v>1148</v>
      </c>
      <c r="B391" s="220">
        <v>3095</v>
      </c>
      <c r="C391" s="220">
        <v>340761</v>
      </c>
      <c r="D391" s="220">
        <v>2173.6999999999998</v>
      </c>
      <c r="E391" s="220">
        <v>524131</v>
      </c>
      <c r="F391" s="220">
        <v>56175</v>
      </c>
      <c r="G391" s="220">
        <v>85.1</v>
      </c>
      <c r="H391" s="219">
        <v>76.7</v>
      </c>
    </row>
    <row r="392" spans="1:8">
      <c r="A392" s="222" t="s">
        <v>1147</v>
      </c>
      <c r="B392" s="220">
        <v>3332</v>
      </c>
      <c r="C392" s="220">
        <v>339979</v>
      </c>
      <c r="D392" s="220">
        <v>1333.2</v>
      </c>
      <c r="E392" s="220">
        <v>554091</v>
      </c>
      <c r="F392" s="220">
        <v>59590</v>
      </c>
      <c r="G392" s="220">
        <v>91.5</v>
      </c>
      <c r="H392" s="219">
        <v>81.400000000000006</v>
      </c>
    </row>
    <row r="393" spans="1:8">
      <c r="A393" s="222" t="s">
        <v>1146</v>
      </c>
      <c r="B393" s="220">
        <v>2334</v>
      </c>
      <c r="C393" s="220">
        <v>338967</v>
      </c>
      <c r="D393" s="220">
        <v>546.29999999999995</v>
      </c>
      <c r="E393" s="220">
        <v>446623</v>
      </c>
      <c r="F393" s="220">
        <v>44008</v>
      </c>
      <c r="G393" s="220">
        <v>91.2</v>
      </c>
      <c r="H393" s="219">
        <v>81.5</v>
      </c>
    </row>
    <row r="394" spans="1:8">
      <c r="A394" s="222" t="s">
        <v>1145</v>
      </c>
      <c r="B394" s="220">
        <v>2574</v>
      </c>
      <c r="C394" s="220">
        <v>338331</v>
      </c>
      <c r="D394" s="220">
        <v>336.3</v>
      </c>
      <c r="E394" s="220">
        <v>435733</v>
      </c>
      <c r="F394" s="220">
        <v>45239</v>
      </c>
      <c r="G394" s="220">
        <v>80.900000000000006</v>
      </c>
      <c r="H394" s="219">
        <v>70.099999999999994</v>
      </c>
    </row>
    <row r="395" spans="1:8">
      <c r="A395" s="222" t="s">
        <v>1144</v>
      </c>
      <c r="B395" s="220">
        <v>2624</v>
      </c>
      <c r="C395" s="220">
        <v>331435</v>
      </c>
      <c r="D395" s="220">
        <v>721</v>
      </c>
      <c r="E395" s="220">
        <v>405702</v>
      </c>
      <c r="F395" s="220">
        <v>42910</v>
      </c>
      <c r="G395" s="220">
        <v>85.6</v>
      </c>
      <c r="H395" s="219">
        <v>72.8</v>
      </c>
    </row>
    <row r="396" spans="1:8">
      <c r="A396" s="222" t="s">
        <v>1143</v>
      </c>
      <c r="B396" s="220">
        <v>2484</v>
      </c>
      <c r="C396" s="220">
        <v>330593</v>
      </c>
      <c r="D396" s="220">
        <v>3487.7</v>
      </c>
      <c r="E396" s="220">
        <v>416340</v>
      </c>
      <c r="F396" s="220">
        <v>44181</v>
      </c>
      <c r="G396" s="220">
        <v>85.9</v>
      </c>
      <c r="H396" s="219">
        <v>79.599999999999994</v>
      </c>
    </row>
    <row r="397" spans="1:8">
      <c r="A397" s="222" t="s">
        <v>1142</v>
      </c>
      <c r="B397" s="220">
        <v>3428</v>
      </c>
      <c r="C397" s="220">
        <v>330522</v>
      </c>
      <c r="D397" s="220">
        <v>1252.9000000000001</v>
      </c>
      <c r="E397" s="220">
        <v>540948</v>
      </c>
      <c r="F397" s="220">
        <v>57614</v>
      </c>
      <c r="G397" s="220">
        <v>76.599999999999994</v>
      </c>
      <c r="H397" s="219">
        <v>66.8</v>
      </c>
    </row>
    <row r="398" spans="1:8">
      <c r="A398" s="222" t="s">
        <v>1141</v>
      </c>
      <c r="B398" s="220">
        <v>2569</v>
      </c>
      <c r="C398" s="220">
        <v>329973</v>
      </c>
      <c r="D398" s="220">
        <v>4474.2</v>
      </c>
      <c r="E398" s="220">
        <v>376457</v>
      </c>
      <c r="F398" s="220">
        <v>44541</v>
      </c>
      <c r="G398" s="220">
        <v>89</v>
      </c>
      <c r="H398" s="219">
        <v>76.5</v>
      </c>
    </row>
    <row r="399" spans="1:8">
      <c r="A399" s="222" t="s">
        <v>1140</v>
      </c>
      <c r="B399" s="220">
        <v>2214</v>
      </c>
      <c r="C399" s="220">
        <v>328534</v>
      </c>
      <c r="D399" s="220">
        <v>328.3</v>
      </c>
      <c r="E399" s="220">
        <v>369631</v>
      </c>
      <c r="F399" s="220">
        <v>36204</v>
      </c>
      <c r="G399" s="220">
        <v>89.3</v>
      </c>
      <c r="H399" s="219">
        <v>80.8</v>
      </c>
    </row>
    <row r="400" spans="1:8">
      <c r="A400" s="222" t="s">
        <v>1139</v>
      </c>
      <c r="B400" s="220">
        <v>2301</v>
      </c>
      <c r="C400" s="220">
        <v>327683</v>
      </c>
      <c r="D400" s="220">
        <v>1032</v>
      </c>
      <c r="E400" s="220">
        <v>378919</v>
      </c>
      <c r="F400" s="220">
        <v>39148</v>
      </c>
      <c r="G400" s="220">
        <v>87.1</v>
      </c>
      <c r="H400" s="219">
        <v>77.599999999999994</v>
      </c>
    </row>
    <row r="401" spans="1:8">
      <c r="A401" s="222" t="s">
        <v>1138</v>
      </c>
      <c r="B401" s="220">
        <v>3204</v>
      </c>
      <c r="C401" s="220">
        <v>327629</v>
      </c>
      <c r="D401" s="220">
        <v>2371.1999999999998</v>
      </c>
      <c r="E401" s="220">
        <v>450703</v>
      </c>
      <c r="F401" s="220">
        <v>45471</v>
      </c>
      <c r="G401" s="220">
        <v>80.900000000000006</v>
      </c>
      <c r="H401" s="219">
        <v>77.3</v>
      </c>
    </row>
    <row r="402" spans="1:8">
      <c r="A402" s="222" t="s">
        <v>1137</v>
      </c>
      <c r="B402" s="220">
        <v>2366</v>
      </c>
      <c r="C402" s="220">
        <v>327325</v>
      </c>
      <c r="D402" s="220">
        <v>1941.7</v>
      </c>
      <c r="E402" s="220">
        <v>411530</v>
      </c>
      <c r="F402" s="220">
        <v>43902</v>
      </c>
      <c r="G402" s="220">
        <v>87.2</v>
      </c>
      <c r="H402" s="219">
        <v>76.400000000000006</v>
      </c>
    </row>
    <row r="403" spans="1:8">
      <c r="A403" s="222" t="s">
        <v>1136</v>
      </c>
      <c r="B403" s="220">
        <v>2636</v>
      </c>
      <c r="C403" s="220">
        <v>326206</v>
      </c>
      <c r="D403" s="220">
        <v>699.7</v>
      </c>
      <c r="E403" s="220">
        <v>434054</v>
      </c>
      <c r="F403" s="220">
        <v>42721</v>
      </c>
      <c r="G403" s="220">
        <v>87.8</v>
      </c>
      <c r="H403" s="219">
        <v>80.099999999999994</v>
      </c>
    </row>
    <row r="404" spans="1:8">
      <c r="A404" s="222" t="s">
        <v>1135</v>
      </c>
      <c r="B404" s="220">
        <v>2077</v>
      </c>
      <c r="C404" s="220">
        <v>325920</v>
      </c>
      <c r="D404" s="220">
        <v>1654.6</v>
      </c>
      <c r="E404" s="220">
        <v>371347</v>
      </c>
      <c r="F404" s="220">
        <v>40304</v>
      </c>
      <c r="G404" s="220">
        <v>89.2</v>
      </c>
      <c r="H404" s="219">
        <v>75.900000000000006</v>
      </c>
    </row>
    <row r="405" spans="1:8">
      <c r="A405" s="222" t="s">
        <v>1134</v>
      </c>
      <c r="B405" s="220">
        <v>2848</v>
      </c>
      <c r="C405" s="220">
        <v>325861</v>
      </c>
      <c r="D405" s="220">
        <v>895.2</v>
      </c>
      <c r="E405" s="220">
        <v>491134</v>
      </c>
      <c r="F405" s="220">
        <v>51706</v>
      </c>
      <c r="G405" s="220">
        <v>84.8</v>
      </c>
      <c r="H405" s="219">
        <v>74.2</v>
      </c>
    </row>
    <row r="406" spans="1:8">
      <c r="A406" s="222" t="s">
        <v>1133</v>
      </c>
      <c r="B406" s="220">
        <v>2603</v>
      </c>
      <c r="C406" s="220">
        <v>324732</v>
      </c>
      <c r="D406" s="220">
        <v>127.5</v>
      </c>
      <c r="E406" s="220">
        <v>444407</v>
      </c>
      <c r="F406" s="220">
        <v>47815</v>
      </c>
      <c r="G406" s="220">
        <v>83.8</v>
      </c>
      <c r="H406" s="219">
        <v>72.3</v>
      </c>
    </row>
    <row r="407" spans="1:8" ht="13.6" thickBot="1">
      <c r="A407" s="226" t="s">
        <v>1132</v>
      </c>
      <c r="B407" s="217">
        <v>2880</v>
      </c>
      <c r="C407" s="217">
        <v>324501</v>
      </c>
      <c r="D407" s="217">
        <v>200.6</v>
      </c>
      <c r="E407" s="217">
        <v>472758</v>
      </c>
      <c r="F407" s="217">
        <v>48221</v>
      </c>
      <c r="G407" s="217">
        <v>84.4</v>
      </c>
      <c r="H407" s="216">
        <v>73.400000000000006</v>
      </c>
    </row>
    <row r="408" spans="1:8">
      <c r="A408" s="225" t="s">
        <v>1131</v>
      </c>
      <c r="B408" s="224">
        <v>2477</v>
      </c>
      <c r="C408" s="224">
        <v>323677</v>
      </c>
      <c r="D408" s="224">
        <v>1658.1</v>
      </c>
      <c r="E408" s="224">
        <v>391653</v>
      </c>
      <c r="F408" s="224">
        <v>39066</v>
      </c>
      <c r="G408" s="224">
        <v>84.6</v>
      </c>
      <c r="H408" s="223">
        <v>79.400000000000006</v>
      </c>
    </row>
    <row r="409" spans="1:8">
      <c r="A409" s="221" t="s">
        <v>1130</v>
      </c>
      <c r="B409" s="220">
        <v>2955</v>
      </c>
      <c r="C409" s="220">
        <v>322361</v>
      </c>
      <c r="D409" s="220">
        <v>2365.6999999999998</v>
      </c>
      <c r="E409" s="220">
        <v>512308</v>
      </c>
      <c r="F409" s="220">
        <v>54620</v>
      </c>
      <c r="G409" s="220">
        <v>82.2</v>
      </c>
      <c r="H409" s="219">
        <v>74.900000000000006</v>
      </c>
    </row>
    <row r="410" spans="1:8">
      <c r="A410" s="221" t="s">
        <v>1129</v>
      </c>
      <c r="B410" s="220">
        <v>2764</v>
      </c>
      <c r="C410" s="220">
        <v>320810</v>
      </c>
      <c r="D410" s="220">
        <v>1916</v>
      </c>
      <c r="E410" s="220">
        <v>435167</v>
      </c>
      <c r="F410" s="220">
        <v>46115</v>
      </c>
      <c r="G410" s="220">
        <v>88.9</v>
      </c>
      <c r="H410" s="219">
        <v>80.5</v>
      </c>
    </row>
    <row r="411" spans="1:8">
      <c r="A411" s="221" t="s">
        <v>1128</v>
      </c>
      <c r="B411" s="220">
        <v>2694</v>
      </c>
      <c r="C411" s="220">
        <v>320780</v>
      </c>
      <c r="D411" s="220">
        <v>431.7</v>
      </c>
      <c r="E411" s="220">
        <v>401162</v>
      </c>
      <c r="F411" s="220">
        <v>44160</v>
      </c>
      <c r="G411" s="220">
        <v>80</v>
      </c>
      <c r="H411" s="219">
        <v>65</v>
      </c>
    </row>
    <row r="412" spans="1:8">
      <c r="A412" s="221" t="s">
        <v>1127</v>
      </c>
      <c r="B412" s="220">
        <v>3105</v>
      </c>
      <c r="C412" s="220">
        <v>318033</v>
      </c>
      <c r="D412" s="220">
        <v>11271.6</v>
      </c>
      <c r="E412" s="220">
        <v>446656</v>
      </c>
      <c r="F412" s="220">
        <v>62163</v>
      </c>
      <c r="G412" s="220">
        <v>88.3</v>
      </c>
      <c r="H412" s="219">
        <v>77.5</v>
      </c>
    </row>
    <row r="413" spans="1:8">
      <c r="A413" s="221" t="s">
        <v>1126</v>
      </c>
      <c r="B413" s="220">
        <v>2716</v>
      </c>
      <c r="C413" s="220">
        <v>317685</v>
      </c>
      <c r="D413" s="220">
        <v>4472.3</v>
      </c>
      <c r="E413" s="220">
        <v>474224</v>
      </c>
      <c r="F413" s="220">
        <v>55484</v>
      </c>
      <c r="G413" s="220">
        <v>75.5</v>
      </c>
      <c r="H413" s="219">
        <v>65.7</v>
      </c>
    </row>
    <row r="414" spans="1:8">
      <c r="A414" s="221" t="s">
        <v>1125</v>
      </c>
      <c r="B414" s="220">
        <v>2219</v>
      </c>
      <c r="C414" s="220">
        <v>316700</v>
      </c>
      <c r="D414" s="220">
        <v>394.5</v>
      </c>
      <c r="E414" s="220">
        <v>355329</v>
      </c>
      <c r="F414" s="220">
        <v>36205</v>
      </c>
      <c r="G414" s="220">
        <v>89.6</v>
      </c>
      <c r="H414" s="219">
        <v>78.400000000000006</v>
      </c>
    </row>
    <row r="415" spans="1:8">
      <c r="A415" s="221" t="s">
        <v>1124</v>
      </c>
      <c r="B415" s="220">
        <v>2868</v>
      </c>
      <c r="C415" s="220">
        <v>316421</v>
      </c>
      <c r="D415" s="220">
        <v>1634.2</v>
      </c>
      <c r="E415" s="220">
        <v>497457</v>
      </c>
      <c r="F415" s="220">
        <v>48404</v>
      </c>
      <c r="G415" s="220">
        <v>86.4</v>
      </c>
      <c r="H415" s="219">
        <v>82.5</v>
      </c>
    </row>
    <row r="416" spans="1:8">
      <c r="A416" s="221" t="s">
        <v>1123</v>
      </c>
      <c r="B416" s="220">
        <v>2377</v>
      </c>
      <c r="C416" s="220">
        <v>316317</v>
      </c>
      <c r="D416" s="220">
        <v>1259.3</v>
      </c>
      <c r="E416" s="220">
        <v>391086</v>
      </c>
      <c r="F416" s="220">
        <v>39608</v>
      </c>
      <c r="G416" s="220">
        <v>88.3</v>
      </c>
      <c r="H416" s="219">
        <v>82.3</v>
      </c>
    </row>
    <row r="417" spans="1:8">
      <c r="A417" s="221" t="s">
        <v>1122</v>
      </c>
      <c r="B417" s="220">
        <v>2518</v>
      </c>
      <c r="C417" s="220">
        <v>315271</v>
      </c>
      <c r="D417" s="220">
        <v>685.5</v>
      </c>
      <c r="E417" s="220">
        <v>406663</v>
      </c>
      <c r="F417" s="220">
        <v>42498</v>
      </c>
      <c r="G417" s="220">
        <v>89.1</v>
      </c>
      <c r="H417" s="219">
        <v>78.2</v>
      </c>
    </row>
    <row r="418" spans="1:8">
      <c r="A418" s="221" t="s">
        <v>1121</v>
      </c>
      <c r="B418" s="220">
        <v>2143</v>
      </c>
      <c r="C418" s="220">
        <v>314117</v>
      </c>
      <c r="D418" s="220">
        <v>1555.9</v>
      </c>
      <c r="E418" s="220">
        <v>358557</v>
      </c>
      <c r="F418" s="220">
        <v>37677</v>
      </c>
      <c r="G418" s="220">
        <v>88.8</v>
      </c>
      <c r="H418" s="219">
        <v>77.400000000000006</v>
      </c>
    </row>
    <row r="419" spans="1:8">
      <c r="A419" s="221" t="s">
        <v>1120</v>
      </c>
      <c r="B419" s="220">
        <v>2664</v>
      </c>
      <c r="C419" s="220">
        <v>313620</v>
      </c>
      <c r="D419" s="220">
        <v>984.1</v>
      </c>
      <c r="E419" s="220">
        <v>430807</v>
      </c>
      <c r="F419" s="220">
        <v>44022</v>
      </c>
      <c r="G419" s="220">
        <v>88.7</v>
      </c>
      <c r="H419" s="219">
        <v>79.099999999999994</v>
      </c>
    </row>
    <row r="420" spans="1:8">
      <c r="A420" s="221" t="s">
        <v>1119</v>
      </c>
      <c r="B420" s="220">
        <v>2353</v>
      </c>
      <c r="C420" s="220">
        <v>313512</v>
      </c>
      <c r="D420" s="220">
        <v>2258.8000000000002</v>
      </c>
      <c r="E420" s="220">
        <v>381937</v>
      </c>
      <c r="F420" s="220">
        <v>40817</v>
      </c>
      <c r="G420" s="220">
        <v>82.1</v>
      </c>
      <c r="H420" s="219">
        <v>72.900000000000006</v>
      </c>
    </row>
    <row r="421" spans="1:8">
      <c r="A421" s="221" t="s">
        <v>1118</v>
      </c>
      <c r="B421" s="220">
        <v>2347</v>
      </c>
      <c r="C421" s="220">
        <v>312147</v>
      </c>
      <c r="D421" s="220">
        <v>1882.4</v>
      </c>
      <c r="E421" s="220">
        <v>416961</v>
      </c>
      <c r="F421" s="220">
        <v>43696</v>
      </c>
      <c r="G421" s="220">
        <v>86.9</v>
      </c>
      <c r="H421" s="219">
        <v>78.7</v>
      </c>
    </row>
    <row r="422" spans="1:8">
      <c r="A422" s="221" t="s">
        <v>1117</v>
      </c>
      <c r="B422" s="220">
        <v>1964</v>
      </c>
      <c r="C422" s="220">
        <v>310472</v>
      </c>
      <c r="D422" s="220">
        <v>1006.5</v>
      </c>
      <c r="E422" s="220">
        <v>349190</v>
      </c>
      <c r="F422" s="220">
        <v>37080</v>
      </c>
      <c r="G422" s="220">
        <v>88.9</v>
      </c>
      <c r="H422" s="219">
        <v>76.8</v>
      </c>
    </row>
    <row r="423" spans="1:8">
      <c r="A423" s="221" t="s">
        <v>1116</v>
      </c>
      <c r="B423" s="220">
        <v>2837</v>
      </c>
      <c r="C423" s="220">
        <v>310169</v>
      </c>
      <c r="D423" s="220">
        <v>978.5</v>
      </c>
      <c r="E423" s="220">
        <v>429882</v>
      </c>
      <c r="F423" s="220">
        <v>45668</v>
      </c>
      <c r="G423" s="220">
        <v>87.6</v>
      </c>
      <c r="H423" s="219">
        <v>76.400000000000006</v>
      </c>
    </row>
    <row r="424" spans="1:8">
      <c r="A424" s="221" t="s">
        <v>1115</v>
      </c>
      <c r="B424" s="220">
        <v>2288</v>
      </c>
      <c r="C424" s="220">
        <v>309798</v>
      </c>
      <c r="D424" s="220">
        <v>2364.1</v>
      </c>
      <c r="E424" s="220">
        <v>381290</v>
      </c>
      <c r="F424" s="220">
        <v>40826</v>
      </c>
      <c r="G424" s="220">
        <v>87.6</v>
      </c>
      <c r="H424" s="219">
        <v>80.400000000000006</v>
      </c>
    </row>
    <row r="425" spans="1:8">
      <c r="A425" s="221" t="s">
        <v>1114</v>
      </c>
      <c r="B425" s="220">
        <v>2295</v>
      </c>
      <c r="C425" s="220">
        <v>307298</v>
      </c>
      <c r="D425" s="220">
        <v>820.4</v>
      </c>
      <c r="E425" s="220">
        <v>381010</v>
      </c>
      <c r="F425" s="220">
        <v>41881</v>
      </c>
      <c r="G425" s="220">
        <v>85.5</v>
      </c>
      <c r="H425" s="219">
        <v>72.900000000000006</v>
      </c>
    </row>
    <row r="426" spans="1:8">
      <c r="A426" s="222" t="s">
        <v>1113</v>
      </c>
      <c r="B426" s="220">
        <v>3373</v>
      </c>
      <c r="C426" s="220">
        <v>307217</v>
      </c>
      <c r="D426" s="220">
        <v>1902.6</v>
      </c>
      <c r="E426" s="220">
        <v>488832</v>
      </c>
      <c r="F426" s="220">
        <v>53169</v>
      </c>
      <c r="G426" s="220">
        <v>67.599999999999994</v>
      </c>
      <c r="H426" s="219">
        <v>58.4</v>
      </c>
    </row>
    <row r="427" spans="1:8">
      <c r="A427" s="221" t="s">
        <v>1112</v>
      </c>
      <c r="B427" s="220">
        <v>1940</v>
      </c>
      <c r="C427" s="220">
        <v>307187</v>
      </c>
      <c r="D427" s="220">
        <v>2605.8000000000002</v>
      </c>
      <c r="E427" s="220">
        <v>360478</v>
      </c>
      <c r="F427" s="220">
        <v>40494</v>
      </c>
      <c r="G427" s="220">
        <v>85.4</v>
      </c>
      <c r="H427" s="219">
        <v>72.900000000000006</v>
      </c>
    </row>
    <row r="428" spans="1:8">
      <c r="A428" s="221" t="s">
        <v>1111</v>
      </c>
      <c r="B428" s="220">
        <v>1992</v>
      </c>
      <c r="C428" s="220">
        <v>304390</v>
      </c>
      <c r="D428" s="220">
        <v>1496.8</v>
      </c>
      <c r="E428" s="220">
        <v>352357</v>
      </c>
      <c r="F428" s="220">
        <v>35210</v>
      </c>
      <c r="G428" s="220">
        <v>89.8</v>
      </c>
      <c r="H428" s="219">
        <v>85.7</v>
      </c>
    </row>
    <row r="429" spans="1:8">
      <c r="A429" s="221" t="s">
        <v>1110</v>
      </c>
      <c r="B429" s="220">
        <v>3211</v>
      </c>
      <c r="C429" s="220">
        <v>303605</v>
      </c>
      <c r="D429" s="220">
        <v>1707.2</v>
      </c>
      <c r="E429" s="220">
        <v>548744</v>
      </c>
      <c r="F429" s="220">
        <v>57783</v>
      </c>
      <c r="G429" s="220">
        <v>84.7</v>
      </c>
      <c r="H429" s="219">
        <v>77.5</v>
      </c>
    </row>
    <row r="430" spans="1:8">
      <c r="A430" s="221" t="s">
        <v>1109</v>
      </c>
      <c r="B430" s="220">
        <v>2410</v>
      </c>
      <c r="C430" s="220">
        <v>302511</v>
      </c>
      <c r="D430" s="220">
        <v>362.5</v>
      </c>
      <c r="E430" s="220">
        <v>429640</v>
      </c>
      <c r="F430" s="220">
        <v>42327</v>
      </c>
      <c r="G430" s="220">
        <v>85.3</v>
      </c>
      <c r="H430" s="219">
        <v>77.400000000000006</v>
      </c>
    </row>
    <row r="431" spans="1:8">
      <c r="A431" s="221" t="s">
        <v>1108</v>
      </c>
      <c r="B431" s="220">
        <v>2377</v>
      </c>
      <c r="C431" s="220">
        <v>301494</v>
      </c>
      <c r="D431" s="220">
        <v>89.4</v>
      </c>
      <c r="E431" s="220">
        <v>378597</v>
      </c>
      <c r="F431" s="220">
        <v>38091</v>
      </c>
      <c r="G431" s="220">
        <v>88.6</v>
      </c>
      <c r="H431" s="219">
        <v>78.3</v>
      </c>
    </row>
    <row r="432" spans="1:8">
      <c r="A432" s="221" t="s">
        <v>1107</v>
      </c>
      <c r="B432" s="220">
        <v>2372</v>
      </c>
      <c r="C432" s="220">
        <v>300875</v>
      </c>
      <c r="D432" s="220">
        <v>2050.3000000000002</v>
      </c>
      <c r="E432" s="220">
        <v>380621</v>
      </c>
      <c r="F432" s="220">
        <v>40003</v>
      </c>
      <c r="G432" s="220">
        <v>90</v>
      </c>
      <c r="H432" s="219">
        <v>81.599999999999994</v>
      </c>
    </row>
    <row r="433" spans="1:8" ht="13.6" thickBot="1">
      <c r="A433" s="218" t="s">
        <v>1106</v>
      </c>
      <c r="B433" s="217">
        <v>2585</v>
      </c>
      <c r="C433" s="217">
        <v>300052</v>
      </c>
      <c r="D433" s="217">
        <v>763.9</v>
      </c>
      <c r="E433" s="217">
        <v>438518</v>
      </c>
      <c r="F433" s="217">
        <v>45253</v>
      </c>
      <c r="G433" s="217">
        <v>83.4</v>
      </c>
      <c r="H433" s="216">
        <v>73.900000000000006</v>
      </c>
    </row>
  </sheetData>
  <phoneticPr fontId="3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023D0-4A93-403B-8E52-8C8220AAF1FB}">
  <dimension ref="A1:AY60"/>
  <sheetViews>
    <sheetView topLeftCell="A16" workbookViewId="0">
      <selection activeCell="AT44" sqref="AT44:AY60"/>
    </sheetView>
  </sheetViews>
  <sheetFormatPr defaultRowHeight="14.3"/>
  <cols>
    <col min="3" max="46" width="8.875" customWidth="1"/>
  </cols>
  <sheetData>
    <row r="1" spans="1:24">
      <c r="C1">
        <v>2010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L1">
        <v>2011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V1" t="s">
        <v>967</v>
      </c>
    </row>
    <row r="2" spans="1:24">
      <c r="A2" s="258" t="s">
        <v>966</v>
      </c>
      <c r="B2" t="s">
        <v>964</v>
      </c>
      <c r="C2">
        <v>4554</v>
      </c>
      <c r="D2">
        <v>4957</v>
      </c>
      <c r="E2">
        <v>5590</v>
      </c>
      <c r="F2">
        <v>6198</v>
      </c>
      <c r="G2">
        <v>6995</v>
      </c>
      <c r="H2">
        <v>8161</v>
      </c>
      <c r="I2">
        <v>9178</v>
      </c>
      <c r="J2">
        <v>9508</v>
      </c>
      <c r="L2" s="11">
        <f t="shared" ref="L2:R2" si="0">D2*(D24*0.7+D27*0.3)</f>
        <v>2279.5260199999998</v>
      </c>
      <c r="M2" s="11">
        <f t="shared" si="0"/>
        <v>2512.6490999999996</v>
      </c>
      <c r="N2" s="11">
        <f t="shared" si="0"/>
        <v>2751.66408</v>
      </c>
      <c r="O2" s="11">
        <f t="shared" si="0"/>
        <v>3244.7006999999994</v>
      </c>
      <c r="P2" s="11">
        <f t="shared" si="0"/>
        <v>3854.6851299999998</v>
      </c>
      <c r="Q2" s="11">
        <f t="shared" si="0"/>
        <v>4389.9291800000001</v>
      </c>
      <c r="R2" s="11">
        <f t="shared" si="0"/>
        <v>4747.5345600000001</v>
      </c>
      <c r="V2" s="190">
        <f>R2/SUM(R$2:R$9)</f>
        <v>0.78918712167168437</v>
      </c>
    </row>
    <row r="3" spans="1:24">
      <c r="A3" s="258"/>
      <c r="B3" t="s">
        <v>1004</v>
      </c>
      <c r="L3" s="11"/>
      <c r="M3" s="11"/>
      <c r="N3" s="11"/>
      <c r="O3" s="11"/>
      <c r="P3" s="11"/>
      <c r="Q3" s="11"/>
      <c r="R3" s="11"/>
      <c r="V3" s="190"/>
    </row>
    <row r="4" spans="1:24">
      <c r="A4" s="258"/>
      <c r="B4" t="s">
        <v>986</v>
      </c>
      <c r="L4" s="11"/>
      <c r="M4" s="11"/>
      <c r="N4" s="11"/>
      <c r="O4" s="11"/>
      <c r="P4" s="11"/>
      <c r="Q4" s="11"/>
      <c r="R4" s="11"/>
      <c r="V4" s="190"/>
    </row>
    <row r="5" spans="1:24">
      <c r="A5" s="258"/>
      <c r="B5" t="s">
        <v>963</v>
      </c>
      <c r="C5">
        <v>657</v>
      </c>
      <c r="D5">
        <v>760</v>
      </c>
      <c r="E5">
        <v>818</v>
      </c>
      <c r="F5">
        <v>883</v>
      </c>
      <c r="G5">
        <v>963</v>
      </c>
      <c r="H5">
        <v>1106</v>
      </c>
      <c r="I5">
        <v>1132</v>
      </c>
      <c r="J5">
        <v>1311</v>
      </c>
      <c r="L5" s="11">
        <f t="shared" ref="L5:R5" si="1">D5*D30</f>
        <v>244.94799999999998</v>
      </c>
      <c r="M5" s="11">
        <f t="shared" si="1"/>
        <v>263.64139999999998</v>
      </c>
      <c r="N5" s="11">
        <f t="shared" si="1"/>
        <v>286.79839999999996</v>
      </c>
      <c r="O5" s="11">
        <f t="shared" si="1"/>
        <v>325.59030000000001</v>
      </c>
      <c r="P5" s="11">
        <f t="shared" si="1"/>
        <v>404.35360000000003</v>
      </c>
      <c r="Q5" s="11">
        <f t="shared" si="1"/>
        <v>436.49919999999997</v>
      </c>
      <c r="R5" s="11">
        <f t="shared" si="1"/>
        <v>528.07079999999996</v>
      </c>
      <c r="V5" s="190">
        <f>R5/SUM(R$2:R$9)</f>
        <v>8.778170425595884E-2</v>
      </c>
    </row>
    <row r="6" spans="1:24">
      <c r="A6" s="258"/>
      <c r="B6" t="s">
        <v>962</v>
      </c>
      <c r="C6">
        <v>416</v>
      </c>
      <c r="D6">
        <v>502</v>
      </c>
      <c r="E6">
        <v>580</v>
      </c>
      <c r="F6">
        <v>646</v>
      </c>
      <c r="G6">
        <v>732</v>
      </c>
      <c r="H6">
        <v>826</v>
      </c>
      <c r="I6">
        <v>940</v>
      </c>
      <c r="J6">
        <v>989</v>
      </c>
      <c r="L6" s="11">
        <f t="shared" ref="L6:R6" si="2">D6*D33</f>
        <v>158.28060000000002</v>
      </c>
      <c r="M6" s="11">
        <f t="shared" si="2"/>
        <v>193.37200000000001</v>
      </c>
      <c r="N6" s="11">
        <f t="shared" si="2"/>
        <v>240.958</v>
      </c>
      <c r="O6" s="11">
        <f t="shared" si="2"/>
        <v>305.6832</v>
      </c>
      <c r="P6" s="11">
        <f t="shared" si="2"/>
        <v>361.78799999999995</v>
      </c>
      <c r="Q6" s="11">
        <f t="shared" si="2"/>
        <v>419.71</v>
      </c>
      <c r="R6" s="11">
        <f t="shared" si="2"/>
        <v>448.31369999999998</v>
      </c>
      <c r="V6" s="190">
        <f>R6/SUM(R$2:R$9)</f>
        <v>7.4523606734730755E-2</v>
      </c>
    </row>
    <row r="7" spans="1:24">
      <c r="A7" s="258"/>
      <c r="B7" t="s">
        <v>961</v>
      </c>
      <c r="C7">
        <v>153</v>
      </c>
      <c r="D7">
        <v>185</v>
      </c>
      <c r="E7">
        <v>210</v>
      </c>
      <c r="F7">
        <v>233</v>
      </c>
      <c r="G7">
        <v>253</v>
      </c>
      <c r="H7">
        <v>297</v>
      </c>
      <c r="I7">
        <v>364</v>
      </c>
      <c r="J7">
        <v>433</v>
      </c>
      <c r="L7" s="11">
        <f t="shared" ref="L7:R7" si="3">D7*D36</f>
        <v>105.709</v>
      </c>
      <c r="M7" s="11">
        <f t="shared" si="3"/>
        <v>118.377</v>
      </c>
      <c r="N7" s="11">
        <f t="shared" si="3"/>
        <v>130.66639999999998</v>
      </c>
      <c r="O7" s="11">
        <f t="shared" si="3"/>
        <v>142.8185</v>
      </c>
      <c r="P7" s="11">
        <f t="shared" si="3"/>
        <v>184.43700000000001</v>
      </c>
      <c r="Q7" s="11">
        <f t="shared" si="3"/>
        <v>229.93880000000001</v>
      </c>
      <c r="R7" s="11">
        <f t="shared" si="3"/>
        <v>272.14049999999997</v>
      </c>
      <c r="V7" s="190">
        <f>R7/SUM(R$2:R$9)</f>
        <v>4.5238170501131228E-2</v>
      </c>
    </row>
    <row r="8" spans="1:24">
      <c r="A8" s="258"/>
      <c r="B8" t="s">
        <v>960</v>
      </c>
      <c r="I8">
        <v>213</v>
      </c>
      <c r="J8">
        <v>229</v>
      </c>
      <c r="Q8" s="11">
        <f>I8*I39</f>
        <v>17.632899999999999</v>
      </c>
      <c r="R8" s="11">
        <f>J8*J39</f>
        <v>14.767799999999999</v>
      </c>
      <c r="V8" s="190">
        <f>R8/SUM(R$2:R$9)</f>
        <v>2.4548652417652121E-3</v>
      </c>
    </row>
    <row r="9" spans="1:24">
      <c r="A9" s="258"/>
      <c r="B9" t="s">
        <v>959</v>
      </c>
      <c r="C9">
        <v>30</v>
      </c>
      <c r="D9">
        <v>36</v>
      </c>
      <c r="E9">
        <v>38</v>
      </c>
      <c r="F9">
        <v>41</v>
      </c>
      <c r="G9">
        <v>41</v>
      </c>
      <c r="H9">
        <v>41</v>
      </c>
      <c r="I9">
        <v>45</v>
      </c>
      <c r="J9">
        <v>49</v>
      </c>
      <c r="R9" s="11">
        <f>J9*J40</f>
        <v>4.9000000000000004</v>
      </c>
      <c r="V9" s="190">
        <f>R9/SUM(R$2:R$9)</f>
        <v>8.1453159472971877E-4</v>
      </c>
    </row>
    <row r="10" spans="1:24">
      <c r="V10" s="190"/>
    </row>
    <row r="11" spans="1:24">
      <c r="C11">
        <f t="shared" ref="C11:J11" si="4">C5/C18</f>
        <v>4659.5744680851067</v>
      </c>
      <c r="D11">
        <f t="shared" si="4"/>
        <v>5205.4794520547948</v>
      </c>
      <c r="E11">
        <f t="shared" si="4"/>
        <v>5720.279720279721</v>
      </c>
      <c r="F11">
        <f t="shared" si="4"/>
        <v>6352.5179856115101</v>
      </c>
      <c r="G11">
        <f t="shared" si="4"/>
        <v>6627.6668960770812</v>
      </c>
      <c r="H11">
        <f t="shared" si="4"/>
        <v>7777.7777777777783</v>
      </c>
      <c r="I11">
        <f t="shared" si="4"/>
        <v>7883.0083565459609</v>
      </c>
      <c r="J11">
        <f t="shared" si="4"/>
        <v>8067.6923076923076</v>
      </c>
      <c r="M11" s="11"/>
      <c r="N11" s="11"/>
      <c r="O11" s="11" t="s">
        <v>1012</v>
      </c>
      <c r="P11" s="11" t="s">
        <v>1011</v>
      </c>
      <c r="Q11" s="11" t="s">
        <v>1010</v>
      </c>
      <c r="R11" s="11"/>
      <c r="S11" s="11"/>
    </row>
    <row r="12" spans="1:24">
      <c r="A12" t="s">
        <v>1009</v>
      </c>
      <c r="B12" t="s">
        <v>964</v>
      </c>
      <c r="O12" t="s">
        <v>1008</v>
      </c>
      <c r="P12" t="s">
        <v>1007</v>
      </c>
      <c r="Q12" t="s">
        <v>1006</v>
      </c>
      <c r="R12" t="s">
        <v>1005</v>
      </c>
    </row>
    <row r="13" spans="1:24">
      <c r="B13" t="s">
        <v>1004</v>
      </c>
      <c r="C13" s="40">
        <v>0.41199999999999998</v>
      </c>
      <c r="D13" s="40">
        <v>0.36899999999999999</v>
      </c>
      <c r="E13" s="40">
        <v>0.35599999999999998</v>
      </c>
      <c r="F13" s="40">
        <v>0.35</v>
      </c>
      <c r="G13" s="40">
        <v>0.36299999999999999</v>
      </c>
      <c r="H13" s="40">
        <v>0.40149999999999997</v>
      </c>
      <c r="I13" s="40">
        <v>0.38250000000000001</v>
      </c>
      <c r="J13" s="40">
        <v>0.33829999999999999</v>
      </c>
      <c r="N13" t="s">
        <v>1003</v>
      </c>
      <c r="O13">
        <v>2097</v>
      </c>
      <c r="P13">
        <v>1740</v>
      </c>
      <c r="Q13">
        <v>2887</v>
      </c>
      <c r="R13" s="11">
        <f t="shared" ref="R13:R20" si="5">AVERAGE(O13:Q13)</f>
        <v>2241.3333333333335</v>
      </c>
      <c r="V13" t="s">
        <v>967</v>
      </c>
      <c r="W13" s="37"/>
      <c r="X13" s="37"/>
    </row>
    <row r="14" spans="1:24">
      <c r="B14" t="s">
        <v>986</v>
      </c>
      <c r="C14" s="40">
        <v>0.248</v>
      </c>
      <c r="D14" s="40">
        <v>0.25900000000000001</v>
      </c>
      <c r="E14" s="40">
        <v>0.27500000000000002</v>
      </c>
      <c r="F14" s="40">
        <v>0.28299999999999997</v>
      </c>
      <c r="G14" s="40">
        <v>0.30919999999999997</v>
      </c>
      <c r="H14" s="40">
        <v>0.33629999999999999</v>
      </c>
      <c r="I14" s="40">
        <v>0.37619999999999998</v>
      </c>
      <c r="J14" s="40">
        <v>0.3826</v>
      </c>
      <c r="N14" t="s">
        <v>1002</v>
      </c>
      <c r="O14">
        <v>3309</v>
      </c>
      <c r="P14">
        <v>2894</v>
      </c>
      <c r="Q14">
        <v>1705</v>
      </c>
      <c r="R14" s="11">
        <f t="shared" si="5"/>
        <v>2636</v>
      </c>
      <c r="S14" s="11">
        <f>AVERAGE(R13:R14)</f>
        <v>2438.666666666667</v>
      </c>
      <c r="T14" t="s">
        <v>964</v>
      </c>
      <c r="U14" s="37">
        <f>R2*S14/10000</f>
        <v>1157.7654280320003</v>
      </c>
      <c r="V14" s="19">
        <f>$U14/SUM($U$14:$U$20)</f>
        <v>0.49293653882339766</v>
      </c>
      <c r="W14" s="37">
        <f t="shared" ref="W14:X16" si="6">$U14/SUM($U$14:$U$20)*C$54</f>
        <v>1220.7622677615332</v>
      </c>
      <c r="X14" s="37">
        <f t="shared" si="6"/>
        <v>1391.3725332136987</v>
      </c>
    </row>
    <row r="15" spans="1:24">
      <c r="B15" t="s">
        <v>1001</v>
      </c>
      <c r="N15" t="s">
        <v>1000</v>
      </c>
      <c r="O15">
        <v>7810</v>
      </c>
      <c r="P15">
        <v>8880</v>
      </c>
      <c r="Q15">
        <v>9038</v>
      </c>
      <c r="R15" s="11">
        <f t="shared" si="5"/>
        <v>8576</v>
      </c>
      <c r="S15" s="11">
        <f>R15</f>
        <v>8576</v>
      </c>
      <c r="T15" t="s">
        <v>963</v>
      </c>
      <c r="U15" s="37">
        <f>R5*S15/10000</f>
        <v>452.87351807999994</v>
      </c>
      <c r="V15" s="19">
        <f>$U15/SUM($U$14:$U$20)</f>
        <v>0.19281790518360542</v>
      </c>
      <c r="W15" s="37">
        <f t="shared" si="6"/>
        <v>477.5154703662509</v>
      </c>
      <c r="X15" s="37">
        <f t="shared" si="6"/>
        <v>544.25167552934829</v>
      </c>
    </row>
    <row r="16" spans="1:24">
      <c r="B16" t="s">
        <v>999</v>
      </c>
      <c r="M16" t="s">
        <v>998</v>
      </c>
      <c r="N16" t="s">
        <v>997</v>
      </c>
      <c r="O16">
        <v>11138</v>
      </c>
      <c r="P16">
        <v>11994</v>
      </c>
      <c r="Q16">
        <v>13014</v>
      </c>
      <c r="R16" s="11">
        <f t="shared" si="5"/>
        <v>12048.666666666666</v>
      </c>
      <c r="S16" s="11">
        <f>AVERAGE(R16:R17)</f>
        <v>11110</v>
      </c>
      <c r="T16" t="s">
        <v>962</v>
      </c>
      <c r="U16" s="37">
        <f>R6*S16/10000</f>
        <v>498.07652069999995</v>
      </c>
      <c r="V16" s="19">
        <f>$U16/SUM($U$14:$U$20)</f>
        <v>0.21206378273049645</v>
      </c>
      <c r="W16" s="37">
        <f t="shared" si="6"/>
        <v>525.17807856990203</v>
      </c>
      <c r="X16" s="37">
        <f t="shared" si="6"/>
        <v>598.57547441075383</v>
      </c>
    </row>
    <row r="17" spans="1:24">
      <c r="B17" t="s">
        <v>996</v>
      </c>
      <c r="M17" t="s">
        <v>995</v>
      </c>
      <c r="N17" t="s">
        <v>994</v>
      </c>
      <c r="O17">
        <v>9516</v>
      </c>
      <c r="P17">
        <v>9898</v>
      </c>
      <c r="Q17">
        <v>11100</v>
      </c>
      <c r="R17" s="11">
        <f t="shared" si="5"/>
        <v>10171.333333333334</v>
      </c>
      <c r="V17" s="19"/>
      <c r="W17" s="37"/>
      <c r="X17" s="37"/>
    </row>
    <row r="18" spans="1:24">
      <c r="B18" t="s">
        <v>963</v>
      </c>
      <c r="C18" s="40">
        <v>0.14099999999999999</v>
      </c>
      <c r="D18" s="40">
        <v>0.14599999999999999</v>
      </c>
      <c r="E18" s="40">
        <v>0.14299999999999999</v>
      </c>
      <c r="F18" s="40">
        <v>0.13900000000000001</v>
      </c>
      <c r="G18" s="40">
        <v>0.14530000000000001</v>
      </c>
      <c r="H18" s="40">
        <v>0.14219999999999999</v>
      </c>
      <c r="I18" s="40">
        <v>0.14360000000000001</v>
      </c>
      <c r="J18" s="40">
        <v>0.16250000000000001</v>
      </c>
      <c r="M18" t="s">
        <v>993</v>
      </c>
      <c r="N18" t="s">
        <v>992</v>
      </c>
      <c r="O18">
        <v>8934</v>
      </c>
      <c r="P18">
        <v>7837</v>
      </c>
      <c r="Q18">
        <v>7507</v>
      </c>
      <c r="R18" s="11">
        <f t="shared" si="5"/>
        <v>8092.666666666667</v>
      </c>
      <c r="S18" s="11">
        <f>R18</f>
        <v>8092.666666666667</v>
      </c>
      <c r="T18" t="s">
        <v>961</v>
      </c>
      <c r="U18" s="37">
        <f>R7*S18/10000</f>
        <v>220.23423529999997</v>
      </c>
      <c r="V18" s="19">
        <f>$U18/SUM($U$14:$U$20)</f>
        <v>9.3768132171415219E-2</v>
      </c>
      <c r="W18" s="37">
        <f t="shared" ref="W18:X20" si="7">$U18/SUM($U$14:$U$20)*C$54</f>
        <v>232.21771700383161</v>
      </c>
      <c r="X18" s="37">
        <f t="shared" si="7"/>
        <v>264.67180522967999</v>
      </c>
    </row>
    <row r="19" spans="1:24">
      <c r="B19" t="s">
        <v>962</v>
      </c>
      <c r="M19" t="s">
        <v>991</v>
      </c>
      <c r="N19" t="s">
        <v>990</v>
      </c>
      <c r="O19">
        <v>8336</v>
      </c>
      <c r="P19">
        <v>8840</v>
      </c>
      <c r="Q19">
        <v>8047</v>
      </c>
      <c r="R19" s="11">
        <f t="shared" si="5"/>
        <v>8407.6666666666661</v>
      </c>
      <c r="S19" s="11">
        <f>R19</f>
        <v>8407.6666666666661</v>
      </c>
      <c r="T19" t="s">
        <v>960</v>
      </c>
      <c r="U19" s="37">
        <f>R8*S19/10000</f>
        <v>12.416273979999998</v>
      </c>
      <c r="V19" s="19">
        <f>$U19/SUM($U$14:$U$20)</f>
        <v>5.2864206967968329E-3</v>
      </c>
      <c r="W19" s="37">
        <f t="shared" si="7"/>
        <v>13.091873719824331</v>
      </c>
      <c r="X19" s="37">
        <f t="shared" si="7"/>
        <v>14.921556787192676</v>
      </c>
    </row>
    <row r="20" spans="1:24">
      <c r="B20" t="s">
        <v>961</v>
      </c>
      <c r="M20" t="s">
        <v>989</v>
      </c>
      <c r="N20" t="s">
        <v>988</v>
      </c>
      <c r="O20">
        <v>14182</v>
      </c>
      <c r="P20">
        <v>14808</v>
      </c>
      <c r="Q20">
        <v>15979</v>
      </c>
      <c r="R20" s="11">
        <f t="shared" si="5"/>
        <v>14989.666666666666</v>
      </c>
      <c r="S20" s="11">
        <f>R20</f>
        <v>14989.666666666666</v>
      </c>
      <c r="T20" t="s">
        <v>959</v>
      </c>
      <c r="U20" s="37">
        <f>R9*S20/10000</f>
        <v>7.3449366666666664</v>
      </c>
      <c r="V20" s="19">
        <f>$U20/SUM($U$14:$U$20)</f>
        <v>3.1272203942884175E-3</v>
      </c>
      <c r="W20" s="37">
        <f t="shared" si="7"/>
        <v>7.744592578659212</v>
      </c>
      <c r="X20" s="37">
        <f t="shared" si="7"/>
        <v>8.8269548293263718</v>
      </c>
    </row>
    <row r="21" spans="1:24">
      <c r="B21" t="s">
        <v>960</v>
      </c>
    </row>
    <row r="22" spans="1:24">
      <c r="B22" t="s">
        <v>959</v>
      </c>
    </row>
    <row r="24" spans="1:24">
      <c r="A24" t="s">
        <v>987</v>
      </c>
      <c r="B24" t="s">
        <v>986</v>
      </c>
      <c r="C24" t="s">
        <v>970</v>
      </c>
      <c r="D24" s="190">
        <v>0.41</v>
      </c>
      <c r="E24" s="190">
        <v>0.39</v>
      </c>
      <c r="F24" s="190">
        <v>0.41</v>
      </c>
      <c r="G24" s="190">
        <v>0.42359999999999998</v>
      </c>
      <c r="H24" s="190">
        <v>0.43209999999999998</v>
      </c>
      <c r="I24" s="190">
        <v>0.4415</v>
      </c>
      <c r="J24" s="190">
        <v>0.46889999999999998</v>
      </c>
      <c r="O24">
        <v>2018</v>
      </c>
      <c r="P24" t="s">
        <v>985</v>
      </c>
      <c r="Q24" t="s">
        <v>984</v>
      </c>
      <c r="R24" t="s">
        <v>983</v>
      </c>
    </row>
    <row r="25" spans="1:24">
      <c r="C25" t="s">
        <v>969</v>
      </c>
      <c r="D25" s="190">
        <v>0.53</v>
      </c>
      <c r="E25" s="190">
        <v>0.54</v>
      </c>
      <c r="F25" s="190">
        <v>0.53</v>
      </c>
      <c r="G25" s="190">
        <v>0.51619999999999999</v>
      </c>
      <c r="H25" s="190">
        <v>0.50119999999999998</v>
      </c>
      <c r="I25" s="190">
        <v>0.48130000000000001</v>
      </c>
      <c r="J25" s="190">
        <v>0.47920000000000001</v>
      </c>
      <c r="M25" t="s">
        <v>982</v>
      </c>
      <c r="N25" t="s">
        <v>981</v>
      </c>
      <c r="O25" s="40">
        <v>4.2000000000000003E-2</v>
      </c>
      <c r="P25" s="40">
        <v>0.04</v>
      </c>
      <c r="Q25" s="40">
        <v>3.4000000000000002E-2</v>
      </c>
      <c r="R25" s="40">
        <v>2.7E-2</v>
      </c>
    </row>
    <row r="26" spans="1:24">
      <c r="C26" t="s">
        <v>968</v>
      </c>
      <c r="D26" s="40">
        <f t="shared" ref="D26:J26" si="8">1-D24-D25</f>
        <v>6.0000000000000053E-2</v>
      </c>
      <c r="E26" s="40">
        <f t="shared" si="8"/>
        <v>6.9999999999999951E-2</v>
      </c>
      <c r="F26" s="40">
        <f t="shared" si="8"/>
        <v>6.0000000000000053E-2</v>
      </c>
      <c r="G26" s="40">
        <f t="shared" si="8"/>
        <v>6.0200000000000031E-2</v>
      </c>
      <c r="H26" s="40">
        <f t="shared" si="8"/>
        <v>6.6700000000000093E-2</v>
      </c>
      <c r="I26" s="40">
        <f t="shared" si="8"/>
        <v>7.7199999999999991E-2</v>
      </c>
      <c r="J26" s="40">
        <f t="shared" si="8"/>
        <v>5.1900000000000002E-2</v>
      </c>
      <c r="N26" t="s">
        <v>980</v>
      </c>
      <c r="O26" s="40">
        <v>4.7E-2</v>
      </c>
      <c r="P26" s="40">
        <v>4.4999999999999998E-2</v>
      </c>
      <c r="Q26" s="40">
        <v>3.7999999999999999E-2</v>
      </c>
      <c r="R26" s="40">
        <v>0.03</v>
      </c>
    </row>
    <row r="27" spans="1:24">
      <c r="B27" t="s">
        <v>979</v>
      </c>
      <c r="C27" t="s">
        <v>970</v>
      </c>
      <c r="D27" s="190">
        <v>0.57620000000000005</v>
      </c>
      <c r="E27" s="190">
        <v>0.58830000000000005</v>
      </c>
      <c r="F27" s="190">
        <v>0.5232</v>
      </c>
      <c r="G27" s="190">
        <v>0.55779999999999996</v>
      </c>
      <c r="H27" s="190">
        <v>0.56620000000000004</v>
      </c>
      <c r="I27" s="190">
        <v>0.56420000000000003</v>
      </c>
      <c r="J27" s="190">
        <v>0.57030000000000003</v>
      </c>
      <c r="N27" t="s">
        <v>978</v>
      </c>
      <c r="O27" s="40">
        <v>4.2999999999999997E-2</v>
      </c>
      <c r="P27" s="40">
        <v>4.2000000000000003E-2</v>
      </c>
      <c r="Q27" s="40">
        <v>3.5000000000000003E-2</v>
      </c>
      <c r="R27" s="40">
        <v>2.7E-2</v>
      </c>
    </row>
    <row r="28" spans="1:24">
      <c r="C28" t="s">
        <v>969</v>
      </c>
      <c r="D28" s="40">
        <v>0.37040000000000001</v>
      </c>
      <c r="E28" s="190">
        <v>0.36609999999999998</v>
      </c>
      <c r="F28" s="190">
        <v>0.41199999999999998</v>
      </c>
      <c r="G28" s="190">
        <v>0.38729999999999998</v>
      </c>
      <c r="H28" s="190">
        <v>0.37280000000000002</v>
      </c>
      <c r="I28" s="190">
        <v>0.38090000000000002</v>
      </c>
      <c r="J28" s="190">
        <v>0.37280000000000002</v>
      </c>
      <c r="N28" t="s">
        <v>977</v>
      </c>
      <c r="O28" s="40">
        <v>6.7000000000000004E-2</v>
      </c>
      <c r="P28" s="40">
        <v>6.3E-2</v>
      </c>
      <c r="Q28" s="40">
        <v>5.5E-2</v>
      </c>
      <c r="R28" s="40">
        <v>4.3999999999999997E-2</v>
      </c>
    </row>
    <row r="29" spans="1:24">
      <c r="C29" t="s">
        <v>968</v>
      </c>
      <c r="D29" s="40">
        <f t="shared" ref="D29:J29" si="9">1-D27-D28</f>
        <v>5.3399999999999948E-2</v>
      </c>
      <c r="E29" s="40">
        <f t="shared" si="9"/>
        <v>4.5599999999999974E-2</v>
      </c>
      <c r="F29" s="40">
        <f t="shared" si="9"/>
        <v>6.4800000000000024E-2</v>
      </c>
      <c r="G29" s="40">
        <f t="shared" si="9"/>
        <v>5.490000000000006E-2</v>
      </c>
      <c r="H29" s="40">
        <f t="shared" si="9"/>
        <v>6.0999999999999943E-2</v>
      </c>
      <c r="I29" s="40">
        <f t="shared" si="9"/>
        <v>5.4899999999999949E-2</v>
      </c>
      <c r="J29" s="40">
        <f t="shared" si="9"/>
        <v>5.6899999999999951E-2</v>
      </c>
      <c r="N29" t="s">
        <v>976</v>
      </c>
      <c r="O29" s="40">
        <v>6.0999999999999999E-2</v>
      </c>
      <c r="P29" s="40">
        <v>5.8999999999999997E-2</v>
      </c>
      <c r="Q29" s="40">
        <v>5.1999999999999998E-2</v>
      </c>
      <c r="R29" s="40">
        <v>4.3999999999999997E-2</v>
      </c>
    </row>
    <row r="30" spans="1:24">
      <c r="B30" t="s">
        <v>963</v>
      </c>
      <c r="C30" t="s">
        <v>970</v>
      </c>
      <c r="D30" s="40">
        <v>0.32229999999999998</v>
      </c>
      <c r="E30" s="40">
        <v>0.32229999999999998</v>
      </c>
      <c r="F30" s="190">
        <v>0.32479999999999998</v>
      </c>
      <c r="G30" s="190">
        <v>0.33810000000000001</v>
      </c>
      <c r="H30" s="190">
        <v>0.36560000000000004</v>
      </c>
      <c r="I30" s="190">
        <v>0.3856</v>
      </c>
      <c r="J30" s="190">
        <v>0.40279999999999999</v>
      </c>
      <c r="N30" t="s">
        <v>975</v>
      </c>
      <c r="O30" s="40">
        <v>0.05</v>
      </c>
      <c r="P30" s="40">
        <v>4.8000000000000001E-2</v>
      </c>
      <c r="Q30" s="40">
        <v>4.2000000000000003E-2</v>
      </c>
      <c r="R30" s="40">
        <v>3.4000000000000002E-2</v>
      </c>
    </row>
    <row r="31" spans="1:24">
      <c r="C31" t="s">
        <v>969</v>
      </c>
      <c r="D31" s="40">
        <v>0.50329999999999997</v>
      </c>
      <c r="E31" s="40">
        <v>0.48119999999999996</v>
      </c>
      <c r="F31" s="190">
        <v>0.46509999999999996</v>
      </c>
      <c r="G31" s="190">
        <v>0.44939999999999997</v>
      </c>
      <c r="H31" s="190">
        <v>0.43030000000000002</v>
      </c>
      <c r="I31" s="190">
        <v>0.41249999999999998</v>
      </c>
      <c r="J31" s="190">
        <v>0.40649999999999997</v>
      </c>
      <c r="N31" t="s">
        <v>974</v>
      </c>
      <c r="O31" s="40">
        <v>4.7E-2</v>
      </c>
      <c r="P31" s="40">
        <v>4.4999999999999998E-2</v>
      </c>
      <c r="Q31" s="40">
        <v>3.9E-2</v>
      </c>
      <c r="R31" s="40">
        <v>3.1E-2</v>
      </c>
    </row>
    <row r="32" spans="1:24">
      <c r="C32" t="s">
        <v>968</v>
      </c>
      <c r="D32" s="40">
        <f t="shared" ref="D32:J32" si="10">1-D30-D31</f>
        <v>0.1744</v>
      </c>
      <c r="E32" s="40">
        <f t="shared" si="10"/>
        <v>0.19650000000000001</v>
      </c>
      <c r="F32" s="40">
        <f t="shared" si="10"/>
        <v>0.21010000000000006</v>
      </c>
      <c r="G32" s="40">
        <f t="shared" si="10"/>
        <v>0.21249999999999997</v>
      </c>
      <c r="H32" s="40">
        <f t="shared" si="10"/>
        <v>0.20409999999999995</v>
      </c>
      <c r="I32" s="40">
        <f t="shared" si="10"/>
        <v>0.20190000000000008</v>
      </c>
      <c r="J32" s="40">
        <f t="shared" si="10"/>
        <v>0.19069999999999998</v>
      </c>
      <c r="M32" t="s">
        <v>973</v>
      </c>
      <c r="N32" t="s">
        <v>972</v>
      </c>
      <c r="O32" s="40">
        <v>5.2999999999999999E-2</v>
      </c>
      <c r="P32" s="40">
        <v>0.05</v>
      </c>
      <c r="Q32" s="40">
        <v>4.4999999999999998E-2</v>
      </c>
      <c r="R32" s="40">
        <v>0.04</v>
      </c>
    </row>
    <row r="33" spans="1:51">
      <c r="B33" t="s">
        <v>971</v>
      </c>
      <c r="C33" t="s">
        <v>970</v>
      </c>
      <c r="D33" s="40">
        <v>0.31530000000000002</v>
      </c>
      <c r="E33" s="40">
        <v>0.33340000000000003</v>
      </c>
      <c r="F33" s="190">
        <v>0.373</v>
      </c>
      <c r="G33" s="190">
        <v>0.41759999999999997</v>
      </c>
      <c r="H33" s="190">
        <v>0.43799999999999994</v>
      </c>
      <c r="I33" s="190">
        <v>0.44650000000000001</v>
      </c>
      <c r="J33" s="190">
        <v>0.45329999999999998</v>
      </c>
    </row>
    <row r="34" spans="1:51">
      <c r="C34" t="s">
        <v>969</v>
      </c>
      <c r="D34" s="40">
        <v>0.49709999999999999</v>
      </c>
      <c r="E34" s="40">
        <v>0.5121</v>
      </c>
      <c r="F34" s="190">
        <v>0.48420000000000002</v>
      </c>
      <c r="G34" s="190">
        <v>0.44840000000000002</v>
      </c>
      <c r="H34" s="190">
        <v>0.40689999999999998</v>
      </c>
      <c r="I34" s="190">
        <v>0.41749999999999998</v>
      </c>
      <c r="J34" s="190">
        <v>0.41249999999999998</v>
      </c>
    </row>
    <row r="35" spans="1:51">
      <c r="C35" t="s">
        <v>968</v>
      </c>
      <c r="D35" s="40">
        <f t="shared" ref="D35:J35" si="11">1-D33-D34</f>
        <v>0.18759999999999999</v>
      </c>
      <c r="E35" s="40">
        <f t="shared" si="11"/>
        <v>0.15449999999999997</v>
      </c>
      <c r="F35" s="40">
        <f t="shared" si="11"/>
        <v>0.14279999999999998</v>
      </c>
      <c r="G35" s="40">
        <f t="shared" si="11"/>
        <v>0.13400000000000001</v>
      </c>
      <c r="H35" s="40">
        <f t="shared" si="11"/>
        <v>0.15510000000000007</v>
      </c>
      <c r="I35" s="40">
        <f t="shared" si="11"/>
        <v>0.13600000000000001</v>
      </c>
      <c r="J35" s="40">
        <f t="shared" si="11"/>
        <v>0.13419999999999999</v>
      </c>
    </row>
    <row r="36" spans="1:51">
      <c r="B36" t="s">
        <v>961</v>
      </c>
      <c r="C36" t="s">
        <v>970</v>
      </c>
      <c r="D36" s="40">
        <v>0.57140000000000002</v>
      </c>
      <c r="E36" s="40">
        <v>0.56369999999999998</v>
      </c>
      <c r="F36" s="40">
        <v>0.56079999999999997</v>
      </c>
      <c r="G36" s="40">
        <v>0.5645</v>
      </c>
      <c r="H36" s="40">
        <v>0.621</v>
      </c>
      <c r="I36" s="40">
        <v>0.63170000000000004</v>
      </c>
      <c r="J36" s="40">
        <v>0.62849999999999995</v>
      </c>
    </row>
    <row r="37" spans="1:51">
      <c r="C37" t="s">
        <v>969</v>
      </c>
      <c r="D37" s="40">
        <v>0.17560000000000001</v>
      </c>
      <c r="E37" s="40">
        <v>0.17399999999999999</v>
      </c>
      <c r="F37" s="40">
        <v>0.15989999999999999</v>
      </c>
      <c r="G37" s="40">
        <v>0.14080000000000001</v>
      </c>
      <c r="H37" s="40">
        <v>0.1</v>
      </c>
      <c r="I37" s="40">
        <v>0.11</v>
      </c>
      <c r="J37" s="40">
        <v>0.12230000000000001</v>
      </c>
    </row>
    <row r="38" spans="1:51">
      <c r="C38" t="s">
        <v>968</v>
      </c>
      <c r="D38" s="40">
        <f t="shared" ref="D38:J38" si="12">1-D36-D37</f>
        <v>0.253</v>
      </c>
      <c r="E38" s="40">
        <f t="shared" si="12"/>
        <v>0.26230000000000003</v>
      </c>
      <c r="F38" s="40">
        <f t="shared" si="12"/>
        <v>0.27930000000000005</v>
      </c>
      <c r="G38" s="40">
        <f t="shared" si="12"/>
        <v>0.29469999999999996</v>
      </c>
      <c r="H38" s="40">
        <f t="shared" si="12"/>
        <v>0.27900000000000003</v>
      </c>
      <c r="I38" s="40">
        <f t="shared" si="12"/>
        <v>0.25829999999999997</v>
      </c>
      <c r="J38" s="40">
        <f t="shared" si="12"/>
        <v>0.24920000000000003</v>
      </c>
    </row>
    <row r="39" spans="1:51">
      <c r="B39" t="s">
        <v>960</v>
      </c>
      <c r="I39" s="40">
        <f>17.6329/I8</f>
        <v>8.2783568075117372E-2</v>
      </c>
      <c r="J39" s="40">
        <f>14.7678/J8</f>
        <v>6.4488209606986896E-2</v>
      </c>
    </row>
    <row r="40" spans="1:51">
      <c r="B40" t="s">
        <v>959</v>
      </c>
      <c r="J40" s="19">
        <v>0.1</v>
      </c>
    </row>
    <row r="43" spans="1:51">
      <c r="B43" s="16" t="s">
        <v>967</v>
      </c>
      <c r="C43" s="16">
        <v>2017</v>
      </c>
      <c r="D43" s="16">
        <v>2018</v>
      </c>
      <c r="E43" s="16">
        <v>2019</v>
      </c>
      <c r="F43" s="16">
        <v>2020</v>
      </c>
      <c r="G43" s="16">
        <v>2021</v>
      </c>
      <c r="H43" s="16">
        <v>2022</v>
      </c>
      <c r="I43" s="16">
        <v>2023</v>
      </c>
      <c r="J43" s="16">
        <v>2024</v>
      </c>
      <c r="K43" s="16">
        <v>2025</v>
      </c>
      <c r="L43" s="16">
        <v>2026</v>
      </c>
      <c r="M43" s="16">
        <v>2027</v>
      </c>
      <c r="N43" s="16">
        <v>2028</v>
      </c>
      <c r="O43" s="16">
        <v>2029</v>
      </c>
      <c r="P43" s="16">
        <v>2030</v>
      </c>
      <c r="Q43" s="16">
        <v>2031</v>
      </c>
      <c r="R43" s="16">
        <v>2032</v>
      </c>
      <c r="S43" s="16">
        <v>2033</v>
      </c>
      <c r="T43" s="16">
        <v>2034</v>
      </c>
      <c r="U43" s="16">
        <v>2035</v>
      </c>
      <c r="V43" s="16">
        <v>2036</v>
      </c>
      <c r="W43" s="16">
        <v>2037</v>
      </c>
      <c r="X43" s="16">
        <v>2038</v>
      </c>
      <c r="Y43" s="16">
        <v>2039</v>
      </c>
      <c r="Z43" s="16">
        <v>2040</v>
      </c>
      <c r="AA43" s="16">
        <v>2041</v>
      </c>
      <c r="AB43" s="16">
        <v>2042</v>
      </c>
      <c r="AC43" s="16">
        <v>2043</v>
      </c>
      <c r="AD43" s="16">
        <v>2044</v>
      </c>
      <c r="AE43" s="16">
        <v>2045</v>
      </c>
      <c r="AF43" s="16">
        <v>2046</v>
      </c>
      <c r="AG43" s="16">
        <v>2047</v>
      </c>
      <c r="AH43" s="16">
        <v>2048</v>
      </c>
      <c r="AI43" s="16">
        <v>2049</v>
      </c>
      <c r="AJ43" s="16">
        <v>2050</v>
      </c>
      <c r="AK43" s="16">
        <v>2051</v>
      </c>
      <c r="AL43" s="16">
        <v>2052</v>
      </c>
      <c r="AM43" s="16">
        <v>2053</v>
      </c>
      <c r="AN43" s="16">
        <v>2054</v>
      </c>
      <c r="AO43" s="16">
        <v>2055</v>
      </c>
      <c r="AP43" s="16">
        <v>2056</v>
      </c>
      <c r="AQ43" s="16">
        <v>2057</v>
      </c>
      <c r="AR43" s="16">
        <v>2058</v>
      </c>
      <c r="AS43" s="16">
        <v>2059</v>
      </c>
      <c r="AT43" s="16">
        <v>2060</v>
      </c>
      <c r="AU43" s="16">
        <v>2061</v>
      </c>
      <c r="AV43" s="16">
        <v>2062</v>
      </c>
      <c r="AW43" s="16">
        <v>2063</v>
      </c>
      <c r="AX43" s="16">
        <v>2064</v>
      </c>
      <c r="AY43" s="16">
        <v>2065</v>
      </c>
    </row>
    <row r="44" spans="1:51">
      <c r="A44" t="s">
        <v>966</v>
      </c>
      <c r="C44" s="37">
        <v>5545.1100000000006</v>
      </c>
      <c r="D44" s="37">
        <v>6367.2699999999968</v>
      </c>
      <c r="E44" s="37">
        <v>7425.43</v>
      </c>
      <c r="F44" s="37">
        <v>956.5199999999968</v>
      </c>
      <c r="G44" s="37">
        <v>147.72000000000116</v>
      </c>
      <c r="H44" s="37">
        <v>185.79000000000087</v>
      </c>
      <c r="I44" s="37">
        <v>2905.9499999999971</v>
      </c>
      <c r="J44" s="37">
        <v>7477.0093499999921</v>
      </c>
      <c r="K44" s="37">
        <f t="shared" ref="K44:AT44" si="13">SUM(K45:K50)</f>
        <v>7865.7609092396515</v>
      </c>
      <c r="L44" s="37">
        <f t="shared" si="13"/>
        <v>8275.0929904670866</v>
      </c>
      <c r="M44" s="37">
        <f t="shared" si="13"/>
        <v>8706.1092902457221</v>
      </c>
      <c r="N44" s="37">
        <f t="shared" si="13"/>
        <v>9159.9732309899591</v>
      </c>
      <c r="O44" s="37">
        <f t="shared" si="13"/>
        <v>9637.9112131432576</v>
      </c>
      <c r="P44" s="37">
        <f t="shared" si="13"/>
        <v>10141.216045197545</v>
      </c>
      <c r="Q44" s="37">
        <f t="shared" si="13"/>
        <v>10671.250561307359</v>
      </c>
      <c r="R44" s="37">
        <f t="shared" si="13"/>
        <v>11229.451436787989</v>
      </c>
      <c r="S44" s="37">
        <f t="shared" si="13"/>
        <v>11817.333212352523</v>
      </c>
      <c r="T44" s="37">
        <f t="shared" si="13"/>
        <v>12436.492538539109</v>
      </c>
      <c r="U44" s="37">
        <f t="shared" si="13"/>
        <v>13088.612652409325</v>
      </c>
      <c r="V44" s="37">
        <f t="shared" si="13"/>
        <v>13775.468099262525</v>
      </c>
      <c r="W44" s="37">
        <f t="shared" si="13"/>
        <v>14498.929712811669</v>
      </c>
      <c r="X44" s="37">
        <f t="shared" si="13"/>
        <v>15260.969868005339</v>
      </c>
      <c r="Y44" s="37">
        <f t="shared" si="13"/>
        <v>16063.668021460557</v>
      </c>
      <c r="Z44" s="37">
        <f t="shared" si="13"/>
        <v>16909.216555293697</v>
      </c>
      <c r="AA44" s="37">
        <f t="shared" si="13"/>
        <v>17799.926941005066</v>
      </c>
      <c r="AB44" s="37">
        <f t="shared" si="13"/>
        <v>18738.236240988466</v>
      </c>
      <c r="AC44" s="37">
        <f t="shared" si="13"/>
        <v>19726.713966203453</v>
      </c>
      <c r="AD44" s="37">
        <f t="shared" si="13"/>
        <v>20768.069309567545</v>
      </c>
      <c r="AE44" s="37">
        <f t="shared" si="13"/>
        <v>21865.158775701275</v>
      </c>
      <c r="AF44" s="37">
        <f t="shared" si="13"/>
        <v>23020.994228793777</v>
      </c>
      <c r="AG44" s="37">
        <f t="shared" si="13"/>
        <v>24238.751381554273</v>
      </c>
      <c r="AH44" s="37">
        <f t="shared" si="13"/>
        <v>25521.778749477831</v>
      </c>
      <c r="AI44" s="37">
        <f t="shared" si="13"/>
        <v>26873.607095986823</v>
      </c>
      <c r="AJ44" s="37">
        <f t="shared" si="13"/>
        <v>28297.959395415925</v>
      </c>
      <c r="AK44" s="37">
        <f t="shared" si="13"/>
        <v>29798.761342292048</v>
      </c>
      <c r="AL44" s="37">
        <f t="shared" si="13"/>
        <v>31380.152436926262</v>
      </c>
      <c r="AM44" s="37">
        <f t="shared" si="13"/>
        <v>33046.497678986416</v>
      </c>
      <c r="AN44" s="37">
        <f t="shared" si="13"/>
        <v>34802.399902461904</v>
      </c>
      <c r="AO44" s="37">
        <f t="shared" si="13"/>
        <v>36652.712787270721</v>
      </c>
      <c r="AP44" s="37">
        <f t="shared" si="13"/>
        <v>38602.554584698832</v>
      </c>
      <c r="AQ44" s="37">
        <f t="shared" si="13"/>
        <v>40657.322595909012</v>
      </c>
      <c r="AR44" s="37">
        <f t="shared" si="13"/>
        <v>42822.708444915661</v>
      </c>
      <c r="AS44" s="37">
        <f t="shared" si="13"/>
        <v>45104.714189700877</v>
      </c>
      <c r="AT44" s="37">
        <f t="shared" si="13"/>
        <v>47509.669317551219</v>
      </c>
      <c r="AU44" s="37">
        <f t="shared" ref="AU44:AY44" si="14">SUM(AU45:AU50)</f>
        <v>50044.248673231064</v>
      </c>
      <c r="AV44" s="37">
        <f t="shared" si="14"/>
        <v>52715.491371285192</v>
      </c>
      <c r="AW44" s="37">
        <f t="shared" si="14"/>
        <v>55530.8207465866</v>
      </c>
      <c r="AX44" s="37">
        <f t="shared" si="14"/>
        <v>58498.06540022562</v>
      </c>
      <c r="AY44" s="37">
        <f t="shared" si="14"/>
        <v>61625.48140097945</v>
      </c>
    </row>
    <row r="45" spans="1:51">
      <c r="A45" t="s">
        <v>964</v>
      </c>
      <c r="C45" s="11">
        <f t="shared" ref="C45:J45" si="15">$V2*C$44</f>
        <v>4376.1294002528739</v>
      </c>
      <c r="D45" s="11">
        <f t="shared" si="15"/>
        <v>5024.9674842064633</v>
      </c>
      <c r="E45" s="11">
        <f t="shared" si="15"/>
        <v>5860.0537288745754</v>
      </c>
      <c r="F45" s="11">
        <f t="shared" si="15"/>
        <v>754.87326562139697</v>
      </c>
      <c r="G45" s="11">
        <f t="shared" si="15"/>
        <v>116.57872161334214</v>
      </c>
      <c r="H45" s="11">
        <f t="shared" si="15"/>
        <v>146.62307533538294</v>
      </c>
      <c r="I45" s="11">
        <f t="shared" si="15"/>
        <v>2293.3383162218288</v>
      </c>
      <c r="J45" s="37">
        <f t="shared" si="15"/>
        <v>5900.7594876387657</v>
      </c>
      <c r="K45" s="37">
        <f t="shared" ref="K45:AI45" si="16">($AJ45/$J45)^(1/26)*J45</f>
        <v>6224.9188662879887</v>
      </c>
      <c r="L45" s="37">
        <f t="shared" si="16"/>
        <v>6566.8860039191486</v>
      </c>
      <c r="M45" s="37">
        <f t="shared" si="16"/>
        <v>6927.6391732611737</v>
      </c>
      <c r="N45" s="37">
        <f t="shared" si="16"/>
        <v>7308.2103886470386</v>
      </c>
      <c r="O45" s="37">
        <f t="shared" si="16"/>
        <v>7709.688358319313</v>
      </c>
      <c r="P45" s="37">
        <f t="shared" si="16"/>
        <v>8133.2215989211927</v>
      </c>
      <c r="Q45" s="37">
        <f t="shared" si="16"/>
        <v>8580.0217210827104</v>
      </c>
      <c r="R45" s="37">
        <f t="shared" si="16"/>
        <v>9051.3668955012599</v>
      </c>
      <c r="S45" s="37">
        <f t="shared" si="16"/>
        <v>9548.6055094319436</v>
      </c>
      <c r="T45" s="37">
        <f t="shared" si="16"/>
        <v>10073.160024047926</v>
      </c>
      <c r="U45" s="37">
        <f t="shared" si="16"/>
        <v>10626.531043705634</v>
      </c>
      <c r="V45" s="37">
        <f t="shared" si="16"/>
        <v>11210.301608755848</v>
      </c>
      <c r="W45" s="37">
        <f t="shared" si="16"/>
        <v>11826.141724181196</v>
      </c>
      <c r="X45" s="37">
        <f t="shared" si="16"/>
        <v>12475.81313701525</v>
      </c>
      <c r="Y45" s="37">
        <f t="shared" si="16"/>
        <v>13161.174376210067</v>
      </c>
      <c r="Z45" s="37">
        <f t="shared" si="16"/>
        <v>13884.186069369845</v>
      </c>
      <c r="AA45" s="37">
        <f t="shared" si="16"/>
        <v>14646.916551560387</v>
      </c>
      <c r="AB45" s="37">
        <f t="shared" si="16"/>
        <v>15451.547782239602</v>
      </c>
      <c r="AC45" s="37">
        <f t="shared" si="16"/>
        <v>16300.381587235755</v>
      </c>
      <c r="AD45" s="37">
        <f t="shared" si="16"/>
        <v>17195.846243630007</v>
      </c>
      <c r="AE45" s="37">
        <f t="shared" si="16"/>
        <v>18140.503426380772</v>
      </c>
      <c r="AF45" s="37">
        <f t="shared" si="16"/>
        <v>19137.055536562235</v>
      </c>
      <c r="AG45" s="37">
        <f t="shared" si="16"/>
        <v>20188.353432181098</v>
      </c>
      <c r="AH45" s="37">
        <f t="shared" si="16"/>
        <v>21297.404583687268</v>
      </c>
      <c r="AI45" s="37">
        <f t="shared" si="16"/>
        <v>22467.381677509096</v>
      </c>
      <c r="AJ45" s="37">
        <f>D45*(1+AVERAGE(Q28:Q30))^32</f>
        <v>23701.631692225525</v>
      </c>
      <c r="AK45" s="37">
        <f t="shared" ref="AK45:AT45" si="17">($AJ45/$J45)^(1/26)*AJ45</f>
        <v>25003.685473339556</v>
      </c>
      <c r="AL45" s="37">
        <f t="shared" si="17"/>
        <v>26377.26783404372</v>
      </c>
      <c r="AM45" s="37">
        <f t="shared" si="17"/>
        <v>27826.308210873121</v>
      </c>
      <c r="AN45" s="37">
        <f t="shared" si="17"/>
        <v>29354.951904728856</v>
      </c>
      <c r="AO45" s="37">
        <f t="shared" si="17"/>
        <v>30967.571939429254</v>
      </c>
      <c r="AP45" s="37">
        <f t="shared" si="17"/>
        <v>32668.781571712952</v>
      </c>
      <c r="AQ45" s="37">
        <f t="shared" si="17"/>
        <v>34463.447488481455</v>
      </c>
      <c r="AR45" s="37">
        <f t="shared" si="17"/>
        <v>36356.703729034773</v>
      </c>
      <c r="AS45" s="37">
        <f t="shared" si="17"/>
        <v>38353.966372127827</v>
      </c>
      <c r="AT45" s="37">
        <f t="shared" si="17"/>
        <v>40460.949029863164</v>
      </c>
      <c r="AU45" s="37">
        <f t="shared" ref="AU45:AY45" si="18">($AJ45/$J45)^(1/26)*AT45</f>
        <v>42683.679192743723</v>
      </c>
      <c r="AV45" s="37">
        <f t="shared" si="18"/>
        <v>45028.515472644242</v>
      </c>
      <c r="AW45" s="37">
        <f t="shared" si="18"/>
        <v>47502.165793028704</v>
      </c>
      <c r="AX45" s="37">
        <f t="shared" si="18"/>
        <v>50111.70657845094</v>
      </c>
      <c r="AY45" s="37">
        <f t="shared" si="18"/>
        <v>52864.602998234193</v>
      </c>
    </row>
    <row r="46" spans="1:51">
      <c r="A46" t="s">
        <v>963</v>
      </c>
      <c r="C46" s="11">
        <f t="shared" ref="C46:J50" si="19">$V5*C$44</f>
        <v>486.75920608675995</v>
      </c>
      <c r="D46" s="11">
        <f t="shared" si="19"/>
        <v>558.92981205783872</v>
      </c>
      <c r="E46" s="11">
        <f t="shared" si="19"/>
        <v>651.81690023332442</v>
      </c>
      <c r="F46" s="11">
        <f t="shared" si="19"/>
        <v>83.964955754909468</v>
      </c>
      <c r="G46" s="11">
        <f t="shared" si="19"/>
        <v>12.967113352690342</v>
      </c>
      <c r="H46" s="11">
        <f t="shared" si="19"/>
        <v>16.30896283371467</v>
      </c>
      <c r="I46" s="11">
        <f t="shared" si="19"/>
        <v>255.08924348260334</v>
      </c>
      <c r="J46" s="37">
        <f t="shared" si="19"/>
        <v>656.34462348073839</v>
      </c>
      <c r="K46" s="37">
        <f t="shared" ref="K46:AI46" si="20">($AJ46/$J46)^(1/26)*J46</f>
        <v>679.70384028605019</v>
      </c>
      <c r="L46" s="37">
        <f t="shared" si="20"/>
        <v>703.89440847329888</v>
      </c>
      <c r="M46" s="37">
        <f t="shared" si="20"/>
        <v>728.94591572626712</v>
      </c>
      <c r="N46" s="37">
        <f t="shared" si="20"/>
        <v>754.88900275042113</v>
      </c>
      <c r="O46" s="37">
        <f t="shared" si="20"/>
        <v>781.75540074981018</v>
      </c>
      <c r="P46" s="37">
        <f t="shared" si="20"/>
        <v>809.5779702377647</v>
      </c>
      <c r="Q46" s="37">
        <f t="shared" si="20"/>
        <v>838.39074122886154</v>
      </c>
      <c r="R46" s="37">
        <f t="shared" si="20"/>
        <v>868.22895486131574</v>
      </c>
      <c r="S46" s="37">
        <f t="shared" si="20"/>
        <v>899.12910650070808</v>
      </c>
      <c r="T46" s="37">
        <f t="shared" si="20"/>
        <v>931.12899037776799</v>
      </c>
      <c r="U46" s="37">
        <f t="shared" si="20"/>
        <v>964.26774581480959</v>
      </c>
      <c r="V46" s="37">
        <f t="shared" si="20"/>
        <v>998.58590509735973</v>
      </c>
      <c r="W46" s="37">
        <f t="shared" si="20"/>
        <v>1034.1254430495317</v>
      </c>
      <c r="X46" s="37">
        <f t="shared" si="20"/>
        <v>1070.9298283737789</v>
      </c>
      <c r="Y46" s="37">
        <f t="shared" si="20"/>
        <v>1109.0440768178246</v>
      </c>
      <c r="Z46" s="37">
        <f t="shared" si="20"/>
        <v>1148.5148062337937</v>
      </c>
      <c r="AA46" s="37">
        <f t="shared" si="20"/>
        <v>1189.390293596894</v>
      </c>
      <c r="AB46" s="37">
        <f t="shared" si="20"/>
        <v>1231.7205340533828</v>
      </c>
      <c r="AC46" s="37">
        <f t="shared" si="20"/>
        <v>1275.5573020700431</v>
      </c>
      <c r="AD46" s="37">
        <f t="shared" si="20"/>
        <v>1320.9542147599618</v>
      </c>
      <c r="AE46" s="37">
        <f t="shared" si="20"/>
        <v>1367.9667974620638</v>
      </c>
      <c r="AF46" s="37">
        <f t="shared" si="20"/>
        <v>1416.6525516546128</v>
      </c>
      <c r="AG46" s="37">
        <f t="shared" si="20"/>
        <v>1467.0710252857439</v>
      </c>
      <c r="AH46" s="37">
        <f t="shared" si="20"/>
        <v>1519.2838856070509</v>
      </c>
      <c r="AI46" s="37">
        <f t="shared" si="20"/>
        <v>1573.354994599312</v>
      </c>
      <c r="AJ46" s="37">
        <f>D46*(1+Q25)^32</f>
        <v>1629.3504870826068</v>
      </c>
      <c r="AK46" s="37">
        <f t="shared" ref="AK46:AT46" si="21">($AJ46/$J46)^(1/26)*AJ46</f>
        <v>1687.3388516063544</v>
      </c>
      <c r="AL46" s="37">
        <f t="shared" si="21"/>
        <v>1747.3910142182347</v>
      </c>
      <c r="AM46" s="37">
        <f t="shared" si="21"/>
        <v>1809.5804252144158</v>
      </c>
      <c r="AN46" s="37">
        <f t="shared" si="21"/>
        <v>1873.98314897722</v>
      </c>
      <c r="AO46" s="37">
        <f t="shared" si="21"/>
        <v>1940.6779570100985</v>
      </c>
      <c r="AP46" s="37">
        <f t="shared" si="21"/>
        <v>2009.746424283707</v>
      </c>
      <c r="AQ46" s="37">
        <f t="shared" si="21"/>
        <v>2081.2730290109275</v>
      </c>
      <c r="AR46" s="37">
        <f t="shared" si="21"/>
        <v>2155.3452559728671</v>
      </c>
      <c r="AS46" s="37">
        <f t="shared" si="21"/>
        <v>2232.0537035222173</v>
      </c>
      <c r="AT46" s="37">
        <f t="shared" si="21"/>
        <v>2311.4921943948475</v>
      </c>
      <c r="AU46" s="37">
        <f t="shared" ref="AU46:AY46" si="22">($AJ46/$J46)^(1/26)*AT46</f>
        <v>2393.7578904651673</v>
      </c>
      <c r="AV46" s="37">
        <f t="shared" si="22"/>
        <v>2478.9514115856196</v>
      </c>
      <c r="AW46" s="37">
        <f t="shared" si="22"/>
        <v>2567.1769586556511</v>
      </c>
      <c r="AX46" s="37">
        <f t="shared" si="22"/>
        <v>2658.5424410706951</v>
      </c>
      <c r="AY46" s="37">
        <f t="shared" si="22"/>
        <v>2753.1596087070438</v>
      </c>
    </row>
    <row r="47" spans="1:51">
      <c r="A47" t="s">
        <v>962</v>
      </c>
      <c r="C47" s="11">
        <f t="shared" si="19"/>
        <v>413.24159694082289</v>
      </c>
      <c r="D47" s="11">
        <f t="shared" si="19"/>
        <v>474.51192545384885</v>
      </c>
      <c r="E47" s="11">
        <f t="shared" si="19"/>
        <v>553.36982515627176</v>
      </c>
      <c r="F47" s="11">
        <f t="shared" si="19"/>
        <v>71.283320313904426</v>
      </c>
      <c r="G47" s="11">
        <f t="shared" si="19"/>
        <v>11.008627186854515</v>
      </c>
      <c r="H47" s="11">
        <f t="shared" si="19"/>
        <v>13.845740895245692</v>
      </c>
      <c r="I47" s="11">
        <f t="shared" si="19"/>
        <v>216.56187499079061</v>
      </c>
      <c r="J47" s="37">
        <f t="shared" si="19"/>
        <v>557.21370435130427</v>
      </c>
      <c r="K47" s="37">
        <f t="shared" ref="K47:AI47" si="23">($AJ47/$J47)^(1/26)*J47</f>
        <v>577.73179767752094</v>
      </c>
      <c r="L47" s="37">
        <f t="shared" si="23"/>
        <v>599.00542187179735</v>
      </c>
      <c r="M47" s="37">
        <f t="shared" si="23"/>
        <v>621.06239759385642</v>
      </c>
      <c r="N47" s="37">
        <f t="shared" si="23"/>
        <v>643.93156993424202</v>
      </c>
      <c r="O47" s="37">
        <f t="shared" si="23"/>
        <v>667.6428461365914</v>
      </c>
      <c r="P47" s="37">
        <f t="shared" si="23"/>
        <v>692.22723470894232</v>
      </c>
      <c r="Q47" s="37">
        <f t="shared" si="23"/>
        <v>717.71688597522268</v>
      </c>
      <c r="R47" s="37">
        <f t="shared" si="23"/>
        <v>744.14513411995404</v>
      </c>
      <c r="S47" s="37">
        <f t="shared" si="23"/>
        <v>771.54654078115311</v>
      </c>
      <c r="T47" s="37">
        <f t="shared" si="23"/>
        <v>799.95694024844022</v>
      </c>
      <c r="U47" s="37">
        <f t="shared" si="23"/>
        <v>829.41348632546203</v>
      </c>
      <c r="V47" s="37">
        <f t="shared" si="23"/>
        <v>859.95470091791458</v>
      </c>
      <c r="W47" s="37">
        <f t="shared" si="23"/>
        <v>891.62052441070534</v>
      </c>
      <c r="X47" s="37">
        <f t="shared" si="23"/>
        <v>924.45236790013814</v>
      </c>
      <c r="Y47" s="37">
        <f t="shared" si="23"/>
        <v>958.49316734942511</v>
      </c>
      <c r="Z47" s="37">
        <f t="shared" si="23"/>
        <v>993.78743973834946</v>
      </c>
      <c r="AA47" s="37">
        <f t="shared" si="23"/>
        <v>1030.3813412805087</v>
      </c>
      <c r="AB47" s="37">
        <f t="shared" si="23"/>
        <v>1068.3227277842707</v>
      </c>
      <c r="AC47" s="37">
        <f t="shared" si="23"/>
        <v>1107.6612172363828</v>
      </c>
      <c r="AD47" s="37">
        <f t="shared" si="23"/>
        <v>1148.4482546900742</v>
      </c>
      <c r="AE47" s="37">
        <f t="shared" si="23"/>
        <v>1190.7371795425136</v>
      </c>
      <c r="AF47" s="37">
        <f t="shared" si="23"/>
        <v>1234.5832952895987</v>
      </c>
      <c r="AG47" s="37">
        <f t="shared" si="23"/>
        <v>1280.0439418493065</v>
      </c>
      <c r="AH47" s="37">
        <f t="shared" si="23"/>
        <v>1327.1785705481796</v>
      </c>
      <c r="AI47" s="37">
        <f t="shared" si="23"/>
        <v>1376.0488218690159</v>
      </c>
      <c r="AJ47" s="37">
        <f>D47*(1+Q27)^32</f>
        <v>1426.7186060614313</v>
      </c>
      <c r="AK47" s="37">
        <f t="shared" ref="AK47:AT47" si="24">($AJ47/$J47)^(1/26)*AJ47</f>
        <v>1479.2541867207365</v>
      </c>
      <c r="AL47" s="37">
        <f t="shared" si="24"/>
        <v>1533.7242674443744</v>
      </c>
      <c r="AM47" s="37">
        <f t="shared" si="24"/>
        <v>1590.2000816793143</v>
      </c>
      <c r="AN47" s="37">
        <f t="shared" si="24"/>
        <v>1648.7554858778492</v>
      </c>
      <c r="AO47" s="37">
        <f t="shared" si="24"/>
        <v>1709.4670560836407</v>
      </c>
      <c r="AP47" s="37">
        <f t="shared" si="24"/>
        <v>1772.4141880743202</v>
      </c>
      <c r="AQ47" s="37">
        <f t="shared" si="24"/>
        <v>1837.6792011916064</v>
      </c>
      <c r="AR47" s="37">
        <f t="shared" si="24"/>
        <v>1905.3474459947251</v>
      </c>
      <c r="AS47" s="37">
        <f t="shared" si="24"/>
        <v>1975.5074158779153</v>
      </c>
      <c r="AT47" s="37">
        <f t="shared" si="24"/>
        <v>2048.2508627979878</v>
      </c>
      <c r="AU47" s="37">
        <f t="shared" ref="AU47:AY47" si="25">($AJ47/$J47)^(1/26)*AT47</f>
        <v>2123.6729172632831</v>
      </c>
      <c r="AV47" s="37">
        <f t="shared" si="25"/>
        <v>2201.8722127409392</v>
      </c>
      <c r="AW47" s="37">
        <f t="shared" si="25"/>
        <v>2282.9510146451694</v>
      </c>
      <c r="AX47" s="37">
        <f t="shared" si="25"/>
        <v>2367.0153540752322</v>
      </c>
      <c r="AY47" s="37">
        <f t="shared" si="25"/>
        <v>2454.1751664779863</v>
      </c>
    </row>
    <row r="48" spans="1:51">
      <c r="A48" t="s">
        <v>961</v>
      </c>
      <c r="C48" s="11">
        <f t="shared" si="19"/>
        <v>250.8506316275278</v>
      </c>
      <c r="D48" s="11">
        <f t="shared" si="19"/>
        <v>288.04364588673769</v>
      </c>
      <c r="E48" s="11">
        <f t="shared" si="19"/>
        <v>335.91286838421485</v>
      </c>
      <c r="F48" s="11">
        <f t="shared" si="19"/>
        <v>43.271214847741895</v>
      </c>
      <c r="G48" s="11">
        <f t="shared" si="19"/>
        <v>6.6825825464271578</v>
      </c>
      <c r="H48" s="11">
        <f t="shared" si="19"/>
        <v>8.4047996974052097</v>
      </c>
      <c r="I48" s="11">
        <f t="shared" si="19"/>
        <v>131.45986156776215</v>
      </c>
      <c r="J48" s="37">
        <f t="shared" si="19"/>
        <v>338.246223813852</v>
      </c>
      <c r="K48" s="37">
        <f t="shared" ref="K48:AI48" si="26">($AJ48/$J48)^(1/26)*J48</f>
        <v>357.80434598170245</v>
      </c>
      <c r="L48" s="37">
        <f t="shared" si="26"/>
        <v>378.49336072366503</v>
      </c>
      <c r="M48" s="37">
        <f t="shared" si="26"/>
        <v>400.37865867403514</v>
      </c>
      <c r="N48" s="37">
        <f t="shared" si="26"/>
        <v>423.52941149383997</v>
      </c>
      <c r="O48" s="37">
        <f t="shared" si="26"/>
        <v>448.01879049791415</v>
      </c>
      <c r="P48" s="37">
        <f t="shared" si="26"/>
        <v>473.92419792346175</v>
      </c>
      <c r="Q48" s="37">
        <f t="shared" si="26"/>
        <v>501.32751157106264</v>
      </c>
      <c r="R48" s="37">
        <f t="shared" si="26"/>
        <v>530.3153435913465</v>
      </c>
      <c r="S48" s="37">
        <f t="shared" si="26"/>
        <v>560.97931423526768</v>
      </c>
      <c r="T48" s="37">
        <f t="shared" si="26"/>
        <v>593.41634143320744</v>
      </c>
      <c r="U48" s="37">
        <f t="shared" si="26"/>
        <v>627.72894711816184</v>
      </c>
      <c r="V48" s="37">
        <f t="shared" si="26"/>
        <v>664.02558126119277</v>
      </c>
      <c r="W48" s="37">
        <f t="shared" si="26"/>
        <v>702.42096464330416</v>
      </c>
      <c r="X48" s="37">
        <f t="shared" si="26"/>
        <v>743.03645144712311</v>
      </c>
      <c r="Y48" s="37">
        <f t="shared" si="26"/>
        <v>786.00041281440974</v>
      </c>
      <c r="Z48" s="37">
        <f t="shared" si="26"/>
        <v>831.44864258168479</v>
      </c>
      <c r="AA48" s="37">
        <f t="shared" si="26"/>
        <v>879.52478647636224</v>
      </c>
      <c r="AB48" s="37">
        <f t="shared" si="26"/>
        <v>930.38079612992158</v>
      </c>
      <c r="AC48" s="37">
        <f t="shared" si="26"/>
        <v>984.177409343097</v>
      </c>
      <c r="AD48" s="37">
        <f t="shared" si="26"/>
        <v>1041.0846581210287</v>
      </c>
      <c r="AE48" s="37">
        <f t="shared" si="26"/>
        <v>1101.2824060840971</v>
      </c>
      <c r="AF48" s="37">
        <f t="shared" si="26"/>
        <v>1164.960916953004</v>
      </c>
      <c r="AG48" s="37">
        <f t="shared" si="26"/>
        <v>1232.3214559048799</v>
      </c>
      <c r="AH48" s="37">
        <f t="shared" si="26"/>
        <v>1303.5769257010927</v>
      </c>
      <c r="AI48" s="37">
        <f t="shared" si="26"/>
        <v>1378.9525395973292</v>
      </c>
      <c r="AJ48" s="37">
        <f>D48*(1+Q29)^32</f>
        <v>1458.6865331627812</v>
      </c>
      <c r="AK48" s="37">
        <f t="shared" ref="AK48:AT48" si="27">($AJ48/$J48)^(1/26)*AJ48</f>
        <v>1543.0309172582454</v>
      </c>
      <c r="AL48" s="37">
        <f t="shared" si="27"/>
        <v>1632.2522745530291</v>
      </c>
      <c r="AM48" s="37">
        <f t="shared" si="27"/>
        <v>1726.6326020981744</v>
      </c>
      <c r="AN48" s="37">
        <f t="shared" si="27"/>
        <v>1826.4702026190723</v>
      </c>
      <c r="AO48" s="37">
        <f t="shared" si="27"/>
        <v>1932.0806273445278</v>
      </c>
      <c r="AP48" s="37">
        <f t="shared" si="27"/>
        <v>2043.7976733522235</v>
      </c>
      <c r="AQ48" s="37">
        <f t="shared" si="27"/>
        <v>2161.9744385828376</v>
      </c>
      <c r="AR48" s="37">
        <f t="shared" si="27"/>
        <v>2286.9844378573407</v>
      </c>
      <c r="AS48" s="37">
        <f t="shared" si="27"/>
        <v>2419.2227834248069</v>
      </c>
      <c r="AT48" s="37">
        <f t="shared" si="27"/>
        <v>2559.1074337720311</v>
      </c>
      <c r="AU48" s="37">
        <f t="shared" ref="AU48:AY48" si="28">($AJ48/$J48)^(1/26)*AT48</f>
        <v>2707.0805146419966</v>
      </c>
      <c r="AV48" s="37">
        <f t="shared" si="28"/>
        <v>2863.609716436466</v>
      </c>
      <c r="AW48" s="37">
        <f t="shared" si="28"/>
        <v>3029.1897724193832</v>
      </c>
      <c r="AX48" s="37">
        <f t="shared" si="28"/>
        <v>3204.3440223931716</v>
      </c>
      <c r="AY48" s="37">
        <f t="shared" si="28"/>
        <v>3389.6260667901456</v>
      </c>
    </row>
    <row r="49" spans="1:51">
      <c r="A49" t="s">
        <v>960</v>
      </c>
      <c r="C49" s="11">
        <f t="shared" si="19"/>
        <v>13.612497800764697</v>
      </c>
      <c r="D49" s="11">
        <f t="shared" si="19"/>
        <v>15.630789807934374</v>
      </c>
      <c r="E49" s="11">
        <f t="shared" si="19"/>
        <v>18.228430012160661</v>
      </c>
      <c r="F49" s="11">
        <f t="shared" si="19"/>
        <v>2.3481277010532526</v>
      </c>
      <c r="G49" s="11">
        <f t="shared" si="19"/>
        <v>0.36263269351355998</v>
      </c>
      <c r="H49" s="11">
        <f t="shared" si="19"/>
        <v>0.45608941326756092</v>
      </c>
      <c r="I49" s="11">
        <f t="shared" si="19"/>
        <v>7.1337156493076108</v>
      </c>
      <c r="J49" s="37">
        <f t="shared" si="19"/>
        <v>18.355050365668482</v>
      </c>
      <c r="K49" s="37">
        <f t="shared" ref="K49:AI49" si="29">($AJ49/$J49)^(1/26)*J49</f>
        <v>19.257490041410456</v>
      </c>
      <c r="L49" s="37">
        <f t="shared" si="29"/>
        <v>20.204298833669622</v>
      </c>
      <c r="M49" s="37">
        <f t="shared" si="29"/>
        <v>21.197658182993678</v>
      </c>
      <c r="N49" s="37">
        <f t="shared" si="29"/>
        <v>22.239856782074082</v>
      </c>
      <c r="O49" s="37">
        <f t="shared" si="29"/>
        <v>23.333295848877313</v>
      </c>
      <c r="P49" s="37">
        <f t="shared" si="29"/>
        <v>24.480494659033532</v>
      </c>
      <c r="Q49" s="37">
        <f t="shared" si="29"/>
        <v>25.684096350229257</v>
      </c>
      <c r="R49" s="37">
        <f t="shared" si="29"/>
        <v>26.946874011977304</v>
      </c>
      <c r="S49" s="37">
        <f t="shared" si="29"/>
        <v>28.271737074794778</v>
      </c>
      <c r="T49" s="37">
        <f t="shared" si="29"/>
        <v>29.661738013509765</v>
      </c>
      <c r="U49" s="37">
        <f t="shared" si="29"/>
        <v>31.120079380141053</v>
      </c>
      <c r="V49" s="37">
        <f t="shared" si="29"/>
        <v>32.650121182554606</v>
      </c>
      <c r="W49" s="37">
        <f t="shared" si="29"/>
        <v>34.255388625897169</v>
      </c>
      <c r="X49" s="37">
        <f t="shared" si="29"/>
        <v>35.939580234643216</v>
      </c>
      <c r="Y49" s="37">
        <f t="shared" si="29"/>
        <v>37.706576373968318</v>
      </c>
      <c r="Z49" s="37">
        <f t="shared" si="29"/>
        <v>39.560448190082212</v>
      </c>
      <c r="AA49" s="37">
        <f t="shared" si="29"/>
        <v>41.505466990119956</v>
      </c>
      <c r="AB49" s="37">
        <f t="shared" si="29"/>
        <v>43.546114083202383</v>
      </c>
      <c r="AC49" s="37">
        <f t="shared" si="29"/>
        <v>45.687091105339626</v>
      </c>
      <c r="AD49" s="37">
        <f t="shared" si="29"/>
        <v>47.933330851966168</v>
      </c>
      <c r="AE49" s="37">
        <f t="shared" si="29"/>
        <v>50.290008643065526</v>
      </c>
      <c r="AF49" s="37">
        <f t="shared" si="29"/>
        <v>52.762554247069708</v>
      </c>
      <c r="AG49" s="37">
        <f t="shared" si="29"/>
        <v>55.356664391006092</v>
      </c>
      <c r="AH49" s="37">
        <f t="shared" si="29"/>
        <v>58.078315885714879</v>
      </c>
      <c r="AI49" s="37">
        <f t="shared" si="29"/>
        <v>60.933779396377687</v>
      </c>
      <c r="AJ49" s="37">
        <f>D49*(1+Q32)^32</f>
        <v>63.929633890084283</v>
      </c>
      <c r="AK49" s="37">
        <f t="shared" ref="AK49:AT49" si="30">($AJ49/$J49)^(1/26)*AJ49</f>
        <v>67.072781793724999</v>
      </c>
      <c r="AL49" s="37">
        <f t="shared" si="30"/>
        <v>70.370464897131555</v>
      </c>
      <c r="AM49" s="37">
        <f t="shared" si="30"/>
        <v>73.830281038108211</v>
      </c>
      <c r="AN49" s="37">
        <f t="shared" si="30"/>
        <v>77.460201607794559</v>
      </c>
      <c r="AO49" s="37">
        <f t="shared" si="30"/>
        <v>81.268589916692562</v>
      </c>
      <c r="AP49" s="37">
        <f t="shared" si="30"/>
        <v>85.264220463672885</v>
      </c>
      <c r="AQ49" s="37">
        <f t="shared" si="30"/>
        <v>89.456299152356266</v>
      </c>
      <c r="AR49" s="37">
        <f t="shared" si="30"/>
        <v>93.854484501448283</v>
      </c>
      <c r="AS49" s="37">
        <f t="shared" si="30"/>
        <v>98.468909897895969</v>
      </c>
      <c r="AT49" s="37">
        <f t="shared" si="30"/>
        <v>103.31020694413735</v>
      </c>
      <c r="AU49" s="37">
        <f t="shared" ref="AU49:AY49" si="31">($AJ49/$J49)^(1/26)*AT49</f>
        <v>108.38952995323594</v>
      </c>
      <c r="AV49" s="37">
        <f t="shared" si="31"/>
        <v>113.71858164833657</v>
      </c>
      <c r="AW49" s="37">
        <f t="shared" si="31"/>
        <v>119.30964012565414</v>
      </c>
      <c r="AX49" s="37">
        <f t="shared" si="31"/>
        <v>125.17558714311771</v>
      </c>
      <c r="AY49" s="37">
        <f t="shared" si="31"/>
        <v>131.32993779984673</v>
      </c>
    </row>
    <row r="50" spans="1:51">
      <c r="A50" t="s">
        <v>959</v>
      </c>
      <c r="C50" s="11">
        <f t="shared" si="19"/>
        <v>4.5166672912517116</v>
      </c>
      <c r="D50" s="11">
        <f t="shared" si="19"/>
        <v>5.1863425871746935</v>
      </c>
      <c r="E50" s="11">
        <f t="shared" si="19"/>
        <v>6.048247339453896</v>
      </c>
      <c r="F50" s="11">
        <f t="shared" si="19"/>
        <v>0.77911576099086799</v>
      </c>
      <c r="G50" s="11">
        <f t="shared" si="19"/>
        <v>0.12032260717347501</v>
      </c>
      <c r="H50" s="11">
        <f t="shared" si="19"/>
        <v>0.15133182498483516</v>
      </c>
      <c r="I50" s="11">
        <f t="shared" si="19"/>
        <v>2.3669880877048239</v>
      </c>
      <c r="J50" s="37">
        <f t="shared" si="19"/>
        <v>6.0902603496645114</v>
      </c>
      <c r="K50" s="37">
        <f t="shared" ref="K50:AI50" si="32">($AJ50/$J50)^(1/26)*J50</f>
        <v>6.3445689649788157</v>
      </c>
      <c r="L50" s="37">
        <f t="shared" si="32"/>
        <v>6.6094966455070789</v>
      </c>
      <c r="M50" s="37">
        <f t="shared" si="32"/>
        <v>6.8854868073949911</v>
      </c>
      <c r="N50" s="37">
        <f t="shared" si="32"/>
        <v>7.1730013823425116</v>
      </c>
      <c r="O50" s="37">
        <f t="shared" si="32"/>
        <v>7.4725215907506133</v>
      </c>
      <c r="P50" s="37">
        <f t="shared" si="32"/>
        <v>7.7845487471520158</v>
      </c>
      <c r="Q50" s="37">
        <f t="shared" si="32"/>
        <v>8.1096050992739706</v>
      </c>
      <c r="R50" s="37">
        <f t="shared" si="32"/>
        <v>8.4482347021374657</v>
      </c>
      <c r="S50" s="37">
        <f t="shared" si="32"/>
        <v>8.8010043286558428</v>
      </c>
      <c r="T50" s="37">
        <f t="shared" si="32"/>
        <v>9.1685044182569317</v>
      </c>
      <c r="U50" s="37">
        <f t="shared" si="32"/>
        <v>9.55135006511642</v>
      </c>
      <c r="V50" s="37">
        <f t="shared" si="32"/>
        <v>9.9501820476565008</v>
      </c>
      <c r="W50" s="37">
        <f t="shared" si="32"/>
        <v>10.365667901032895</v>
      </c>
      <c r="X50" s="37">
        <f t="shared" si="32"/>
        <v>10.798503034405282</v>
      </c>
      <c r="Y50" s="37">
        <f t="shared" si="32"/>
        <v>11.249411894861172</v>
      </c>
      <c r="Z50" s="37">
        <f t="shared" si="32"/>
        <v>11.719149179941274</v>
      </c>
      <c r="AA50" s="37">
        <f t="shared" si="32"/>
        <v>12.208501100795823</v>
      </c>
      <c r="AB50" s="37">
        <f t="shared" si="32"/>
        <v>12.718286698086022</v>
      </c>
      <c r="AC50" s="37">
        <f t="shared" si="32"/>
        <v>13.249359212833072</v>
      </c>
      <c r="AD50" s="37">
        <f t="shared" si="32"/>
        <v>13.802607514509207</v>
      </c>
      <c r="AE50" s="37">
        <f t="shared" si="32"/>
        <v>14.37895758876096</v>
      </c>
      <c r="AF50" s="37">
        <f t="shared" si="32"/>
        <v>14.979374087254712</v>
      </c>
      <c r="AG50" s="37">
        <f t="shared" si="32"/>
        <v>15.604861942238539</v>
      </c>
      <c r="AH50" s="37">
        <f t="shared" si="32"/>
        <v>16.256468048522677</v>
      </c>
      <c r="AI50" s="37">
        <f t="shared" si="32"/>
        <v>16.935283015693788</v>
      </c>
      <c r="AJ50" s="37">
        <f>D50*(1+Q31)^32</f>
        <v>17.642442993495759</v>
      </c>
      <c r="AK50" s="37">
        <f t="shared" ref="AK50:AT50" si="33">($AJ50/$J50)^(1/26)*AJ50</f>
        <v>18.379131573432183</v>
      </c>
      <c r="AL50" s="37">
        <f t="shared" si="33"/>
        <v>19.146581769773363</v>
      </c>
      <c r="AM50" s="37">
        <f t="shared" si="33"/>
        <v>19.946078083283407</v>
      </c>
      <c r="AN50" s="37">
        <f t="shared" si="33"/>
        <v>20.778958651121563</v>
      </c>
      <c r="AO50" s="37">
        <f t="shared" si="33"/>
        <v>21.646617486516178</v>
      </c>
      <c r="AP50" s="37">
        <f t="shared" si="33"/>
        <v>22.550506811959806</v>
      </c>
      <c r="AQ50" s="37">
        <f t="shared" si="33"/>
        <v>23.492139489830659</v>
      </c>
      <c r="AR50" s="37">
        <f t="shared" si="33"/>
        <v>24.473091554508553</v>
      </c>
      <c r="AS50" s="37">
        <f t="shared" si="33"/>
        <v>25.495004850223424</v>
      </c>
      <c r="AT50" s="37">
        <f t="shared" si="33"/>
        <v>26.559589779051457</v>
      </c>
      <c r="AU50" s="37">
        <f t="shared" ref="AU50:AY50" si="34">($AJ50/$J50)^(1/26)*AT50</f>
        <v>27.668628163658216</v>
      </c>
      <c r="AV50" s="37">
        <f t="shared" si="34"/>
        <v>28.823976229580204</v>
      </c>
      <c r="AW50" s="37">
        <f t="shared" si="34"/>
        <v>30.027567712036408</v>
      </c>
      <c r="AX50" s="37">
        <f t="shared" si="34"/>
        <v>31.281417092469731</v>
      </c>
      <c r="AY50" s="37">
        <f t="shared" si="34"/>
        <v>32.587622970235429</v>
      </c>
    </row>
    <row r="51" spans="1:51"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</row>
    <row r="52" spans="1:51">
      <c r="I52" s="19">
        <f>I54/I53</f>
        <v>0.36262078804952175</v>
      </c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</row>
    <row r="53" spans="1:51">
      <c r="A53" t="s">
        <v>965</v>
      </c>
      <c r="E53" s="37">
        <f>E54</f>
        <v>3203.1439999999984</v>
      </c>
      <c r="F53" s="37">
        <f t="shared" ref="F53:M53" si="35">($M54/$E54)^(1/8)*E53</f>
        <v>3249.02514471828</v>
      </c>
      <c r="G53" s="37">
        <f t="shared" si="35"/>
        <v>3295.5634810709871</v>
      </c>
      <c r="H53" s="37">
        <f t="shared" si="35"/>
        <v>3342.7684225295361</v>
      </c>
      <c r="I53" s="37">
        <f t="shared" si="35"/>
        <v>3390.6495174018801</v>
      </c>
      <c r="J53" s="37">
        <f t="shared" si="35"/>
        <v>3439.216450763879</v>
      </c>
      <c r="K53" s="37">
        <f t="shared" si="35"/>
        <v>3488.4790464183338</v>
      </c>
      <c r="L53" s="37">
        <f t="shared" si="35"/>
        <v>3538.4472688820797</v>
      </c>
      <c r="M53" s="37">
        <f t="shared" si="35"/>
        <v>3589.1312254015452</v>
      </c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</row>
    <row r="54" spans="1:51">
      <c r="A54" t="s">
        <v>385</v>
      </c>
      <c r="C54" s="37">
        <v>2476.5100000000011</v>
      </c>
      <c r="D54" s="37">
        <v>2822.62</v>
      </c>
      <c r="E54" s="37">
        <v>3203.1439999999984</v>
      </c>
      <c r="F54" s="37">
        <v>442.40999999999985</v>
      </c>
      <c r="G54" s="37">
        <v>90.5600000000004</v>
      </c>
      <c r="H54" s="37">
        <v>108.85999999999967</v>
      </c>
      <c r="I54" s="37">
        <v>1229.5200000000004</v>
      </c>
      <c r="J54" s="37">
        <v>3097</v>
      </c>
      <c r="K54" s="37">
        <f t="shared" ref="K54:AT54" si="36">SUM(K55:K60)</f>
        <v>3252.7856729750297</v>
      </c>
      <c r="L54" s="37">
        <f t="shared" si="36"/>
        <v>3416.6844080533888</v>
      </c>
      <c r="M54" s="37">
        <f t="shared" si="36"/>
        <v>3589.1312254015461</v>
      </c>
      <c r="N54" s="37">
        <f t="shared" si="36"/>
        <v>3770.5850179619351</v>
      </c>
      <c r="O54" s="37">
        <f t="shared" si="36"/>
        <v>3961.5298848468292</v>
      </c>
      <c r="P54" s="37">
        <f t="shared" si="36"/>
        <v>4162.4765401827681</v>
      </c>
      <c r="Q54" s="37">
        <f t="shared" si="36"/>
        <v>4373.9638017151938</v>
      </c>
      <c r="R54" s="37">
        <f t="shared" si="36"/>
        <v>4596.5601637307755</v>
      </c>
      <c r="S54" s="37">
        <f t="shared" si="36"/>
        <v>4830.8654591170816</v>
      </c>
      <c r="T54" s="37">
        <f t="shared" si="36"/>
        <v>5077.5126156564702</v>
      </c>
      <c r="U54" s="37">
        <f t="shared" si="36"/>
        <v>5337.1695119444485</v>
      </c>
      <c r="V54" s="37">
        <f t="shared" si="36"/>
        <v>5610.5409386329902</v>
      </c>
      <c r="W54" s="37">
        <f t="shared" si="36"/>
        <v>5898.3706710275274</v>
      </c>
      <c r="X54" s="37">
        <f t="shared" si="36"/>
        <v>6201.4436594134759</v>
      </c>
      <c r="Y54" s="37">
        <f t="shared" si="36"/>
        <v>6520.5883438555102</v>
      </c>
      <c r="Z54" s="37">
        <f t="shared" si="36"/>
        <v>6856.6791006012518</v>
      </c>
      <c r="AA54" s="37">
        <f t="shared" si="36"/>
        <v>7210.6388276320286</v>
      </c>
      <c r="AB54" s="37">
        <f t="shared" si="36"/>
        <v>7583.44167733823</v>
      </c>
      <c r="AC54" s="37">
        <f t="shared" si="36"/>
        <v>7976.1159447566197</v>
      </c>
      <c r="AD54" s="37">
        <f t="shared" si="36"/>
        <v>8389.7471202936176</v>
      </c>
      <c r="AE54" s="37">
        <f t="shared" si="36"/>
        <v>8825.4811163732847</v>
      </c>
      <c r="AF54" s="37">
        <f t="shared" si="36"/>
        <v>9284.527677993281</v>
      </c>
      <c r="AG54" s="37">
        <f t="shared" si="36"/>
        <v>9768.163987748183</v>
      </c>
      <c r="AH54" s="37">
        <f t="shared" si="36"/>
        <v>10277.738476488963</v>
      </c>
      <c r="AI54" s="37">
        <f t="shared" si="36"/>
        <v>10814.674851432297</v>
      </c>
      <c r="AJ54" s="37">
        <f t="shared" si="36"/>
        <v>11380.476354215338</v>
      </c>
      <c r="AK54" s="37">
        <f t="shared" si="36"/>
        <v>11976.730262113339</v>
      </c>
      <c r="AL54" s="37">
        <f t="shared" si="36"/>
        <v>12605.11264640114</v>
      </c>
      <c r="AM54" s="37">
        <f t="shared" si="36"/>
        <v>13267.393402646871</v>
      </c>
      <c r="AN54" s="37">
        <f t="shared" si="36"/>
        <v>13965.441568581215</v>
      </c>
      <c r="AO54" s="37">
        <f t="shared" si="36"/>
        <v>14701.230946089416</v>
      </c>
      <c r="AP54" s="37">
        <f t="shared" si="36"/>
        <v>15476.84604482993</v>
      </c>
      <c r="AQ54" s="37">
        <f t="shared" si="36"/>
        <v>16294.488365995439</v>
      </c>
      <c r="AR54" s="37">
        <f t="shared" si="36"/>
        <v>17156.483045802961</v>
      </c>
      <c r="AS54" s="37">
        <f t="shared" si="36"/>
        <v>18065.2858794323</v>
      </c>
      <c r="AT54" s="37">
        <f t="shared" si="36"/>
        <v>19023.490747330965</v>
      </c>
      <c r="AU54" s="37">
        <f t="shared" ref="AU54:AY54" si="37">SUM(AU55:AU60)</f>
        <v>20033.837467071506</v>
      </c>
      <c r="AV54" s="37">
        <f t="shared" si="37"/>
        <v>21099.220095289285</v>
      </c>
      <c r="AW54" s="37">
        <f t="shared" si="37"/>
        <v>22222.695705647868</v>
      </c>
      <c r="AX54" s="37">
        <f t="shared" si="37"/>
        <v>23407.493670281663</v>
      </c>
      <c r="AY54" s="37">
        <f t="shared" si="37"/>
        <v>24657.025473754245</v>
      </c>
    </row>
    <row r="55" spans="1:51">
      <c r="A55" t="s">
        <v>964</v>
      </c>
      <c r="C55" s="11">
        <f t="shared" ref="C55:J57" si="38">C$54*$V14</f>
        <v>1220.7622677615332</v>
      </c>
      <c r="D55" s="11">
        <f t="shared" si="38"/>
        <v>1391.3725332136987</v>
      </c>
      <c r="E55" s="11">
        <f t="shared" si="38"/>
        <v>1578.9467167129326</v>
      </c>
      <c r="F55" s="11">
        <f t="shared" si="38"/>
        <v>218.08005414085929</v>
      </c>
      <c r="G55" s="11">
        <f t="shared" si="38"/>
        <v>44.640332955847093</v>
      </c>
      <c r="H55" s="11">
        <f t="shared" si="38"/>
        <v>53.661071616314906</v>
      </c>
      <c r="I55" s="11">
        <f t="shared" si="38"/>
        <v>606.07533321414417</v>
      </c>
      <c r="J55" s="37">
        <f t="shared" si="38"/>
        <v>1526.6244607360625</v>
      </c>
      <c r="K55" s="37">
        <f t="shared" ref="K55:AI55" si="39">($AJ55/$J55)^(1/26)*J55</f>
        <v>1614.7008373180884</v>
      </c>
      <c r="L55" s="37">
        <f t="shared" si="39"/>
        <v>1707.8586522704115</v>
      </c>
      <c r="M55" s="37">
        <f t="shared" si="39"/>
        <v>1806.3910717848439</v>
      </c>
      <c r="N55" s="37">
        <f t="shared" si="39"/>
        <v>1910.6081758499922</v>
      </c>
      <c r="O55" s="37">
        <f t="shared" si="39"/>
        <v>2020.8379340681497</v>
      </c>
      <c r="P55" s="37">
        <f t="shared" si="39"/>
        <v>2137.4272377705233</v>
      </c>
      <c r="Q55" s="37">
        <f t="shared" si="39"/>
        <v>2260.7429916788469</v>
      </c>
      <c r="R55" s="37">
        <f t="shared" si="39"/>
        <v>2391.1732685488223</v>
      </c>
      <c r="S55" s="37">
        <f t="shared" si="39"/>
        <v>2529.1285304290336</v>
      </c>
      <c r="T55" s="37">
        <f t="shared" si="39"/>
        <v>2675.0429203786161</v>
      </c>
      <c r="U55" s="37">
        <f t="shared" si="39"/>
        <v>2829.375628708699</v>
      </c>
      <c r="V55" s="37">
        <f t="shared" si="39"/>
        <v>2992.6123380471572</v>
      </c>
      <c r="W55" s="37">
        <f t="shared" si="39"/>
        <v>3165.2667517742725</v>
      </c>
      <c r="X55" s="37">
        <f t="shared" si="39"/>
        <v>3347.882210639264</v>
      </c>
      <c r="Y55" s="37">
        <f t="shared" si="39"/>
        <v>3541.0334026451601</v>
      </c>
      <c r="Z55" s="37">
        <f t="shared" si="39"/>
        <v>3745.3281715829862</v>
      </c>
      <c r="AA55" s="37">
        <f t="shared" si="39"/>
        <v>3961.4094299067024</v>
      </c>
      <c r="AB55" s="37">
        <f t="shared" si="39"/>
        <v>4189.9571819686771</v>
      </c>
      <c r="AC55" s="37">
        <f t="shared" si="39"/>
        <v>4431.6906639827839</v>
      </c>
      <c r="AD55" s="37">
        <f t="shared" si="39"/>
        <v>4687.3706074495612</v>
      </c>
      <c r="AE55" s="37">
        <f t="shared" si="39"/>
        <v>4957.8016331663848</v>
      </c>
      <c r="AF55" s="37">
        <f t="shared" si="39"/>
        <v>5243.8347833565804</v>
      </c>
      <c r="AG55" s="37">
        <f t="shared" si="39"/>
        <v>5546.3701998860361</v>
      </c>
      <c r="AH55" s="37">
        <f t="shared" si="39"/>
        <v>5866.3599569956241</v>
      </c>
      <c r="AI55" s="37">
        <f t="shared" si="39"/>
        <v>6204.8110574640014</v>
      </c>
      <c r="AJ55" s="37">
        <f>D55*(1+AVERAGE(Q28:Q30))^32</f>
        <v>6562.7886016296734</v>
      </c>
      <c r="AK55" s="37">
        <f t="shared" ref="AK55:AT55" si="40">($AJ55/$J55)^(1/26)*AJ55</f>
        <v>6941.4191392451039</v>
      </c>
      <c r="AL55" s="37">
        <f t="shared" si="40"/>
        <v>7341.8942147113112</v>
      </c>
      <c r="AM55" s="37">
        <f t="shared" si="40"/>
        <v>7765.4741168494756</v>
      </c>
      <c r="AN55" s="37">
        <f t="shared" si="40"/>
        <v>8213.4918450102305</v>
      </c>
      <c r="AO55" s="37">
        <f t="shared" si="40"/>
        <v>8687.3573040018437</v>
      </c>
      <c r="AP55" s="37">
        <f t="shared" si="40"/>
        <v>9188.5617410386785</v>
      </c>
      <c r="AQ55" s="37">
        <f t="shared" si="40"/>
        <v>9718.6824386729313</v>
      </c>
      <c r="AR55" s="37">
        <f t="shared" si="40"/>
        <v>10279.38767847825</v>
      </c>
      <c r="AS55" s="37">
        <f t="shared" si="40"/>
        <v>10872.441991105836</v>
      </c>
      <c r="AT55" s="37">
        <f t="shared" si="40"/>
        <v>11499.711709234914</v>
      </c>
      <c r="AU55" s="37">
        <f t="shared" ref="AU55:AY55" si="41">($AJ55/$J55)^(1/26)*AT55</f>
        <v>12163.170840892584</v>
      </c>
      <c r="AV55" s="37">
        <f t="shared" si="41"/>
        <v>12864.907281626312</v>
      </c>
      <c r="AW55" s="37">
        <f t="shared" si="41"/>
        <v>13607.129385078686</v>
      </c>
      <c r="AX55" s="37">
        <f t="shared" si="41"/>
        <v>14392.172912641907</v>
      </c>
      <c r="AY55" s="37">
        <f t="shared" si="41"/>
        <v>15222.508384062496</v>
      </c>
    </row>
    <row r="56" spans="1:51">
      <c r="A56" t="s">
        <v>963</v>
      </c>
      <c r="C56" s="11">
        <f t="shared" si="38"/>
        <v>477.5154703662509</v>
      </c>
      <c r="D56" s="11">
        <f t="shared" si="38"/>
        <v>544.25167552934829</v>
      </c>
      <c r="E56" s="11">
        <f t="shared" si="38"/>
        <v>617.62351608143433</v>
      </c>
      <c r="F56" s="11">
        <f t="shared" si="38"/>
        <v>85.304569432278839</v>
      </c>
      <c r="G56" s="11">
        <f t="shared" si="38"/>
        <v>17.461589493427383</v>
      </c>
      <c r="H56" s="11">
        <f t="shared" si="38"/>
        <v>20.990157158287222</v>
      </c>
      <c r="I56" s="11">
        <f t="shared" si="38"/>
        <v>237.07347078134663</v>
      </c>
      <c r="J56" s="37">
        <f t="shared" si="38"/>
        <v>597.157052353626</v>
      </c>
      <c r="K56" s="37">
        <f t="shared" ref="K56:AI56" si="42">($AJ56/$J56)^(1/26)*J56</f>
        <v>620.02675324523818</v>
      </c>
      <c r="L56" s="37">
        <f t="shared" si="42"/>
        <v>643.77230951997012</v>
      </c>
      <c r="M56" s="37">
        <f t="shared" si="42"/>
        <v>668.42726436475607</v>
      </c>
      <c r="N56" s="37">
        <f t="shared" si="42"/>
        <v>694.02644559115151</v>
      </c>
      <c r="O56" s="37">
        <f t="shared" si="42"/>
        <v>720.60601483341372</v>
      </c>
      <c r="P56" s="37">
        <f t="shared" si="42"/>
        <v>748.20351863075257</v>
      </c>
      <c r="Q56" s="37">
        <f t="shared" si="42"/>
        <v>776.85794146591013</v>
      </c>
      <c r="R56" s="37">
        <f t="shared" si="42"/>
        <v>806.60976083499281</v>
      </c>
      <c r="S56" s="37">
        <f t="shared" si="42"/>
        <v>837.50100442634744</v>
      </c>
      <c r="T56" s="37">
        <f t="shared" si="42"/>
        <v>869.5753094892525</v>
      </c>
      <c r="U56" s="37">
        <f t="shared" si="42"/>
        <v>902.87798447629029</v>
      </c>
      <c r="V56" s="37">
        <f t="shared" si="42"/>
        <v>937.45607304647558</v>
      </c>
      <c r="W56" s="37">
        <f t="shared" si="42"/>
        <v>973.35842051955251</v>
      </c>
      <c r="X56" s="37">
        <f t="shared" si="42"/>
        <v>1010.6357428753338</v>
      </c>
      <c r="Y56" s="37">
        <f t="shared" si="42"/>
        <v>1049.340698395551</v>
      </c>
      <c r="Z56" s="37">
        <f t="shared" si="42"/>
        <v>1089.5279620494189</v>
      </c>
      <c r="AA56" s="37">
        <f t="shared" si="42"/>
        <v>1131.2543027279889</v>
      </c>
      <c r="AB56" s="37">
        <f t="shared" si="42"/>
        <v>1174.5786634363974</v>
      </c>
      <c r="AC56" s="37">
        <f t="shared" si="42"/>
        <v>1219.562244557286</v>
      </c>
      <c r="AD56" s="37">
        <f t="shared" si="42"/>
        <v>1266.2685903030142</v>
      </c>
      <c r="AE56" s="37">
        <f t="shared" si="42"/>
        <v>1314.7636784787865</v>
      </c>
      <c r="AF56" s="37">
        <f t="shared" si="42"/>
        <v>1365.1160136834953</v>
      </c>
      <c r="AG56" s="37">
        <f t="shared" si="42"/>
        <v>1417.3967240799352</v>
      </c>
      <c r="AH56" s="37">
        <f t="shared" si="42"/>
        <v>1471.6796618710864</v>
      </c>
      <c r="AI56" s="37">
        <f t="shared" si="42"/>
        <v>1528.0415076244037</v>
      </c>
      <c r="AJ56" s="37">
        <f>D56*(1+Q25)^32</f>
        <v>1586.5618785914819</v>
      </c>
      <c r="AK56" s="37">
        <f t="shared" ref="AK56:AT56" si="43">($AJ56/$J56)^(1/26)*AJ56</f>
        <v>1647.3234411760843</v>
      </c>
      <c r="AL56" s="37">
        <f t="shared" si="43"/>
        <v>1710.4120277094787</v>
      </c>
      <c r="AM56" s="37">
        <f t="shared" si="43"/>
        <v>1775.9167576979435</v>
      </c>
      <c r="AN56" s="37">
        <f t="shared" si="43"/>
        <v>1843.9301637137908</v>
      </c>
      <c r="AO56" s="37">
        <f t="shared" si="43"/>
        <v>1914.5483221077127</v>
      </c>
      <c r="AP56" s="37">
        <f t="shared" si="43"/>
        <v>1987.8709887271009</v>
      </c>
      <c r="AQ56" s="37">
        <f t="shared" si="43"/>
        <v>2064.0017398320556</v>
      </c>
      <c r="AR56" s="37">
        <f t="shared" si="43"/>
        <v>2143.048118408145</v>
      </c>
      <c r="AS56" s="37">
        <f t="shared" si="43"/>
        <v>2225.1217860825968</v>
      </c>
      <c r="AT56" s="37">
        <f t="shared" si="43"/>
        <v>2310.3386808585192</v>
      </c>
      <c r="AU56" s="37">
        <f t="shared" ref="AU56:AY56" si="44">($AJ56/$J56)^(1/26)*AT56</f>
        <v>2398.8191808899705</v>
      </c>
      <c r="AV56" s="37">
        <f t="shared" si="44"/>
        <v>2490.6882745292241</v>
      </c>
      <c r="AW56" s="37">
        <f t="shared" si="44"/>
        <v>2586.0757368864429</v>
      </c>
      <c r="AX56" s="37">
        <f t="shared" si="44"/>
        <v>2685.1163131511694</v>
      </c>
      <c r="AY56" s="37">
        <f t="shared" si="44"/>
        <v>2787.9499089345968</v>
      </c>
    </row>
    <row r="57" spans="1:51">
      <c r="A57" t="s">
        <v>962</v>
      </c>
      <c r="C57" s="11">
        <f t="shared" si="38"/>
        <v>525.17807856990203</v>
      </c>
      <c r="D57" s="11">
        <f t="shared" si="38"/>
        <v>598.57547441075383</v>
      </c>
      <c r="E57" s="11">
        <f t="shared" si="38"/>
        <v>679.27083327049297</v>
      </c>
      <c r="F57" s="11">
        <f t="shared" si="38"/>
        <v>93.8191381177989</v>
      </c>
      <c r="G57" s="11">
        <f t="shared" si="38"/>
        <v>19.204496164073841</v>
      </c>
      <c r="H57" s="11">
        <f t="shared" si="38"/>
        <v>23.085263388041774</v>
      </c>
      <c r="I57" s="11">
        <f t="shared" si="38"/>
        <v>260.73666214280007</v>
      </c>
      <c r="J57" s="37">
        <f t="shared" si="38"/>
        <v>656.76153511634755</v>
      </c>
      <c r="K57" s="37">
        <f t="shared" ref="K57:AI57" si="45">($AJ57/$J57)^(1/26)*J57</f>
        <v>682.72571862471466</v>
      </c>
      <c r="L57" s="37">
        <f t="shared" si="45"/>
        <v>709.71636118893491</v>
      </c>
      <c r="M57" s="37">
        <f t="shared" si="45"/>
        <v>737.77404248650919</v>
      </c>
      <c r="N57" s="37">
        <f t="shared" si="45"/>
        <v>766.94094645788152</v>
      </c>
      <c r="O57" s="37">
        <f t="shared" si="45"/>
        <v>797.26092472881601</v>
      </c>
      <c r="P57" s="37">
        <f t="shared" si="45"/>
        <v>828.77956254009155</v>
      </c>
      <c r="Q57" s="37">
        <f t="shared" si="45"/>
        <v>861.5442472836387</v>
      </c>
      <c r="R57" s="37">
        <f t="shared" si="45"/>
        <v>895.60423974816035</v>
      </c>
      <c r="S57" s="37">
        <f t="shared" si="45"/>
        <v>931.01074818135203</v>
      </c>
      <c r="T57" s="37">
        <f t="shared" si="45"/>
        <v>967.81700528007286</v>
      </c>
      <c r="U57" s="37">
        <f t="shared" si="45"/>
        <v>1006.0783482242185</v>
      </c>
      <c r="V57" s="37">
        <f t="shared" si="45"/>
        <v>1045.8523018746266</v>
      </c>
      <c r="W57" s="37">
        <f t="shared" si="45"/>
        <v>1087.1986652600988</v>
      </c>
      <c r="X57" s="37">
        <f t="shared" si="45"/>
        <v>1130.1796014835704</v>
      </c>
      <c r="Y57" s="37">
        <f t="shared" si="45"/>
        <v>1174.8597311826009</v>
      </c>
      <c r="Z57" s="37">
        <f t="shared" si="45"/>
        <v>1221.3062296846972</v>
      </c>
      <c r="AA57" s="37">
        <f t="shared" si="45"/>
        <v>1269.5889280035442</v>
      </c>
      <c r="AB57" s="37">
        <f t="shared" si="45"/>
        <v>1319.7804178279832</v>
      </c>
      <c r="AC57" s="37">
        <f t="shared" si="45"/>
        <v>1371.9561606615898</v>
      </c>
      <c r="AD57" s="37">
        <f t="shared" si="45"/>
        <v>1426.1946012769372</v>
      </c>
      <c r="AE57" s="37">
        <f t="shared" si="45"/>
        <v>1482.5772856551216</v>
      </c>
      <c r="AF57" s="37">
        <f t="shared" si="45"/>
        <v>1541.1889835878685</v>
      </c>
      <c r="AG57" s="37">
        <f t="shared" si="45"/>
        <v>1602.1178161265468</v>
      </c>
      <c r="AH57" s="37">
        <f t="shared" si="45"/>
        <v>1665.4553880697101</v>
      </c>
      <c r="AI57" s="37">
        <f t="shared" si="45"/>
        <v>1731.2969256883532</v>
      </c>
      <c r="AJ57" s="37">
        <f>D57*(1+Q27)^32</f>
        <v>1799.7414198959489</v>
      </c>
      <c r="AK57" s="37">
        <f t="shared" ref="AK57:AT57" si="46">($AJ57/$J57)^(1/26)*AJ57</f>
        <v>1870.8917750785336</v>
      </c>
      <c r="AL57" s="37">
        <f t="shared" si="46"/>
        <v>1944.8549638085624</v>
      </c>
      <c r="AM57" s="37">
        <f t="shared" si="46"/>
        <v>2021.7421876751955</v>
      </c>
      <c r="AN57" s="37">
        <f t="shared" si="46"/>
        <v>2101.6690444727806</v>
      </c>
      <c r="AO57" s="37">
        <f t="shared" si="46"/>
        <v>2184.7557019989085</v>
      </c>
      <c r="AP57" s="37">
        <f t="shared" si="46"/>
        <v>2271.127078723342</v>
      </c>
      <c r="AQ57" s="37">
        <f t="shared" si="46"/>
        <v>2360.9130315994471</v>
      </c>
      <c r="AR57" s="37">
        <f t="shared" si="46"/>
        <v>2454.2485513004967</v>
      </c>
      <c r="AS57" s="37">
        <f t="shared" si="46"/>
        <v>2551.2739651743796</v>
      </c>
      <c r="AT57" s="37">
        <f t="shared" si="46"/>
        <v>2652.1351482218492</v>
      </c>
      <c r="AU57" s="37">
        <f t="shared" ref="AU57:AY57" si="47">($AJ57/$J57)^(1/26)*AT57</f>
        <v>2756.9837424155148</v>
      </c>
      <c r="AV57" s="37">
        <f t="shared" si="47"/>
        <v>2865.9773846893122</v>
      </c>
      <c r="AW57" s="37">
        <f t="shared" si="47"/>
        <v>2979.2799439412347</v>
      </c>
      <c r="AX57" s="37">
        <f t="shared" si="47"/>
        <v>3097.0617674056439</v>
      </c>
      <c r="AY57" s="37">
        <f t="shared" si="47"/>
        <v>3219.4999367655814</v>
      </c>
    </row>
    <row r="58" spans="1:51">
      <c r="A58" t="s">
        <v>961</v>
      </c>
      <c r="C58" s="11">
        <f t="shared" ref="C58:J60" si="48">C$54*$V18</f>
        <v>232.21771700383161</v>
      </c>
      <c r="D58" s="11">
        <f t="shared" si="48"/>
        <v>264.67180522967999</v>
      </c>
      <c r="E58" s="11">
        <f t="shared" si="48"/>
        <v>300.35282995607548</v>
      </c>
      <c r="F58" s="11">
        <f t="shared" si="48"/>
        <v>41.483959353955797</v>
      </c>
      <c r="G58" s="11">
        <f t="shared" si="48"/>
        <v>8.4916420494433993</v>
      </c>
      <c r="H58" s="11">
        <f t="shared" si="48"/>
        <v>10.207598868180231</v>
      </c>
      <c r="I58" s="11">
        <f t="shared" si="48"/>
        <v>115.28979386739849</v>
      </c>
      <c r="J58" s="37">
        <f t="shared" si="48"/>
        <v>290.39990533487293</v>
      </c>
      <c r="K58" s="37">
        <f t="shared" ref="K58:AI58" si="49">($AJ58/$J58)^(1/26)*J58</f>
        <v>307.99466705718686</v>
      </c>
      <c r="L58" s="37">
        <f t="shared" si="49"/>
        <v>326.65546094541361</v>
      </c>
      <c r="M58" s="37">
        <f t="shared" si="49"/>
        <v>346.44687580141908</v>
      </c>
      <c r="N58" s="37">
        <f t="shared" si="49"/>
        <v>367.43741373612295</v>
      </c>
      <c r="O58" s="37">
        <f t="shared" si="49"/>
        <v>389.69972726923282</v>
      </c>
      <c r="P58" s="37">
        <f t="shared" si="49"/>
        <v>413.31087079438703</v>
      </c>
      <c r="Q58" s="37">
        <f t="shared" si="49"/>
        <v>438.35256728007818</v>
      </c>
      <c r="R58" s="37">
        <f t="shared" si="49"/>
        <v>464.9114911294634</v>
      </c>
      <c r="S58" s="37">
        <f t="shared" si="49"/>
        <v>493.07956817809691</v>
      </c>
      <c r="T58" s="37">
        <f t="shared" si="49"/>
        <v>522.95429386793774</v>
      </c>
      <c r="U58" s="37">
        <f t="shared" si="49"/>
        <v>554.63907069889751</v>
      </c>
      <c r="V58" s="37">
        <f t="shared" si="49"/>
        <v>588.24356612591737</v>
      </c>
      <c r="W58" s="37">
        <f t="shared" si="49"/>
        <v>623.88409214032743</v>
      </c>
      <c r="X58" s="37">
        <f t="shared" si="49"/>
        <v>661.68400784929793</v>
      </c>
      <c r="Y58" s="37">
        <f t="shared" si="49"/>
        <v>701.77414644679163</v>
      </c>
      <c r="Z58" s="37">
        <f t="shared" si="49"/>
        <v>744.29326805384949</v>
      </c>
      <c r="AA58" s="37">
        <f t="shared" si="49"/>
        <v>789.38853999558319</v>
      </c>
      <c r="AB58" s="37">
        <f t="shared" si="49"/>
        <v>837.21604617721039</v>
      </c>
      <c r="AC58" s="37">
        <f t="shared" si="49"/>
        <v>887.94132732218623</v>
      </c>
      <c r="AD58" s="37">
        <f t="shared" si="49"/>
        <v>941.73995394230633</v>
      </c>
      <c r="AE58" s="37">
        <f t="shared" si="49"/>
        <v>998.79813402294565</v>
      </c>
      <c r="AF58" s="37">
        <f t="shared" si="49"/>
        <v>1059.313357526757</v>
      </c>
      <c r="AG58" s="37">
        <f t="shared" si="49"/>
        <v>1123.4950799465869</v>
      </c>
      <c r="AH58" s="37">
        <f t="shared" si="49"/>
        <v>1191.565447273523</v>
      </c>
      <c r="AI58" s="37">
        <f t="shared" si="49"/>
        <v>1263.7600648893381</v>
      </c>
      <c r="AJ58" s="37">
        <f>D58*(1+Q29)^32</f>
        <v>1340.3288130446226</v>
      </c>
      <c r="AK58" s="37">
        <f t="shared" ref="AK58:AT58" si="50">($AJ58/$J58)^(1/26)*AJ58</f>
        <v>1421.5367117451324</v>
      </c>
      <c r="AL58" s="37">
        <f t="shared" si="50"/>
        <v>1507.6648380399233</v>
      </c>
      <c r="AM58" s="37">
        <f t="shared" si="50"/>
        <v>1599.0112988861624</v>
      </c>
      <c r="AN58" s="37">
        <f t="shared" si="50"/>
        <v>1695.8922629579204</v>
      </c>
      <c r="AO58" s="37">
        <f t="shared" si="50"/>
        <v>1798.6430549702384</v>
      </c>
      <c r="AP58" s="37">
        <f t="shared" si="50"/>
        <v>1907.6193163061469</v>
      </c>
      <c r="AQ58" s="37">
        <f t="shared" si="50"/>
        <v>2023.1982359638025</v>
      </c>
      <c r="AR58" s="37">
        <f t="shared" si="50"/>
        <v>2145.7798560843039</v>
      </c>
      <c r="AS58" s="37">
        <f t="shared" si="50"/>
        <v>2275.7884565788809</v>
      </c>
      <c r="AT58" s="37">
        <f t="shared" si="50"/>
        <v>2413.6740236479332</v>
      </c>
      <c r="AU58" s="37">
        <f t="shared" ref="AU58:AY58" si="51">($AJ58/$J58)^(1/26)*AT58</f>
        <v>2559.9138072747646</v>
      </c>
      <c r="AV58" s="37">
        <f t="shared" si="51"/>
        <v>2715.0139730848123</v>
      </c>
      <c r="AW58" s="37">
        <f t="shared" si="51"/>
        <v>2879.511354287793</v>
      </c>
      <c r="AX58" s="37">
        <f t="shared" si="51"/>
        <v>3053.9753097665939</v>
      </c>
      <c r="AY58" s="37">
        <f t="shared" si="51"/>
        <v>3239.0096947441307</v>
      </c>
    </row>
    <row r="59" spans="1:51">
      <c r="A59" t="s">
        <v>960</v>
      </c>
      <c r="C59" s="11">
        <f t="shared" si="48"/>
        <v>13.091873719824331</v>
      </c>
      <c r="D59" s="11">
        <f t="shared" si="48"/>
        <v>14.921556787192676</v>
      </c>
      <c r="E59" s="11">
        <f t="shared" si="48"/>
        <v>16.933166736420585</v>
      </c>
      <c r="F59" s="11">
        <f t="shared" si="48"/>
        <v>2.3387653804698862</v>
      </c>
      <c r="G59" s="11">
        <f t="shared" si="48"/>
        <v>0.47873825830192329</v>
      </c>
      <c r="H59" s="11">
        <f t="shared" si="48"/>
        <v>0.57547975705330146</v>
      </c>
      <c r="I59" s="11">
        <f t="shared" si="48"/>
        <v>6.4997599751256443</v>
      </c>
      <c r="J59" s="37">
        <f t="shared" si="48"/>
        <v>16.372044897979791</v>
      </c>
      <c r="K59" s="37">
        <f t="shared" ref="K59:AI59" si="52">($AJ59/$J59)^(1/26)*J59</f>
        <v>17.221901468321743</v>
      </c>
      <c r="L59" s="37">
        <f t="shared" si="52"/>
        <v>18.115873248135333</v>
      </c>
      <c r="M59" s="37">
        <f t="shared" si="52"/>
        <v>19.056250214076197</v>
      </c>
      <c r="N59" s="37">
        <f t="shared" si="52"/>
        <v>20.045441213211028</v>
      </c>
      <c r="O59" s="37">
        <f t="shared" si="52"/>
        <v>21.085980133462392</v>
      </c>
      <c r="P59" s="37">
        <f t="shared" si="52"/>
        <v>22.180532394355236</v>
      </c>
      <c r="Q59" s="37">
        <f t="shared" si="52"/>
        <v>23.331901774691552</v>
      </c>
      <c r="R59" s="37">
        <f t="shared" si="52"/>
        <v>24.543037594642879</v>
      </c>
      <c r="S59" s="37">
        <f t="shared" si="52"/>
        <v>25.817042270658067</v>
      </c>
      <c r="T59" s="37">
        <f t="shared" si="52"/>
        <v>27.157179262538786</v>
      </c>
      <c r="U59" s="37">
        <f t="shared" si="52"/>
        <v>28.566881433039843</v>
      </c>
      <c r="V59" s="37">
        <f t="shared" si="52"/>
        <v>30.049759841408012</v>
      </c>
      <c r="W59" s="37">
        <f t="shared" si="52"/>
        <v>31.609612993384747</v>
      </c>
      <c r="X59" s="37">
        <f t="shared" si="52"/>
        <v>33.250436571367317</v>
      </c>
      <c r="Y59" s="37">
        <f t="shared" si="52"/>
        <v>34.976433669652927</v>
      </c>
      <c r="Z59" s="37">
        <f t="shared" si="52"/>
        <v>36.792025560984229</v>
      </c>
      <c r="AA59" s="37">
        <f t="shared" si="52"/>
        <v>38.70186302197542</v>
      </c>
      <c r="AB59" s="37">
        <f t="shared" si="52"/>
        <v>40.710838246430043</v>
      </c>
      <c r="AC59" s="37">
        <f t="shared" si="52"/>
        <v>42.82409737706719</v>
      </c>
      <c r="AD59" s="37">
        <f t="shared" si="52"/>
        <v>45.047053687757192</v>
      </c>
      <c r="AE59" s="37">
        <f t="shared" si="52"/>
        <v>47.385401450034045</v>
      </c>
      <c r="AF59" s="37">
        <f t="shared" si="52"/>
        <v>49.845130519404712</v>
      </c>
      <c r="AG59" s="37">
        <f t="shared" si="52"/>
        <v>52.432541678819227</v>
      </c>
      <c r="AH59" s="37">
        <f t="shared" si="52"/>
        <v>55.15426277860508</v>
      </c>
      <c r="AI59" s="37">
        <f t="shared" si="52"/>
        <v>58.017265714209543</v>
      </c>
      <c r="AJ59" s="37">
        <f>D59*(1+Q32)^32</f>
        <v>61.028884285239641</v>
      </c>
      <c r="AK59" s="37">
        <f t="shared" ref="AK59:AT59" si="53">($AJ59/$J59)^(1/26)*AJ59</f>
        <v>64.196832981547558</v>
      </c>
      <c r="AL59" s="37">
        <f t="shared" si="53"/>
        <v>67.529226744482173</v>
      </c>
      <c r="AM59" s="37">
        <f t="shared" si="53"/>
        <v>71.034601753928385</v>
      </c>
      <c r="AN59" s="37">
        <f t="shared" si="53"/>
        <v>74.721937294380595</v>
      </c>
      <c r="AO59" s="37">
        <f t="shared" si="53"/>
        <v>78.600678756062308</v>
      </c>
      <c r="AP59" s="37">
        <f t="shared" si="53"/>
        <v>82.680761830011093</v>
      </c>
      <c r="AQ59" s="37">
        <f t="shared" si="53"/>
        <v>86.972637959106223</v>
      </c>
      <c r="AR59" s="37">
        <f t="shared" si="53"/>
        <v>91.487301110233972</v>
      </c>
      <c r="AS59" s="37">
        <f t="shared" si="53"/>
        <v>96.236315936169319</v>
      </c>
      <c r="AT59" s="37">
        <f t="shared" si="53"/>
        <v>101.23184739931291</v>
      </c>
      <c r="AU59" s="37">
        <f t="shared" ref="AU59:AY59" si="54">($AJ59/$J59)^(1/26)*AT59</f>
        <v>106.48669193316684</v>
      </c>
      <c r="AV59" s="37">
        <f t="shared" si="54"/>
        <v>112.01431022137153</v>
      </c>
      <c r="AW59" s="37">
        <f t="shared" si="54"/>
        <v>117.82886167826993</v>
      </c>
      <c r="AX59" s="37">
        <f t="shared" si="54"/>
        <v>123.94524071932346</v>
      </c>
      <c r="AY59" s="37">
        <f t="shared" si="54"/>
        <v>130.37911491428918</v>
      </c>
    </row>
    <row r="60" spans="1:51">
      <c r="A60" t="s">
        <v>959</v>
      </c>
      <c r="C60" s="11">
        <f t="shared" si="48"/>
        <v>7.744592578659212</v>
      </c>
      <c r="D60" s="11">
        <f t="shared" si="48"/>
        <v>8.8269548293263718</v>
      </c>
      <c r="E60" s="11">
        <f t="shared" si="48"/>
        <v>10.016937242642573</v>
      </c>
      <c r="F60" s="11">
        <f t="shared" si="48"/>
        <v>1.3835135746371383</v>
      </c>
      <c r="G60" s="11">
        <f t="shared" si="48"/>
        <v>0.28320107890676033</v>
      </c>
      <c r="H60" s="11">
        <f t="shared" si="48"/>
        <v>0.34042921212223609</v>
      </c>
      <c r="I60" s="11">
        <f t="shared" si="48"/>
        <v>3.8449800191854964</v>
      </c>
      <c r="J60" s="37">
        <f t="shared" si="48"/>
        <v>9.6850015611112283</v>
      </c>
      <c r="K60" s="37">
        <f t="shared" ref="K60:AI60" si="55">($AJ60/$J60)^(1/26)*J60</f>
        <v>10.115795261479894</v>
      </c>
      <c r="L60" s="37">
        <f t="shared" si="55"/>
        <v>10.565750880523154</v>
      </c>
      <c r="M60" s="37">
        <f t="shared" si="55"/>
        <v>11.035720749941721</v>
      </c>
      <c r="N60" s="37">
        <f t="shared" si="55"/>
        <v>11.526595113575503</v>
      </c>
      <c r="O60" s="37">
        <f t="shared" si="55"/>
        <v>12.039303813754467</v>
      </c>
      <c r="P60" s="37">
        <f t="shared" si="55"/>
        <v>12.574818052659225</v>
      </c>
      <c r="Q60" s="37">
        <f t="shared" si="55"/>
        <v>13.134152232027827</v>
      </c>
      <c r="R60" s="37">
        <f t="shared" si="55"/>
        <v>13.718365874693616</v>
      </c>
      <c r="S60" s="37">
        <f t="shared" si="55"/>
        <v>14.32856563159406</v>
      </c>
      <c r="T60" s="37">
        <f t="shared" si="55"/>
        <v>14.965907378052329</v>
      </c>
      <c r="U60" s="37">
        <f t="shared" si="55"/>
        <v>15.631598403302524</v>
      </c>
      <c r="V60" s="37">
        <f t="shared" si="55"/>
        <v>16.326899697406084</v>
      </c>
      <c r="W60" s="37">
        <f t="shared" si="55"/>
        <v>17.053128339891362</v>
      </c>
      <c r="X60" s="37">
        <f t="shared" si="55"/>
        <v>17.811659994641108</v>
      </c>
      <c r="Y60" s="37">
        <f t="shared" si="55"/>
        <v>18.603931515753757</v>
      </c>
      <c r="Z60" s="37">
        <f t="shared" si="55"/>
        <v>19.431443669314756</v>
      </c>
      <c r="AA60" s="37">
        <f t="shared" si="55"/>
        <v>20.295763976233626</v>
      </c>
      <c r="AB60" s="37">
        <f t="shared" si="55"/>
        <v>21.198529681531827</v>
      </c>
      <c r="AC60" s="37">
        <f t="shared" si="55"/>
        <v>22.14145085570604</v>
      </c>
      <c r="AD60" s="37">
        <f t="shared" si="55"/>
        <v>23.126313634041633</v>
      </c>
      <c r="AE60" s="37">
        <f t="shared" si="55"/>
        <v>24.1549836000124</v>
      </c>
      <c r="AF60" s="37">
        <f t="shared" si="55"/>
        <v>25.229409319175613</v>
      </c>
      <c r="AG60" s="37">
        <f t="shared" si="55"/>
        <v>26.351626030256487</v>
      </c>
      <c r="AH60" s="37">
        <f t="shared" si="55"/>
        <v>27.52375950041392</v>
      </c>
      <c r="AI60" s="37">
        <f t="shared" si="55"/>
        <v>28.748030051990384</v>
      </c>
      <c r="AJ60" s="37">
        <f>D60*(1+Q31)^32</f>
        <v>30.026756768373719</v>
      </c>
      <c r="AK60" s="37">
        <f t="shared" ref="AK60:AT60" si="56">($AJ60/$J60)^(1/26)*AJ60</f>
        <v>31.362361886937421</v>
      </c>
      <c r="AL60" s="37">
        <f t="shared" si="56"/>
        <v>32.757375387381792</v>
      </c>
      <c r="AM60" s="37">
        <f t="shared" si="56"/>
        <v>34.214439784166103</v>
      </c>
      <c r="AN60" s="37">
        <f t="shared" si="56"/>
        <v>35.736315132110875</v>
      </c>
      <c r="AO60" s="37">
        <f t="shared" si="56"/>
        <v>37.325884254651768</v>
      </c>
      <c r="AP60" s="37">
        <f t="shared" si="56"/>
        <v>38.986158204648845</v>
      </c>
      <c r="AQ60" s="37">
        <f t="shared" si="56"/>
        <v>40.720281968095293</v>
      </c>
      <c r="AR60" s="37">
        <f t="shared" si="56"/>
        <v>42.531540421530018</v>
      </c>
      <c r="AS60" s="37">
        <f t="shared" si="56"/>
        <v>44.423364554438898</v>
      </c>
      <c r="AT60" s="37">
        <f t="shared" si="56"/>
        <v>46.399337968431531</v>
      </c>
      <c r="AU60" s="37">
        <f t="shared" ref="AU60:AY60" si="57">($AJ60/$J60)^(1/26)*AT60</f>
        <v>48.463203665504636</v>
      </c>
      <c r="AV60" s="37">
        <f t="shared" si="57"/>
        <v>50.618871138250775</v>
      </c>
      <c r="AW60" s="37">
        <f t="shared" si="57"/>
        <v>52.870423775443093</v>
      </c>
      <c r="AX60" s="37">
        <f t="shared" si="57"/>
        <v>55.222126597024193</v>
      </c>
      <c r="AY60" s="37">
        <f t="shared" si="57"/>
        <v>57.678434333151131</v>
      </c>
    </row>
  </sheetData>
  <mergeCells count="1">
    <mergeCell ref="A2:A9"/>
  </mergeCells>
  <phoneticPr fontId="3" type="noConversion"/>
  <conditionalFormatting sqref="D24:J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0A0C6-47AB-4443-9141-552D5F41A018}">
  <dimension ref="A1:P52"/>
  <sheetViews>
    <sheetView topLeftCell="D1" workbookViewId="0">
      <selection activeCell="J14" sqref="J14"/>
    </sheetView>
  </sheetViews>
  <sheetFormatPr defaultRowHeight="14.3"/>
  <cols>
    <col min="1" max="1" width="26.375" bestFit="1" customWidth="1"/>
    <col min="2" max="5" width="18.125" customWidth="1"/>
    <col min="9" max="10" width="9" style="11"/>
    <col min="11" max="11" width="12.25" style="11" bestFit="1" customWidth="1"/>
    <col min="13" max="13" width="9.875" bestFit="1" customWidth="1"/>
    <col min="15" max="15" width="10.125" bestFit="1" customWidth="1"/>
  </cols>
  <sheetData>
    <row r="1" spans="1:16">
      <c r="I1" s="11" t="s">
        <v>1070</v>
      </c>
      <c r="J1" s="11" t="s">
        <v>1071</v>
      </c>
      <c r="K1" s="11" t="s">
        <v>1072</v>
      </c>
    </row>
    <row r="2" spans="1:16">
      <c r="G2">
        <v>2015</v>
      </c>
      <c r="H2">
        <v>1</v>
      </c>
      <c r="I2" s="11">
        <f>'Cargo Distance Prediction'!AF7</f>
        <v>141.12</v>
      </c>
      <c r="M2" s="24">
        <v>-7.540089E-4</v>
      </c>
      <c r="N2" s="24">
        <v>4.3796210000000002E-2</v>
      </c>
      <c r="O2" s="24">
        <f>8.59374</f>
        <v>8.5937400000000004</v>
      </c>
      <c r="P2" s="24">
        <v>152.1319</v>
      </c>
    </row>
    <row r="3" spans="1:16">
      <c r="G3">
        <v>2016</v>
      </c>
      <c r="H3">
        <v>2</v>
      </c>
      <c r="I3" s="11">
        <f>'Cargo Distance Prediction'!AF8</f>
        <v>150.33999999999997</v>
      </c>
    </row>
    <row r="4" spans="1:16">
      <c r="G4">
        <v>2017</v>
      </c>
      <c r="H4">
        <v>3</v>
      </c>
      <c r="I4" s="11">
        <f>'Cargo Distance Prediction'!AF9</f>
        <v>170.58</v>
      </c>
    </row>
    <row r="5" spans="1:16">
      <c r="G5">
        <v>2018</v>
      </c>
      <c r="H5">
        <v>4</v>
      </c>
      <c r="I5" s="11">
        <f>'Cargo Distance Prediction'!AF10</f>
        <v>187.03</v>
      </c>
      <c r="J5" s="11">
        <f>B29</f>
        <v>187.03</v>
      </c>
    </row>
    <row r="6" spans="1:16">
      <c r="G6">
        <v>2019</v>
      </c>
      <c r="H6">
        <v>5</v>
      </c>
      <c r="I6" s="11">
        <f>'Cargo Distance Prediction'!AF11</f>
        <v>184.60999999999999</v>
      </c>
    </row>
    <row r="7" spans="1:16">
      <c r="G7">
        <v>2020</v>
      </c>
      <c r="H7">
        <v>6</v>
      </c>
      <c r="I7" s="11">
        <f>'Cargo Distance Prediction'!AF12</f>
        <v>172.32999999999998</v>
      </c>
    </row>
    <row r="8" spans="1:16">
      <c r="A8" t="s">
        <v>1062</v>
      </c>
      <c r="G8">
        <v>2021</v>
      </c>
      <c r="H8">
        <v>7</v>
      </c>
      <c r="I8" s="11">
        <f>'Cargo Distance Prediction'!AF13</f>
        <v>207.57000000000002</v>
      </c>
    </row>
    <row r="9" spans="1:16">
      <c r="A9" t="s">
        <v>1053</v>
      </c>
      <c r="B9" t="s">
        <v>1057</v>
      </c>
      <c r="C9" t="s">
        <v>1058</v>
      </c>
      <c r="D9" t="s">
        <v>1059</v>
      </c>
      <c r="E9" t="s">
        <v>1060</v>
      </c>
      <c r="G9">
        <v>2022</v>
      </c>
      <c r="H9">
        <v>8</v>
      </c>
      <c r="I9" s="11">
        <f>'Cargo Distance Prediction'!AF14</f>
        <v>201.8</v>
      </c>
      <c r="K9" s="11">
        <f>I9</f>
        <v>201.8</v>
      </c>
    </row>
    <row r="10" spans="1:16">
      <c r="A10" t="s">
        <v>980</v>
      </c>
      <c r="B10" s="40">
        <v>6.0999999999999999E-2</v>
      </c>
      <c r="C10" s="40">
        <v>6.2E-2</v>
      </c>
      <c r="D10" s="40">
        <v>6.0999999999999999E-2</v>
      </c>
      <c r="E10" s="40">
        <v>6.0999999999999999E-2</v>
      </c>
      <c r="G10">
        <v>2023</v>
      </c>
      <c r="H10">
        <v>9</v>
      </c>
      <c r="I10" s="11">
        <f>'Cargo Distance Prediction'!AF15</f>
        <v>213.15</v>
      </c>
      <c r="K10" s="11">
        <f>I10</f>
        <v>213.15</v>
      </c>
    </row>
    <row r="11" spans="1:16">
      <c r="A11" t="s">
        <v>1054</v>
      </c>
      <c r="B11" s="40">
        <v>4.1000000000000002E-2</v>
      </c>
      <c r="C11" s="40">
        <v>3.5000000000000003E-2</v>
      </c>
      <c r="D11" s="40">
        <v>3.1E-2</v>
      </c>
      <c r="E11" s="40">
        <v>0.03</v>
      </c>
      <c r="G11">
        <v>2024</v>
      </c>
      <c r="H11">
        <v>10</v>
      </c>
      <c r="K11" s="11">
        <f>$H11^3*$M$2+$H11^2*$N$2+$H11*$O$2+$P$2</f>
        <v>241.69491210000001</v>
      </c>
    </row>
    <row r="12" spans="1:16">
      <c r="A12" t="s">
        <v>973</v>
      </c>
      <c r="B12" s="40">
        <v>3.4000000000000002E-2</v>
      </c>
      <c r="C12" s="40">
        <v>3.9E-2</v>
      </c>
      <c r="D12" s="40">
        <v>4.1000000000000002E-2</v>
      </c>
      <c r="E12" s="40">
        <v>4.1000000000000002E-2</v>
      </c>
      <c r="G12">
        <v>2025</v>
      </c>
      <c r="H12">
        <v>11</v>
      </c>
      <c r="K12" s="11">
        <f t="shared" ref="K12:K52" si="0">$H12^3*$M$2+$H12^2*$N$2+$H12*$O$2+$P$2</f>
        <v>250.9587955641</v>
      </c>
    </row>
    <row r="13" spans="1:16">
      <c r="A13" t="s">
        <v>1055</v>
      </c>
      <c r="B13" s="40">
        <v>0.03</v>
      </c>
      <c r="C13" s="40">
        <v>3.1E-2</v>
      </c>
      <c r="D13" s="40">
        <v>3.2000000000000001E-2</v>
      </c>
      <c r="E13" s="40">
        <v>3.2000000000000001E-2</v>
      </c>
      <c r="G13">
        <v>2026</v>
      </c>
      <c r="H13">
        <v>12</v>
      </c>
      <c r="K13" s="11">
        <f t="shared" si="0"/>
        <v>260.26050686079998</v>
      </c>
    </row>
    <row r="14" spans="1:16">
      <c r="A14" t="s">
        <v>981</v>
      </c>
      <c r="B14" s="40">
        <v>1.4E-2</v>
      </c>
      <c r="C14" s="40">
        <v>1.7000000000000001E-2</v>
      </c>
      <c r="D14" s="40">
        <v>1.9E-2</v>
      </c>
      <c r="E14" s="40">
        <v>1.9E-2</v>
      </c>
      <c r="G14">
        <v>2027</v>
      </c>
      <c r="H14">
        <v>13</v>
      </c>
      <c r="K14" s="11">
        <f t="shared" si="0"/>
        <v>269.59552193670004</v>
      </c>
    </row>
    <row r="15" spans="1:16">
      <c r="A15" t="s">
        <v>1056</v>
      </c>
      <c r="B15" s="40">
        <v>8.0000000000000002E-3</v>
      </c>
      <c r="C15" s="40">
        <v>1.0999999999999999E-2</v>
      </c>
      <c r="D15" s="40">
        <v>1.2E-2</v>
      </c>
      <c r="E15" s="40">
        <v>1.2E-2</v>
      </c>
      <c r="G15">
        <v>2028</v>
      </c>
      <c r="H15">
        <v>14</v>
      </c>
      <c r="J15" s="11">
        <f>C29</f>
        <v>279.52365663117791</v>
      </c>
      <c r="K15" s="11">
        <f t="shared" si="0"/>
        <v>278.95931673840005</v>
      </c>
    </row>
    <row r="16" spans="1:16">
      <c r="A16" t="s">
        <v>1061</v>
      </c>
      <c r="B16" s="40">
        <v>3.5000000000000003E-2</v>
      </c>
      <c r="C16" s="40">
        <v>3.5000000000000003E-2</v>
      </c>
      <c r="D16" s="40">
        <v>3.5000000000000003E-2</v>
      </c>
      <c r="E16" s="40">
        <v>3.5000000000000003E-2</v>
      </c>
      <c r="G16">
        <v>2029</v>
      </c>
      <c r="H16">
        <v>15</v>
      </c>
      <c r="K16" s="11">
        <f t="shared" si="0"/>
        <v>288.34736721249999</v>
      </c>
    </row>
    <row r="17" spans="1:11">
      <c r="G17">
        <v>2030</v>
      </c>
      <c r="H17">
        <v>16</v>
      </c>
      <c r="K17" s="11">
        <f t="shared" si="0"/>
        <v>297.75514930560001</v>
      </c>
    </row>
    <row r="18" spans="1:11">
      <c r="A18" t="s">
        <v>1063</v>
      </c>
      <c r="B18" t="s">
        <v>1064</v>
      </c>
      <c r="G18">
        <v>2031</v>
      </c>
      <c r="H18">
        <v>17</v>
      </c>
      <c r="K18" s="11">
        <f t="shared" si="0"/>
        <v>307.17813896430005</v>
      </c>
    </row>
    <row r="19" spans="1:11">
      <c r="A19" t="s">
        <v>1053</v>
      </c>
      <c r="B19" t="s">
        <v>1065</v>
      </c>
      <c r="C19" t="s">
        <v>1066</v>
      </c>
      <c r="D19" t="s">
        <v>1067</v>
      </c>
      <c r="E19" t="s">
        <v>1068</v>
      </c>
      <c r="G19">
        <v>2032</v>
      </c>
      <c r="H19">
        <v>18</v>
      </c>
      <c r="K19" s="11">
        <f t="shared" si="0"/>
        <v>316.61181213520001</v>
      </c>
    </row>
    <row r="20" spans="1:11">
      <c r="A20" t="s">
        <v>980</v>
      </c>
      <c r="B20" s="40">
        <v>6.0999999999999999E-2</v>
      </c>
      <c r="C20" s="40">
        <v>7.1999999999999995E-2</v>
      </c>
      <c r="D20" s="40">
        <v>0.06</v>
      </c>
      <c r="E20" s="40">
        <v>4.3999999999999997E-2</v>
      </c>
      <c r="G20">
        <v>2033</v>
      </c>
      <c r="H20">
        <v>19</v>
      </c>
      <c r="K20" s="11">
        <f t="shared" si="0"/>
        <v>326.0516447649</v>
      </c>
    </row>
    <row r="21" spans="1:11">
      <c r="A21" t="s">
        <v>1054</v>
      </c>
      <c r="B21" s="40">
        <v>0.03</v>
      </c>
      <c r="C21" s="40">
        <v>3.5000000000000003E-2</v>
      </c>
      <c r="D21" s="40">
        <v>3.1E-2</v>
      </c>
      <c r="E21" s="40">
        <v>2.5999999999999999E-2</v>
      </c>
      <c r="G21">
        <v>2034</v>
      </c>
      <c r="H21">
        <v>20</v>
      </c>
      <c r="K21" s="11">
        <f t="shared" si="0"/>
        <v>335.49311280000001</v>
      </c>
    </row>
    <row r="22" spans="1:11">
      <c r="A22" t="s">
        <v>973</v>
      </c>
      <c r="B22" s="40">
        <v>4.1000000000000002E-2</v>
      </c>
      <c r="C22" s="40">
        <v>4.5999999999999999E-2</v>
      </c>
      <c r="D22" s="40">
        <v>3.7999999999999999E-2</v>
      </c>
      <c r="E22" s="40">
        <v>0.03</v>
      </c>
      <c r="G22">
        <v>2035</v>
      </c>
      <c r="H22">
        <v>21</v>
      </c>
      <c r="K22" s="11">
        <f t="shared" si="0"/>
        <v>344.9316921871</v>
      </c>
    </row>
    <row r="23" spans="1:11">
      <c r="A23" t="s">
        <v>1055</v>
      </c>
      <c r="B23" s="40">
        <v>3.2000000000000001E-2</v>
      </c>
      <c r="C23" s="40">
        <v>3.9E-2</v>
      </c>
      <c r="D23" s="40">
        <v>3.2000000000000001E-2</v>
      </c>
      <c r="E23" s="40">
        <v>2.1000000000000001E-2</v>
      </c>
      <c r="G23">
        <v>2036</v>
      </c>
      <c r="H23">
        <v>22</v>
      </c>
      <c r="K23" s="11">
        <f t="shared" si="0"/>
        <v>354.36285887280002</v>
      </c>
    </row>
    <row r="24" spans="1:11">
      <c r="A24" t="s">
        <v>981</v>
      </c>
      <c r="B24" s="40">
        <v>1.9E-2</v>
      </c>
      <c r="C24" s="40">
        <v>2.4E-2</v>
      </c>
      <c r="D24" s="40">
        <v>1.9E-2</v>
      </c>
      <c r="E24" s="40">
        <v>1.4999999999999999E-2</v>
      </c>
      <c r="G24">
        <v>2037</v>
      </c>
      <c r="H24">
        <v>23</v>
      </c>
      <c r="K24" s="11">
        <f t="shared" si="0"/>
        <v>363.78208880370005</v>
      </c>
    </row>
    <row r="25" spans="1:11">
      <c r="A25" t="s">
        <v>1056</v>
      </c>
      <c r="B25" s="40">
        <v>1.2E-2</v>
      </c>
      <c r="C25" s="40">
        <v>1.4999999999999999E-2</v>
      </c>
      <c r="D25" s="40">
        <v>1.2E-2</v>
      </c>
      <c r="E25" s="40">
        <v>8.0000000000000002E-3</v>
      </c>
      <c r="G25">
        <v>2038</v>
      </c>
      <c r="H25">
        <v>24</v>
      </c>
      <c r="J25" s="11">
        <f>D29</f>
        <v>372.15021113401656</v>
      </c>
      <c r="K25" s="11">
        <f t="shared" si="0"/>
        <v>373.18485792640001</v>
      </c>
    </row>
    <row r="26" spans="1:11">
      <c r="A26" t="s">
        <v>1061</v>
      </c>
      <c r="B26" s="40">
        <v>3.5000000000000003E-2</v>
      </c>
      <c r="C26" s="40">
        <v>4.2000000000000003E-2</v>
      </c>
      <c r="D26" s="40">
        <v>3.5000000000000003E-2</v>
      </c>
      <c r="E26" s="40">
        <v>2.5999999999999999E-2</v>
      </c>
      <c r="G26">
        <v>2039</v>
      </c>
      <c r="H26">
        <v>25</v>
      </c>
      <c r="K26" s="11">
        <f t="shared" si="0"/>
        <v>382.56664218750001</v>
      </c>
    </row>
    <row r="27" spans="1:11">
      <c r="G27">
        <v>2040</v>
      </c>
      <c r="H27">
        <v>26</v>
      </c>
      <c r="K27" s="11">
        <f t="shared" si="0"/>
        <v>391.92291753360001</v>
      </c>
    </row>
    <row r="28" spans="1:11">
      <c r="B28">
        <v>2018</v>
      </c>
      <c r="C28">
        <v>2028</v>
      </c>
      <c r="D28">
        <v>2038</v>
      </c>
      <c r="E28">
        <v>2048</v>
      </c>
      <c r="F28">
        <v>2050</v>
      </c>
      <c r="G28">
        <v>2041</v>
      </c>
      <c r="H28">
        <v>27</v>
      </c>
      <c r="K28" s="11">
        <f t="shared" si="0"/>
        <v>401.24915991130001</v>
      </c>
    </row>
    <row r="29" spans="1:11">
      <c r="B29">
        <f>'Cargo Distance Prediction'!AF10</f>
        <v>187.03</v>
      </c>
      <c r="C29">
        <f>$B29*(1+B11)^(C28-$B28)</f>
        <v>279.52365663117791</v>
      </c>
      <c r="D29">
        <f>$B29*(1+C11)^(D28-$B28)</f>
        <v>372.15021113401656</v>
      </c>
      <c r="E29">
        <f>$B29*(1+D11)^(E28-$B28)</f>
        <v>467.38119254586377</v>
      </c>
      <c r="F29">
        <f>$B29*(1+E11)^(F28-$B28)</f>
        <v>481.61772779578598</v>
      </c>
      <c r="G29">
        <v>2042</v>
      </c>
      <c r="H29">
        <v>28</v>
      </c>
      <c r="K29" s="11">
        <f t="shared" si="0"/>
        <v>410.54084526719998</v>
      </c>
    </row>
    <row r="30" spans="1:11">
      <c r="G30">
        <v>2043</v>
      </c>
      <c r="H30">
        <v>29</v>
      </c>
      <c r="K30" s="11">
        <f t="shared" si="0"/>
        <v>419.79344954789997</v>
      </c>
    </row>
    <row r="31" spans="1:11">
      <c r="G31">
        <v>2044</v>
      </c>
      <c r="H31">
        <v>30</v>
      </c>
      <c r="K31" s="11">
        <f t="shared" si="0"/>
        <v>429.00244870000006</v>
      </c>
    </row>
    <row r="32" spans="1:11">
      <c r="G32">
        <v>2045</v>
      </c>
      <c r="H32">
        <v>31</v>
      </c>
      <c r="K32" s="11">
        <f t="shared" si="0"/>
        <v>438.16331867010001</v>
      </c>
    </row>
    <row r="33" spans="7:11">
      <c r="G33">
        <v>2046</v>
      </c>
      <c r="H33">
        <v>32</v>
      </c>
      <c r="K33" s="11">
        <f t="shared" si="0"/>
        <v>447.27153540480003</v>
      </c>
    </row>
    <row r="34" spans="7:11">
      <c r="G34">
        <v>2047</v>
      </c>
      <c r="H34">
        <v>33</v>
      </c>
      <c r="K34" s="11">
        <f t="shared" si="0"/>
        <v>456.32257485069999</v>
      </c>
    </row>
    <row r="35" spans="7:11">
      <c r="G35">
        <v>2048</v>
      </c>
      <c r="H35">
        <v>34</v>
      </c>
      <c r="J35" s="11">
        <f>E29</f>
        <v>467.38119254586377</v>
      </c>
      <c r="K35" s="11">
        <f t="shared" si="0"/>
        <v>465.31191295439999</v>
      </c>
    </row>
    <row r="36" spans="7:11">
      <c r="G36">
        <v>2049</v>
      </c>
      <c r="H36">
        <v>35</v>
      </c>
      <c r="K36" s="11">
        <f t="shared" si="0"/>
        <v>474.23502566249999</v>
      </c>
    </row>
    <row r="37" spans="7:11">
      <c r="G37">
        <v>2050</v>
      </c>
      <c r="H37">
        <v>36</v>
      </c>
      <c r="J37" s="11">
        <f>F29</f>
        <v>481.61772779578598</v>
      </c>
      <c r="K37" s="11">
        <f t="shared" si="0"/>
        <v>483.0873889216</v>
      </c>
    </row>
    <row r="38" spans="7:11">
      <c r="G38">
        <v>2051</v>
      </c>
      <c r="H38">
        <v>37</v>
      </c>
      <c r="K38" s="11">
        <f t="shared" si="0"/>
        <v>491.86447867829997</v>
      </c>
    </row>
    <row r="39" spans="7:11">
      <c r="G39">
        <v>2052</v>
      </c>
      <c r="H39">
        <v>38</v>
      </c>
      <c r="K39" s="11">
        <f t="shared" si="0"/>
        <v>500.56177087920003</v>
      </c>
    </row>
    <row r="40" spans="7:11">
      <c r="G40">
        <v>2053</v>
      </c>
      <c r="H40">
        <v>39</v>
      </c>
      <c r="K40" s="11">
        <f t="shared" si="0"/>
        <v>509.17474147090002</v>
      </c>
    </row>
    <row r="41" spans="7:11">
      <c r="G41">
        <v>2054</v>
      </c>
      <c r="H41">
        <v>40</v>
      </c>
      <c r="K41" s="11">
        <f t="shared" si="0"/>
        <v>517.69886640000004</v>
      </c>
    </row>
    <row r="42" spans="7:11">
      <c r="G42">
        <v>2055</v>
      </c>
      <c r="H42">
        <v>41</v>
      </c>
      <c r="K42" s="11">
        <f t="shared" si="0"/>
        <v>526.12962161309997</v>
      </c>
    </row>
    <row r="43" spans="7:11">
      <c r="G43">
        <v>2056</v>
      </c>
      <c r="H43">
        <v>42</v>
      </c>
      <c r="K43" s="11">
        <f t="shared" si="0"/>
        <v>534.46248305680001</v>
      </c>
    </row>
    <row r="44" spans="7:11">
      <c r="G44">
        <v>2057</v>
      </c>
      <c r="H44">
        <v>43</v>
      </c>
      <c r="K44" s="11">
        <f t="shared" si="0"/>
        <v>542.69292667770003</v>
      </c>
    </row>
    <row r="45" spans="7:11">
      <c r="G45">
        <v>2058</v>
      </c>
      <c r="H45">
        <v>44</v>
      </c>
      <c r="K45" s="11">
        <f t="shared" si="0"/>
        <v>550.81642842240001</v>
      </c>
    </row>
    <row r="46" spans="7:11">
      <c r="G46">
        <v>2059</v>
      </c>
      <c r="H46">
        <v>45</v>
      </c>
      <c r="K46" s="11">
        <f t="shared" si="0"/>
        <v>558.82846423750004</v>
      </c>
    </row>
    <row r="47" spans="7:11">
      <c r="G47">
        <v>2060</v>
      </c>
      <c r="H47">
        <v>46</v>
      </c>
      <c r="K47" s="11">
        <f t="shared" si="0"/>
        <v>566.7245100696</v>
      </c>
    </row>
    <row r="48" spans="7:11">
      <c r="G48">
        <v>2061</v>
      </c>
      <c r="H48">
        <v>47</v>
      </c>
      <c r="K48" s="11">
        <f t="shared" si="0"/>
        <v>574.50004186529998</v>
      </c>
    </row>
    <row r="49" spans="7:11">
      <c r="G49">
        <v>2062</v>
      </c>
      <c r="H49">
        <v>48</v>
      </c>
      <c r="K49" s="11">
        <f t="shared" si="0"/>
        <v>582.15053557120007</v>
      </c>
    </row>
    <row r="50" spans="7:11">
      <c r="G50">
        <v>2063</v>
      </c>
      <c r="H50">
        <v>49</v>
      </c>
      <c r="K50" s="11">
        <f t="shared" si="0"/>
        <v>589.67146713390002</v>
      </c>
    </row>
    <row r="51" spans="7:11">
      <c r="G51">
        <v>2064</v>
      </c>
      <c r="H51">
        <v>50</v>
      </c>
      <c r="K51" s="11">
        <f t="shared" si="0"/>
        <v>597.05831250000006</v>
      </c>
    </row>
    <row r="52" spans="7:11">
      <c r="G52">
        <v>2065</v>
      </c>
      <c r="H52">
        <v>51</v>
      </c>
      <c r="K52" s="11">
        <f t="shared" si="0"/>
        <v>604.30654761610003</v>
      </c>
    </row>
  </sheetData>
  <phoneticPr fontId="3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33EA1-1648-4896-AFF7-A2ABF3C3E725}">
  <dimension ref="A1:Q50"/>
  <sheetViews>
    <sheetView workbookViewId="0">
      <selection activeCell="B47" sqref="B47"/>
    </sheetView>
  </sheetViews>
  <sheetFormatPr defaultRowHeight="14.3"/>
  <sheetData>
    <row r="1" spans="1:17">
      <c r="B1" t="s">
        <v>129</v>
      </c>
      <c r="C1" t="s">
        <v>129</v>
      </c>
      <c r="D1" t="s">
        <v>130</v>
      </c>
      <c r="E1" t="s">
        <v>130</v>
      </c>
      <c r="F1" t="s">
        <v>131</v>
      </c>
      <c r="G1" t="s">
        <v>131</v>
      </c>
    </row>
    <row r="2" spans="1:17">
      <c r="B2" t="s">
        <v>1051</v>
      </c>
      <c r="C2" t="s">
        <v>1052</v>
      </c>
      <c r="D2" t="s">
        <v>1051</v>
      </c>
      <c r="E2" t="s">
        <v>1052</v>
      </c>
      <c r="F2" t="s">
        <v>1051</v>
      </c>
      <c r="G2" t="s">
        <v>1052</v>
      </c>
    </row>
    <row r="3" spans="1:17">
      <c r="A3">
        <v>2018</v>
      </c>
      <c r="B3" s="35">
        <v>1.506</v>
      </c>
      <c r="C3" s="35">
        <v>1.524</v>
      </c>
      <c r="D3" s="35">
        <v>3.161</v>
      </c>
      <c r="E3" s="35">
        <v>3.1779999999999999</v>
      </c>
      <c r="F3" s="35">
        <v>5.1849999999999996</v>
      </c>
      <c r="G3" s="35">
        <v>5.1849999999999996</v>
      </c>
      <c r="O3" s="49">
        <v>15365.820000000007</v>
      </c>
      <c r="P3" s="49">
        <v>31760</v>
      </c>
      <c r="Q3" s="49">
        <v>51927</v>
      </c>
    </row>
    <row r="4" spans="1:17">
      <c r="A4">
        <v>2019</v>
      </c>
      <c r="B4" s="35">
        <v>1.575</v>
      </c>
      <c r="C4" s="35">
        <v>1.581</v>
      </c>
      <c r="D4" s="35">
        <v>3.2850000000000001</v>
      </c>
      <c r="E4" s="35">
        <v>3.302</v>
      </c>
      <c r="F4" s="35">
        <v>5.343</v>
      </c>
      <c r="G4" s="35">
        <v>5.3410000000000002</v>
      </c>
      <c r="O4" s="49">
        <v>16302.479999999996</v>
      </c>
      <c r="P4" s="49">
        <v>33603.56</v>
      </c>
      <c r="Q4" s="49">
        <v>54057</v>
      </c>
    </row>
    <row r="5" spans="1:17">
      <c r="A5">
        <v>2020</v>
      </c>
      <c r="B5" s="35">
        <v>1.5629999999999999</v>
      </c>
      <c r="C5" s="35">
        <v>1.577</v>
      </c>
      <c r="D5" s="35">
        <v>3.347</v>
      </c>
      <c r="E5" s="35">
        <v>3.36</v>
      </c>
      <c r="F5" s="35">
        <v>5.53</v>
      </c>
      <c r="G5" s="35">
        <v>5.532</v>
      </c>
      <c r="O5" s="49">
        <v>15937.440000000002</v>
      </c>
      <c r="P5" s="49">
        <v>34460.870810316519</v>
      </c>
      <c r="Q5" s="49">
        <v>55436.129189683481</v>
      </c>
    </row>
    <row r="6" spans="1:17">
      <c r="A6">
        <v>2021</v>
      </c>
      <c r="B6" s="35">
        <v>1.6459999999999999</v>
      </c>
      <c r="C6" s="35">
        <v>1.647</v>
      </c>
      <c r="D6" s="35">
        <v>3.484</v>
      </c>
      <c r="E6" s="35">
        <v>3.4940000000000002</v>
      </c>
      <c r="F6" s="35">
        <v>5.657</v>
      </c>
      <c r="G6" s="35">
        <v>5.6559999999999997</v>
      </c>
      <c r="O6" s="49">
        <v>17735.509999999995</v>
      </c>
      <c r="P6" s="49">
        <v>37506.485442484052</v>
      </c>
      <c r="Q6" s="49">
        <v>60335.514557515948</v>
      </c>
    </row>
    <row r="7" spans="1:17">
      <c r="A7">
        <v>2022</v>
      </c>
      <c r="B7" s="35">
        <v>1.758</v>
      </c>
      <c r="C7" s="35">
        <v>1.7250000000000001</v>
      </c>
      <c r="D7" s="35">
        <v>3.6669999999999998</v>
      </c>
      <c r="E7" s="35">
        <v>3.645</v>
      </c>
      <c r="F7" s="35">
        <v>5.7839999999999998</v>
      </c>
      <c r="G7" s="35">
        <v>5.7839999999999998</v>
      </c>
      <c r="O7" s="49">
        <v>19026.14</v>
      </c>
      <c r="P7" s="49">
        <v>39091.585065393148</v>
      </c>
      <c r="Q7" s="49">
        <v>62885.414934606852</v>
      </c>
    </row>
    <row r="8" spans="1:17">
      <c r="A8">
        <v>2023</v>
      </c>
      <c r="B8" s="35">
        <v>1.877</v>
      </c>
      <c r="C8" s="35">
        <v>1.8220000000000001</v>
      </c>
      <c r="D8" s="35">
        <v>3.8809999999999998</v>
      </c>
      <c r="E8" s="35">
        <v>3.758</v>
      </c>
      <c r="F8" s="35">
        <v>5.923</v>
      </c>
      <c r="G8" s="35">
        <v>5.8979999999999997</v>
      </c>
      <c r="O8" s="49">
        <v>20772.520000000004</v>
      </c>
      <c r="P8" s="49">
        <v>41852.380103891643</v>
      </c>
      <c r="Q8" s="49">
        <v>67326.619896108357</v>
      </c>
    </row>
    <row r="9" spans="1:17">
      <c r="A9">
        <v>2024</v>
      </c>
      <c r="B9" s="35">
        <v>1.9730000000000001</v>
      </c>
      <c r="C9" s="35">
        <v>1.8779999999999999</v>
      </c>
      <c r="D9" s="35">
        <v>4.0960000000000001</v>
      </c>
      <c r="E9" s="35">
        <v>3.9089999999999998</v>
      </c>
      <c r="F9" s="35">
        <v>6.05</v>
      </c>
      <c r="G9" s="35">
        <v>5.9589999999999996</v>
      </c>
      <c r="O9" s="49">
        <v>21254.730968333704</v>
      </c>
      <c r="P9" s="49">
        <v>41766.892252453574</v>
      </c>
      <c r="Q9" s="49">
        <f>(F9/F8)*Q8</f>
        <v>68770.226299418471</v>
      </c>
    </row>
    <row r="10" spans="1:17">
      <c r="A10">
        <v>2025</v>
      </c>
      <c r="B10" s="35">
        <v>2.0910000000000002</v>
      </c>
      <c r="C10" s="35">
        <v>1.927</v>
      </c>
      <c r="D10" s="35">
        <v>4.3129999999999997</v>
      </c>
      <c r="E10" s="35">
        <v>4.0140000000000002</v>
      </c>
      <c r="F10" s="35">
        <v>6.2210000000000001</v>
      </c>
      <c r="G10" s="35">
        <v>6.0010000000000003</v>
      </c>
      <c r="O10" s="49">
        <v>21749.778650620126</v>
      </c>
      <c r="P10" s="49">
        <v>42502.212953945513</v>
      </c>
      <c r="Q10" s="49">
        <f t="shared" ref="Q10:Q50" si="0">(F10/F9)*Q9</f>
        <v>70713.97980308799</v>
      </c>
    </row>
    <row r="11" spans="1:17">
      <c r="A11">
        <v>2026</v>
      </c>
      <c r="B11" s="35">
        <v>2.169</v>
      </c>
      <c r="C11" s="35">
        <v>1.98</v>
      </c>
      <c r="D11" s="35">
        <v>4.46</v>
      </c>
      <c r="E11" s="35">
        <v>4.1079999999999997</v>
      </c>
      <c r="F11" s="35">
        <v>6.3559999999999999</v>
      </c>
      <c r="G11" s="35">
        <v>6.06</v>
      </c>
      <c r="O11" s="49">
        <v>22243.588707645849</v>
      </c>
      <c r="P11" s="49">
        <v>43346.229019133803</v>
      </c>
      <c r="Q11" s="49">
        <f t="shared" si="0"/>
        <v>72248.52204282707</v>
      </c>
    </row>
    <row r="12" spans="1:17">
      <c r="A12">
        <v>2027</v>
      </c>
      <c r="B12" s="35">
        <v>2.254</v>
      </c>
      <c r="C12" s="35">
        <v>2.0339999999999998</v>
      </c>
      <c r="D12" s="35">
        <v>4.609</v>
      </c>
      <c r="E12" s="35">
        <v>4.1909999999999998</v>
      </c>
      <c r="F12" s="35">
        <v>6.4729999999999999</v>
      </c>
      <c r="G12" s="35">
        <v>6.1390000000000002</v>
      </c>
      <c r="O12" s="49">
        <v>22709.357826661042</v>
      </c>
      <c r="P12" s="49">
        <v>44221.760410893105</v>
      </c>
      <c r="Q12" s="49">
        <f t="shared" si="0"/>
        <v>73578.458650600936</v>
      </c>
    </row>
    <row r="13" spans="1:17">
      <c r="A13">
        <v>2028</v>
      </c>
      <c r="B13" s="35">
        <v>2.298</v>
      </c>
      <c r="C13" s="35">
        <v>2.0369999999999999</v>
      </c>
      <c r="D13" s="35">
        <v>4.7649999999999997</v>
      </c>
      <c r="E13" s="35">
        <v>4.2779999999999996</v>
      </c>
      <c r="F13" s="35">
        <v>6.6210000000000004</v>
      </c>
      <c r="G13" s="35">
        <v>6.2359999999999998</v>
      </c>
      <c r="O13" s="49">
        <v>23162.845088435886</v>
      </c>
      <c r="P13" s="49">
        <v>45116.710251511235</v>
      </c>
      <c r="Q13" s="49">
        <f t="shared" si="0"/>
        <v>75260.771624537127</v>
      </c>
    </row>
    <row r="14" spans="1:17">
      <c r="A14">
        <v>2029</v>
      </c>
      <c r="B14" s="35">
        <v>2.3740000000000001</v>
      </c>
      <c r="C14" s="35">
        <v>2.0699999999999998</v>
      </c>
      <c r="D14" s="35">
        <v>4.9039999999999999</v>
      </c>
      <c r="E14" s="35">
        <v>4.3460000000000001</v>
      </c>
      <c r="F14" s="35">
        <v>6.7549999999999999</v>
      </c>
      <c r="G14" s="35">
        <v>6.3239999999999998</v>
      </c>
      <c r="O14" s="49">
        <v>23621.260726105957</v>
      </c>
      <c r="P14" s="49">
        <v>46017.951078097896</v>
      </c>
      <c r="Q14" s="49">
        <f t="shared" si="0"/>
        <v>76783.946884722594</v>
      </c>
    </row>
    <row r="15" spans="1:17">
      <c r="A15">
        <v>2030</v>
      </c>
      <c r="B15" s="35">
        <v>2.4340000000000002</v>
      </c>
      <c r="C15" s="35">
        <v>2.097</v>
      </c>
      <c r="D15" s="35">
        <v>5.0220000000000002</v>
      </c>
      <c r="E15" s="35">
        <v>4.4210000000000003</v>
      </c>
      <c r="F15" s="35">
        <v>6.9009999999999998</v>
      </c>
      <c r="G15" s="35">
        <v>6.4059999999999997</v>
      </c>
      <c r="O15" s="49">
        <v>24103.240538014754</v>
      </c>
      <c r="P15" s="49">
        <v>46911.287285651262</v>
      </c>
      <c r="Q15" s="49">
        <f t="shared" si="0"/>
        <v>78443.525899551547</v>
      </c>
    </row>
    <row r="16" spans="1:17">
      <c r="A16">
        <v>2031</v>
      </c>
      <c r="B16" s="35">
        <v>2.476</v>
      </c>
      <c r="C16" s="35">
        <v>2.1389999999999998</v>
      </c>
      <c r="D16" s="35">
        <v>5.101</v>
      </c>
      <c r="E16" s="35">
        <v>4.4580000000000002</v>
      </c>
      <c r="F16" s="35">
        <v>7.0529999999999999</v>
      </c>
      <c r="G16" s="35">
        <v>6.4989999999999997</v>
      </c>
      <c r="O16" s="49">
        <v>24611.779591392034</v>
      </c>
      <c r="P16" s="49">
        <v>47797.120106758623</v>
      </c>
      <c r="Q16" s="49">
        <f t="shared" si="0"/>
        <v>80171.306791702242</v>
      </c>
    </row>
    <row r="17" spans="1:17">
      <c r="A17">
        <v>2032</v>
      </c>
      <c r="B17" s="35">
        <v>2.5089999999999999</v>
      </c>
      <c r="C17" s="35">
        <v>2.177</v>
      </c>
      <c r="D17" s="35">
        <v>5.1589999999999998</v>
      </c>
      <c r="E17" s="35">
        <v>4.4950000000000001</v>
      </c>
      <c r="F17" s="35">
        <v>7.18</v>
      </c>
      <c r="G17" s="35">
        <v>6.5990000000000002</v>
      </c>
      <c r="O17" s="49">
        <v>25135.150148481014</v>
      </c>
      <c r="P17" s="49">
        <v>48684.705864193522</v>
      </c>
      <c r="Q17" s="49">
        <f t="shared" si="0"/>
        <v>81614.913195012356</v>
      </c>
    </row>
    <row r="18" spans="1:17">
      <c r="A18">
        <v>2033</v>
      </c>
      <c r="B18" s="35">
        <v>2.5419999999999998</v>
      </c>
      <c r="C18" s="35">
        <v>2.21</v>
      </c>
      <c r="D18" s="35">
        <v>5.2290000000000001</v>
      </c>
      <c r="E18" s="35">
        <v>4.5460000000000003</v>
      </c>
      <c r="F18" s="35">
        <v>7.33</v>
      </c>
      <c r="G18" s="35">
        <v>6.7110000000000003</v>
      </c>
      <c r="O18" s="49">
        <v>25670.856271949873</v>
      </c>
      <c r="P18" s="49">
        <v>49572.251511149771</v>
      </c>
      <c r="Q18" s="49">
        <f t="shared" si="0"/>
        <v>83319.960128055798</v>
      </c>
    </row>
    <row r="19" spans="1:17">
      <c r="A19">
        <v>2034</v>
      </c>
      <c r="B19" s="35">
        <v>2.5720000000000001</v>
      </c>
      <c r="C19" s="35">
        <v>2.2330000000000001</v>
      </c>
      <c r="D19" s="35">
        <v>5.298</v>
      </c>
      <c r="E19" s="35">
        <v>4.5860000000000003</v>
      </c>
      <c r="F19" s="35">
        <v>7.4820000000000002</v>
      </c>
      <c r="G19" s="35">
        <v>6.8090000000000002</v>
      </c>
      <c r="O19" s="49">
        <v>26216.164351913154</v>
      </c>
      <c r="P19" s="49">
        <v>50457.862017716448</v>
      </c>
      <c r="Q19" s="49">
        <f t="shared" si="0"/>
        <v>85047.741020206478</v>
      </c>
    </row>
    <row r="20" spans="1:17">
      <c r="A20">
        <v>2035</v>
      </c>
      <c r="B20" s="35">
        <v>2.6150000000000002</v>
      </c>
      <c r="C20" s="35">
        <v>2.2429999999999999</v>
      </c>
      <c r="D20" s="35">
        <v>5.3470000000000004</v>
      </c>
      <c r="E20" s="35">
        <v>4.609</v>
      </c>
      <c r="F20" s="35">
        <v>7.6180000000000003</v>
      </c>
      <c r="G20" s="35">
        <v>6.9109999999999996</v>
      </c>
      <c r="O20" s="49">
        <v>26768.09047954213</v>
      </c>
      <c r="P20" s="49">
        <v>51339.54131634345</v>
      </c>
      <c r="Q20" s="49">
        <f t="shared" si="0"/>
        <v>86593.650239499199</v>
      </c>
    </row>
    <row r="21" spans="1:17">
      <c r="A21">
        <v>2036</v>
      </c>
      <c r="B21" s="35">
        <v>2.657</v>
      </c>
      <c r="C21" s="35">
        <v>2.2669999999999999</v>
      </c>
      <c r="D21" s="35">
        <v>5.4130000000000003</v>
      </c>
      <c r="E21" s="35">
        <v>4.62</v>
      </c>
      <c r="F21" s="35">
        <v>7.7679999999999998</v>
      </c>
      <c r="G21" s="35">
        <v>6.9710000000000001</v>
      </c>
      <c r="O21" s="49">
        <v>27407.985524173997</v>
      </c>
      <c r="P21" s="49">
        <v>52292.626461458989</v>
      </c>
      <c r="Q21" s="49">
        <f t="shared" si="0"/>
        <v>88298.697172542627</v>
      </c>
    </row>
    <row r="22" spans="1:17">
      <c r="A22">
        <v>2037</v>
      </c>
      <c r="B22" s="35">
        <v>2.698</v>
      </c>
      <c r="C22" s="35">
        <v>2.2759999999999998</v>
      </c>
      <c r="D22" s="35">
        <v>5.4859999999999998</v>
      </c>
      <c r="E22" s="35">
        <v>4.6319999999999997</v>
      </c>
      <c r="F22" s="35">
        <v>7.923</v>
      </c>
      <c r="G22" s="35">
        <v>7.02</v>
      </c>
      <c r="O22" s="49">
        <v>28143.789533546835</v>
      </c>
      <c r="P22" s="49">
        <v>53322.369302934567</v>
      </c>
      <c r="Q22" s="49">
        <f t="shared" si="0"/>
        <v>90060.579003354185</v>
      </c>
    </row>
    <row r="23" spans="1:17">
      <c r="A23">
        <v>2038</v>
      </c>
      <c r="B23" s="35">
        <v>2.7360000000000002</v>
      </c>
      <c r="C23" s="35">
        <v>2.2770000000000001</v>
      </c>
      <c r="D23" s="35">
        <v>5.5540000000000003</v>
      </c>
      <c r="E23" s="35">
        <v>4.6280000000000001</v>
      </c>
      <c r="F23" s="35">
        <v>8.0790000000000006</v>
      </c>
      <c r="G23" s="35">
        <v>7.0759999999999996</v>
      </c>
      <c r="O23" s="49">
        <v>28853.373726651615</v>
      </c>
      <c r="P23" s="49">
        <v>54315.270617599846</v>
      </c>
      <c r="Q23" s="49">
        <f t="shared" si="0"/>
        <v>91833.82781371937</v>
      </c>
    </row>
    <row r="24" spans="1:17">
      <c r="A24">
        <v>2039</v>
      </c>
      <c r="B24" s="35">
        <v>2.7789999999999999</v>
      </c>
      <c r="C24" s="35">
        <v>2.2919999999999998</v>
      </c>
      <c r="D24" s="35">
        <v>5.625</v>
      </c>
      <c r="E24" s="35">
        <v>4.6390000000000002</v>
      </c>
      <c r="F24" s="35">
        <v>8.23</v>
      </c>
      <c r="G24" s="35">
        <v>7.1230000000000002</v>
      </c>
      <c r="O24" s="49">
        <v>29402.349209320091</v>
      </c>
      <c r="P24" s="49">
        <v>55149.426096072828</v>
      </c>
      <c r="Q24" s="49">
        <f t="shared" si="0"/>
        <v>93550.24172631641</v>
      </c>
    </row>
    <row r="25" spans="1:17">
      <c r="A25">
        <v>2040</v>
      </c>
      <c r="B25" s="35">
        <v>2.8180000000000001</v>
      </c>
      <c r="C25" s="35">
        <v>2.3010000000000002</v>
      </c>
      <c r="D25" s="35">
        <v>5.6820000000000004</v>
      </c>
      <c r="E25" s="35">
        <v>4.6609999999999996</v>
      </c>
      <c r="F25" s="35">
        <v>8.3620000000000001</v>
      </c>
      <c r="G25" s="35">
        <v>7.1820000000000004</v>
      </c>
      <c r="O25" s="49">
        <v>29648.42998027007</v>
      </c>
      <c r="P25" s="49">
        <v>55696.717639027069</v>
      </c>
      <c r="Q25" s="49">
        <f t="shared" si="0"/>
        <v>95050.683027394625</v>
      </c>
    </row>
    <row r="26" spans="1:17">
      <c r="A26">
        <v>2041</v>
      </c>
      <c r="B26" s="35">
        <v>2.847</v>
      </c>
      <c r="C26" s="35">
        <v>2.3170000000000002</v>
      </c>
      <c r="D26" s="35">
        <v>5.742</v>
      </c>
      <c r="E26" s="35">
        <v>4.66</v>
      </c>
      <c r="F26" s="35">
        <v>8.5120000000000005</v>
      </c>
      <c r="G26" s="35">
        <v>7.2190000000000003</v>
      </c>
      <c r="O26" s="49">
        <v>29687.475597579923</v>
      </c>
      <c r="P26" s="49">
        <v>56009.655239471504</v>
      </c>
      <c r="Q26" s="49">
        <f t="shared" si="0"/>
        <v>96755.729960438053</v>
      </c>
    </row>
    <row r="27" spans="1:17">
      <c r="A27">
        <v>2042</v>
      </c>
      <c r="B27" s="35">
        <v>2.879</v>
      </c>
      <c r="C27" s="35">
        <v>2.323</v>
      </c>
      <c r="D27" s="35">
        <v>5.7939999999999996</v>
      </c>
      <c r="E27" s="35">
        <v>4.6820000000000004</v>
      </c>
      <c r="F27" s="35">
        <v>8.6620000000000008</v>
      </c>
      <c r="G27" s="35">
        <v>7.2530000000000001</v>
      </c>
      <c r="O27" s="49">
        <v>29713.857382742266</v>
      </c>
      <c r="P27" s="49">
        <v>56247.991472311965</v>
      </c>
      <c r="Q27" s="49">
        <f t="shared" si="0"/>
        <v>98460.776893481496</v>
      </c>
    </row>
    <row r="28" spans="1:17">
      <c r="A28">
        <v>2043</v>
      </c>
      <c r="B28" s="35">
        <v>2.907</v>
      </c>
      <c r="C28" s="35">
        <v>2.3290000000000002</v>
      </c>
      <c r="D28" s="35">
        <v>5.8440000000000003</v>
      </c>
      <c r="E28" s="35">
        <v>4.6829999999999998</v>
      </c>
      <c r="F28" s="35">
        <v>8.7880000000000003</v>
      </c>
      <c r="G28" s="35">
        <v>7.2839999999999998</v>
      </c>
      <c r="O28" s="49">
        <v>29733.00325333605</v>
      </c>
      <c r="P28" s="49">
        <v>56443.178207312223</v>
      </c>
      <c r="Q28" s="49">
        <f t="shared" si="0"/>
        <v>99893.016317237969</v>
      </c>
    </row>
    <row r="29" spans="1:17">
      <c r="A29">
        <v>2044</v>
      </c>
      <c r="B29" s="35">
        <v>2.9390000000000001</v>
      </c>
      <c r="C29" s="35">
        <v>2.3410000000000002</v>
      </c>
      <c r="D29" s="35">
        <v>5.8929999999999998</v>
      </c>
      <c r="E29" s="35">
        <v>4.7</v>
      </c>
      <c r="F29" s="35">
        <v>8.9339999999999993</v>
      </c>
      <c r="G29" s="35">
        <v>7.3360000000000003</v>
      </c>
      <c r="O29" s="49">
        <v>29750.364136752443</v>
      </c>
      <c r="P29" s="49">
        <v>56627.282635483403</v>
      </c>
      <c r="Q29" s="49">
        <f t="shared" si="0"/>
        <v>101552.59533206691</v>
      </c>
    </row>
    <row r="30" spans="1:17">
      <c r="A30">
        <v>2045</v>
      </c>
      <c r="B30" s="35">
        <v>2.9660000000000002</v>
      </c>
      <c r="C30" s="35">
        <v>2.3530000000000002</v>
      </c>
      <c r="D30" s="35">
        <v>5.94</v>
      </c>
      <c r="E30" s="35">
        <v>4.7140000000000004</v>
      </c>
      <c r="F30" s="35">
        <v>9.0820000000000007</v>
      </c>
      <c r="G30" s="35">
        <v>7.3620000000000001</v>
      </c>
      <c r="O30" s="49">
        <v>29771.405697300754</v>
      </c>
      <c r="P30" s="49">
        <v>56832.832749576635</v>
      </c>
      <c r="Q30" s="49">
        <f t="shared" si="0"/>
        <v>103234.90830600313</v>
      </c>
    </row>
    <row r="31" spans="1:17">
      <c r="A31">
        <v>2046</v>
      </c>
      <c r="B31" s="35">
        <v>2.9950000000000001</v>
      </c>
      <c r="C31" s="35">
        <v>2.3639999999999999</v>
      </c>
      <c r="D31" s="35">
        <v>5.9870000000000001</v>
      </c>
      <c r="E31" s="35">
        <v>4.742</v>
      </c>
      <c r="F31" s="35">
        <v>9.2249999999999996</v>
      </c>
      <c r="G31" s="35">
        <v>7.3819999999999997</v>
      </c>
      <c r="O31" s="49">
        <v>29795.869988976556</v>
      </c>
      <c r="P31" s="49">
        <v>57078.467537265307</v>
      </c>
      <c r="Q31" s="49">
        <f>(F31/F30)*Q30</f>
        <v>104860.38638217119</v>
      </c>
    </row>
    <row r="32" spans="1:17">
      <c r="A32">
        <v>2047</v>
      </c>
      <c r="B32" s="35">
        <v>3.0190000000000001</v>
      </c>
      <c r="C32" s="35">
        <v>2.3780000000000001</v>
      </c>
      <c r="D32" s="35">
        <v>6.0279999999999996</v>
      </c>
      <c r="E32" s="35">
        <v>4.7380000000000004</v>
      </c>
      <c r="F32" s="35">
        <v>9.3670000000000009</v>
      </c>
      <c r="G32" s="35">
        <v>7.399</v>
      </c>
      <c r="O32" s="49">
        <v>29820.113091164952</v>
      </c>
      <c r="P32" s="49">
        <v>57342.742736862368</v>
      </c>
      <c r="Q32" s="49">
        <f t="shared" si="0"/>
        <v>106474.49747878565</v>
      </c>
    </row>
    <row r="33" spans="1:17">
      <c r="A33">
        <v>2048</v>
      </c>
      <c r="B33" s="35">
        <v>3.048</v>
      </c>
      <c r="C33" s="35">
        <v>2.3879999999999999</v>
      </c>
      <c r="D33" s="35">
        <v>6.0759999999999996</v>
      </c>
      <c r="E33" s="35">
        <v>4.766</v>
      </c>
      <c r="F33" s="35">
        <v>9.4960000000000004</v>
      </c>
      <c r="G33" s="35">
        <v>7.3929999999999998</v>
      </c>
      <c r="O33" s="49">
        <v>29844.533780493912</v>
      </c>
      <c r="P33" s="49">
        <v>57598.04326442704</v>
      </c>
      <c r="Q33" s="49">
        <f t="shared" si="0"/>
        <v>107940.837841203</v>
      </c>
    </row>
    <row r="34" spans="1:17">
      <c r="A34">
        <v>2049</v>
      </c>
      <c r="B34" s="35">
        <v>3.0680000000000001</v>
      </c>
      <c r="C34" s="35">
        <v>2.3969999999999998</v>
      </c>
      <c r="D34" s="35">
        <v>6.1150000000000002</v>
      </c>
      <c r="E34" s="35">
        <v>4.774</v>
      </c>
      <c r="F34" s="35">
        <v>9.6419999999999995</v>
      </c>
      <c r="G34" s="35">
        <v>7.4020000000000001</v>
      </c>
      <c r="O34" s="49">
        <v>29869.532144435405</v>
      </c>
      <c r="P34" s="49">
        <v>57816.269156461698</v>
      </c>
      <c r="Q34" s="49">
        <f t="shared" si="0"/>
        <v>109600.41685603194</v>
      </c>
    </row>
    <row r="35" spans="1:17">
      <c r="A35">
        <v>2050</v>
      </c>
      <c r="B35" s="35">
        <v>3.097</v>
      </c>
      <c r="C35" s="35">
        <v>2.4009999999999998</v>
      </c>
      <c r="D35" s="35">
        <v>6.1669999999999998</v>
      </c>
      <c r="E35" s="35">
        <v>4.7750000000000004</v>
      </c>
      <c r="F35" s="35">
        <v>9.7720000000000002</v>
      </c>
      <c r="G35" s="35">
        <v>7.423</v>
      </c>
      <c r="O35" s="49">
        <v>29895.509631918878</v>
      </c>
      <c r="P35" s="49">
        <v>57968.947860126202</v>
      </c>
      <c r="Q35" s="49">
        <f t="shared" si="0"/>
        <v>111078.12419800292</v>
      </c>
    </row>
    <row r="36" spans="1:17">
      <c r="A36">
        <v>2051</v>
      </c>
      <c r="B36" s="35">
        <v>3.128066666666669</v>
      </c>
      <c r="C36" s="35">
        <v>2.4154666666666635</v>
      </c>
      <c r="D36" s="35">
        <v>6.2147333333333421</v>
      </c>
      <c r="E36" s="35">
        <v>4.7979333333333329</v>
      </c>
      <c r="F36" s="35">
        <v>9.9207333333333168</v>
      </c>
      <c r="G36" s="35">
        <v>7.4664000000000073</v>
      </c>
      <c r="O36" s="49">
        <v>29922.849596949032</v>
      </c>
      <c r="P36" s="49">
        <v>58065.873409753593</v>
      </c>
      <c r="Q36" s="49">
        <f t="shared" si="0"/>
        <v>112768.7729569449</v>
      </c>
    </row>
    <row r="37" spans="1:17">
      <c r="A37">
        <v>2052</v>
      </c>
      <c r="B37" s="35">
        <v>3.1556242424242456</v>
      </c>
      <c r="C37" s="35">
        <v>2.4257151515151492</v>
      </c>
      <c r="D37" s="35">
        <v>6.2613030303030399</v>
      </c>
      <c r="E37" s="35">
        <v>4.8114848484848487</v>
      </c>
      <c r="F37" s="35">
        <v>10.0612303030303</v>
      </c>
      <c r="G37" s="35">
        <v>7.488418181818183</v>
      </c>
      <c r="O37" s="49">
        <v>29951.340297782386</v>
      </c>
      <c r="P37" s="49">
        <v>58141.829985510507</v>
      </c>
      <c r="Q37" s="49">
        <f t="shared" si="0"/>
        <v>114365.79913883648</v>
      </c>
    </row>
    <row r="38" spans="1:17">
      <c r="A38">
        <v>2053</v>
      </c>
      <c r="B38" s="35">
        <v>3.183181818181815</v>
      </c>
      <c r="C38" s="35">
        <v>2.4359636363636348</v>
      </c>
      <c r="D38" s="35">
        <v>6.3078727272727377</v>
      </c>
      <c r="E38" s="35">
        <v>4.8250363636363645</v>
      </c>
      <c r="F38" s="35">
        <v>10.201727272727283</v>
      </c>
      <c r="G38" s="35">
        <v>7.5104363636363658</v>
      </c>
      <c r="O38" s="49">
        <v>29980.49031149843</v>
      </c>
      <c r="P38" s="49">
        <v>58205.74030751564</v>
      </c>
      <c r="Q38" s="49">
        <f t="shared" si="0"/>
        <v>115962.82532072805</v>
      </c>
    </row>
    <row r="39" spans="1:17">
      <c r="A39">
        <v>2054</v>
      </c>
      <c r="B39" s="35">
        <v>3.2107393939393916</v>
      </c>
      <c r="C39" s="35">
        <v>2.4462121212121204</v>
      </c>
      <c r="D39" s="35">
        <v>6.3544424242424355</v>
      </c>
      <c r="E39" s="35">
        <v>4.8385878787878802</v>
      </c>
      <c r="F39" s="35">
        <v>10.342224242424265</v>
      </c>
      <c r="G39" s="35">
        <v>7.5324545454545486</v>
      </c>
      <c r="O39" s="49">
        <v>30009.80636469513</v>
      </c>
      <c r="P39" s="49">
        <v>58266.579243225606</v>
      </c>
      <c r="Q39" s="49">
        <f t="shared" si="0"/>
        <v>117559.85150261963</v>
      </c>
    </row>
    <row r="40" spans="1:17">
      <c r="A40">
        <v>2055</v>
      </c>
      <c r="B40" s="35">
        <v>3.2382969696969681</v>
      </c>
      <c r="C40" s="35">
        <v>2.4564606060606025</v>
      </c>
      <c r="D40" s="35">
        <v>6.4010121212121334</v>
      </c>
      <c r="E40" s="35">
        <v>4.852139393939396</v>
      </c>
      <c r="F40" s="35">
        <v>10.482721212121191</v>
      </c>
      <c r="G40" s="35">
        <v>7.5544727272727314</v>
      </c>
      <c r="O40" s="49">
        <v>30038.793265523444</v>
      </c>
      <c r="P40" s="49">
        <v>58333.362140868514</v>
      </c>
      <c r="Q40" s="49">
        <f t="shared" si="0"/>
        <v>119156.87768451056</v>
      </c>
    </row>
    <row r="41" spans="1:17">
      <c r="A41">
        <v>2056</v>
      </c>
      <c r="B41" s="35">
        <v>3.2658545454545447</v>
      </c>
      <c r="C41" s="35">
        <v>2.4667090909090881</v>
      </c>
      <c r="D41" s="35">
        <v>6.4475818181818312</v>
      </c>
      <c r="E41" s="35">
        <v>4.8656909090909117</v>
      </c>
      <c r="F41" s="35">
        <v>10.623218181818174</v>
      </c>
      <c r="G41" s="35">
        <v>7.5764909090909143</v>
      </c>
      <c r="O41" s="49">
        <v>30067.450096517496</v>
      </c>
      <c r="P41" s="49">
        <v>58406.110176065762</v>
      </c>
      <c r="Q41" s="49">
        <f t="shared" si="0"/>
        <v>120753.90386640214</v>
      </c>
    </row>
    <row r="42" spans="1:17">
      <c r="A42">
        <v>2057</v>
      </c>
      <c r="B42" s="35">
        <v>3.2934121212121212</v>
      </c>
      <c r="C42" s="35">
        <v>2.4769575757575737</v>
      </c>
      <c r="D42" s="35">
        <v>6.4941515151515148</v>
      </c>
      <c r="E42" s="35">
        <v>4.8792424242424239</v>
      </c>
      <c r="F42" s="35">
        <v>10.763715151515157</v>
      </c>
      <c r="G42" s="35">
        <v>7.5985090909090971</v>
      </c>
      <c r="O42" s="49">
        <v>30096.10696668259</v>
      </c>
      <c r="P42" s="49">
        <v>58478.813575535314</v>
      </c>
      <c r="Q42" s="49">
        <f t="shared" si="0"/>
        <v>122350.93004829371</v>
      </c>
    </row>
    <row r="43" spans="1:17">
      <c r="A43">
        <v>2058</v>
      </c>
      <c r="B43" s="35">
        <v>3.3209696969696978</v>
      </c>
      <c r="C43" s="35">
        <v>2.4872060606060593</v>
      </c>
      <c r="D43" s="35">
        <v>6.5407212121212126</v>
      </c>
      <c r="E43" s="35">
        <v>4.8927939393939397</v>
      </c>
      <c r="F43" s="35">
        <v>10.90421212121214</v>
      </c>
      <c r="G43" s="35">
        <v>7.6205272727272799</v>
      </c>
      <c r="O43" s="49">
        <v>30124.76378481045</v>
      </c>
      <c r="P43" s="49">
        <v>58551.471564756248</v>
      </c>
      <c r="Q43" s="49">
        <f t="shared" si="0"/>
        <v>123947.95623018529</v>
      </c>
    </row>
    <row r="44" spans="1:17">
      <c r="A44">
        <v>2059</v>
      </c>
      <c r="B44" s="35">
        <v>3.3485272727272744</v>
      </c>
      <c r="C44" s="35">
        <v>2.4974545454545449</v>
      </c>
      <c r="D44" s="35">
        <v>6.5872909090909104</v>
      </c>
      <c r="E44" s="35">
        <v>4.9063454545454555</v>
      </c>
      <c r="F44" s="35">
        <v>11.044709090909066</v>
      </c>
      <c r="G44" s="35">
        <v>7.6425454545454556</v>
      </c>
      <c r="O44" s="49">
        <v>30153.42045949402</v>
      </c>
      <c r="P44" s="49">
        <v>58624.083367137588</v>
      </c>
      <c r="Q44" s="49">
        <f t="shared" si="0"/>
        <v>125544.98241207621</v>
      </c>
    </row>
    <row r="45" spans="1:17">
      <c r="A45">
        <v>2060</v>
      </c>
      <c r="B45" s="35">
        <v>3.3760848484848509</v>
      </c>
      <c r="C45" s="35">
        <v>2.507703030303027</v>
      </c>
      <c r="D45" s="35">
        <v>6.6338606060606082</v>
      </c>
      <c r="E45" s="35">
        <v>4.9198969696969712</v>
      </c>
      <c r="F45" s="35">
        <v>11.185206060606049</v>
      </c>
      <c r="G45" s="35">
        <v>7.6645636363636385</v>
      </c>
      <c r="O45" s="49">
        <v>30182.076899128006</v>
      </c>
      <c r="P45" s="49">
        <v>58696.64820402339</v>
      </c>
      <c r="Q45" s="49">
        <f t="shared" si="0"/>
        <v>127142.00859396778</v>
      </c>
    </row>
    <row r="46" spans="1:17">
      <c r="A46">
        <v>2061</v>
      </c>
      <c r="B46" s="35">
        <v>3.4036424242424275</v>
      </c>
      <c r="C46" s="35">
        <v>2.5179515151515126</v>
      </c>
      <c r="D46" s="35">
        <v>6.680430303030306</v>
      </c>
      <c r="E46" s="35">
        <v>4.933448484848487</v>
      </c>
      <c r="F46" s="35">
        <v>11.325703030303032</v>
      </c>
      <c r="G46" s="35">
        <v>7.6865818181818213</v>
      </c>
      <c r="O46" s="49">
        <v>30210.733011908109</v>
      </c>
      <c r="P46" s="49">
        <v>58769.165294699822</v>
      </c>
      <c r="Q46" s="49">
        <f t="shared" si="0"/>
        <v>128739.03477585937</v>
      </c>
    </row>
    <row r="47" spans="1:17">
      <c r="A47">
        <v>2062</v>
      </c>
      <c r="B47" s="35">
        <v>3.4311999999999969</v>
      </c>
      <c r="C47" s="35">
        <v>2.5281999999999982</v>
      </c>
      <c r="D47" s="35">
        <v>6.7270000000000039</v>
      </c>
      <c r="E47" s="35">
        <v>4.9470000000000027</v>
      </c>
      <c r="F47" s="35">
        <v>11.466200000000015</v>
      </c>
      <c r="G47" s="35">
        <v>7.7086000000000041</v>
      </c>
      <c r="O47" s="49">
        <v>30239.388705832236</v>
      </c>
      <c r="P47" s="49">
        <v>58841.633856401844</v>
      </c>
      <c r="Q47" s="49">
        <f t="shared" si="0"/>
        <v>130336.06095775096</v>
      </c>
    </row>
    <row r="48" spans="1:17">
      <c r="A48">
        <v>2063</v>
      </c>
      <c r="B48" s="35">
        <v>3.4587575757575735</v>
      </c>
      <c r="C48" s="35">
        <v>2.5384484848484838</v>
      </c>
      <c r="D48" s="35">
        <v>6.7735696969697017</v>
      </c>
      <c r="E48" s="35">
        <v>4.9605515151515149</v>
      </c>
      <c r="F48" s="35">
        <v>11.606696969696998</v>
      </c>
      <c r="G48" s="35">
        <v>7.7306181818181869</v>
      </c>
      <c r="O48" s="49">
        <v>30268.043888699529</v>
      </c>
      <c r="P48" s="49">
        <v>58914.053104319988</v>
      </c>
      <c r="Q48" s="49">
        <f t="shared" si="0"/>
        <v>131933.08713964254</v>
      </c>
    </row>
    <row r="49" spans="1:17">
      <c r="A49">
        <v>2064</v>
      </c>
      <c r="B49" s="35">
        <v>3.48631515151515</v>
      </c>
      <c r="C49" s="35">
        <v>2.5486969696969659</v>
      </c>
      <c r="D49" s="35">
        <v>6.8201393939393995</v>
      </c>
      <c r="E49" s="35">
        <v>4.9741030303030307</v>
      </c>
      <c r="F49" s="35">
        <v>11.747193939393924</v>
      </c>
      <c r="G49" s="35">
        <v>7.7526363636363698</v>
      </c>
      <c r="O49" s="49">
        <v>30296.698468111772</v>
      </c>
      <c r="P49" s="49">
        <v>58986.422251606658</v>
      </c>
      <c r="Q49" s="49">
        <f t="shared" si="0"/>
        <v>133530.11332153348</v>
      </c>
    </row>
    <row r="50" spans="1:17">
      <c r="A50">
        <v>2065</v>
      </c>
      <c r="B50" s="35">
        <v>3.5138727272727266</v>
      </c>
      <c r="C50" s="35">
        <v>2.5589454545454515</v>
      </c>
      <c r="D50" s="35">
        <v>6.8667090909090973</v>
      </c>
      <c r="E50" s="35">
        <v>4.9876545454545465</v>
      </c>
      <c r="F50" s="35">
        <v>11.887690909090907</v>
      </c>
      <c r="G50" s="35">
        <v>7.7746545454545526</v>
      </c>
      <c r="O50" s="49">
        <v>30325.352351472437</v>
      </c>
      <c r="P50" s="49">
        <v>59058.740509383795</v>
      </c>
      <c r="Q50" s="49">
        <f t="shared" si="0"/>
        <v>135127.13950342507</v>
      </c>
    </row>
  </sheetData>
  <phoneticPr fontId="3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7EA49-C4CD-4337-B65F-F872527B074E}">
  <dimension ref="A1:M44"/>
  <sheetViews>
    <sheetView workbookViewId="0">
      <selection activeCell="J31" sqref="J31"/>
    </sheetView>
  </sheetViews>
  <sheetFormatPr defaultRowHeight="14.3"/>
  <cols>
    <col min="1" max="1" width="15.125" bestFit="1" customWidth="1"/>
    <col min="2" max="2" width="10" bestFit="1" customWidth="1"/>
    <col min="3" max="3" width="9" bestFit="1" customWidth="1"/>
    <col min="4" max="4" width="10" bestFit="1" customWidth="1"/>
    <col min="5" max="5" width="11" bestFit="1" customWidth="1"/>
    <col min="6" max="6" width="8.875" style="195"/>
  </cols>
  <sheetData>
    <row r="1" spans="1:11">
      <c r="B1" t="s">
        <v>1015</v>
      </c>
      <c r="C1" t="s">
        <v>1016</v>
      </c>
      <c r="D1" t="s">
        <v>1017</v>
      </c>
      <c r="E1" t="s">
        <v>1018</v>
      </c>
    </row>
    <row r="2" spans="1:11">
      <c r="B2">
        <v>2.5</v>
      </c>
      <c r="C2">
        <v>7.5</v>
      </c>
      <c r="D2">
        <v>12.5</v>
      </c>
      <c r="E2">
        <v>20</v>
      </c>
    </row>
    <row r="3" spans="1:11">
      <c r="A3" t="s">
        <v>1019</v>
      </c>
      <c r="B3" s="19">
        <v>0.63</v>
      </c>
      <c r="C3" s="40">
        <v>0.11799999999999999</v>
      </c>
      <c r="D3" s="40">
        <v>0.17</v>
      </c>
      <c r="E3" s="40">
        <v>0.08</v>
      </c>
      <c r="F3" s="195">
        <f>SUMPRODUCT(B$2:E$2,B3:E3)</f>
        <v>6.1850000000000005</v>
      </c>
    </row>
    <row r="4" spans="1:11">
      <c r="A4" t="s">
        <v>1014</v>
      </c>
      <c r="B4" s="40">
        <v>0.51700000000000002</v>
      </c>
      <c r="C4" s="40">
        <v>0.128</v>
      </c>
      <c r="D4" s="40">
        <v>0.16900000000000001</v>
      </c>
      <c r="E4" s="40">
        <v>0.186</v>
      </c>
      <c r="F4" s="195">
        <f t="shared" ref="F4:F10" si="0">SUMPRODUCT(B$2:E$2,B4:E4)</f>
        <v>8.0850000000000009</v>
      </c>
    </row>
    <row r="5" spans="1:11">
      <c r="A5" t="s">
        <v>1020</v>
      </c>
      <c r="B5" s="40">
        <v>0.434</v>
      </c>
      <c r="C5" s="40">
        <v>0.11600000000000001</v>
      </c>
      <c r="D5" s="40">
        <v>0.16800000000000001</v>
      </c>
      <c r="E5" s="40">
        <v>0.28199999999999997</v>
      </c>
      <c r="F5" s="195">
        <f t="shared" si="0"/>
        <v>9.6950000000000003</v>
      </c>
    </row>
    <row r="6" spans="1:11">
      <c r="A6" t="s">
        <v>1021</v>
      </c>
      <c r="B6" s="40">
        <v>0.63800000000000001</v>
      </c>
      <c r="C6" s="40">
        <v>0.11899999999999999</v>
      </c>
      <c r="D6" s="40">
        <v>0.157</v>
      </c>
      <c r="E6" s="40">
        <v>8.5999999999999993E-2</v>
      </c>
      <c r="F6" s="195">
        <f t="shared" si="0"/>
        <v>6.169999999999999</v>
      </c>
    </row>
    <row r="7" spans="1:11">
      <c r="A7" t="s">
        <v>1022</v>
      </c>
      <c r="B7" s="40">
        <v>0.36299999999999999</v>
      </c>
      <c r="C7" s="40">
        <v>5.8999999999999997E-2</v>
      </c>
      <c r="D7" s="40">
        <v>0.127</v>
      </c>
      <c r="E7" s="40">
        <v>0.45100000000000001</v>
      </c>
      <c r="F7" s="195">
        <f t="shared" si="0"/>
        <v>11.9575</v>
      </c>
    </row>
    <row r="8" spans="1:11">
      <c r="A8" t="s">
        <v>1023</v>
      </c>
      <c r="B8" s="40">
        <v>0.68400000000000005</v>
      </c>
      <c r="C8" s="40">
        <v>5.2999999999999999E-2</v>
      </c>
      <c r="D8" s="40">
        <v>0.193</v>
      </c>
      <c r="E8" s="40">
        <v>7.0000000000000007E-2</v>
      </c>
      <c r="F8" s="195">
        <f t="shared" si="0"/>
        <v>5.92</v>
      </c>
    </row>
    <row r="9" spans="1:11">
      <c r="A9" t="s">
        <v>1036</v>
      </c>
      <c r="B9" s="40">
        <v>0.53500000000000003</v>
      </c>
      <c r="C9" s="40">
        <v>0.16700000000000001</v>
      </c>
      <c r="D9" s="19">
        <v>0.12</v>
      </c>
      <c r="E9" s="40">
        <v>0.17899999999999999</v>
      </c>
      <c r="F9" s="195">
        <f t="shared" si="0"/>
        <v>7.67</v>
      </c>
    </row>
    <row r="10" spans="1:11">
      <c r="A10" t="s">
        <v>1037</v>
      </c>
      <c r="B10" s="40">
        <v>0.60199999999999998</v>
      </c>
      <c r="C10" s="40">
        <v>0.125</v>
      </c>
      <c r="D10" s="19">
        <v>0.17399999999999999</v>
      </c>
      <c r="E10" s="40">
        <v>9.8000000000000004E-2</v>
      </c>
      <c r="F10" s="195">
        <f t="shared" si="0"/>
        <v>6.5774999999999997</v>
      </c>
      <c r="G10" s="40">
        <v>0.88100000000000001</v>
      </c>
    </row>
    <row r="11" spans="1:11">
      <c r="A11" t="s">
        <v>1038</v>
      </c>
      <c r="B11" s="40">
        <v>3.9E-2</v>
      </c>
      <c r="C11" s="40">
        <v>0.03</v>
      </c>
      <c r="D11" s="19">
        <v>5.0999999999999997E-2</v>
      </c>
      <c r="E11" s="40">
        <v>0.88</v>
      </c>
      <c r="F11" s="195">
        <f>SUMPRODUCT(B$2:E$2,B11:E11)</f>
        <v>18.560000000000002</v>
      </c>
      <c r="G11" s="40">
        <f>1-G10</f>
        <v>0.11899999999999999</v>
      </c>
    </row>
    <row r="12" spans="1:11">
      <c r="B12" s="40">
        <f>B10*$G10+B11*$G11</f>
        <v>0.53500300000000001</v>
      </c>
      <c r="C12" s="40">
        <f t="shared" ref="C12:E12" si="1">C10*$G10+C11*$G11</f>
        <v>0.113695</v>
      </c>
      <c r="D12" s="40">
        <f t="shared" si="1"/>
        <v>0.15936299999999998</v>
      </c>
      <c r="E12" s="40">
        <f t="shared" si="1"/>
        <v>0.19105800000000001</v>
      </c>
    </row>
    <row r="13" spans="1:11">
      <c r="B13" s="301" t="s">
        <v>1549</v>
      </c>
      <c r="C13" s="301"/>
      <c r="D13" s="301"/>
      <c r="E13" s="301"/>
      <c r="F13" s="302" t="s">
        <v>1550</v>
      </c>
      <c r="G13" s="302"/>
      <c r="H13" s="302"/>
      <c r="I13" s="302"/>
      <c r="J13" s="302"/>
    </row>
    <row r="14" spans="1:11">
      <c r="A14" s="16"/>
      <c r="B14" s="196" t="s">
        <v>1039</v>
      </c>
      <c r="C14" s="196" t="s">
        <v>1040</v>
      </c>
      <c r="D14" s="196" t="s">
        <v>1041</v>
      </c>
      <c r="E14" s="196" t="s">
        <v>1042</v>
      </c>
      <c r="F14" s="195" t="s">
        <v>1045</v>
      </c>
      <c r="G14" s="196" t="s">
        <v>1040</v>
      </c>
      <c r="H14" s="196" t="s">
        <v>1046</v>
      </c>
      <c r="I14" s="196" t="s">
        <v>1551</v>
      </c>
      <c r="J14" s="196"/>
      <c r="K14" s="196"/>
    </row>
    <row r="15" spans="1:11">
      <c r="A15" s="16">
        <v>2009</v>
      </c>
      <c r="B15" s="197">
        <v>9453.4</v>
      </c>
      <c r="C15" s="197">
        <v>2369</v>
      </c>
      <c r="D15" s="197"/>
      <c r="E15" s="37">
        <f t="shared" ref="E15:E28" si="2">B15*F$10*365/10^4</f>
        <v>2269.5604552499999</v>
      </c>
      <c r="F15" s="37"/>
      <c r="G15" s="37"/>
      <c r="H15" s="37"/>
      <c r="I15" s="37"/>
    </row>
    <row r="16" spans="1:11">
      <c r="A16" s="16">
        <v>2010</v>
      </c>
      <c r="B16" s="197">
        <v>10802.8</v>
      </c>
      <c r="C16" s="197">
        <v>2954</v>
      </c>
      <c r="D16" s="197">
        <f t="shared" ref="D16:D18" si="3">C16-(B16-B15)</f>
        <v>1604.6000000000004</v>
      </c>
      <c r="E16" s="37">
        <f t="shared" si="2"/>
        <v>2593.5227204999997</v>
      </c>
      <c r="F16" s="37"/>
      <c r="G16" s="37"/>
      <c r="H16" s="37"/>
      <c r="I16" s="37"/>
    </row>
    <row r="17" spans="1:13">
      <c r="A17" s="16">
        <v>2011</v>
      </c>
      <c r="B17" s="197">
        <v>13333</v>
      </c>
      <c r="C17" s="197">
        <v>3096</v>
      </c>
      <c r="D17" s="197">
        <f t="shared" si="3"/>
        <v>565.79999999999927</v>
      </c>
      <c r="E17" s="37">
        <f t="shared" si="2"/>
        <v>3200.9699737499996</v>
      </c>
      <c r="F17" s="37"/>
      <c r="G17" s="37"/>
      <c r="H17" s="37"/>
      <c r="I17" s="37"/>
    </row>
    <row r="18" spans="1:13" ht="13.95" customHeight="1">
      <c r="A18" s="16">
        <v>2012</v>
      </c>
      <c r="B18" s="197">
        <v>15357.2</v>
      </c>
      <c r="C18" s="197">
        <v>2505</v>
      </c>
      <c r="D18" s="197">
        <f t="shared" si="3"/>
        <v>480.79999999999927</v>
      </c>
      <c r="E18" s="37">
        <f t="shared" si="2"/>
        <v>3686.9373794999992</v>
      </c>
      <c r="F18" s="37"/>
      <c r="G18" s="37"/>
      <c r="H18" s="37"/>
      <c r="I18" s="37"/>
    </row>
    <row r="19" spans="1:13">
      <c r="A19" s="16">
        <v>2013</v>
      </c>
      <c r="B19" s="197">
        <v>18056.099999999999</v>
      </c>
      <c r="C19" s="197">
        <v>3695</v>
      </c>
      <c r="D19" s="197">
        <f t="shared" ref="D19:D24" si="4">C19-(B19-B18)</f>
        <v>996.10000000000218</v>
      </c>
      <c r="E19" s="37">
        <f t="shared" si="2"/>
        <v>4334.885917874999</v>
      </c>
      <c r="F19" s="37"/>
      <c r="G19" s="37"/>
      <c r="H19" s="37"/>
      <c r="I19" s="37"/>
    </row>
    <row r="20" spans="1:13">
      <c r="A20" s="16">
        <v>2014</v>
      </c>
      <c r="B20" s="197">
        <v>19236.900000000001</v>
      </c>
      <c r="C20" s="197">
        <v>3551</v>
      </c>
      <c r="D20" s="197">
        <f t="shared" si="4"/>
        <v>2370.1999999999971</v>
      </c>
      <c r="E20" s="37">
        <f t="shared" si="2"/>
        <v>4618.3709058750001</v>
      </c>
      <c r="F20" s="37"/>
      <c r="G20" s="37"/>
      <c r="H20" s="37"/>
      <c r="I20" s="37"/>
    </row>
    <row r="21" spans="1:13">
      <c r="A21" s="16">
        <v>2015</v>
      </c>
      <c r="B21" s="197">
        <v>22441.8</v>
      </c>
      <c r="C21" s="197">
        <v>3257</v>
      </c>
      <c r="D21" s="197">
        <f t="shared" si="4"/>
        <v>52.100000000002183</v>
      </c>
      <c r="E21" s="37">
        <f t="shared" si="2"/>
        <v>5387.7992917499987</v>
      </c>
      <c r="F21" s="37"/>
      <c r="G21" s="37"/>
      <c r="H21" s="37"/>
      <c r="I21" s="37"/>
    </row>
    <row r="22" spans="1:13">
      <c r="A22" s="16">
        <v>2016</v>
      </c>
      <c r="B22" s="197">
        <v>24803.3</v>
      </c>
      <c r="C22" s="197">
        <v>3215</v>
      </c>
      <c r="D22" s="197">
        <f t="shared" si="4"/>
        <v>853.5</v>
      </c>
      <c r="E22" s="37">
        <f t="shared" si="2"/>
        <v>5954.7452598749996</v>
      </c>
      <c r="F22" s="37"/>
      <c r="G22" s="37"/>
      <c r="H22" s="37"/>
      <c r="I22" s="37"/>
    </row>
    <row r="23" spans="1:13">
      <c r="A23" s="16">
        <v>2017</v>
      </c>
      <c r="B23" s="197">
        <v>26827.4</v>
      </c>
      <c r="C23" s="197">
        <v>3113</v>
      </c>
      <c r="D23" s="197">
        <f t="shared" si="4"/>
        <v>1088.8999999999978</v>
      </c>
      <c r="E23" s="37">
        <f t="shared" si="2"/>
        <v>6440.6886577499999</v>
      </c>
      <c r="F23" s="37"/>
      <c r="G23" s="37">
        <v>1713.49</v>
      </c>
      <c r="H23" s="37"/>
      <c r="I23" s="37"/>
    </row>
    <row r="24" spans="1:13">
      <c r="A24" s="16">
        <v>2018</v>
      </c>
      <c r="B24" s="197">
        <v>28851.599999999999</v>
      </c>
      <c r="C24" s="197">
        <v>3273.6</v>
      </c>
      <c r="D24" s="197">
        <f t="shared" si="4"/>
        <v>1249.4000000000028</v>
      </c>
      <c r="E24" s="37">
        <f t="shared" si="2"/>
        <v>6926.6560634999987</v>
      </c>
      <c r="F24" s="37"/>
      <c r="G24" s="37">
        <v>1557.05</v>
      </c>
      <c r="H24" s="37"/>
      <c r="I24" s="37"/>
      <c r="L24" s="214" t="s">
        <v>1553</v>
      </c>
      <c r="M24" s="214" t="s">
        <v>1552</v>
      </c>
    </row>
    <row r="25" spans="1:13">
      <c r="A25" s="16">
        <v>2019</v>
      </c>
      <c r="B25" s="197">
        <v>29863.7</v>
      </c>
      <c r="C25" s="197">
        <v>3602.3</v>
      </c>
      <c r="D25" s="197">
        <f>C25-(B25-B24)</f>
        <v>2590.199999999998</v>
      </c>
      <c r="E25" s="37">
        <f t="shared" si="2"/>
        <v>7169.6397663749995</v>
      </c>
      <c r="F25" s="37"/>
      <c r="G25" s="37">
        <v>1713.26</v>
      </c>
      <c r="H25" s="37"/>
      <c r="I25" s="37">
        <v>230.19</v>
      </c>
      <c r="J25" s="19">
        <f>I25/G25</f>
        <v>0.13435789080466479</v>
      </c>
      <c r="L25" s="214">
        <v>1</v>
      </c>
      <c r="M25" s="214"/>
    </row>
    <row r="26" spans="1:13">
      <c r="A26" s="16">
        <v>2020</v>
      </c>
      <c r="B26" s="197">
        <v>31887.9</v>
      </c>
      <c r="C26" s="197">
        <v>4115.8999999999996</v>
      </c>
      <c r="D26" s="197">
        <f t="shared" ref="D26:D28" si="5">C26-(B26-B25)</f>
        <v>2091.6999999999989</v>
      </c>
      <c r="E26" s="37">
        <f t="shared" si="2"/>
        <v>7655.607172125</v>
      </c>
      <c r="F26" s="37">
        <f>33.1*494</f>
        <v>16351.400000000001</v>
      </c>
      <c r="G26" s="37">
        <v>1706.67</v>
      </c>
      <c r="H26" s="37"/>
      <c r="I26" s="37">
        <v>294.92</v>
      </c>
      <c r="J26" s="19">
        <f t="shared" ref="J26:J28" si="6">I26/G26</f>
        <v>0.17280434999150393</v>
      </c>
      <c r="L26" s="214">
        <v>2</v>
      </c>
      <c r="M26" s="214"/>
    </row>
    <row r="27" spans="1:13">
      <c r="A27" s="16">
        <v>2021</v>
      </c>
      <c r="B27" s="197">
        <v>33912.1</v>
      </c>
      <c r="C27" s="197">
        <v>4547.2</v>
      </c>
      <c r="D27" s="197">
        <f t="shared" si="5"/>
        <v>2523.0000000000027</v>
      </c>
      <c r="E27" s="37">
        <f>B27*F$10*365/10^4</f>
        <v>8141.5745778749988</v>
      </c>
      <c r="F27" s="37">
        <f>F28-513</f>
        <v>7559</v>
      </c>
      <c r="G27" s="37">
        <v>2019.48</v>
      </c>
      <c r="H27" s="37">
        <f>F27*B$40/10000</f>
        <v>4535.3999999999996</v>
      </c>
      <c r="I27" s="37">
        <v>394.28</v>
      </c>
      <c r="J27" s="19">
        <f t="shared" si="6"/>
        <v>0.19523837819636736</v>
      </c>
      <c r="L27" s="214">
        <v>3</v>
      </c>
      <c r="M27" s="214"/>
    </row>
    <row r="28" spans="1:13">
      <c r="A28" s="16">
        <v>2022</v>
      </c>
      <c r="B28" s="197">
        <v>34924.1</v>
      </c>
      <c r="C28" s="197">
        <v>5184</v>
      </c>
      <c r="D28" s="197">
        <f t="shared" si="5"/>
        <v>4172</v>
      </c>
      <c r="E28" s="37">
        <f t="shared" si="2"/>
        <v>8384.5342728749984</v>
      </c>
      <c r="F28" s="37">
        <v>8072</v>
      </c>
      <c r="G28" s="37">
        <v>2142</v>
      </c>
      <c r="H28" s="37">
        <f>F28*B$40/10000</f>
        <v>4843.2</v>
      </c>
      <c r="I28" s="37">
        <v>763.27</v>
      </c>
      <c r="J28" s="19">
        <f t="shared" si="6"/>
        <v>0.35633520074696545</v>
      </c>
      <c r="L28" s="214">
        <v>4</v>
      </c>
      <c r="M28" s="214"/>
    </row>
    <row r="29" spans="1:13">
      <c r="E29" s="37"/>
      <c r="F29" s="37"/>
      <c r="G29" s="37">
        <v>1899.07</v>
      </c>
      <c r="H29" s="37"/>
      <c r="I29" s="37">
        <v>481.05</v>
      </c>
      <c r="J29" s="19">
        <f>I29/G29</f>
        <v>0.25330819822334089</v>
      </c>
      <c r="L29" s="214">
        <v>5</v>
      </c>
      <c r="M29" s="242">
        <f>SUMPRODUCT(J25:J29,L25:L29)/SUM(L25:L29)</f>
        <v>0.25050423463208937</v>
      </c>
    </row>
    <row r="30" spans="1:13">
      <c r="L30" s="214" t="s">
        <v>1554</v>
      </c>
      <c r="M30" s="214">
        <f>ROUND(F28*M29*10^4,0)</f>
        <v>20220702</v>
      </c>
    </row>
    <row r="31" spans="1:13">
      <c r="B31" t="s">
        <v>1035</v>
      </c>
      <c r="L31" s="214" t="s">
        <v>1555</v>
      </c>
      <c r="M31" s="214">
        <f>ROUND(F28*(1-M29)*10^4,0)</f>
        <v>60499298</v>
      </c>
    </row>
    <row r="32" spans="1:13">
      <c r="A32" t="s">
        <v>1024</v>
      </c>
      <c r="B32">
        <v>18000</v>
      </c>
      <c r="L32" s="214" t="s">
        <v>1556</v>
      </c>
      <c r="M32" s="214">
        <f>B28*10^4</f>
        <v>349241000</v>
      </c>
    </row>
    <row r="33" spans="1:2">
      <c r="A33" t="s">
        <v>1025</v>
      </c>
      <c r="B33">
        <v>120000</v>
      </c>
    </row>
    <row r="34" spans="1:2">
      <c r="A34" t="s">
        <v>1027</v>
      </c>
      <c r="B34">
        <v>31300</v>
      </c>
    </row>
    <row r="35" spans="1:2">
      <c r="A35" t="s">
        <v>1026</v>
      </c>
      <c r="B35">
        <v>58000</v>
      </c>
    </row>
    <row r="36" spans="1:2">
      <c r="A36" t="s">
        <v>1028</v>
      </c>
      <c r="B36">
        <v>60000</v>
      </c>
    </row>
    <row r="37" spans="1:2">
      <c r="A37" t="s">
        <v>1029</v>
      </c>
      <c r="B37">
        <v>30000</v>
      </c>
    </row>
    <row r="38" spans="1:2">
      <c r="A38" t="s">
        <v>1030</v>
      </c>
      <c r="B38">
        <v>35000</v>
      </c>
    </row>
    <row r="39" spans="1:2">
      <c r="A39" t="s">
        <v>1031</v>
      </c>
      <c r="B39">
        <v>75000</v>
      </c>
    </row>
    <row r="40" spans="1:2">
      <c r="A40" t="s">
        <v>1032</v>
      </c>
      <c r="B40">
        <v>6000</v>
      </c>
    </row>
    <row r="41" spans="1:2">
      <c r="A41" t="s">
        <v>1033</v>
      </c>
      <c r="B41">
        <v>30000</v>
      </c>
    </row>
    <row r="42" spans="1:2">
      <c r="A42" t="s">
        <v>1034</v>
      </c>
      <c r="B42">
        <v>23000</v>
      </c>
    </row>
    <row r="44" spans="1:2">
      <c r="A44" t="s">
        <v>1105</v>
      </c>
      <c r="B44" s="11">
        <f>F9*365</f>
        <v>2799.55</v>
      </c>
    </row>
  </sheetData>
  <mergeCells count="2">
    <mergeCell ref="B13:E13"/>
    <mergeCell ref="F13:J13"/>
  </mergeCells>
  <phoneticPr fontId="3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AA37D-6E8D-43FB-9199-491FFB4560E2}">
  <sheetPr>
    <tabColor rgb="FFFFC000"/>
  </sheetPr>
  <dimension ref="A1:AS184"/>
  <sheetViews>
    <sheetView topLeftCell="A71" zoomScaleNormal="100" workbookViewId="0">
      <selection activeCell="H115" sqref="H115"/>
    </sheetView>
  </sheetViews>
  <sheetFormatPr defaultColWidth="9" defaultRowHeight="12.9"/>
  <cols>
    <col min="1" max="1" width="9" style="48"/>
    <col min="2" max="2" width="9" style="48" customWidth="1"/>
    <col min="3" max="3" width="11" style="48" customWidth="1"/>
    <col min="4" max="5" width="11" style="179" customWidth="1"/>
    <col min="6" max="11" width="11" style="48" customWidth="1"/>
    <col min="12" max="12" width="11" style="180" customWidth="1"/>
    <col min="13" max="18" width="11" style="48" customWidth="1"/>
    <col min="19" max="21" width="12.5" style="48" customWidth="1"/>
    <col min="22" max="33" width="11" style="49" customWidth="1"/>
    <col min="34" max="34" width="9" style="48"/>
    <col min="35" max="35" width="9" style="191"/>
    <col min="36" max="16384" width="9" style="48"/>
  </cols>
  <sheetData>
    <row r="1" spans="1:36">
      <c r="B1" s="48" t="s">
        <v>422</v>
      </c>
      <c r="G1" s="48" t="s">
        <v>423</v>
      </c>
      <c r="J1" s="48" t="s">
        <v>424</v>
      </c>
      <c r="M1" s="48" t="s">
        <v>425</v>
      </c>
      <c r="P1" s="48" t="s">
        <v>426</v>
      </c>
      <c r="S1" s="48" t="s">
        <v>427</v>
      </c>
      <c r="V1" s="49" t="s">
        <v>1082</v>
      </c>
      <c r="X1" s="49" t="s">
        <v>1087</v>
      </c>
      <c r="Y1" s="49" t="s">
        <v>1085</v>
      </c>
      <c r="Z1" s="49" t="s">
        <v>1083</v>
      </c>
      <c r="AD1" s="49" t="s">
        <v>1081</v>
      </c>
      <c r="AG1" s="49" t="s">
        <v>1084</v>
      </c>
    </row>
    <row r="2" spans="1:36" ht="25.85">
      <c r="A2" s="47" t="s">
        <v>119</v>
      </c>
      <c r="B2" s="50" t="s">
        <v>436</v>
      </c>
      <c r="C2" s="47" t="s">
        <v>435</v>
      </c>
      <c r="D2" s="192" t="s">
        <v>407</v>
      </c>
      <c r="E2" s="192" t="s">
        <v>408</v>
      </c>
      <c r="F2" s="47" t="s">
        <v>434</v>
      </c>
      <c r="G2" s="47" t="s">
        <v>421</v>
      </c>
      <c r="H2" s="47" t="s">
        <v>410</v>
      </c>
      <c r="I2" s="47" t="s">
        <v>409</v>
      </c>
      <c r="J2" s="47" t="s">
        <v>412</v>
      </c>
      <c r="K2" s="47" t="s">
        <v>433</v>
      </c>
      <c r="L2" s="181" t="s">
        <v>411</v>
      </c>
      <c r="M2" s="47" t="s">
        <v>413</v>
      </c>
      <c r="N2" s="47" t="s">
        <v>431</v>
      </c>
      <c r="O2" s="47" t="s">
        <v>432</v>
      </c>
      <c r="P2" s="47" t="s">
        <v>428</v>
      </c>
      <c r="Q2" s="47" t="s">
        <v>429</v>
      </c>
      <c r="R2" s="47" t="s">
        <v>430</v>
      </c>
      <c r="S2" s="47" t="s">
        <v>1044</v>
      </c>
      <c r="T2" s="47" t="s">
        <v>1013</v>
      </c>
      <c r="U2" s="47" t="s">
        <v>1043</v>
      </c>
      <c r="V2" s="199" t="s">
        <v>414</v>
      </c>
      <c r="W2" s="199" t="s">
        <v>415</v>
      </c>
      <c r="X2" s="199" t="s">
        <v>1049</v>
      </c>
      <c r="Y2" s="199" t="s">
        <v>1050</v>
      </c>
      <c r="Z2" s="199" t="s">
        <v>416</v>
      </c>
      <c r="AA2" s="199" t="s">
        <v>417</v>
      </c>
      <c r="AB2" s="199" t="s">
        <v>418</v>
      </c>
      <c r="AC2" s="199" t="s">
        <v>419</v>
      </c>
      <c r="AD2" s="199" t="s">
        <v>420</v>
      </c>
      <c r="AE2" s="199" t="s">
        <v>1048</v>
      </c>
      <c r="AF2" s="199" t="s">
        <v>1076</v>
      </c>
      <c r="AG2" s="47" t="s">
        <v>1073</v>
      </c>
    </row>
    <row r="3" spans="1:36">
      <c r="A3" s="48">
        <v>2011</v>
      </c>
      <c r="B3" s="51"/>
      <c r="C3" s="52">
        <f>D3+E3</f>
        <v>9612.2900000000009</v>
      </c>
      <c r="D3" s="193">
        <v>1058.8235294117601</v>
      </c>
      <c r="E3" s="193">
        <v>8553.4664705882406</v>
      </c>
      <c r="F3" s="52">
        <v>622.1865349150579</v>
      </c>
      <c r="G3" s="51"/>
      <c r="H3" s="52">
        <f>'NBS Data'!AC36</f>
        <v>16760.25</v>
      </c>
      <c r="I3" s="51"/>
      <c r="J3" s="52">
        <f>K3+L3</f>
        <v>92.818920863309359</v>
      </c>
      <c r="K3" s="52">
        <f>'NBS Data'!AD36</f>
        <v>74.53</v>
      </c>
      <c r="L3" s="180" cm="1">
        <f t="array" ref="L3:L15">TRANSPOSE('Urban Data'!D26:P26)</f>
        <v>18.28892086330935</v>
      </c>
      <c r="M3" s="49">
        <f>'NBS Data'!AE36</f>
        <v>4536.96</v>
      </c>
      <c r="U3" s="198">
        <f>Motorbike!E16</f>
        <v>2593.5227204999997</v>
      </c>
      <c r="V3" s="49">
        <f>'NBS Data'!L36</f>
        <v>29465.79</v>
      </c>
      <c r="X3" s="49">
        <f>'NBS Data'!M36</f>
        <v>51374.74</v>
      </c>
      <c r="AG3" s="49">
        <v>0</v>
      </c>
      <c r="AI3" s="191">
        <f t="shared" ref="AI3:AI15" si="0">E3/C3</f>
        <v>0.88984690126788102</v>
      </c>
    </row>
    <row r="4" spans="1:36">
      <c r="A4" s="48">
        <v>2012</v>
      </c>
      <c r="B4" s="51"/>
      <c r="C4" s="52">
        <f>D4+E4</f>
        <v>9812.33</v>
      </c>
      <c r="D4" s="193">
        <v>1450.98039215686</v>
      </c>
      <c r="E4" s="193">
        <v>8361.3496078431399</v>
      </c>
      <c r="F4" s="52">
        <v>761.29328052614812</v>
      </c>
      <c r="G4" s="51"/>
      <c r="H4" s="52">
        <f>'NBS Data'!AC37</f>
        <v>18467.55</v>
      </c>
      <c r="I4" s="51"/>
      <c r="J4" s="52">
        <f t="shared" ref="J4:J60" si="1">K4+L4</f>
        <v>82.472162162162164</v>
      </c>
      <c r="K4" s="52">
        <f>'NBS Data'!AD37</f>
        <v>77.48</v>
      </c>
      <c r="L4" s="180">
        <v>4.9921621621621624</v>
      </c>
      <c r="M4" s="49">
        <f>'NBS Data'!AE37</f>
        <v>5025.74</v>
      </c>
      <c r="U4" s="198">
        <f>Motorbike!E17</f>
        <v>3200.9699737499996</v>
      </c>
      <c r="V4" s="49">
        <f>'NBS Data'!L37</f>
        <v>29187.09</v>
      </c>
      <c r="X4" s="49">
        <f>'NBS Data'!M37</f>
        <v>59534.86</v>
      </c>
      <c r="AG4" s="49">
        <v>0</v>
      </c>
      <c r="AI4" s="191">
        <f t="shared" si="0"/>
        <v>0.85212682490735026</v>
      </c>
    </row>
    <row r="5" spans="1:36">
      <c r="A5" s="48">
        <v>2013</v>
      </c>
      <c r="B5" s="51"/>
      <c r="C5" s="52">
        <f>D5+E5</f>
        <v>10595.62</v>
      </c>
      <c r="D5" s="193">
        <v>2117.6470588235202</v>
      </c>
      <c r="E5" s="193">
        <v>8477.9729411764802</v>
      </c>
      <c r="F5" s="52">
        <v>952.29251117711203</v>
      </c>
      <c r="G5" s="51"/>
      <c r="H5" s="52">
        <f>'NBS Data'!AC38</f>
        <v>11250.94</v>
      </c>
      <c r="I5" s="51"/>
      <c r="J5" s="52">
        <f t="shared" si="1"/>
        <v>72.592237762237758</v>
      </c>
      <c r="K5" s="52">
        <f>'NBS Data'!AD38</f>
        <v>68.33</v>
      </c>
      <c r="L5" s="180">
        <v>4.2622377622377625</v>
      </c>
      <c r="M5" s="49">
        <f>'NBS Data'!AE38</f>
        <v>5656.76</v>
      </c>
      <c r="U5" s="198">
        <f>Motorbike!E18</f>
        <v>3686.9373794999992</v>
      </c>
      <c r="V5" s="49">
        <f>'NBS Data'!L38</f>
        <v>29173.89</v>
      </c>
      <c r="X5" s="49">
        <f>'NBS Data'!M38</f>
        <v>55738.080000000002</v>
      </c>
      <c r="AG5" s="49">
        <v>0</v>
      </c>
      <c r="AI5" s="191">
        <f t="shared" si="0"/>
        <v>0.80013939167094328</v>
      </c>
      <c r="AJ5" s="189">
        <f t="shared" ref="AJ5:AJ14" si="2">(AI$15/AI5)^(1/(A$15-A5))</f>
        <v>0.91571931186188416</v>
      </c>
    </row>
    <row r="6" spans="1:36">
      <c r="A6" s="48">
        <v>2014</v>
      </c>
      <c r="B6" s="51"/>
      <c r="C6" s="52">
        <f t="shared" ref="C6:C15" si="3">D6+E6</f>
        <v>11241.85</v>
      </c>
      <c r="D6" s="193">
        <v>2823.5294117647004</v>
      </c>
      <c r="E6" s="193">
        <v>8418.3205882352995</v>
      </c>
      <c r="F6" s="52">
        <v>1104.6558243950271</v>
      </c>
      <c r="G6" s="51"/>
      <c r="H6" s="52">
        <f>'NBS Data'!AC39</f>
        <v>10996.75</v>
      </c>
      <c r="I6" s="51"/>
      <c r="J6" s="52">
        <f t="shared" si="1"/>
        <v>78.565650793650804</v>
      </c>
      <c r="K6" s="52">
        <f>'NBS Data'!AD39</f>
        <v>74.34</v>
      </c>
      <c r="L6" s="180">
        <v>4.2256507936507939</v>
      </c>
      <c r="M6" s="49">
        <f>'NBS Data'!AE39</f>
        <v>6334.19</v>
      </c>
      <c r="U6" s="198">
        <f>Motorbike!E19</f>
        <v>4334.885917874999</v>
      </c>
      <c r="V6" s="49">
        <f>'NBS Data'!L39</f>
        <v>27530.19</v>
      </c>
      <c r="X6" s="49">
        <f>'NBS Data'!M39</f>
        <v>56846.9</v>
      </c>
      <c r="AG6" s="49">
        <v>0</v>
      </c>
      <c r="AI6" s="191">
        <f t="shared" si="0"/>
        <v>0.74883765467741514</v>
      </c>
      <c r="AJ6" s="189">
        <f t="shared" si="2"/>
        <v>0.91350578311380337</v>
      </c>
    </row>
    <row r="7" spans="1:36">
      <c r="A7" s="48">
        <v>2015</v>
      </c>
      <c r="B7" s="51"/>
      <c r="C7" s="52">
        <f t="shared" si="3"/>
        <v>11960.6</v>
      </c>
      <c r="D7" s="193">
        <v>3843.1372549019602</v>
      </c>
      <c r="E7" s="193">
        <v>8117.4627450980406</v>
      </c>
      <c r="F7" s="52">
        <v>1221.0868622576011</v>
      </c>
      <c r="G7" s="51"/>
      <c r="H7" s="52">
        <f>'NBS Data'!AC40</f>
        <v>10742.66</v>
      </c>
      <c r="I7" s="51"/>
      <c r="J7" s="52">
        <f t="shared" si="1"/>
        <v>77.751455284552847</v>
      </c>
      <c r="K7" s="52">
        <f>'NBS Data'!AD40</f>
        <v>73.08</v>
      </c>
      <c r="L7" s="180">
        <v>4.6714552845528452</v>
      </c>
      <c r="M7" s="49">
        <f>'NBS Data'!AE40</f>
        <v>7282.55</v>
      </c>
      <c r="U7" s="198">
        <f>Motorbike!E20</f>
        <v>4618.3709058750001</v>
      </c>
      <c r="V7" s="49">
        <f>'NBS Data'!L40</f>
        <v>23754.31</v>
      </c>
      <c r="X7" s="49">
        <f>'NBS Data'!M40</f>
        <v>57955.72</v>
      </c>
      <c r="Z7" s="49">
        <f>SUM(AA7:AC7)</f>
        <v>91772.45</v>
      </c>
      <c r="AA7" s="49">
        <f>'Compare Regression and Actual'!AI2</f>
        <v>54236</v>
      </c>
      <c r="AB7" s="49">
        <f>'Compare Regression and Actual'!AG2</f>
        <v>13313.449999999997</v>
      </c>
      <c r="AC7" s="49">
        <f>'Compare Regression and Actual'!AH2</f>
        <v>24223</v>
      </c>
      <c r="AD7" s="49">
        <f>AE7+AF7</f>
        <v>208.07</v>
      </c>
      <c r="AE7" s="49">
        <f>'Compare Regression and Actual'!AL2</f>
        <v>66.95</v>
      </c>
      <c r="AF7" s="49">
        <f>'Compare Regression and Actual'!AM2</f>
        <v>141.12</v>
      </c>
      <c r="AG7" s="49">
        <v>0</v>
      </c>
      <c r="AI7" s="191">
        <f t="shared" si="0"/>
        <v>0.67868357315670125</v>
      </c>
      <c r="AJ7" s="189">
        <f t="shared" si="2"/>
        <v>0.91440850286421138</v>
      </c>
    </row>
    <row r="8" spans="1:36">
      <c r="A8" s="48">
        <v>2016</v>
      </c>
      <c r="B8" s="51"/>
      <c r="C8" s="52">
        <f t="shared" si="3"/>
        <v>12579.29</v>
      </c>
      <c r="D8" s="193">
        <v>4627.4509803921501</v>
      </c>
      <c r="E8" s="193">
        <v>7951.8390196078508</v>
      </c>
      <c r="F8" s="52">
        <v>1408.5975224857164</v>
      </c>
      <c r="G8" s="51"/>
      <c r="H8" s="52">
        <f>'NBS Data'!AC41</f>
        <v>10228.709999999999</v>
      </c>
      <c r="I8" s="51"/>
      <c r="J8" s="52">
        <f t="shared" si="1"/>
        <v>76.568392857142854</v>
      </c>
      <c r="K8" s="52">
        <f>'NBS Data'!AD41</f>
        <v>72.33</v>
      </c>
      <c r="L8" s="180">
        <v>4.2383928571428564</v>
      </c>
      <c r="M8" s="49">
        <f>'NBS Data'!AE41</f>
        <v>8378.1299999999992</v>
      </c>
      <c r="N8" s="49">
        <f>'NBS Data'!AF41</f>
        <v>6217.75</v>
      </c>
      <c r="O8" s="49">
        <f>'NBS Data'!AG41</f>
        <v>2160.3799999999992</v>
      </c>
      <c r="U8" s="198">
        <f>Motorbike!E21</f>
        <v>5387.7992917499987</v>
      </c>
      <c r="V8" s="49">
        <f>'NBS Data'!L41</f>
        <v>23792.26</v>
      </c>
      <c r="X8" s="49">
        <f>'NBS Data'!M41</f>
        <v>61080.1</v>
      </c>
      <c r="Z8" s="49">
        <f t="shared" ref="Z8:Z15" si="4">SUM(AA8:AC8)</f>
        <v>97338.8</v>
      </c>
      <c r="AA8" s="49">
        <f>'Compare Regression and Actual'!AI3</f>
        <v>58075</v>
      </c>
      <c r="AB8" s="49">
        <f>'Compare Regression and Actual'!AG3</f>
        <v>14091.290000000008</v>
      </c>
      <c r="AC8" s="49">
        <f>'Compare Regression and Actual'!AH3</f>
        <v>25172.51</v>
      </c>
      <c r="AD8" s="49">
        <f t="shared" ref="AD8:AD15" si="5">AE8+AF8</f>
        <v>222.45</v>
      </c>
      <c r="AE8" s="49">
        <f>'Compare Regression and Actual'!AL3</f>
        <v>72.11</v>
      </c>
      <c r="AF8" s="49">
        <f>'Compare Regression and Actual'!AM3</f>
        <v>150.33999999999997</v>
      </c>
      <c r="AG8" s="49">
        <v>0</v>
      </c>
      <c r="AI8" s="191">
        <f t="shared" si="0"/>
        <v>0.63213734794315501</v>
      </c>
      <c r="AJ8" s="189">
        <f t="shared" si="2"/>
        <v>0.91200421964511191</v>
      </c>
    </row>
    <row r="9" spans="1:36">
      <c r="A9" s="48">
        <v>2017</v>
      </c>
      <c r="B9" s="51"/>
      <c r="C9" s="52">
        <f t="shared" si="3"/>
        <v>13456.92</v>
      </c>
      <c r="D9" s="193">
        <v>5882.3529411764703</v>
      </c>
      <c r="E9" s="193">
        <v>7574.5670588235298</v>
      </c>
      <c r="F9" s="52">
        <v>1596.4570397561167</v>
      </c>
      <c r="G9" s="51"/>
      <c r="H9" s="52">
        <f>'NBS Data'!AC42</f>
        <v>9765.18</v>
      </c>
      <c r="I9" s="51"/>
      <c r="J9" s="52">
        <f t="shared" si="1"/>
        <v>81.58355434782608</v>
      </c>
      <c r="K9" s="52">
        <f>'NBS Data'!AD42</f>
        <v>77.66</v>
      </c>
      <c r="L9" s="180">
        <v>3.9235543478260864</v>
      </c>
      <c r="M9" s="49">
        <f>'NBS Data'!AE42</f>
        <v>9513.0400000000009</v>
      </c>
      <c r="N9" s="49">
        <f>'NBS Data'!AF42</f>
        <v>7036.53</v>
      </c>
      <c r="O9" s="49">
        <f>'NBS Data'!AG42</f>
        <v>2476.5100000000011</v>
      </c>
      <c r="U9" s="198">
        <f>Motorbike!E22</f>
        <v>5954.7452598749996</v>
      </c>
      <c r="V9" s="49">
        <f>'NBS Data'!L42</f>
        <v>26962.2</v>
      </c>
      <c r="X9" s="49">
        <f>'NBS Data'!M42</f>
        <v>66771.520000000004</v>
      </c>
      <c r="Z9" s="49">
        <f t="shared" si="4"/>
        <v>98611.25</v>
      </c>
      <c r="AA9" s="49">
        <f>'Compare Regression and Actual'!AI4</f>
        <v>55084</v>
      </c>
      <c r="AB9" s="49">
        <f>'Compare Regression and Actual'!AG4</f>
        <v>14948.540000000008</v>
      </c>
      <c r="AC9" s="49">
        <f>'Compare Regression and Actual'!AH4</f>
        <v>28578.71</v>
      </c>
      <c r="AD9" s="49">
        <f t="shared" si="5"/>
        <v>243.55</v>
      </c>
      <c r="AE9" s="49">
        <f>'Compare Regression and Actual'!AL4</f>
        <v>72.97</v>
      </c>
      <c r="AF9" s="49">
        <f>'Compare Regression and Actual'!AM4</f>
        <v>170.58</v>
      </c>
      <c r="AG9" s="49">
        <v>0</v>
      </c>
      <c r="AI9" s="191">
        <f t="shared" si="0"/>
        <v>0.5628752388231133</v>
      </c>
      <c r="AJ9" s="189">
        <f t="shared" si="2"/>
        <v>0.91565008483281329</v>
      </c>
    </row>
    <row r="10" spans="1:36">
      <c r="A10" s="48">
        <v>2018</v>
      </c>
      <c r="B10" s="51"/>
      <c r="C10" s="52">
        <f t="shared" si="3"/>
        <v>14146.58</v>
      </c>
      <c r="D10" s="193">
        <v>6862.7450980392096</v>
      </c>
      <c r="E10" s="193">
        <v>7283.8349019607904</v>
      </c>
      <c r="F10" s="52">
        <v>1855.6578221737718</v>
      </c>
      <c r="G10" s="51"/>
      <c r="H10" s="52">
        <f>'NBS Data'!AC43</f>
        <v>9279.68</v>
      </c>
      <c r="I10" s="51"/>
      <c r="J10" s="52">
        <f t="shared" si="1"/>
        <v>82.880769230769218</v>
      </c>
      <c r="K10" s="52">
        <f>'NBS Data'!AD43</f>
        <v>79.569999999999993</v>
      </c>
      <c r="L10" s="180">
        <v>3.3107692307692314</v>
      </c>
      <c r="M10" s="49">
        <f>'NBS Data'!AE43</f>
        <v>10712.32</v>
      </c>
      <c r="N10" s="49">
        <f>'NBS Data'!AF43</f>
        <v>7889.7</v>
      </c>
      <c r="O10" s="49">
        <f>'NBS Data'!AG43</f>
        <v>2822.62</v>
      </c>
      <c r="U10" s="198">
        <f>Motorbike!E23</f>
        <v>6440.6886577499999</v>
      </c>
      <c r="V10" s="49">
        <f>'NBS Data'!L43</f>
        <v>28820.99</v>
      </c>
      <c r="X10" s="49">
        <f>'NBS Data'!M43</f>
        <v>71249.210000000006</v>
      </c>
      <c r="Z10" s="49">
        <f t="shared" si="4"/>
        <v>99052.82</v>
      </c>
      <c r="AA10" s="49">
        <f>'Compare Regression and Actual'!AI5</f>
        <v>51927</v>
      </c>
      <c r="AB10" s="49">
        <f>'Compare Regression and Actual'!AG5</f>
        <v>15365.820000000007</v>
      </c>
      <c r="AC10" s="49">
        <f>'Compare Regression and Actual'!AH5</f>
        <v>31760</v>
      </c>
      <c r="AD10" s="49">
        <f t="shared" si="5"/>
        <v>262.5</v>
      </c>
      <c r="AE10" s="49">
        <f>'Compare Regression and Actual'!AL5</f>
        <v>75.47</v>
      </c>
      <c r="AF10" s="49">
        <f>'Compare Regression and Actual'!AM5</f>
        <v>187.03</v>
      </c>
      <c r="AG10" s="49">
        <v>0</v>
      </c>
      <c r="AI10" s="191">
        <f t="shared" si="0"/>
        <v>0.51488309555813427</v>
      </c>
      <c r="AJ10" s="189">
        <f t="shared" si="2"/>
        <v>0.91583270860900579</v>
      </c>
    </row>
    <row r="11" spans="1:36">
      <c r="A11" s="48">
        <v>2019</v>
      </c>
      <c r="B11" s="52">
        <f t="shared" ref="B11:B14" si="6">C11+F11</f>
        <v>16789.142113919504</v>
      </c>
      <c r="C11" s="52">
        <f t="shared" si="3"/>
        <v>14706.64</v>
      </c>
      <c r="D11" s="193">
        <v>7764.7058823529396</v>
      </c>
      <c r="E11" s="193">
        <v>6941.9341176470598</v>
      </c>
      <c r="F11" s="52">
        <v>2082.5021139195055</v>
      </c>
      <c r="G11" s="52">
        <f t="shared" ref="G11:G14" si="7">SUM(H11:I11)</f>
        <v>23204.206718553265</v>
      </c>
      <c r="H11" s="52">
        <f>'NBS Data'!AC44</f>
        <v>8857.08</v>
      </c>
      <c r="I11" s="52">
        <f>[2]公交车!$R$278-[2]地铁!$L$2</f>
        <v>14347.126718553263</v>
      </c>
      <c r="J11" s="52">
        <f t="shared" si="1"/>
        <v>83.520761363636367</v>
      </c>
      <c r="K11" s="52">
        <f>'NBS Data'!AD44</f>
        <v>80.22</v>
      </c>
      <c r="L11" s="180">
        <v>3.3007613636363633</v>
      </c>
      <c r="M11" s="49">
        <f>'NBS Data'!AE44</f>
        <v>11705.3</v>
      </c>
      <c r="N11" s="49">
        <f>'NBS Data'!AF44</f>
        <v>8502.1560000000009</v>
      </c>
      <c r="O11" s="49">
        <f>'NBS Data'!AG44</f>
        <v>3203.1439999999984</v>
      </c>
      <c r="P11" s="49" cm="1">
        <f t="array" ref="P11:P15">TRANSPOSE('Intracity-Covid Adj.'!C69:G69)</f>
        <v>35870.105877516711</v>
      </c>
      <c r="Q11" s="49">
        <f>P11*(1-jiaokeyuan2022!U1)</f>
        <v>25898.127466925504</v>
      </c>
      <c r="R11" s="49">
        <f>P11*jiaokeyuan2022!U1</f>
        <v>9971.9784105912095</v>
      </c>
      <c r="U11" s="198">
        <f>Motorbike!E24</f>
        <v>6926.6560634999987</v>
      </c>
      <c r="V11" s="49">
        <f>'NBS Data'!L44</f>
        <v>30181.95</v>
      </c>
      <c r="X11" s="49">
        <f>'NBS Data'!M44</f>
        <v>59636.39</v>
      </c>
      <c r="Z11" s="49">
        <f t="shared" si="4"/>
        <v>103963.04</v>
      </c>
      <c r="AA11" s="49">
        <f>'Compare Regression and Actual'!AI6</f>
        <v>54057</v>
      </c>
      <c r="AB11" s="49">
        <f>'Compare Regression and Actual'!AG6</f>
        <v>16302.479999999996</v>
      </c>
      <c r="AC11" s="49">
        <f>'Compare Regression and Actual'!AH6</f>
        <v>33603.56</v>
      </c>
      <c r="AD11" s="49">
        <f t="shared" si="5"/>
        <v>263.2</v>
      </c>
      <c r="AE11" s="49">
        <f>'Compare Regression and Actual'!AL6</f>
        <v>78.59</v>
      </c>
      <c r="AF11" s="49">
        <f>'Compare Regression and Actual'!AM6</f>
        <v>184.60999999999999</v>
      </c>
      <c r="AG11" s="49">
        <v>0</v>
      </c>
      <c r="AI11" s="191">
        <f t="shared" si="0"/>
        <v>0.47202720115859642</v>
      </c>
      <c r="AJ11" s="189">
        <f t="shared" si="2"/>
        <v>0.91559958993593382</v>
      </c>
    </row>
    <row r="12" spans="1:36">
      <c r="A12" s="48">
        <v>2020</v>
      </c>
      <c r="B12" s="52">
        <f t="shared" si="6"/>
        <v>9800.2888434476972</v>
      </c>
      <c r="C12" s="52">
        <f t="shared" si="3"/>
        <v>8266.19</v>
      </c>
      <c r="D12" s="193">
        <v>4862.7450980392096</v>
      </c>
      <c r="E12" s="193">
        <v>3403.444901960791</v>
      </c>
      <c r="F12" s="52">
        <v>1534.0988434476969</v>
      </c>
      <c r="G12" s="52">
        <f t="shared" si="7"/>
        <v>13815.571950993441</v>
      </c>
      <c r="H12" s="52">
        <f>'NBS Data'!AC45</f>
        <v>4641.01</v>
      </c>
      <c r="I12" s="52">
        <f>'Urban Data'!M14/'Urban Data'!L14*I11</f>
        <v>9174.5619509934404</v>
      </c>
      <c r="J12" s="52">
        <f t="shared" si="1"/>
        <v>34.509590361445788</v>
      </c>
      <c r="K12" s="52">
        <f>'NBS Data'!AD45</f>
        <v>32.99</v>
      </c>
      <c r="L12" s="180">
        <v>1.5195903614457831</v>
      </c>
      <c r="M12" s="49">
        <f>'NBS Data'!AE45</f>
        <v>6311.28</v>
      </c>
      <c r="N12" s="49">
        <f>'NBS Data'!AF45</f>
        <v>5868.87</v>
      </c>
      <c r="O12" s="49">
        <f>'NBS Data'!AG45</f>
        <v>442.40999999999985</v>
      </c>
      <c r="P12" s="49">
        <v>35819.116594201943</v>
      </c>
      <c r="Q12" s="49">
        <f>P12*(1-jiaokeyuan2022!U2)</f>
        <v>26194.519965339885</v>
      </c>
      <c r="R12" s="49">
        <f>P12*jiaokeyuan2022!U2</f>
        <v>9624.5966288620602</v>
      </c>
      <c r="U12" s="198">
        <f>Motorbike!E25</f>
        <v>7169.6397663749995</v>
      </c>
      <c r="V12" s="49">
        <f>'NBS Data'!L45</f>
        <v>30514.46</v>
      </c>
      <c r="X12" s="49">
        <f>'NBS Data'!M45</f>
        <v>60171.85</v>
      </c>
      <c r="Z12" s="49">
        <f t="shared" si="4"/>
        <v>105834.44</v>
      </c>
      <c r="AA12" s="49">
        <f>'Compare Regression and Actual'!AF7-AC12</f>
        <v>55436.129189683481</v>
      </c>
      <c r="AB12" s="49">
        <f>'Compare Regression and Actual'!AG7</f>
        <v>15937.440000000002</v>
      </c>
      <c r="AC12" s="49">
        <f>'Compare Regression and Actual'!AF7/(AA11+AC11)*AC11</f>
        <v>34460.870810316519</v>
      </c>
      <c r="AD12" s="49">
        <f t="shared" si="5"/>
        <v>240.2</v>
      </c>
      <c r="AE12" s="49">
        <f>'Compare Regression and Actual'!AL7</f>
        <v>67.87</v>
      </c>
      <c r="AF12" s="49">
        <f>'Compare Regression and Actual'!AM7</f>
        <v>172.32999999999998</v>
      </c>
      <c r="AG12" s="49">
        <v>0</v>
      </c>
      <c r="AI12" s="191">
        <f t="shared" si="0"/>
        <v>0.41173078552038977</v>
      </c>
      <c r="AJ12" s="189">
        <f t="shared" si="2"/>
        <v>0.93051921953994365</v>
      </c>
    </row>
    <row r="13" spans="1:36">
      <c r="A13" s="48">
        <v>2021</v>
      </c>
      <c r="B13" s="52">
        <f t="shared" si="6"/>
        <v>11637.142760573252</v>
      </c>
      <c r="C13" s="52">
        <f t="shared" si="3"/>
        <v>9567.81</v>
      </c>
      <c r="D13" s="193">
        <v>6078.4313725490101</v>
      </c>
      <c r="E13" s="193">
        <v>3489.3786274509894</v>
      </c>
      <c r="F13" s="52">
        <v>2069.332760573252</v>
      </c>
      <c r="G13" s="52">
        <f t="shared" si="7"/>
        <v>13772.735596229206</v>
      </c>
      <c r="H13" s="52">
        <f>'NBS Data'!AC46</f>
        <v>3627.54</v>
      </c>
      <c r="I13" s="52">
        <f>'Urban Data'!N14/'Urban Data'!L14*I11</f>
        <v>10145.195596229205</v>
      </c>
      <c r="J13" s="52">
        <f t="shared" si="1"/>
        <v>35.394678571428571</v>
      </c>
      <c r="K13" s="52">
        <f>'NBS Data'!AD46</f>
        <v>33.11</v>
      </c>
      <c r="L13" s="180">
        <v>2.2846785714285716</v>
      </c>
      <c r="M13" s="49">
        <f>'NBS Data'!AE46</f>
        <v>6529.68</v>
      </c>
      <c r="N13" s="49">
        <f>'NBS Data'!AF46</f>
        <v>6439.12</v>
      </c>
      <c r="O13" s="49">
        <f>'NBS Data'!AG46</f>
        <v>90.5600000000004</v>
      </c>
      <c r="P13" s="49">
        <v>36493.370105164526</v>
      </c>
      <c r="Q13" s="49">
        <f>P13*(1-jiaokeyuan2022!U3)</f>
        <v>27027.080422547995</v>
      </c>
      <c r="R13" s="49">
        <f>P13*jiaokeyuan2022!U3</f>
        <v>9466.2896826165306</v>
      </c>
      <c r="U13" s="198">
        <f>Motorbike!E26</f>
        <v>7655.607172125</v>
      </c>
      <c r="V13" s="49">
        <f>'NBS Data'!L46</f>
        <v>33238</v>
      </c>
      <c r="X13" s="49">
        <f>'NBS Data'!M46</f>
        <v>69087.649999999994</v>
      </c>
      <c r="Z13" s="49">
        <f t="shared" si="4"/>
        <v>115577.51000000001</v>
      </c>
      <c r="AA13" s="49">
        <f>'Compare Regression and Actual'!AF8-AC13</f>
        <v>60335.514557515948</v>
      </c>
      <c r="AB13" s="49">
        <f>'Compare Regression and Actual'!AG8</f>
        <v>17735.509999999995</v>
      </c>
      <c r="AC13" s="49">
        <f>'Compare Regression and Actual'!AF8/'Compare Regression and Actual'!AF7*AC12</f>
        <v>37506.485442484052</v>
      </c>
      <c r="AD13" s="49">
        <f t="shared" si="5"/>
        <v>278.16000000000003</v>
      </c>
      <c r="AE13" s="49">
        <f>'Compare Regression and Actual'!AL8</f>
        <v>70.59</v>
      </c>
      <c r="AF13" s="49">
        <f>'Compare Regression and Actual'!AM8</f>
        <v>207.57000000000002</v>
      </c>
      <c r="AG13" s="49">
        <v>0</v>
      </c>
      <c r="AI13" s="191">
        <f t="shared" si="0"/>
        <v>0.36469982445836502</v>
      </c>
      <c r="AJ13" s="189">
        <f t="shared" si="2"/>
        <v>0.95373323070070037</v>
      </c>
    </row>
    <row r="14" spans="1:36">
      <c r="A14" s="48">
        <v>2022</v>
      </c>
      <c r="B14" s="52">
        <f t="shared" si="6"/>
        <v>8261.5501573696183</v>
      </c>
      <c r="C14" s="52">
        <f t="shared" si="3"/>
        <v>6577.53</v>
      </c>
      <c r="D14" s="193">
        <v>4352.9411764705801</v>
      </c>
      <c r="E14" s="193">
        <v>2224.5888235294196</v>
      </c>
      <c r="F14" s="52">
        <v>1684.0201573696179</v>
      </c>
      <c r="G14" s="52">
        <f t="shared" si="7"/>
        <v>9736.4462225846619</v>
      </c>
      <c r="H14" s="52">
        <f>'NBS Data'!AC47</f>
        <v>2407.54</v>
      </c>
      <c r="I14" s="52">
        <f>'Urban Data'!O14/'Urban Data'!L14*I11</f>
        <v>7328.9062225846628</v>
      </c>
      <c r="J14" s="52">
        <f t="shared" si="1"/>
        <v>24.505949367088608</v>
      </c>
      <c r="K14" s="52">
        <f>'NBS Data'!AD47</f>
        <v>22.6</v>
      </c>
      <c r="L14" s="180">
        <v>1.9059493670886078</v>
      </c>
      <c r="M14" s="49">
        <f>'NBS Data'!AE47</f>
        <v>3913.87</v>
      </c>
      <c r="N14" s="49">
        <f>'NBS Data'!AF47</f>
        <v>3805.01</v>
      </c>
      <c r="O14" s="49">
        <f>'NBS Data'!AG47</f>
        <v>108.85999999999967</v>
      </c>
      <c r="P14" s="49">
        <v>39023.258021204463</v>
      </c>
      <c r="Q14" s="49">
        <f>P14*(1-jiaokeyuan2022!U4)</f>
        <v>29263.734786320518</v>
      </c>
      <c r="R14" s="49">
        <f>P14*jiaokeyuan2022!U4</f>
        <v>9759.5232348839472</v>
      </c>
      <c r="S14" s="198">
        <f>T14+U14</f>
        <v>12676.974577874998</v>
      </c>
      <c r="T14" s="48">
        <f>Motorbike!H27</f>
        <v>4535.3999999999996</v>
      </c>
      <c r="U14" s="198">
        <f>Motorbike!E27</f>
        <v>8141.5745778749988</v>
      </c>
      <c r="V14" s="49">
        <f>'NBS Data'!L47</f>
        <v>35945.69</v>
      </c>
      <c r="X14" s="49">
        <f>'NBS Data'!M47</f>
        <v>68958.039999999994</v>
      </c>
      <c r="Y14" s="49">
        <f>('Compare EPS'!C19*'Compare EPS'!C4*Motorbike!B38)/10^8</f>
        <v>9326.6844509999992</v>
      </c>
      <c r="Z14" s="49">
        <f t="shared" si="4"/>
        <v>121003.14000000001</v>
      </c>
      <c r="AA14" s="49">
        <f>'Compare Regression and Actual'!AF9-AC14</f>
        <v>62885.414934606852</v>
      </c>
      <c r="AB14" s="49">
        <f>'Compare Regression and Actual'!AG9</f>
        <v>19026.14</v>
      </c>
      <c r="AC14" s="49">
        <f>'Compare Regression and Actual'!AF9/'Compare Regression and Actual'!AF8*AC13</f>
        <v>39091.585065393148</v>
      </c>
      <c r="AD14" s="49">
        <f t="shared" si="5"/>
        <v>254.10000000000002</v>
      </c>
      <c r="AE14" s="49">
        <f>'Compare Regression and Actual'!AL9</f>
        <v>52.3</v>
      </c>
      <c r="AF14" s="49">
        <f>'Compare Regression and Actual'!AM9</f>
        <v>201.8</v>
      </c>
      <c r="AG14" s="49">
        <v>0</v>
      </c>
      <c r="AI14" s="191">
        <f t="shared" si="0"/>
        <v>0.33821036521755427</v>
      </c>
      <c r="AJ14" s="189">
        <f t="shared" si="2"/>
        <v>0.98084971609375793</v>
      </c>
    </row>
    <row r="15" spans="1:36">
      <c r="A15" s="48">
        <v>2023</v>
      </c>
      <c r="B15" s="52">
        <f>C15+F15</f>
        <v>17292.499903927481</v>
      </c>
      <c r="C15" s="52">
        <f t="shared" si="3"/>
        <v>14729.36</v>
      </c>
      <c r="D15" s="193">
        <v>9843.1372549019597</v>
      </c>
      <c r="E15" s="193">
        <v>4886.2227450980408</v>
      </c>
      <c r="F15" s="52">
        <v>2563.1399039274793</v>
      </c>
      <c r="G15" s="52">
        <f>SUM(H15:I15)</f>
        <v>11409.163376329243</v>
      </c>
      <c r="H15" s="52">
        <f>'NBS Data'!AC48</f>
        <v>3517.58</v>
      </c>
      <c r="I15" s="52">
        <f>'Urban Data'!P14/'Urban Data'!L14*I11</f>
        <v>7891.583376329243</v>
      </c>
      <c r="J15" s="52">
        <f t="shared" si="1"/>
        <v>56.948900000000002</v>
      </c>
      <c r="K15" s="52">
        <f>'NBS Data'!AD48</f>
        <v>53.77</v>
      </c>
      <c r="L15" s="180">
        <v>3.1788999999999996</v>
      </c>
      <c r="M15" s="49">
        <f>'NBS Data'!AE48</f>
        <v>10308.98</v>
      </c>
      <c r="N15" s="49">
        <f>'NBS Data'!AF48</f>
        <v>9079.4599999999991</v>
      </c>
      <c r="O15" s="49">
        <f>'NBS Data'!AG48</f>
        <v>1229.5200000000004</v>
      </c>
      <c r="P15" s="49">
        <v>42075.651389809653</v>
      </c>
      <c r="Q15" s="49">
        <f>P15*(1-jiaokeyuan2022!U5)</f>
        <v>31944.14764407312</v>
      </c>
      <c r="R15" s="49">
        <f>P15*jiaokeyuan2022!U5</f>
        <v>10131.503745736532</v>
      </c>
      <c r="S15" s="198">
        <f>T15+U15</f>
        <v>13227.734272874997</v>
      </c>
      <c r="T15" s="48">
        <f>Motorbike!H28</f>
        <v>4843.2</v>
      </c>
      <c r="U15" s="198">
        <f>Motorbike!E28</f>
        <v>8384.5342728749984</v>
      </c>
      <c r="V15" s="49">
        <f>'NBS Data'!L48</f>
        <v>36460.39</v>
      </c>
      <c r="X15" s="49">
        <f>'NBS Data'!M48</f>
        <v>73950.210000000006</v>
      </c>
      <c r="Z15" s="49">
        <f t="shared" si="4"/>
        <v>129951.52</v>
      </c>
      <c r="AA15" s="49">
        <f>'Compare Regression and Actual'!AF10-AC15</f>
        <v>67326.619896108357</v>
      </c>
      <c r="AB15" s="49">
        <f>'Compare Regression and Actual'!AG10</f>
        <v>20772.520000000004</v>
      </c>
      <c r="AC15" s="49">
        <f>'Compare Regression and Actual'!AF10/'Compare Regression and Actual'!AF9*AC14</f>
        <v>41852.380103891643</v>
      </c>
      <c r="AD15" s="49">
        <f t="shared" si="5"/>
        <v>283.62</v>
      </c>
      <c r="AE15" s="49">
        <f>'Compare Regression and Actual'!AL10</f>
        <v>70.47</v>
      </c>
      <c r="AF15" s="49">
        <f>'Compare Regression and Actual'!AM10</f>
        <v>213.15</v>
      </c>
      <c r="AG15" s="49">
        <v>0</v>
      </c>
      <c r="AI15" s="191">
        <f t="shared" si="0"/>
        <v>0.33173354070360428</v>
      </c>
    </row>
    <row r="16" spans="1:36">
      <c r="B16" s="51"/>
      <c r="C16" s="51"/>
      <c r="D16" s="193"/>
      <c r="E16" s="193"/>
      <c r="F16" s="51"/>
      <c r="G16" s="51"/>
      <c r="H16" s="51"/>
      <c r="I16" s="51"/>
      <c r="J16" s="52"/>
      <c r="K16" s="51"/>
    </row>
    <row r="17" spans="1:35">
      <c r="A17" s="176" t="s">
        <v>957</v>
      </c>
      <c r="B17" s="175">
        <f>C17+F17</f>
        <v>16565.957523333542</v>
      </c>
      <c r="C17" s="175">
        <f>'Compare EPS'!C40</f>
        <v>14001.422191236921</v>
      </c>
      <c r="D17" s="194">
        <f>D14/$C14*$C17</f>
        <v>9265.9960783735132</v>
      </c>
      <c r="E17" s="194">
        <f>E14/$C14*$C17</f>
        <v>4735.426112863408</v>
      </c>
      <c r="F17" s="175">
        <f>HermitePrediction!G9/HermitePrediction!G6*F11</f>
        <v>2564.5353320966187</v>
      </c>
      <c r="G17" s="175">
        <f>SUM(H17:I17)</f>
        <v>13437.09065357524</v>
      </c>
      <c r="H17" s="175">
        <f>'Compare EPS'!D40</f>
        <v>3534.9844691363505</v>
      </c>
      <c r="I17" s="175">
        <f>'Intracity Transport'!F68*'Intracity Transport'!G76</f>
        <v>9902.1061844388896</v>
      </c>
      <c r="J17" s="175">
        <f t="shared" si="1"/>
        <v>55.778498240129672</v>
      </c>
      <c r="K17" s="175">
        <f>'Compare EPS'!E40</f>
        <v>52.599598240129673</v>
      </c>
      <c r="L17" s="182">
        <f>L18</f>
        <v>3.1788999999999996</v>
      </c>
      <c r="M17" s="175">
        <f t="shared" ref="M17:M18" si="8">N17+O17</f>
        <v>10026.989929461253</v>
      </c>
      <c r="N17" s="177">
        <f>'Compare EPS'!F40</f>
        <v>8814.8326098165362</v>
      </c>
      <c r="O17" s="177">
        <f>'Itnl Psgr Flight'!H53*'Itnl Psgr Flight'!I52</f>
        <v>1212.1573196447171</v>
      </c>
      <c r="P17" s="177">
        <f>P18/'Intracity Transport'!G67*'Intracity Transport'!F67</f>
        <v>40544.774177236679</v>
      </c>
      <c r="Q17" s="49">
        <f>P17*(1-jiaokeyuan2022!U4)</f>
        <v>30404.727300042319</v>
      </c>
      <c r="R17" s="49">
        <f>P17*jiaokeyuan2022!U4</f>
        <v>10140.046877194358</v>
      </c>
      <c r="S17" s="177">
        <f>S14</f>
        <v>12676.974577874998</v>
      </c>
      <c r="T17" s="177">
        <f t="shared" ref="T17:U17" si="9">T14</f>
        <v>4535.3999999999996</v>
      </c>
      <c r="U17" s="177">
        <f t="shared" si="9"/>
        <v>8141.5745778749988</v>
      </c>
      <c r="V17" s="49">
        <f>'Compare EPS'!H40</f>
        <v>34934.360139495533</v>
      </c>
      <c r="W17" s="49">
        <f>SUM(X17:Y17)</f>
        <v>79131.999504256266</v>
      </c>
      <c r="X17" s="49">
        <f>'Compare Regression and Actual'!R10*'Compare Regression and Actual'!K9</f>
        <v>69805.315053256272</v>
      </c>
      <c r="Y17" s="49">
        <f>Y14</f>
        <v>9326.6844509999992</v>
      </c>
      <c r="Z17" s="49">
        <f>SUM(AA17:AC17)</f>
        <v>122443.10880442533</v>
      </c>
      <c r="AA17" s="49">
        <f>'Ship Frgt'!Q7</f>
        <v>62885.414934606852</v>
      </c>
      <c r="AB17" s="49">
        <f>AB14</f>
        <v>19026.14</v>
      </c>
      <c r="AC17" s="49">
        <f>'Compare Regression and Actual'!N9*'Compare Regression and Actual'!S$10</f>
        <v>40531.553869818468</v>
      </c>
      <c r="AD17" s="49">
        <f>AE17+AF17</f>
        <v>268.11264077017802</v>
      </c>
      <c r="AE17" s="49">
        <f>'Compare Regression and Actual'!O8*'Compare Regression and Actual'!T10</f>
        <v>66.312640770177993</v>
      </c>
      <c r="AF17" s="49">
        <f>'Cargo Distance Prediction'!AF14</f>
        <v>201.8</v>
      </c>
      <c r="AG17" s="49">
        <v>0</v>
      </c>
      <c r="AI17" s="191">
        <f>AI14</f>
        <v>0.33821036521755427</v>
      </c>
    </row>
    <row r="18" spans="1:35">
      <c r="A18" s="174">
        <v>2023</v>
      </c>
      <c r="B18" s="175">
        <f t="shared" ref="B18:B60" si="10">C18+F18</f>
        <v>17446.781930877962</v>
      </c>
      <c r="C18" s="175">
        <f>'Compare EPS'!C41</f>
        <v>14729.36</v>
      </c>
      <c r="D18" s="194">
        <f>D15/$C15*$C18</f>
        <v>9843.1372549019597</v>
      </c>
      <c r="E18" s="194">
        <f>E15/$C15*$C18</f>
        <v>4886.2227450980408</v>
      </c>
      <c r="F18" s="175">
        <f>HermitePrediction!G10/HermitePrediction!G9*F17</f>
        <v>2717.4219308779611</v>
      </c>
      <c r="G18" s="175">
        <f t="shared" ref="G18:G60" si="11">SUM(H18:I18)</f>
        <v>13471.23372083608</v>
      </c>
      <c r="H18" s="175">
        <f>'Compare EPS'!D41</f>
        <v>3517.58</v>
      </c>
      <c r="I18" s="175">
        <f>'Intracity Transport'!G68*'Intracity Transport'!G76</f>
        <v>9953.6537208360805</v>
      </c>
      <c r="J18" s="175">
        <f t="shared" si="1"/>
        <v>56.948900000000002</v>
      </c>
      <c r="K18" s="175">
        <f>'Compare EPS'!E41</f>
        <v>53.77</v>
      </c>
      <c r="L18" s="182">
        <f>L15</f>
        <v>3.1788999999999996</v>
      </c>
      <c r="M18" s="175">
        <f t="shared" si="8"/>
        <v>10308.98</v>
      </c>
      <c r="N18" s="177">
        <f>'Compare EPS'!F41</f>
        <v>9079.4599999999991</v>
      </c>
      <c r="O18" s="177">
        <f>O15</f>
        <v>1229.5200000000004</v>
      </c>
      <c r="P18" s="177">
        <f>P15</f>
        <v>42075.651389809653</v>
      </c>
      <c r="Q18" s="49">
        <f>P18*(1-jiaokeyuan2022!U5)</f>
        <v>31944.14764407312</v>
      </c>
      <c r="R18" s="49">
        <f>P18*jiaokeyuan2022!U5</f>
        <v>10131.503745736532</v>
      </c>
      <c r="S18" s="177">
        <f>S15</f>
        <v>13227.734272874997</v>
      </c>
      <c r="T18" s="177">
        <f t="shared" ref="T18:U18" si="12">T15</f>
        <v>4843.2</v>
      </c>
      <c r="U18" s="177">
        <f t="shared" si="12"/>
        <v>8384.5342728749984</v>
      </c>
      <c r="V18" s="49">
        <f>'Compare EPS'!H41</f>
        <v>36460.39</v>
      </c>
      <c r="W18" s="49">
        <f t="shared" ref="W18:W60" si="13">SUM(X18:Y18)</f>
        <v>83830.693645535983</v>
      </c>
      <c r="X18" s="49">
        <f>X15</f>
        <v>73950.210000000006</v>
      </c>
      <c r="Y18" s="49">
        <f>X18/X17*Y17</f>
        <v>9880.4836455359746</v>
      </c>
      <c r="Z18" s="49">
        <f t="shared" ref="Z18:Z60" si="14">SUM(AA18:AC18)</f>
        <v>129241.32162901906</v>
      </c>
      <c r="AA18" s="49">
        <f>'Ship Frgt'!Q8</f>
        <v>67326.619896108357</v>
      </c>
      <c r="AB18" s="49">
        <f>AB15</f>
        <v>20772.520000000004</v>
      </c>
      <c r="AC18" s="49">
        <f>'Compare Regression and Actual'!N10*'Compare Regression and Actual'!S$10</f>
        <v>41142.1817329107</v>
      </c>
      <c r="AD18" s="49">
        <f t="shared" ref="AD18:AD60" si="15">AE18+AF18</f>
        <v>283.62</v>
      </c>
      <c r="AE18" s="49">
        <f>'Cargo Distance Prediction'!AE15</f>
        <v>70.47</v>
      </c>
      <c r="AF18" s="49">
        <f>'Cargo Distance Prediction'!AF15</f>
        <v>213.15</v>
      </c>
      <c r="AG18" s="49">
        <v>0</v>
      </c>
      <c r="AI18" s="191">
        <f>AI15</f>
        <v>0.33173354070360428</v>
      </c>
    </row>
    <row r="19" spans="1:35">
      <c r="A19" s="172">
        <v>2024</v>
      </c>
      <c r="B19" s="173">
        <f t="shared" si="10"/>
        <v>20127.664237407818</v>
      </c>
      <c r="C19" s="173">
        <f>AVERAGE(C18,C20)</f>
        <v>17234.68</v>
      </c>
      <c r="D19" s="178">
        <f>C19-E19</f>
        <v>12003.330901346362</v>
      </c>
      <c r="E19" s="178">
        <f t="shared" ref="E19:E60" si="16">C19*AI19</f>
        <v>5231.349098653639</v>
      </c>
      <c r="F19" s="173">
        <f>HermitePrediction!G11/HermitePrediction!G10*F18</f>
        <v>2892.9842374078194</v>
      </c>
      <c r="G19" s="173">
        <f t="shared" si="11"/>
        <v>18039.818737673664</v>
      </c>
      <c r="H19" s="173">
        <f>AVERAGE(H18,H20)</f>
        <v>6016.29</v>
      </c>
      <c r="I19" s="173">
        <f>AVERAGE(I18,I20)</f>
        <v>12023.528737673665</v>
      </c>
      <c r="J19" s="173">
        <f t="shared" si="1"/>
        <v>75.124830681818182</v>
      </c>
      <c r="K19" s="173">
        <f>AVERAGE(K18,K20)</f>
        <v>71.885000000000005</v>
      </c>
      <c r="L19" s="183">
        <f>AVERAGE(L18,L20)</f>
        <v>3.2398306818181815</v>
      </c>
      <c r="M19" s="178">
        <f>N19+O19</f>
        <v>14949.73</v>
      </c>
      <c r="N19" s="178">
        <f>AVERAGE(N18,N20)</f>
        <v>11852.73</v>
      </c>
      <c r="O19" s="178" cm="1">
        <f t="array" ref="O19:O60">TRANSPOSE('Itnl Psgr Flight'!J54:AY54)</f>
        <v>3097</v>
      </c>
      <c r="P19" s="178">
        <f>AVERAGE(P18,P20)</f>
        <v>44108.194082163594</v>
      </c>
      <c r="Q19" s="49">
        <f>P19*(1-jiaokeyuan2022!U6)</f>
        <v>33897.58479779544</v>
      </c>
      <c r="R19" s="49">
        <f>P19*jiaokeyuan2022!U6</f>
        <v>10210.609284368153</v>
      </c>
      <c r="S19" s="178">
        <f>AVERAGE(S18,S20)</f>
        <v>13866.724609201518</v>
      </c>
      <c r="T19" s="178">
        <f t="shared" ref="T19:U19" si="17">AVERAGE(T18,T20)</f>
        <v>5077.1597948563849</v>
      </c>
      <c r="U19" s="178">
        <f t="shared" si="17"/>
        <v>8789.5648143451344</v>
      </c>
      <c r="V19" s="49">
        <f>HermitePrediction!I11/HermitePrediction!I$10*V$18</f>
        <v>37819.022340871124</v>
      </c>
      <c r="W19" s="49">
        <f t="shared" si="13"/>
        <v>88584.565570232953</v>
      </c>
      <c r="X19" s="49">
        <f>HermitePrediction!J11/HermitePrediction!J$10*X$18</f>
        <v>78143.779346221985</v>
      </c>
      <c r="Y19" s="49">
        <f t="shared" ref="Y19:Y60" si="18">X19/X18*Y18</f>
        <v>10440.786224010968</v>
      </c>
      <c r="Z19" s="49">
        <f t="shared" si="14"/>
        <v>131791.84952020575</v>
      </c>
      <c r="AA19" s="49">
        <f>'Ship Frgt'!Q9</f>
        <v>68770.226299418471</v>
      </c>
      <c r="AB19" s="49">
        <f>HermitePrediction!M11/HermitePrediction!M$10*AB$18</f>
        <v>21254.730968333704</v>
      </c>
      <c r="AC19" s="49">
        <f>HermitePrediction!N11/HermitePrediction!N$10*AC$18</f>
        <v>41766.892252453574</v>
      </c>
      <c r="AD19" s="49">
        <f t="shared" si="15"/>
        <v>314.32642335041976</v>
      </c>
      <c r="AE19" s="49">
        <f>HermitePrediction!L11/HermitePrediction!L$10*AE$18</f>
        <v>72.631511250419777</v>
      </c>
      <c r="AF19" s="49">
        <f>'Itnl Frgt Flight'!K11</f>
        <v>241.69491210000001</v>
      </c>
      <c r="AG19" s="49">
        <v>0</v>
      </c>
      <c r="AI19" s="191">
        <f>MAX(0,MIN(AI18*0.915,AI18-0.007))</f>
        <v>0.30353618974379792</v>
      </c>
    </row>
    <row r="20" spans="1:35">
      <c r="A20" s="48">
        <v>2025</v>
      </c>
      <c r="B20" s="52">
        <f t="shared" si="10"/>
        <v>22853.549102392426</v>
      </c>
      <c r="C20" s="52">
        <f>'Compare Regression and Actual'!B12</f>
        <v>19740</v>
      </c>
      <c r="D20" s="193">
        <f t="shared" ref="D20:D60" si="19">C20-E20</f>
        <v>14257.498987228548</v>
      </c>
      <c r="E20" s="193">
        <f t="shared" si="16"/>
        <v>5482.5010127714531</v>
      </c>
      <c r="F20" s="52">
        <f>HermitePrediction!G12/HermitePrediction!G11*F19</f>
        <v>3113.549102392426</v>
      </c>
      <c r="G20" s="52">
        <f t="shared" si="11"/>
        <v>22608.403754511251</v>
      </c>
      <c r="H20" s="52">
        <f>'Compare Regression and Actual'!C12</f>
        <v>8515</v>
      </c>
      <c r="I20" s="52">
        <f>HermitePrediction!F12/HermitePrediction!F7*I11</f>
        <v>14093.40375451125</v>
      </c>
      <c r="J20" s="52">
        <f t="shared" si="1"/>
        <v>93.300761363636369</v>
      </c>
      <c r="K20" s="52">
        <f>HermitePrediction!D12</f>
        <v>90</v>
      </c>
      <c r="L20" s="180">
        <f>L$11</f>
        <v>3.3007613636363633</v>
      </c>
      <c r="M20" s="179">
        <f>N20+O20</f>
        <v>17878.785672975031</v>
      </c>
      <c r="N20" s="179">
        <f>'Compare Regression and Actual'!E12</f>
        <v>14626</v>
      </c>
      <c r="O20" s="49">
        <v>3252.7856729750297</v>
      </c>
      <c r="P20" s="49" cm="1">
        <f t="array" ref="P20:P55">TRANSPOSE('Intracity Transport'!I67:AR67)</f>
        <v>46140.736774517543</v>
      </c>
      <c r="Q20" s="49">
        <f>P20*(1-jiaokeyuan2022!U7)</f>
        <v>35888.837329135487</v>
      </c>
      <c r="R20" s="49">
        <f>P20*jiaokeyuan2022!U7</f>
        <v>10251.899445382052</v>
      </c>
      <c r="S20" s="49">
        <f>$P20/$P$18*S$18</f>
        <v>14505.714945528038</v>
      </c>
      <c r="T20" s="49">
        <f t="shared" ref="T20:U35" si="20">$P20/$P$18*T$18</f>
        <v>5311.1195897127691</v>
      </c>
      <c r="U20" s="49">
        <f t="shared" si="20"/>
        <v>9194.5953558152705</v>
      </c>
      <c r="V20" s="49">
        <f>HermitePrediction!I12/HermitePrediction!I$10*V$18</f>
        <v>38886.244456146931</v>
      </c>
      <c r="W20" s="49">
        <f t="shared" si="13"/>
        <v>92654.921960413252</v>
      </c>
      <c r="X20" s="49">
        <f>HermitePrediction!J12/HermitePrediction!J$10*X$18</f>
        <v>81734.393913977066</v>
      </c>
      <c r="Y20" s="49">
        <f t="shared" si="18"/>
        <v>10920.528046436182</v>
      </c>
      <c r="Z20" s="49">
        <f t="shared" si="14"/>
        <v>134965.97140765362</v>
      </c>
      <c r="AA20" s="49">
        <f>'Ship Frgt'!Q10</f>
        <v>70713.97980308799</v>
      </c>
      <c r="AB20" s="49">
        <f>HermitePrediction!M12/HermitePrediction!M$10*AB$18</f>
        <v>21749.778650620126</v>
      </c>
      <c r="AC20" s="49">
        <f>HermitePrediction!N12/HermitePrediction!N$10*AC$18</f>
        <v>42502.212953945513</v>
      </c>
      <c r="AD20" s="49">
        <f t="shared" si="15"/>
        <v>325.90170388157452</v>
      </c>
      <c r="AE20" s="49">
        <f>HermitePrediction!L12/HermitePrediction!L$10*AE$18</f>
        <v>74.942908317474533</v>
      </c>
      <c r="AF20" s="49">
        <f>'Itnl Frgt Flight'!K12</f>
        <v>250.9587955641</v>
      </c>
      <c r="AG20" s="49">
        <v>0</v>
      </c>
      <c r="AI20" s="191">
        <f t="shared" ref="AI20:AI46" si="21">MAX(0,MIN(AI19*0.915,AI19-0.007))</f>
        <v>0.27773561361557514</v>
      </c>
    </row>
    <row r="21" spans="1:35">
      <c r="A21" s="48">
        <v>2026</v>
      </c>
      <c r="B21" s="52">
        <f t="shared" si="10"/>
        <v>24264.059804355147</v>
      </c>
      <c r="C21" s="52">
        <f>'Compare Regression and Actual'!B13</f>
        <v>20860</v>
      </c>
      <c r="D21" s="193">
        <f t="shared" si="19"/>
        <v>15558.888116480879</v>
      </c>
      <c r="E21" s="193">
        <f t="shared" si="16"/>
        <v>5301.111883519121</v>
      </c>
      <c r="F21" s="52">
        <f>HermitePrediction!G13/HermitePrediction!G12*F20</f>
        <v>3404.0598043551481</v>
      </c>
      <c r="G21" s="52">
        <f t="shared" si="11"/>
        <v>22564.978643463037</v>
      </c>
      <c r="H21" s="52">
        <f>'Compare Regression and Actual'!C13</f>
        <v>8499.7199999999993</v>
      </c>
      <c r="I21" s="52">
        <f>HermitePrediction!F13/HermitePrediction!F12*I20</f>
        <v>14065.258643463039</v>
      </c>
      <c r="J21" s="52">
        <f t="shared" si="1"/>
        <v>95.21861034722221</v>
      </c>
      <c r="K21" s="52">
        <f>HermitePrediction!D13</f>
        <v>91.85</v>
      </c>
      <c r="L21" s="180">
        <f>K21/K$20*L$20</f>
        <v>3.3686103472222215</v>
      </c>
      <c r="M21" s="179">
        <f t="shared" ref="M21:M60" si="22">N21+O21</f>
        <v>18816.034408053391</v>
      </c>
      <c r="N21" s="179">
        <f>'Compare Regression and Actual'!E13</f>
        <v>15399.35</v>
      </c>
      <c r="O21" s="49">
        <v>3416.6844080533888</v>
      </c>
      <c r="P21" s="49">
        <v>47183.207704126013</v>
      </c>
      <c r="Q21" s="49">
        <f>P21*(1-jiaokeyuan2022!U8)</f>
        <v>37223.432706502776</v>
      </c>
      <c r="R21" s="49">
        <f>P21*jiaokeyuan2022!U8</f>
        <v>9959.7749976232335</v>
      </c>
      <c r="S21" s="49">
        <f t="shared" ref="S21:U55" si="23">$P21/$P$18*S$18</f>
        <v>14833.446733119508</v>
      </c>
      <c r="T21" s="49">
        <f t="shared" si="20"/>
        <v>5431.1152413428363</v>
      </c>
      <c r="U21" s="49">
        <f t="shared" si="20"/>
        <v>9402.3314917766729</v>
      </c>
      <c r="V21" s="49">
        <f>HermitePrediction!I13/HermitePrediction!I$10*V$18</f>
        <v>39691.154074189035</v>
      </c>
      <c r="W21" s="49">
        <f t="shared" si="13"/>
        <v>96007.373218015971</v>
      </c>
      <c r="X21" s="49">
        <f>HermitePrediction!J13/HermitePrediction!J$10*X$18</f>
        <v>84691.717344494653</v>
      </c>
      <c r="Y21" s="49">
        <f t="shared" si="18"/>
        <v>11315.655873521317</v>
      </c>
      <c r="Z21" s="49">
        <f t="shared" si="14"/>
        <v>137838.33976960671</v>
      </c>
      <c r="AA21" s="49">
        <f>'Ship Frgt'!Q11</f>
        <v>72248.52204282707</v>
      </c>
      <c r="AB21" s="49">
        <f>HermitePrediction!M13/HermitePrediction!M$10*AB$18</f>
        <v>22243.588707645849</v>
      </c>
      <c r="AC21" s="49">
        <f>HermitePrediction!N13/HermitePrediction!N$10*AC$18</f>
        <v>43346.229019133803</v>
      </c>
      <c r="AD21" s="49">
        <f t="shared" si="15"/>
        <v>337.73569660668602</v>
      </c>
      <c r="AE21" s="49">
        <f>HermitePrediction!L13/HermitePrediction!L$10*AE$18</f>
        <v>77.475189745886027</v>
      </c>
      <c r="AF21" s="49">
        <f>'Itnl Frgt Flight'!K13</f>
        <v>260.26050686079998</v>
      </c>
      <c r="AG21" s="49">
        <v>0</v>
      </c>
      <c r="AI21" s="191">
        <f t="shared" si="21"/>
        <v>0.25412808645825125</v>
      </c>
    </row>
    <row r="22" spans="1:35">
      <c r="A22" s="48">
        <v>2027</v>
      </c>
      <c r="B22" s="52">
        <f t="shared" si="10"/>
        <v>25886.495556852551</v>
      </c>
      <c r="C22" s="52">
        <f>'Compare Regression and Actual'!B14</f>
        <v>22119.45</v>
      </c>
      <c r="D22" s="193">
        <f t="shared" si="19"/>
        <v>16976.076245661796</v>
      </c>
      <c r="E22" s="193">
        <f t="shared" si="16"/>
        <v>5143.373754338204</v>
      </c>
      <c r="F22" s="52">
        <f>HermitePrediction!G14/HermitePrediction!G13*F21</f>
        <v>3767.0455568525508</v>
      </c>
      <c r="G22" s="52">
        <f t="shared" si="11"/>
        <v>22530.94041305696</v>
      </c>
      <c r="H22" s="52">
        <f>'Compare Regression and Actual'!C14</f>
        <v>8486.5300000000007</v>
      </c>
      <c r="I22" s="52">
        <f>HermitePrediction!F14/HermitePrediction!F13*I21</f>
        <v>14044.410413056958</v>
      </c>
      <c r="J22" s="52">
        <f t="shared" si="1"/>
        <v>97.395628112373743</v>
      </c>
      <c r="K22" s="52">
        <f>HermitePrediction!D14</f>
        <v>93.95</v>
      </c>
      <c r="L22" s="180">
        <f t="shared" ref="L22:L60" si="24">K22/K$20*L$20</f>
        <v>3.4456281123737371</v>
      </c>
      <c r="M22" s="179">
        <f t="shared" si="22"/>
        <v>19940.121225401545</v>
      </c>
      <c r="N22" s="179">
        <f>'Compare Regression and Actual'!E14</f>
        <v>16350.99</v>
      </c>
      <c r="O22" s="49">
        <v>3589.1312254015461</v>
      </c>
      <c r="P22" s="49">
        <v>48073.691469294899</v>
      </c>
      <c r="Q22" s="49">
        <f>P22*(1-jiaokeyuan2022!U9)</f>
        <v>38459.579886346219</v>
      </c>
      <c r="R22" s="49">
        <f>P22*jiaokeyuan2022!U9</f>
        <v>9614.1115829486826</v>
      </c>
      <c r="S22" s="49">
        <f t="shared" si="23"/>
        <v>15113.39682850451</v>
      </c>
      <c r="T22" s="49">
        <f t="shared" si="20"/>
        <v>5533.6161136765795</v>
      </c>
      <c r="U22" s="49">
        <f t="shared" si="20"/>
        <v>9579.7807148279317</v>
      </c>
      <c r="V22" s="49">
        <f>HermitePrediction!I14/HermitePrediction!I$10*V$18</f>
        <v>40373.430359551356</v>
      </c>
      <c r="W22" s="49">
        <f t="shared" si="13"/>
        <v>99211.28794167962</v>
      </c>
      <c r="X22" s="49">
        <f>HermitePrediction!J14/HermitePrediction!J$10*X$18</f>
        <v>87518.011107956016</v>
      </c>
      <c r="Y22" s="49">
        <f t="shared" si="18"/>
        <v>11693.276833723598</v>
      </c>
      <c r="Z22" s="49">
        <f t="shared" si="14"/>
        <v>140509.57688815508</v>
      </c>
      <c r="AA22" s="49">
        <f>'Ship Frgt'!Q12</f>
        <v>73578.458650600936</v>
      </c>
      <c r="AB22" s="49">
        <f>HermitePrediction!M14/HermitePrediction!M$10*AB$18</f>
        <v>22709.357826661042</v>
      </c>
      <c r="AC22" s="49">
        <f>HermitePrediction!N14/HermitePrediction!N$10*AC$18</f>
        <v>44221.760410893105</v>
      </c>
      <c r="AD22" s="49">
        <f t="shared" si="15"/>
        <v>349.76865638201514</v>
      </c>
      <c r="AE22" s="49">
        <f>HermitePrediction!L14/HermitePrediction!L$10*AE$18</f>
        <v>80.173134445315114</v>
      </c>
      <c r="AF22" s="49">
        <f>'Itnl Frgt Flight'!K14</f>
        <v>269.59552193670004</v>
      </c>
      <c r="AG22" s="49">
        <v>0</v>
      </c>
      <c r="AI22" s="191">
        <f t="shared" si="21"/>
        <v>0.23252719910929989</v>
      </c>
    </row>
    <row r="23" spans="1:35">
      <c r="A23" s="48">
        <v>2028</v>
      </c>
      <c r="B23" s="52">
        <f t="shared" si="10"/>
        <v>27659.680005482373</v>
      </c>
      <c r="C23" s="52">
        <f>'Compare Regression and Actual'!B15</f>
        <v>23466.68</v>
      </c>
      <c r="D23" s="193">
        <f t="shared" si="19"/>
        <v>18473.853143893284</v>
      </c>
      <c r="E23" s="193">
        <f t="shared" si="16"/>
        <v>4992.8268561067171</v>
      </c>
      <c r="F23" s="52">
        <f>HermitePrediction!G15/HermitePrediction!G14*F22</f>
        <v>4193.0000054823713</v>
      </c>
      <c r="G23" s="52">
        <f t="shared" si="11"/>
        <v>22501.618523387424</v>
      </c>
      <c r="H23" s="52">
        <f>'Compare Regression and Actual'!C15</f>
        <v>8476.18</v>
      </c>
      <c r="I23" s="52">
        <f>HermitePrediction!F15/HermitePrediction!F14*I22</f>
        <v>14025.438523387424</v>
      </c>
      <c r="J23" s="52">
        <f t="shared" si="1"/>
        <v>99.448244862373741</v>
      </c>
      <c r="K23" s="52">
        <f>HermitePrediction!D15</f>
        <v>95.93</v>
      </c>
      <c r="L23" s="180">
        <f t="shared" si="24"/>
        <v>3.518244862373737</v>
      </c>
      <c r="M23" s="179">
        <f t="shared" si="22"/>
        <v>21188.095017961932</v>
      </c>
      <c r="N23" s="179">
        <f>'Compare Regression and Actual'!E15</f>
        <v>17417.509999999998</v>
      </c>
      <c r="O23" s="49">
        <v>3770.5850179619351</v>
      </c>
      <c r="P23" s="49">
        <v>48825.339185341378</v>
      </c>
      <c r="Q23" s="49">
        <f>P23*(1-jiaokeyuan2022!U10)</f>
        <v>39602.884596831056</v>
      </c>
      <c r="R23" s="49">
        <f>P23*jiaokeyuan2022!U10</f>
        <v>9222.4545885103198</v>
      </c>
      <c r="S23" s="49">
        <f t="shared" si="23"/>
        <v>15349.699676499969</v>
      </c>
      <c r="T23" s="49">
        <f t="shared" si="20"/>
        <v>5620.1359915182793</v>
      </c>
      <c r="U23" s="49">
        <f t="shared" si="20"/>
        <v>9729.563684981691</v>
      </c>
      <c r="V23" s="49">
        <f>HermitePrediction!I15/HermitePrediction!I$10*V$18</f>
        <v>40972.581784929738</v>
      </c>
      <c r="W23" s="49">
        <f t="shared" si="13"/>
        <v>102347.24509749981</v>
      </c>
      <c r="X23" s="49">
        <f>HermitePrediction!J15/HermitePrediction!J$10*X$18</f>
        <v>90284.356943104125</v>
      </c>
      <c r="Y23" s="49">
        <f t="shared" si="18"/>
        <v>12062.888154395676</v>
      </c>
      <c r="Z23" s="49">
        <f t="shared" si="14"/>
        <v>143540.32696448424</v>
      </c>
      <c r="AA23" s="49">
        <f>'Ship Frgt'!Q13</f>
        <v>75260.771624537127</v>
      </c>
      <c r="AB23" s="49">
        <f>HermitePrediction!M15/HermitePrediction!M$10*AB$18</f>
        <v>23162.845088435886</v>
      </c>
      <c r="AC23" s="49">
        <f>HermitePrediction!N15/HermitePrediction!N$10*AC$18</f>
        <v>45116.710251511235</v>
      </c>
      <c r="AD23" s="49">
        <f t="shared" si="15"/>
        <v>361.91717188224868</v>
      </c>
      <c r="AE23" s="49">
        <f>HermitePrediction!L15/HermitePrediction!L$10*AE$18</f>
        <v>82.957855143848647</v>
      </c>
      <c r="AF23" s="49">
        <f>'Itnl Frgt Flight'!K15</f>
        <v>278.95931673840005</v>
      </c>
      <c r="AG23" s="49">
        <v>0</v>
      </c>
      <c r="AI23" s="191">
        <f t="shared" si="21"/>
        <v>0.21276238718500942</v>
      </c>
    </row>
    <row r="24" spans="1:35">
      <c r="A24" s="48">
        <v>2029</v>
      </c>
      <c r="B24" s="52">
        <f t="shared" si="10"/>
        <v>29500.199155172653</v>
      </c>
      <c r="C24" s="52">
        <f>'Compare Regression and Actual'!B16</f>
        <v>24835.37</v>
      </c>
      <c r="D24" s="193">
        <f t="shared" si="19"/>
        <v>20000.480163841981</v>
      </c>
      <c r="E24" s="193">
        <f t="shared" si="16"/>
        <v>4834.8898361580159</v>
      </c>
      <c r="F24" s="52">
        <f>HermitePrediction!G16/HermitePrediction!G15*F23</f>
        <v>4664.8291551726525</v>
      </c>
      <c r="G24" s="52">
        <f t="shared" si="11"/>
        <v>22471.300023028554</v>
      </c>
      <c r="H24" s="52">
        <f>'Compare Regression and Actual'!C16</f>
        <v>8469.42</v>
      </c>
      <c r="I24" s="52">
        <f>HermitePrediction!F16/HermitePrediction!F15*I23</f>
        <v>14001.880023028552</v>
      </c>
      <c r="J24" s="52">
        <f t="shared" si="1"/>
        <v>100.99289080050505</v>
      </c>
      <c r="K24" s="52">
        <f>HermitePrediction!D16</f>
        <v>97.42</v>
      </c>
      <c r="L24" s="180">
        <f t="shared" si="24"/>
        <v>3.5728908005050504</v>
      </c>
      <c r="M24" s="179">
        <f t="shared" si="22"/>
        <v>22478.249884846831</v>
      </c>
      <c r="N24" s="179">
        <f>'Compare Regression and Actual'!E16</f>
        <v>18516.72</v>
      </c>
      <c r="O24" s="49">
        <v>3961.5298848468292</v>
      </c>
      <c r="P24" s="49">
        <v>49450.606631008064</v>
      </c>
      <c r="Q24" s="49">
        <f>P24*(1-jiaokeyuan2022!U11)</f>
        <v>40658.964777077126</v>
      </c>
      <c r="R24" s="49">
        <f>P24*jiaokeyuan2022!U11</f>
        <v>8791.6418539309416</v>
      </c>
      <c r="S24" s="49">
        <f t="shared" si="23"/>
        <v>15546.271122159429</v>
      </c>
      <c r="T24" s="49">
        <f t="shared" si="20"/>
        <v>5692.1086215982587</v>
      </c>
      <c r="U24" s="49">
        <f t="shared" si="20"/>
        <v>9854.1625005611713</v>
      </c>
      <c r="V24" s="49">
        <f>HermitePrediction!I16/HermitePrediction!I$10*V$18</f>
        <v>41531.550153598349</v>
      </c>
      <c r="W24" s="49">
        <f t="shared" si="13"/>
        <v>105508.61333513413</v>
      </c>
      <c r="X24" s="49">
        <f>HermitePrediction!J16/HermitePrediction!J$10*X$18</f>
        <v>93073.118849917213</v>
      </c>
      <c r="Y24" s="49">
        <f t="shared" si="18"/>
        <v>12435.494485216919</v>
      </c>
      <c r="Z24" s="49">
        <f t="shared" si="14"/>
        <v>146423.15868892646</v>
      </c>
      <c r="AA24" s="49">
        <f>'Ship Frgt'!Q14</f>
        <v>76783.946884722594</v>
      </c>
      <c r="AB24" s="49">
        <f>HermitePrediction!M16/HermitePrediction!M$10*AB$18</f>
        <v>23621.260726105957</v>
      </c>
      <c r="AC24" s="49">
        <f>HermitePrediction!N16/HermitePrediction!N$10*AC$18</f>
        <v>46017.951078097896</v>
      </c>
      <c r="AD24" s="49">
        <f t="shared" si="15"/>
        <v>374.07416560049955</v>
      </c>
      <c r="AE24" s="49">
        <f>HermitePrediction!L16/HermitePrediction!L$10*AE$18</f>
        <v>85.726798387999551</v>
      </c>
      <c r="AF24" s="49">
        <f>'Itnl Frgt Flight'!K16</f>
        <v>288.34736721249999</v>
      </c>
      <c r="AG24" s="49">
        <v>0</v>
      </c>
      <c r="AI24" s="191">
        <f t="shared" si="21"/>
        <v>0.19467758427428364</v>
      </c>
    </row>
    <row r="25" spans="1:35">
      <c r="A25" s="48">
        <v>2030</v>
      </c>
      <c r="B25" s="52">
        <f t="shared" si="10"/>
        <v>31297.362799758892</v>
      </c>
      <c r="C25" s="52">
        <f>'Compare Regression and Actual'!B17</f>
        <v>26143</v>
      </c>
      <c r="D25" s="193">
        <f t="shared" si="19"/>
        <v>21486.147681600421</v>
      </c>
      <c r="E25" s="193">
        <f t="shared" si="16"/>
        <v>4656.8523183995767</v>
      </c>
      <c r="F25" s="52">
        <f>HermitePrediction!G17/HermitePrediction!G16*F24</f>
        <v>5154.362799758891</v>
      </c>
      <c r="G25" s="52">
        <f t="shared" si="11"/>
        <v>22435.314372074761</v>
      </c>
      <c r="H25" s="52">
        <f>'Compare Regression and Actual'!C17</f>
        <v>8467</v>
      </c>
      <c r="I25" s="52">
        <f>HermitePrediction!F17/HermitePrediction!F16*I24</f>
        <v>13968.314372074761</v>
      </c>
      <c r="J25" s="52">
        <f t="shared" si="1"/>
        <v>101.59416237373738</v>
      </c>
      <c r="K25" s="52">
        <f>HermitePrediction!D17</f>
        <v>98</v>
      </c>
      <c r="L25" s="180">
        <f t="shared" si="24"/>
        <v>3.5941623737373729</v>
      </c>
      <c r="M25" s="179">
        <f t="shared" si="22"/>
        <v>23706.476540182768</v>
      </c>
      <c r="N25" s="179">
        <f>'Compare Regression and Actual'!E17</f>
        <v>19544</v>
      </c>
      <c r="O25" s="49">
        <v>4162.4765401827681</v>
      </c>
      <c r="P25" s="49">
        <v>49961.254248463469</v>
      </c>
      <c r="Q25" s="49">
        <f>P25*(1-jiaokeyuan2022!U12)</f>
        <v>41633.411984877457</v>
      </c>
      <c r="R25" s="49">
        <f>P25*jiaokeyuan2022!U12</f>
        <v>8327.842263586017</v>
      </c>
      <c r="S25" s="49">
        <f t="shared" si="23"/>
        <v>15706.808410773163</v>
      </c>
      <c r="T25" s="49">
        <f t="shared" si="20"/>
        <v>5750.887712572925</v>
      </c>
      <c r="U25" s="49">
        <f t="shared" si="20"/>
        <v>9955.9206982002379</v>
      </c>
      <c r="V25" s="49">
        <f>HermitePrediction!I17/HermitePrediction!I$10*V$18</f>
        <v>42096.056152231969</v>
      </c>
      <c r="W25" s="49">
        <f t="shared" si="13"/>
        <v>108801.40250076412</v>
      </c>
      <c r="X25" s="49">
        <f>HermitePrediction!J17/HermitePrediction!J$10*X$18</f>
        <v>95977.812103603879</v>
      </c>
      <c r="Y25" s="49">
        <f t="shared" si="18"/>
        <v>12823.590397160237</v>
      </c>
      <c r="Z25" s="49">
        <f t="shared" si="14"/>
        <v>149458.05372321757</v>
      </c>
      <c r="AA25" s="49">
        <f>'Ship Frgt'!Q15</f>
        <v>78443.525899551547</v>
      </c>
      <c r="AB25" s="49">
        <f>HermitePrediction!M17/HermitePrediction!M$10*AB$18</f>
        <v>24103.240538014754</v>
      </c>
      <c r="AC25" s="49">
        <f>HermitePrediction!N17/HermitePrediction!N$10*AC$18</f>
        <v>46911.287285651262</v>
      </c>
      <c r="AD25" s="49">
        <f t="shared" si="15"/>
        <v>386.10889384830682</v>
      </c>
      <c r="AE25" s="49">
        <f>HermitePrediction!L17/HermitePrediction!L$10*AE$18</f>
        <v>88.353744542706821</v>
      </c>
      <c r="AF25" s="49">
        <f>'Itnl Frgt Flight'!K17</f>
        <v>297.75514930560001</v>
      </c>
      <c r="AG25" s="49">
        <v>0</v>
      </c>
      <c r="AI25" s="191">
        <f t="shared" si="21"/>
        <v>0.17812998961096954</v>
      </c>
    </row>
    <row r="26" spans="1:35">
      <c r="A26" s="48">
        <v>2031</v>
      </c>
      <c r="B26" s="52">
        <f t="shared" si="10"/>
        <v>33041.851718644459</v>
      </c>
      <c r="C26" s="52">
        <f>'Compare Regression and Actual'!B18</f>
        <v>27358.36</v>
      </c>
      <c r="D26" s="193">
        <f t="shared" si="19"/>
        <v>22899.249889945553</v>
      </c>
      <c r="E26" s="193">
        <f t="shared" si="16"/>
        <v>4459.1101100544465</v>
      </c>
      <c r="F26" s="52">
        <f>HermitePrediction!G18/HermitePrediction!G17*F25</f>
        <v>5683.49171864446</v>
      </c>
      <c r="G26" s="52">
        <f t="shared" si="11"/>
        <v>22374.435127768698</v>
      </c>
      <c r="H26" s="52">
        <f>'Compare Regression and Actual'!C18</f>
        <v>8468.0400000000009</v>
      </c>
      <c r="I26" s="52">
        <f>HermitePrediction!F18/HermitePrediction!F17*I25</f>
        <v>13906.395127768697</v>
      </c>
      <c r="J26" s="52">
        <f t="shared" si="1"/>
        <v>101.54232861742425</v>
      </c>
      <c r="K26" s="52">
        <f>HermitePrediction!D18</f>
        <v>97.95</v>
      </c>
      <c r="L26" s="180">
        <f t="shared" si="24"/>
        <v>3.5923286174242421</v>
      </c>
      <c r="M26" s="179">
        <f t="shared" si="22"/>
        <v>24960.533801715195</v>
      </c>
      <c r="N26" s="49">
        <f>'Compare Regression and Actual'!E18</f>
        <v>20586.57</v>
      </c>
      <c r="O26" s="49">
        <v>4373.9638017151938</v>
      </c>
      <c r="P26" s="49">
        <v>50368.347143301682</v>
      </c>
      <c r="Q26" s="49">
        <f>P26*(1-jiaokeyuan2022!U13)</f>
        <v>42155.116526324367</v>
      </c>
      <c r="R26" s="49">
        <f>P26*jiaokeyuan2022!U13</f>
        <v>8213.2306169773128</v>
      </c>
      <c r="S26" s="49">
        <f t="shared" si="23"/>
        <v>15834.790187868111</v>
      </c>
      <c r="T26" s="49">
        <f t="shared" si="20"/>
        <v>5797.7469350247484</v>
      </c>
      <c r="U26" s="49">
        <f t="shared" si="20"/>
        <v>10037.043252843365</v>
      </c>
      <c r="V26" s="49">
        <f>HermitePrediction!I18/HermitePrediction!I$10*V$18</f>
        <v>42649.426480426861</v>
      </c>
      <c r="W26" s="49">
        <f t="shared" si="13"/>
        <v>112287.88805823583</v>
      </c>
      <c r="X26" s="49">
        <f>HermitePrediction!J18/HermitePrediction!J$10*X$18</f>
        <v>99053.372234683979</v>
      </c>
      <c r="Y26" s="49">
        <f t="shared" si="18"/>
        <v>13234.51582355185</v>
      </c>
      <c r="Z26" s="49">
        <f t="shared" si="14"/>
        <v>152580.20648985292</v>
      </c>
      <c r="AA26" s="49">
        <f>'Ship Frgt'!Q16</f>
        <v>80171.306791702242</v>
      </c>
      <c r="AB26" s="49">
        <f>HermitePrediction!M18/HermitePrediction!M$10*AB$18</f>
        <v>24611.779591392034</v>
      </c>
      <c r="AC26" s="49">
        <f>HermitePrediction!N18/HermitePrediction!N$10*AC$18</f>
        <v>47797.120106758623</v>
      </c>
      <c r="AD26" s="49">
        <f t="shared" si="15"/>
        <v>398.04049875384442</v>
      </c>
      <c r="AE26" s="49">
        <f>HermitePrediction!L18/HermitePrediction!L$10*AE$18</f>
        <v>90.862359789544385</v>
      </c>
      <c r="AF26" s="49">
        <f>'Itnl Frgt Flight'!K18</f>
        <v>307.17813896430005</v>
      </c>
      <c r="AG26" s="49">
        <v>0</v>
      </c>
      <c r="AI26" s="191">
        <f t="shared" si="21"/>
        <v>0.16298894049403714</v>
      </c>
    </row>
    <row r="27" spans="1:35">
      <c r="A27" s="48">
        <v>2032</v>
      </c>
      <c r="B27" s="52">
        <f t="shared" si="10"/>
        <v>34812.66268912072</v>
      </c>
      <c r="C27" s="52">
        <f>'Compare Regression and Actual'!B19</f>
        <v>28531.23</v>
      </c>
      <c r="D27" s="193">
        <f t="shared" si="19"/>
        <v>24276.228421947104</v>
      </c>
      <c r="E27" s="193">
        <f t="shared" si="16"/>
        <v>4255.0015780528938</v>
      </c>
      <c r="F27" s="52">
        <f>HermitePrediction!G19/HermitePrediction!G18*F26</f>
        <v>6281.4326891207211</v>
      </c>
      <c r="G27" s="52">
        <f t="shared" si="11"/>
        <v>22280.369338684479</v>
      </c>
      <c r="H27" s="52">
        <f>'Compare Regression and Actual'!C19</f>
        <v>8470.7099999999991</v>
      </c>
      <c r="I27" s="52">
        <f>HermitePrediction!F19/HermitePrediction!F18*I26</f>
        <v>13809.65933868448</v>
      </c>
      <c r="J27" s="52">
        <f t="shared" si="1"/>
        <v>101.40756085101009</v>
      </c>
      <c r="K27" s="52">
        <f>HermitePrediction!D19</f>
        <v>97.82</v>
      </c>
      <c r="L27" s="180">
        <f t="shared" si="24"/>
        <v>3.5875608510101005</v>
      </c>
      <c r="M27" s="179">
        <f t="shared" si="22"/>
        <v>26324.020163730776</v>
      </c>
      <c r="N27" s="49">
        <f>'Compare Regression and Actual'!E19</f>
        <v>21727.46</v>
      </c>
      <c r="O27" s="49">
        <v>4596.5601637307755</v>
      </c>
      <c r="P27" s="49">
        <v>50682.255084542441</v>
      </c>
      <c r="Q27" s="49">
        <f>P27*(1-jiaokeyuan2022!U14)</f>
        <v>42601.443117760566</v>
      </c>
      <c r="R27" s="49">
        <f>P27*jiaokeyuan2022!U14</f>
        <v>8080.8119667818746</v>
      </c>
      <c r="S27" s="49">
        <f t="shared" si="23"/>
        <v>15933.476499207873</v>
      </c>
      <c r="T27" s="49">
        <f t="shared" si="20"/>
        <v>5833.879921462255</v>
      </c>
      <c r="U27" s="49">
        <f t="shared" si="20"/>
        <v>10099.596577745619</v>
      </c>
      <c r="V27" s="49">
        <f>HermitePrediction!I19/HermitePrediction!I$10*V$18</f>
        <v>43162.351973040903</v>
      </c>
      <c r="W27" s="49">
        <f t="shared" si="13"/>
        <v>115903.21086923747</v>
      </c>
      <c r="X27" s="49">
        <f>HermitePrediction!J19/HermitePrediction!J$10*X$18</f>
        <v>102242.58455614971</v>
      </c>
      <c r="Y27" s="49">
        <f t="shared" si="18"/>
        <v>13660.626313087769</v>
      </c>
      <c r="Z27" s="49">
        <f t="shared" si="14"/>
        <v>155434.76920768688</v>
      </c>
      <c r="AA27" s="49">
        <f>'Ship Frgt'!Q17</f>
        <v>81614.913195012356</v>
      </c>
      <c r="AB27" s="49">
        <f>HermitePrediction!M19/HermitePrediction!M$10*AB$18</f>
        <v>25135.150148481014</v>
      </c>
      <c r="AC27" s="49">
        <f>HermitePrediction!N19/HermitePrediction!N$10*AC$18</f>
        <v>48684.705864193522</v>
      </c>
      <c r="AD27" s="49">
        <f t="shared" si="15"/>
        <v>409.92756608124279</v>
      </c>
      <c r="AE27" s="49">
        <f>HermitePrediction!L19/HermitePrediction!L$10*AE$18</f>
        <v>93.315753946042776</v>
      </c>
      <c r="AF27" s="49">
        <f>'Itnl Frgt Flight'!K19</f>
        <v>316.61181213520001</v>
      </c>
      <c r="AG27" s="49">
        <v>0</v>
      </c>
      <c r="AI27" s="191">
        <f t="shared" si="21"/>
        <v>0.14913488055204399</v>
      </c>
    </row>
    <row r="28" spans="1:35">
      <c r="A28" s="48">
        <v>2033</v>
      </c>
      <c r="B28" s="52">
        <f t="shared" si="10"/>
        <v>36604.074722099765</v>
      </c>
      <c r="C28" s="52">
        <f>'Compare Regression and Actual'!B20</f>
        <v>29693.74</v>
      </c>
      <c r="D28" s="193">
        <f t="shared" si="19"/>
        <v>25641.779283240245</v>
      </c>
      <c r="E28" s="193">
        <f t="shared" si="16"/>
        <v>4051.9607167597583</v>
      </c>
      <c r="F28" s="52">
        <f>HermitePrediction!G20/HermitePrediction!G19*F27</f>
        <v>6910.3347220997621</v>
      </c>
      <c r="G28" s="52">
        <f t="shared" si="11"/>
        <v>22164.092013849509</v>
      </c>
      <c r="H28" s="52">
        <f>'Compare Regression and Actual'!C20</f>
        <v>8474.31</v>
      </c>
      <c r="I28" s="52">
        <f>HermitePrediction!F20/HermitePrediction!F19*I27</f>
        <v>13689.78201384951</v>
      </c>
      <c r="J28" s="52">
        <f t="shared" si="1"/>
        <v>101.18985907449495</v>
      </c>
      <c r="K28" s="52">
        <f>HermitePrediction!D20</f>
        <v>97.61</v>
      </c>
      <c r="L28" s="180">
        <f t="shared" si="24"/>
        <v>3.5798590744949488</v>
      </c>
      <c r="M28" s="179">
        <f t="shared" si="22"/>
        <v>27647.475459117082</v>
      </c>
      <c r="N28" s="49">
        <f>'Compare Regression and Actual'!E20</f>
        <v>22816.61</v>
      </c>
      <c r="O28" s="49">
        <v>4830.8654591170816</v>
      </c>
      <c r="P28" s="49">
        <v>50912.652504631209</v>
      </c>
      <c r="Q28" s="49">
        <f>P28*(1-jiaokeyuan2022!U15)</f>
        <v>42979.546003704134</v>
      </c>
      <c r="R28" s="49">
        <f>P28*jiaokeyuan2022!U15</f>
        <v>7933.106500927076</v>
      </c>
      <c r="S28" s="49">
        <f t="shared" si="23"/>
        <v>16005.908790792744</v>
      </c>
      <c r="T28" s="49">
        <f t="shared" si="20"/>
        <v>5860.4002663200445</v>
      </c>
      <c r="U28" s="49">
        <f t="shared" si="20"/>
        <v>10145.508524472702</v>
      </c>
      <c r="V28" s="49">
        <f>HermitePrediction!I20/HermitePrediction!I$10*V$18</f>
        <v>43664.755968721416</v>
      </c>
      <c r="W28" s="49">
        <f t="shared" si="13"/>
        <v>119564.69335086612</v>
      </c>
      <c r="X28" s="49">
        <f>HermitePrediction!J20/HermitePrediction!J$10*X$18</f>
        <v>105472.51606038673</v>
      </c>
      <c r="Y28" s="49">
        <f t="shared" si="18"/>
        <v>14092.177290479385</v>
      </c>
      <c r="Z28" s="49">
        <f t="shared" si="14"/>
        <v>158563.06791115543</v>
      </c>
      <c r="AA28" s="49">
        <f>'Ship Frgt'!Q18</f>
        <v>83319.960128055798</v>
      </c>
      <c r="AB28" s="49">
        <f>HermitePrediction!M20/HermitePrediction!M$10*AB$18</f>
        <v>25670.856271949873</v>
      </c>
      <c r="AC28" s="49">
        <f>HermitePrediction!N20/HermitePrediction!N$10*AC$18</f>
        <v>49572.251511149771</v>
      </c>
      <c r="AD28" s="49">
        <f t="shared" si="15"/>
        <v>421.76557177710197</v>
      </c>
      <c r="AE28" s="49">
        <f>HermitePrediction!L20/HermitePrediction!L$10*AE$18</f>
        <v>95.713927012201935</v>
      </c>
      <c r="AF28" s="49">
        <f>'Itnl Frgt Flight'!K20</f>
        <v>326.0516447649</v>
      </c>
      <c r="AG28" s="49">
        <v>0</v>
      </c>
      <c r="AI28" s="191">
        <f t="shared" si="21"/>
        <v>0.13645841570512027</v>
      </c>
    </row>
    <row r="29" spans="1:35">
      <c r="A29" s="48">
        <v>2034</v>
      </c>
      <c r="B29" s="52">
        <f t="shared" si="10"/>
        <v>38399.715619161143</v>
      </c>
      <c r="C29" s="52">
        <f>'Compare Regression and Actual'!B21</f>
        <v>30884.55</v>
      </c>
      <c r="D29" s="193">
        <f t="shared" si="19"/>
        <v>27028.322062069499</v>
      </c>
      <c r="E29" s="193">
        <f t="shared" si="16"/>
        <v>3856.2279379304987</v>
      </c>
      <c r="F29" s="52">
        <f>HermitePrediction!G21/HermitePrediction!G20*F28</f>
        <v>7515.1656191611473</v>
      </c>
      <c r="G29" s="52">
        <f t="shared" si="11"/>
        <v>22036.369679987132</v>
      </c>
      <c r="H29" s="52">
        <f>'Compare Regression and Actual'!C21</f>
        <v>8478.14</v>
      </c>
      <c r="I29" s="52">
        <f>HermitePrediction!F21/HermitePrediction!F20*I28</f>
        <v>13558.229679987135</v>
      </c>
      <c r="J29" s="52">
        <f t="shared" si="1"/>
        <v>100.89959003914142</v>
      </c>
      <c r="K29" s="52">
        <f>HermitePrediction!D21</f>
        <v>97.33</v>
      </c>
      <c r="L29" s="180">
        <f t="shared" si="24"/>
        <v>3.5695900391414139</v>
      </c>
      <c r="M29" s="179">
        <f t="shared" si="22"/>
        <v>28751.55261565647</v>
      </c>
      <c r="N29" s="49">
        <f>'Compare Regression and Actual'!E21</f>
        <v>23674.04</v>
      </c>
      <c r="O29" s="49">
        <v>5077.5126156564702</v>
      </c>
      <c r="P29" s="49">
        <v>51068.518499439146</v>
      </c>
      <c r="Q29" s="49">
        <f>P29*(1-jiaokeyuan2022!U16)</f>
        <v>43296.130108497186</v>
      </c>
      <c r="R29" s="49">
        <f>P29*jiaokeyuan2022!U16</f>
        <v>7772.3883909419555</v>
      </c>
      <c r="S29" s="49">
        <f t="shared" si="23"/>
        <v>16054.909908859714</v>
      </c>
      <c r="T29" s="49">
        <f t="shared" si="20"/>
        <v>5878.3415259587882</v>
      </c>
      <c r="U29" s="49">
        <f t="shared" si="20"/>
        <v>10176.568382900929</v>
      </c>
      <c r="V29" s="49">
        <f>HermitePrediction!I21/HermitePrediction!I$10*V$18</f>
        <v>44188.051931997208</v>
      </c>
      <c r="W29" s="49">
        <f t="shared" si="13"/>
        <v>123178.90745864875</v>
      </c>
      <c r="X29" s="49">
        <f>HermitePrediction!J21/HermitePrediction!J$10*X$18</f>
        <v>108660.75035301471</v>
      </c>
      <c r="Y29" s="49">
        <f t="shared" si="18"/>
        <v>14518.15710563404</v>
      </c>
      <c r="Z29" s="49">
        <f t="shared" si="14"/>
        <v>161721.76738983608</v>
      </c>
      <c r="AA29" s="49">
        <f>'Ship Frgt'!Q19</f>
        <v>85047.741020206478</v>
      </c>
      <c r="AB29" s="49">
        <f>HermitePrediction!M21/HermitePrediction!M$10*AB$18</f>
        <v>26216.164351913154</v>
      </c>
      <c r="AC29" s="49">
        <f>HermitePrediction!N21/HermitePrediction!N$10*AC$18</f>
        <v>50457.862017716448</v>
      </c>
      <c r="AD29" s="49">
        <f t="shared" si="15"/>
        <v>433.50265942487408</v>
      </c>
      <c r="AE29" s="49">
        <f>HermitePrediction!L21/HermitePrediction!L$10*AE$18</f>
        <v>98.009546624874062</v>
      </c>
      <c r="AF29" s="49">
        <f>'Itnl Frgt Flight'!K21</f>
        <v>335.49311280000001</v>
      </c>
      <c r="AG29" s="49">
        <v>0</v>
      </c>
      <c r="AI29" s="191">
        <f t="shared" si="21"/>
        <v>0.12485945037018505</v>
      </c>
    </row>
    <row r="30" spans="1:35">
      <c r="A30" s="48">
        <v>2035</v>
      </c>
      <c r="B30" s="52">
        <f t="shared" si="10"/>
        <v>40172.711972551908</v>
      </c>
      <c r="C30" s="52">
        <f>'Compare Regression and Actual'!B22</f>
        <v>32149</v>
      </c>
      <c r="D30" s="193">
        <f t="shared" si="19"/>
        <v>28476.092579994762</v>
      </c>
      <c r="E30" s="193">
        <f t="shared" si="16"/>
        <v>3672.9074200052373</v>
      </c>
      <c r="F30" s="52">
        <f>HermitePrediction!G22/HermitePrediction!G21*F29</f>
        <v>8023.7119725519105</v>
      </c>
      <c r="G30" s="52">
        <f t="shared" si="11"/>
        <v>21907.760381516637</v>
      </c>
      <c r="H30" s="52">
        <f>'Compare Regression and Actual'!C22</f>
        <v>8481.5</v>
      </c>
      <c r="I30" s="52">
        <f>HermitePrediction!F22/HermitePrediction!F21*I29</f>
        <v>13426.260381516637</v>
      </c>
      <c r="J30" s="52">
        <f t="shared" si="1"/>
        <v>100.55748724747475</v>
      </c>
      <c r="K30" s="52">
        <f>HermitePrediction!D22</f>
        <v>97</v>
      </c>
      <c r="L30" s="180">
        <f t="shared" si="24"/>
        <v>3.557487247474747</v>
      </c>
      <c r="M30" s="179">
        <f t="shared" si="22"/>
        <v>29438.169511944448</v>
      </c>
      <c r="N30" s="49">
        <f>'Compare Regression and Actual'!E22</f>
        <v>24101</v>
      </c>
      <c r="O30" s="49">
        <v>5337.1695119444485</v>
      </c>
      <c r="P30" s="49">
        <v>51158.136828263036</v>
      </c>
      <c r="Q30" s="49">
        <f>P30*(1-jiaokeyuan2022!U17)</f>
        <v>43557.438441400867</v>
      </c>
      <c r="R30" s="49">
        <f>P30*jiaokeyuan2022!U17</f>
        <v>7600.6983868621683</v>
      </c>
      <c r="S30" s="49">
        <f t="shared" si="23"/>
        <v>16083.084099882428</v>
      </c>
      <c r="T30" s="49">
        <f t="shared" si="20"/>
        <v>5888.6572186652111</v>
      </c>
      <c r="U30" s="49">
        <f t="shared" si="20"/>
        <v>10194.426881217218</v>
      </c>
      <c r="V30" s="49">
        <f>HermitePrediction!I22/HermitePrediction!I$10*V$18</f>
        <v>44765.193795369189</v>
      </c>
      <c r="W30" s="49">
        <f t="shared" si="13"/>
        <v>126641.62519086302</v>
      </c>
      <c r="X30" s="49">
        <f>HermitePrediction!J22/HermitePrediction!J$10*X$18</f>
        <v>111715.34399088574</v>
      </c>
      <c r="Y30" s="49">
        <f t="shared" si="18"/>
        <v>14926.281199977286</v>
      </c>
      <c r="Z30" s="49">
        <f t="shared" si="14"/>
        <v>164701.28203538476</v>
      </c>
      <c r="AA30" s="49">
        <f>'Ship Frgt'!Q20</f>
        <v>86593.650239499199</v>
      </c>
      <c r="AB30" s="49">
        <f>HermitePrediction!M22/HermitePrediction!M$10*AB$18</f>
        <v>26768.09047954213</v>
      </c>
      <c r="AC30" s="49">
        <f>HermitePrediction!N22/HermitePrediction!N$10*AC$18</f>
        <v>51339.54131634345</v>
      </c>
      <c r="AD30" s="49">
        <f t="shared" si="15"/>
        <v>445.11852751677645</v>
      </c>
      <c r="AE30" s="49">
        <f>HermitePrediction!L22/HermitePrediction!L$10*AE$18</f>
        <v>100.18683532967647</v>
      </c>
      <c r="AF30" s="49">
        <f>'Itnl Frgt Flight'!K22</f>
        <v>344.9316921871</v>
      </c>
      <c r="AG30" s="49">
        <v>0</v>
      </c>
      <c r="AI30" s="191">
        <f t="shared" si="21"/>
        <v>0.11424639708871932</v>
      </c>
    </row>
    <row r="31" spans="1:35">
      <c r="A31" s="48">
        <v>2036</v>
      </c>
      <c r="B31" s="52">
        <f t="shared" si="10"/>
        <v>41972.369773119979</v>
      </c>
      <c r="C31" s="52">
        <f>'Compare Regression and Actual'!B23</f>
        <v>33504.65</v>
      </c>
      <c r="D31" s="193">
        <f t="shared" si="19"/>
        <v>30002.226223380017</v>
      </c>
      <c r="E31" s="193">
        <f t="shared" si="16"/>
        <v>3502.4237766199826</v>
      </c>
      <c r="F31" s="52">
        <f>HermitePrediction!G23/HermitePrediction!G22*F30</f>
        <v>8467.719773119974</v>
      </c>
      <c r="G31" s="52">
        <f t="shared" si="11"/>
        <v>21776.440813093352</v>
      </c>
      <c r="H31" s="52">
        <f>'Compare Regression and Actual'!C23</f>
        <v>8484.86</v>
      </c>
      <c r="I31" s="52">
        <f>HermitePrediction!F23/HermitePrediction!F22*I30</f>
        <v>13291.580813093349</v>
      </c>
      <c r="J31" s="52">
        <f t="shared" si="1"/>
        <v>99.77998090277778</v>
      </c>
      <c r="K31" s="52">
        <f>HermitePrediction!D23</f>
        <v>96.25</v>
      </c>
      <c r="L31" s="180">
        <f t="shared" si="24"/>
        <v>3.5299809027777775</v>
      </c>
      <c r="M31" s="179">
        <f t="shared" si="22"/>
        <v>29830.21093863299</v>
      </c>
      <c r="N31" s="49">
        <f>'Compare Regression and Actual'!E23</f>
        <v>24219.67</v>
      </c>
      <c r="O31" s="49">
        <v>5610.5409386329902</v>
      </c>
      <c r="P31" s="49">
        <v>51189.09591382536</v>
      </c>
      <c r="Q31" s="49">
        <f>P31*(1-jiaokeyuan2022!U18)</f>
        <v>43848.793418026151</v>
      </c>
      <c r="R31" s="49">
        <f>P31*jiaokeyuan2022!U18</f>
        <v>7340.3024957992093</v>
      </c>
      <c r="S31" s="49">
        <f t="shared" si="23"/>
        <v>16092.817010571214</v>
      </c>
      <c r="T31" s="49">
        <f t="shared" si="20"/>
        <v>5892.2208246521104</v>
      </c>
      <c r="U31" s="49">
        <f t="shared" si="20"/>
        <v>10200.596185919105</v>
      </c>
      <c r="V31" s="49">
        <f>HermitePrediction!I23/HermitePrediction!I$10*V$18</f>
        <v>45461.203403044739</v>
      </c>
      <c r="W31" s="49">
        <f t="shared" si="13"/>
        <v>129883.29521878819</v>
      </c>
      <c r="X31" s="49">
        <f>HermitePrediction!J23/HermitePrediction!J$10*X$18</f>
        <v>114574.94312923233</v>
      </c>
      <c r="Y31" s="49">
        <f t="shared" si="18"/>
        <v>15308.352089555859</v>
      </c>
      <c r="Z31" s="49">
        <f t="shared" si="14"/>
        <v>167999.3091581756</v>
      </c>
      <c r="AA31" s="49">
        <f>'Ship Frgt'!Q21</f>
        <v>88298.697172542627</v>
      </c>
      <c r="AB31" s="49">
        <f>HermitePrediction!M23/HermitePrediction!M$10*AB$18</f>
        <v>27407.985524173997</v>
      </c>
      <c r="AC31" s="49">
        <f>HermitePrediction!N23/HermitePrediction!N$10*AC$18</f>
        <v>52292.626461458989</v>
      </c>
      <c r="AD31" s="49">
        <f t="shared" si="15"/>
        <v>456.71909418008761</v>
      </c>
      <c r="AE31" s="49">
        <f>HermitePrediction!L23/HermitePrediction!L$10*AE$18</f>
        <v>102.35623530728759</v>
      </c>
      <c r="AF31" s="49">
        <f>'Itnl Frgt Flight'!K23</f>
        <v>354.36285887280002</v>
      </c>
      <c r="AG31" s="49">
        <v>0</v>
      </c>
      <c r="AI31" s="191">
        <f t="shared" si="21"/>
        <v>0.10453545333617818</v>
      </c>
    </row>
    <row r="32" spans="1:35">
      <c r="A32" s="48">
        <v>2037</v>
      </c>
      <c r="B32" s="49">
        <f t="shared" si="10"/>
        <v>43834.000646046901</v>
      </c>
      <c r="C32" s="49">
        <f>'Compare Regression and Actual'!B24</f>
        <v>34925.5</v>
      </c>
      <c r="D32" s="193">
        <f t="shared" si="19"/>
        <v>31584.878027424187</v>
      </c>
      <c r="E32" s="193">
        <f t="shared" si="16"/>
        <v>3340.6219725758124</v>
      </c>
      <c r="F32" s="49">
        <f>HermitePrediction!G24/HermitePrediction!G23*F31</f>
        <v>8908.5006460469031</v>
      </c>
      <c r="G32" s="52">
        <f t="shared" si="11"/>
        <v>21633.499271034532</v>
      </c>
      <c r="H32" s="52">
        <f>'Compare Regression and Actual'!C24</f>
        <v>8488.69</v>
      </c>
      <c r="I32" s="52">
        <f>HermitePrediction!F24/HermitePrediction!F23*I31</f>
        <v>13144.809271034534</v>
      </c>
      <c r="J32" s="52">
        <f t="shared" si="1"/>
        <v>98.349369228535352</v>
      </c>
      <c r="K32" s="52">
        <f>HermitePrediction!D24</f>
        <v>94.87</v>
      </c>
      <c r="L32" s="180">
        <f t="shared" si="24"/>
        <v>3.4793692285353535</v>
      </c>
      <c r="M32" s="179">
        <f t="shared" si="22"/>
        <v>30196.440671027529</v>
      </c>
      <c r="N32" s="49">
        <f>'Compare Regression and Actual'!E24</f>
        <v>24298.07</v>
      </c>
      <c r="O32" s="49">
        <v>5898.3706710275274</v>
      </c>
      <c r="P32" s="49">
        <v>51168.28884227432</v>
      </c>
      <c r="Q32" s="49">
        <f>P32*(1-jiaokeyuan2022!U19)</f>
        <v>44095.857843115766</v>
      </c>
      <c r="R32" s="49">
        <f>P32*jiaokeyuan2022!U19</f>
        <v>7072.4309991585533</v>
      </c>
      <c r="S32" s="49">
        <f t="shared" si="23"/>
        <v>16086.275687873109</v>
      </c>
      <c r="T32" s="49">
        <f t="shared" si="20"/>
        <v>5889.8257860583562</v>
      </c>
      <c r="U32" s="49">
        <f t="shared" si="20"/>
        <v>10196.449901814754</v>
      </c>
      <c r="V32" s="49">
        <f>HermitePrediction!I24/HermitePrediction!I$10*V$18</f>
        <v>46262.699827344775</v>
      </c>
      <c r="W32" s="49">
        <f t="shared" si="13"/>
        <v>132971.10297766872</v>
      </c>
      <c r="X32" s="49">
        <f>HermitePrediction!J24/HermitePrediction!J$10*X$18</f>
        <v>117298.81456914142</v>
      </c>
      <c r="Y32" s="49">
        <f t="shared" si="18"/>
        <v>15672.288408527291</v>
      </c>
      <c r="Z32" s="49">
        <f t="shared" si="14"/>
        <v>171526.73783983558</v>
      </c>
      <c r="AA32" s="49">
        <f>'Ship Frgt'!Q22</f>
        <v>90060.579003354185</v>
      </c>
      <c r="AB32" s="49">
        <f>HermitePrediction!M24/HermitePrediction!M$10*AB$18</f>
        <v>28143.789533546835</v>
      </c>
      <c r="AC32" s="49">
        <f>HermitePrediction!N24/HermitePrediction!N$10*AC$18</f>
        <v>53322.369302934567</v>
      </c>
      <c r="AD32" s="49">
        <f t="shared" si="15"/>
        <v>468.34716772455533</v>
      </c>
      <c r="AE32" s="49">
        <f>HermitePrediction!L24/HermitePrediction!L$10*AE$18</f>
        <v>104.56507892085527</v>
      </c>
      <c r="AF32" s="49">
        <f>'Itnl Frgt Flight'!K24</f>
        <v>363.78208880370005</v>
      </c>
      <c r="AG32" s="49">
        <v>0</v>
      </c>
      <c r="AI32" s="191">
        <f t="shared" si="21"/>
        <v>9.5649939802603043E-2</v>
      </c>
    </row>
    <row r="33" spans="1:35">
      <c r="A33" s="48">
        <v>2038</v>
      </c>
      <c r="B33" s="49">
        <f t="shared" si="10"/>
        <v>45696.586961223089</v>
      </c>
      <c r="C33" s="49">
        <f>'Compare Regression and Actual'!B25</f>
        <v>36394.75</v>
      </c>
      <c r="D33" s="193">
        <f t="shared" si="19"/>
        <v>33209.492583332831</v>
      </c>
      <c r="E33" s="193">
        <f t="shared" si="16"/>
        <v>3185.2574166671702</v>
      </c>
      <c r="F33" s="49">
        <f>HermitePrediction!G25/HermitePrediction!G24*F32</f>
        <v>9301.8369612230872</v>
      </c>
      <c r="G33" s="52">
        <f t="shared" si="11"/>
        <v>21478.444237644253</v>
      </c>
      <c r="H33" s="52">
        <f>'Compare Regression and Actual'!C25</f>
        <v>8492.2900000000009</v>
      </c>
      <c r="I33" s="52">
        <f>HermitePrediction!F25/HermitePrediction!F24*I32</f>
        <v>12986.15423764425</v>
      </c>
      <c r="J33" s="52">
        <f t="shared" si="1"/>
        <v>96.472987250000003</v>
      </c>
      <c r="K33" s="52">
        <f>HermitePrediction!D25</f>
        <v>93.06</v>
      </c>
      <c r="L33" s="180">
        <f t="shared" si="24"/>
        <v>3.4129872499999996</v>
      </c>
      <c r="M33" s="179">
        <f t="shared" si="22"/>
        <v>30557.943659413475</v>
      </c>
      <c r="N33" s="49">
        <f>'Compare Regression and Actual'!E25</f>
        <v>24356.5</v>
      </c>
      <c r="O33" s="49">
        <v>6201.4436594134759</v>
      </c>
      <c r="P33" s="49">
        <v>51101.913363183703</v>
      </c>
      <c r="Q33" s="49">
        <f>P33*(1-jiaokeyuan2022!U20)</f>
        <v>44303.200955155</v>
      </c>
      <c r="R33" s="49">
        <f>P33*jiaokeyuan2022!U20</f>
        <v>6798.712408028704</v>
      </c>
      <c r="S33" s="49">
        <f t="shared" si="23"/>
        <v>16065.408578971779</v>
      </c>
      <c r="T33" s="49">
        <f t="shared" si="20"/>
        <v>5882.1855069488665</v>
      </c>
      <c r="U33" s="49">
        <f t="shared" si="20"/>
        <v>10183.223072022913</v>
      </c>
      <c r="V33" s="49">
        <f>HermitePrediction!I25/HermitePrediction!I$10*V$18</f>
        <v>47082.178446403916</v>
      </c>
      <c r="W33" s="49">
        <f t="shared" si="13"/>
        <v>136006.65319821774</v>
      </c>
      <c r="X33" s="49">
        <f>HermitePrediction!J25/HermitePrediction!J$10*X$18</f>
        <v>119976.58766767167</v>
      </c>
      <c r="Y33" s="49">
        <f t="shared" si="18"/>
        <v>16030.065530546068</v>
      </c>
      <c r="Z33" s="49">
        <f t="shared" si="14"/>
        <v>175002.47215797083</v>
      </c>
      <c r="AA33" s="49">
        <f>'Ship Frgt'!Q23</f>
        <v>91833.82781371937</v>
      </c>
      <c r="AB33" s="49">
        <f>HermitePrediction!M25/HermitePrediction!M$10*AB$18</f>
        <v>28853.373726651615</v>
      </c>
      <c r="AC33" s="49">
        <f>HermitePrediction!N25/HermitePrediction!N$10*AC$18</f>
        <v>54315.270617599846</v>
      </c>
      <c r="AD33" s="49">
        <f t="shared" si="15"/>
        <v>479.8167833713793</v>
      </c>
      <c r="AE33" s="49">
        <f>HermitePrediction!L25/HermitePrediction!L$10*AE$18</f>
        <v>106.63192544497929</v>
      </c>
      <c r="AF33" s="49">
        <f>'Itnl Frgt Flight'!K25</f>
        <v>373.18485792640001</v>
      </c>
      <c r="AG33" s="49">
        <v>0</v>
      </c>
      <c r="AI33" s="191">
        <f t="shared" si="21"/>
        <v>8.7519694919381788E-2</v>
      </c>
    </row>
    <row r="34" spans="1:35">
      <c r="A34" s="48">
        <v>2039</v>
      </c>
      <c r="B34" s="49">
        <f t="shared" si="10"/>
        <v>47489.796090298943</v>
      </c>
      <c r="C34" s="49">
        <f>'Compare Regression and Actual'!B26</f>
        <v>37892.39</v>
      </c>
      <c r="D34" s="193">
        <f t="shared" si="19"/>
        <v>34857.947672501898</v>
      </c>
      <c r="E34" s="193">
        <f t="shared" si="16"/>
        <v>3034.4423274981032</v>
      </c>
      <c r="F34" s="49">
        <f>HermitePrediction!G26/HermitePrediction!G25*F33</f>
        <v>9597.4060902989404</v>
      </c>
      <c r="G34" s="52">
        <f t="shared" si="11"/>
        <v>21310.784195226563</v>
      </c>
      <c r="H34" s="52">
        <f>'Compare Regression and Actual'!C26</f>
        <v>8494.9599999999991</v>
      </c>
      <c r="I34" s="52">
        <f>HermitePrediction!F26/HermitePrediction!F25*I33</f>
        <v>12815.824195226563</v>
      </c>
      <c r="J34" s="52">
        <f t="shared" si="1"/>
        <v>94.378903494949498</v>
      </c>
      <c r="K34" s="52">
        <f>HermitePrediction!D26</f>
        <v>91.04</v>
      </c>
      <c r="L34" s="180">
        <f t="shared" si="24"/>
        <v>3.3389034949494945</v>
      </c>
      <c r="M34" s="179">
        <f t="shared" si="22"/>
        <v>30936.128343855511</v>
      </c>
      <c r="N34" s="49">
        <f>'Compare Regression and Actual'!E26</f>
        <v>24415.54</v>
      </c>
      <c r="O34" s="49">
        <v>6520.5883438555102</v>
      </c>
      <c r="P34" s="49">
        <v>50995.47188955309</v>
      </c>
      <c r="Q34" s="49">
        <f>P34*(1-jiaokeyuan2022!U21)</f>
        <v>44474.913903533772</v>
      </c>
      <c r="R34" s="49">
        <f>P34*jiaokeyuan2022!U21</f>
        <v>6520.5579860193147</v>
      </c>
      <c r="S34" s="49">
        <f t="shared" si="23"/>
        <v>16031.945531287625</v>
      </c>
      <c r="T34" s="49">
        <f t="shared" si="20"/>
        <v>5869.9333533146482</v>
      </c>
      <c r="U34" s="49">
        <f t="shared" si="20"/>
        <v>10162.01217797298</v>
      </c>
      <c r="V34" s="49">
        <f>HermitePrediction!I26/HermitePrediction!I$10*V$18</f>
        <v>47825.99290330473</v>
      </c>
      <c r="W34" s="49">
        <f t="shared" si="13"/>
        <v>139102.12288827242</v>
      </c>
      <c r="X34" s="49">
        <f>HermitePrediction!J26/HermitePrediction!J$10*X$18</f>
        <v>122707.21798544154</v>
      </c>
      <c r="Y34" s="49">
        <f t="shared" si="18"/>
        <v>16394.90490283088</v>
      </c>
      <c r="Z34" s="49">
        <f t="shared" si="14"/>
        <v>178102.01703170931</v>
      </c>
      <c r="AA34" s="49">
        <f>'Ship Frgt'!Q24</f>
        <v>93550.24172631641</v>
      </c>
      <c r="AB34" s="49">
        <f>HermitePrediction!M26/HermitePrediction!M$10*AB$18</f>
        <v>29402.349209320091</v>
      </c>
      <c r="AC34" s="49">
        <f>HermitePrediction!N26/HermitePrediction!N$10*AC$18</f>
        <v>55149.426096072828</v>
      </c>
      <c r="AD34" s="49">
        <f t="shared" si="15"/>
        <v>490.95775379614213</v>
      </c>
      <c r="AE34" s="49">
        <f>HermitePrediction!L26/HermitePrediction!L$10*AE$18</f>
        <v>108.39111160864212</v>
      </c>
      <c r="AF34" s="49">
        <f>'Itnl Frgt Flight'!K26</f>
        <v>382.56664218750001</v>
      </c>
      <c r="AG34" s="49">
        <v>0</v>
      </c>
      <c r="AI34" s="191">
        <f t="shared" si="21"/>
        <v>8.0080520851234335E-2</v>
      </c>
    </row>
    <row r="35" spans="1:35">
      <c r="A35" s="48">
        <v>2040</v>
      </c>
      <c r="B35" s="49">
        <f t="shared" si="10"/>
        <v>49136.832905804877</v>
      </c>
      <c r="C35" s="49">
        <f>'Compare Regression and Actual'!B27</f>
        <v>39395</v>
      </c>
      <c r="D35" s="193">
        <f t="shared" si="19"/>
        <v>36515.992881065627</v>
      </c>
      <c r="E35" s="193">
        <f t="shared" si="16"/>
        <v>2879.0071189343762</v>
      </c>
      <c r="F35" s="49">
        <f>HermitePrediction!G27/HermitePrediction!G26*F34</f>
        <v>9741.8329058048748</v>
      </c>
      <c r="G35" s="52">
        <f t="shared" si="11"/>
        <v>21130.027626085532</v>
      </c>
      <c r="H35" s="52">
        <f>'Compare Regression and Actual'!C27</f>
        <v>8496</v>
      </c>
      <c r="I35" s="52">
        <f>HermitePrediction!F27/HermitePrediction!F26*I34</f>
        <v>12634.02762608553</v>
      </c>
      <c r="J35" s="52">
        <f t="shared" si="1"/>
        <v>92.264086237373732</v>
      </c>
      <c r="K35" s="52">
        <f>HermitePrediction!D27</f>
        <v>89</v>
      </c>
      <c r="L35" s="180">
        <f t="shared" si="24"/>
        <v>3.2640862373737374</v>
      </c>
      <c r="M35" s="179">
        <f t="shared" si="22"/>
        <v>31352.67910060125</v>
      </c>
      <c r="N35" s="49">
        <f>'Compare Regression and Actual'!E27</f>
        <v>24496</v>
      </c>
      <c r="O35" s="49">
        <v>6856.6791006012518</v>
      </c>
      <c r="P35" s="49">
        <v>50853.771497807706</v>
      </c>
      <c r="Q35" s="49">
        <f>P35*(1-jiaokeyuan2022!U22)</f>
        <v>44614.591750464722</v>
      </c>
      <c r="R35" s="49">
        <f>P35*jiaokeyuan2022!U22</f>
        <v>6239.1797473429833</v>
      </c>
      <c r="S35" s="49">
        <f t="shared" si="23"/>
        <v>15987.397792477714</v>
      </c>
      <c r="T35" s="49">
        <f t="shared" si="20"/>
        <v>5853.6226530727636</v>
      </c>
      <c r="U35" s="49">
        <f t="shared" si="20"/>
        <v>10133.775139404952</v>
      </c>
      <c r="V35" s="49">
        <f>HermitePrediction!I27/HermitePrediction!I$10*V$18</f>
        <v>48394.858526983546</v>
      </c>
      <c r="W35" s="49">
        <f t="shared" si="13"/>
        <v>142380.26133279415</v>
      </c>
      <c r="X35" s="49">
        <f>HermitePrediction!J27/HermitePrediction!J$10*X$18</f>
        <v>125598.98728662953</v>
      </c>
      <c r="Y35" s="49">
        <f t="shared" si="18"/>
        <v>16781.274046164632</v>
      </c>
      <c r="Z35" s="49">
        <f t="shared" si="14"/>
        <v>180395.83064669176</v>
      </c>
      <c r="AA35" s="49">
        <f>'Ship Frgt'!Q25</f>
        <v>95050.683027394625</v>
      </c>
      <c r="AB35" s="49">
        <f>HermitePrediction!M27/HermitePrediction!M$10*AB$18</f>
        <v>29648.42998027007</v>
      </c>
      <c r="AC35" s="49">
        <f>HermitePrediction!N27/HermitePrediction!N$10*AC$18</f>
        <v>55696.717639027069</v>
      </c>
      <c r="AD35" s="49">
        <f t="shared" si="15"/>
        <v>501.57622549285225</v>
      </c>
      <c r="AE35" s="49">
        <f>HermitePrediction!L27/HermitePrediction!L$10*AE$18</f>
        <v>109.65330795925222</v>
      </c>
      <c r="AF35" s="49">
        <f>'Itnl Frgt Flight'!K27</f>
        <v>391.92291753360001</v>
      </c>
      <c r="AG35" s="49">
        <v>0</v>
      </c>
      <c r="AI35" s="191">
        <f t="shared" si="21"/>
        <v>7.3080520851234329E-2</v>
      </c>
    </row>
    <row r="36" spans="1:35">
      <c r="A36" s="48">
        <v>2041</v>
      </c>
      <c r="B36" s="49">
        <f t="shared" si="10"/>
        <v>50720.224677816193</v>
      </c>
      <c r="C36" s="49">
        <f>'Compare Regression and Actual'!B28</f>
        <v>40930.86</v>
      </c>
      <c r="D36" s="193">
        <f t="shared" si="19"/>
        <v>38226.127452311048</v>
      </c>
      <c r="E36" s="193">
        <f t="shared" si="16"/>
        <v>2704.7325476889528</v>
      </c>
      <c r="F36" s="49">
        <f>HermitePrediction!G28/HermitePrediction!G27*F35</f>
        <v>9789.3646778161892</v>
      </c>
      <c r="G36" s="52">
        <f t="shared" si="11"/>
        <v>20898.710415018111</v>
      </c>
      <c r="H36" s="52">
        <f>'Compare Regression and Actual'!C28</f>
        <v>8468.3700000000008</v>
      </c>
      <c r="I36" s="52">
        <f>HermitePrediction!F28/HermitePrediction!F27*I35</f>
        <v>12430.340415018112</v>
      </c>
      <c r="J36" s="52">
        <f t="shared" si="1"/>
        <v>90.076701720959591</v>
      </c>
      <c r="K36" s="52">
        <f>HermitePrediction!D28</f>
        <v>86.89</v>
      </c>
      <c r="L36" s="180">
        <f t="shared" si="24"/>
        <v>3.1867017209595958</v>
      </c>
      <c r="M36" s="179">
        <f t="shared" si="22"/>
        <v>31836.318827632029</v>
      </c>
      <c r="N36" s="49">
        <f>'Compare Regression and Actual'!E28</f>
        <v>24625.68</v>
      </c>
      <c r="O36" s="49">
        <v>7210.6388276320286</v>
      </c>
      <c r="P36" s="49">
        <v>50680.923927798343</v>
      </c>
      <c r="Q36" s="49">
        <f>P36*(1-jiaokeyuan2022!U23)</f>
        <v>44663.377848560718</v>
      </c>
      <c r="R36" s="49">
        <f>P36*jiaokeyuan2022!U23</f>
        <v>6017.5460792376225</v>
      </c>
      <c r="S36" s="49">
        <f t="shared" si="23"/>
        <v>15933.058010435749</v>
      </c>
      <c r="T36" s="49">
        <f t="shared" si="23"/>
        <v>5833.7266960663301</v>
      </c>
      <c r="U36" s="49">
        <f t="shared" si="23"/>
        <v>10099.331314369419</v>
      </c>
      <c r="V36" s="49">
        <f>HermitePrediction!I28/HermitePrediction!I$10*V$18</f>
        <v>48798.098672617816</v>
      </c>
      <c r="W36" s="49">
        <f t="shared" si="13"/>
        <v>145890.18804403913</v>
      </c>
      <c r="X36" s="49">
        <f>HermitePrediction!J28/HermitePrediction!J$10*X$18</f>
        <v>128695.22574170756</v>
      </c>
      <c r="Y36" s="49">
        <f t="shared" si="18"/>
        <v>17194.962302331558</v>
      </c>
      <c r="Z36" s="49">
        <f t="shared" si="14"/>
        <v>182452.86079748947</v>
      </c>
      <c r="AA36" s="49">
        <f>'Ship Frgt'!Q26</f>
        <v>96755.729960438053</v>
      </c>
      <c r="AB36" s="49">
        <f>HermitePrediction!M28/HermitePrediction!M$10*AB$18</f>
        <v>29687.475597579923</v>
      </c>
      <c r="AC36" s="49">
        <f>HermitePrediction!N28/HermitePrediction!N$10*AC$18</f>
        <v>56009.655239471504</v>
      </c>
      <c r="AD36" s="49">
        <f t="shared" si="15"/>
        <v>511.75445040721405</v>
      </c>
      <c r="AE36" s="49">
        <f>HermitePrediction!L28/HermitePrediction!L$10*AE$18</f>
        <v>110.50529049591404</v>
      </c>
      <c r="AF36" s="49">
        <f>'Itnl Frgt Flight'!K28</f>
        <v>401.24915991130001</v>
      </c>
      <c r="AG36" s="49">
        <v>0</v>
      </c>
      <c r="AI36" s="191">
        <f t="shared" si="21"/>
        <v>6.6080520851234323E-2</v>
      </c>
    </row>
    <row r="37" spans="1:35">
      <c r="A37" s="48">
        <v>2042</v>
      </c>
      <c r="B37" s="49">
        <f t="shared" si="10"/>
        <v>52345.985023770379</v>
      </c>
      <c r="C37" s="49">
        <f>'Compare Regression and Actual'!B29</f>
        <v>42517.81</v>
      </c>
      <c r="D37" s="193">
        <f t="shared" si="19"/>
        <v>40005.835639746176</v>
      </c>
      <c r="E37" s="193">
        <f t="shared" si="16"/>
        <v>2511.9743602538192</v>
      </c>
      <c r="F37" s="49">
        <f>HermitePrediction!G29/HermitePrediction!G28*F36</f>
        <v>9828.1750237703818</v>
      </c>
      <c r="G37" s="52">
        <f t="shared" si="11"/>
        <v>20597.109256679636</v>
      </c>
      <c r="H37" s="52">
        <f>'Compare Regression and Actual'!C29</f>
        <v>8394.64</v>
      </c>
      <c r="I37" s="52">
        <f>HermitePrediction!F29/HermitePrediction!F28*I36</f>
        <v>12202.469256679637</v>
      </c>
      <c r="J37" s="52">
        <f t="shared" si="1"/>
        <v>87.619781671717163</v>
      </c>
      <c r="K37" s="52">
        <f>HermitePrediction!D29</f>
        <v>84.52</v>
      </c>
      <c r="L37" s="180">
        <f t="shared" si="24"/>
        <v>3.0997816717171713</v>
      </c>
      <c r="M37" s="179">
        <f t="shared" si="22"/>
        <v>32377.041677338228</v>
      </c>
      <c r="N37" s="49">
        <f>'Compare Regression and Actual'!E29</f>
        <v>24793.599999999999</v>
      </c>
      <c r="O37" s="49">
        <v>7583.44167733823</v>
      </c>
      <c r="P37" s="49">
        <v>50480.345582801587</v>
      </c>
      <c r="Q37" s="49">
        <f>P37*(1-jiaokeyuan2022!U24)</f>
        <v>44686.248973063877</v>
      </c>
      <c r="R37" s="49">
        <f>P37*jiaokeyuan2022!U24</f>
        <v>5794.0966097377086</v>
      </c>
      <c r="S37" s="49">
        <f t="shared" si="23"/>
        <v>15870.000233292152</v>
      </c>
      <c r="T37" s="49">
        <f t="shared" si="23"/>
        <v>5810.6387340645433</v>
      </c>
      <c r="U37" s="49">
        <f t="shared" si="23"/>
        <v>10059.361499227611</v>
      </c>
      <c r="V37" s="49">
        <f>HermitePrediction!I29/HermitePrediction!I$10*V$18</f>
        <v>49131.866733236449</v>
      </c>
      <c r="W37" s="49">
        <f t="shared" si="13"/>
        <v>149560.54015141979</v>
      </c>
      <c r="X37" s="49">
        <f>HermitePrediction!J29/HermitePrediction!J$10*X$18</f>
        <v>131932.9814766465</v>
      </c>
      <c r="Y37" s="49">
        <f t="shared" si="18"/>
        <v>17627.558674773292</v>
      </c>
      <c r="Z37" s="49">
        <f t="shared" si="14"/>
        <v>184422.62574853573</v>
      </c>
      <c r="AA37" s="49">
        <f>'Ship Frgt'!Q27</f>
        <v>98460.776893481496</v>
      </c>
      <c r="AB37" s="49">
        <f>HermitePrediction!M29/HermitePrediction!M$10*AB$18</f>
        <v>29713.857382742266</v>
      </c>
      <c r="AC37" s="49">
        <f>HermitePrediction!N29/HermitePrediction!N$10*AC$18</f>
        <v>56247.991472311965</v>
      </c>
      <c r="AD37" s="49">
        <f t="shared" si="15"/>
        <v>521.7324550287583</v>
      </c>
      <c r="AE37" s="49">
        <f>HermitePrediction!L29/HermitePrediction!L$10*AE$18</f>
        <v>111.19160976155825</v>
      </c>
      <c r="AF37" s="49">
        <f>'Itnl Frgt Flight'!K29</f>
        <v>410.54084526719998</v>
      </c>
      <c r="AG37" s="49">
        <v>0</v>
      </c>
      <c r="AI37" s="191">
        <f t="shared" si="21"/>
        <v>5.9080520851234324E-2</v>
      </c>
    </row>
    <row r="38" spans="1:35">
      <c r="A38" s="48">
        <v>2043</v>
      </c>
      <c r="B38" s="49">
        <f t="shared" si="10"/>
        <v>53965.962944019455</v>
      </c>
      <c r="C38" s="49">
        <f>'Compare Regression and Actual'!B30</f>
        <v>44108.92</v>
      </c>
      <c r="D38" s="193">
        <f t="shared" si="19"/>
        <v>41811.704472214573</v>
      </c>
      <c r="E38" s="193">
        <f t="shared" si="16"/>
        <v>2297.2155277854267</v>
      </c>
      <c r="F38" s="49">
        <f>HermitePrediction!G30/HermitePrediction!G29*F37</f>
        <v>9857.0429440194548</v>
      </c>
      <c r="G38" s="52">
        <f t="shared" si="11"/>
        <v>20250.819160097515</v>
      </c>
      <c r="H38" s="52">
        <f>'Compare Regression and Actual'!C30</f>
        <v>8288.73</v>
      </c>
      <c r="I38" s="52">
        <f>HermitePrediction!F30/HermitePrediction!F29*I37</f>
        <v>11962.089160097516</v>
      </c>
      <c r="J38" s="52">
        <f t="shared" si="1"/>
        <v>84.914059592171711</v>
      </c>
      <c r="K38" s="52">
        <f>HermitePrediction!D30</f>
        <v>81.91</v>
      </c>
      <c r="L38" s="180">
        <f t="shared" si="24"/>
        <v>3.0040595921717168</v>
      </c>
      <c r="M38" s="179">
        <f t="shared" si="22"/>
        <v>32938.055944756619</v>
      </c>
      <c r="N38" s="49">
        <f>'Compare Regression and Actual'!E30</f>
        <v>24961.94</v>
      </c>
      <c r="O38" s="49">
        <v>7976.1159447566197</v>
      </c>
      <c r="P38" s="49">
        <v>50254.757529519753</v>
      </c>
      <c r="Q38" s="49">
        <f>P38*(1-jiaokeyuan2022!U25)</f>
        <v>44685.295629949265</v>
      </c>
      <c r="R38" s="49">
        <f>P38*jiaokeyuan2022!U25</f>
        <v>5569.4618995704914</v>
      </c>
      <c r="S38" s="49">
        <f t="shared" si="23"/>
        <v>15799.079909414057</v>
      </c>
      <c r="T38" s="49">
        <f t="shared" si="23"/>
        <v>5784.6719807626769</v>
      </c>
      <c r="U38" s="49">
        <f t="shared" si="23"/>
        <v>10014.407928651381</v>
      </c>
      <c r="V38" s="49">
        <f>HermitePrediction!I30/HermitePrediction!I$10*V$18</f>
        <v>49425.189958274234</v>
      </c>
      <c r="W38" s="49">
        <f t="shared" si="13"/>
        <v>153337.83262375504</v>
      </c>
      <c r="X38" s="49">
        <f>HermitePrediction!J30/HermitePrediction!J$10*X$18</f>
        <v>135265.07333242567</v>
      </c>
      <c r="Y38" s="49">
        <f t="shared" si="18"/>
        <v>18072.759291329348</v>
      </c>
      <c r="Z38" s="49">
        <f t="shared" si="14"/>
        <v>186069.19777788623</v>
      </c>
      <c r="AA38" s="49">
        <f>'Ship Frgt'!Q28</f>
        <v>99893.016317237969</v>
      </c>
      <c r="AB38" s="49">
        <f>HermitePrediction!M30/HermitePrediction!M$10*AB$18</f>
        <v>29733.00325333605</v>
      </c>
      <c r="AC38" s="49">
        <f>HermitePrediction!N30/HermitePrediction!N$10*AC$18</f>
        <v>56443.178207312223</v>
      </c>
      <c r="AD38" s="49">
        <f t="shared" si="15"/>
        <v>531.56093639442406</v>
      </c>
      <c r="AE38" s="49">
        <f>HermitePrediction!L30/HermitePrediction!L$10*AE$18</f>
        <v>111.76748684652412</v>
      </c>
      <c r="AF38" s="49">
        <f>'Itnl Frgt Flight'!K30</f>
        <v>419.79344954789997</v>
      </c>
      <c r="AG38" s="49">
        <v>0</v>
      </c>
      <c r="AI38" s="191">
        <f t="shared" si="21"/>
        <v>5.2080520851234324E-2</v>
      </c>
    </row>
    <row r="39" spans="1:35">
      <c r="A39" s="48">
        <v>2044</v>
      </c>
      <c r="B39" s="49">
        <f t="shared" si="10"/>
        <v>55525.403510218268</v>
      </c>
      <c r="C39" s="49">
        <f>'Compare Regression and Actual'!B31</f>
        <v>45650.22</v>
      </c>
      <c r="D39" s="193">
        <f t="shared" si="19"/>
        <v>43592.284305426569</v>
      </c>
      <c r="E39" s="193">
        <f t="shared" si="16"/>
        <v>2057.9356945734344</v>
      </c>
      <c r="F39" s="49">
        <f>HermitePrediction!G31/HermitePrediction!G30*F38</f>
        <v>9875.1835102182667</v>
      </c>
      <c r="G39" s="52">
        <f t="shared" si="11"/>
        <v>19884.699687386965</v>
      </c>
      <c r="H39" s="52">
        <f>'Compare Regression and Actual'!C31</f>
        <v>8164.45</v>
      </c>
      <c r="I39" s="52">
        <f>HermitePrediction!F31/HermitePrediction!F30*I38</f>
        <v>11720.249687386966</v>
      </c>
      <c r="J39" s="52">
        <f t="shared" si="1"/>
        <v>81.959535482323233</v>
      </c>
      <c r="K39" s="52">
        <f>HermitePrediction!D31</f>
        <v>79.06</v>
      </c>
      <c r="L39" s="180">
        <f t="shared" si="24"/>
        <v>2.8995354823232322</v>
      </c>
      <c r="M39" s="179">
        <f t="shared" si="22"/>
        <v>33481.647120293623</v>
      </c>
      <c r="N39" s="49">
        <f>'Compare Regression and Actual'!E31</f>
        <v>25091.9</v>
      </c>
      <c r="O39" s="49">
        <v>8389.7471202936176</v>
      </c>
      <c r="P39" s="49">
        <v>50006.185498080675</v>
      </c>
      <c r="Q39" s="49">
        <f>P39*(1-jiaokeyuan2022!U26)</f>
        <v>44662.030343033381</v>
      </c>
      <c r="R39" s="49">
        <f>P39*jiaokeyuan2022!U26</f>
        <v>5344.1551550473005</v>
      </c>
      <c r="S39" s="49">
        <f t="shared" si="23"/>
        <v>15720.933887405205</v>
      </c>
      <c r="T39" s="49">
        <f t="shared" si="23"/>
        <v>5756.0596117820432</v>
      </c>
      <c r="U39" s="49">
        <f t="shared" si="23"/>
        <v>9964.8742756231622</v>
      </c>
      <c r="V39" s="49">
        <f>HermitePrediction!I31/HermitePrediction!I$10*V$18</f>
        <v>49707.961481124134</v>
      </c>
      <c r="W39" s="49">
        <f t="shared" si="13"/>
        <v>157162.7399396922</v>
      </c>
      <c r="X39" s="49">
        <f>HermitePrediction!J31/HermitePrediction!J$10*X$18</f>
        <v>138639.16803382567</v>
      </c>
      <c r="Y39" s="49">
        <f t="shared" si="18"/>
        <v>18523.571905866513</v>
      </c>
      <c r="Z39" s="49">
        <f t="shared" si="14"/>
        <v>187930.24210430274</v>
      </c>
      <c r="AA39" s="49">
        <f>'Ship Frgt'!Q29</f>
        <v>101552.59533206691</v>
      </c>
      <c r="AB39" s="49">
        <f>HermitePrediction!M31/HermitePrediction!M$10*AB$18</f>
        <v>29750.364136752443</v>
      </c>
      <c r="AC39" s="49">
        <f>HermitePrediction!N31/HermitePrediction!N$10*AC$18</f>
        <v>56627.282635483403</v>
      </c>
      <c r="AD39" s="49">
        <f t="shared" si="15"/>
        <v>541.29059154115089</v>
      </c>
      <c r="AE39" s="49">
        <f>HermitePrediction!L31/HermitePrediction!L$10*AE$18</f>
        <v>112.28814284115079</v>
      </c>
      <c r="AF39" s="49">
        <f>'Itnl Frgt Flight'!K31</f>
        <v>429.00244870000006</v>
      </c>
      <c r="AG39" s="49">
        <v>0</v>
      </c>
      <c r="AI39" s="191">
        <f t="shared" si="21"/>
        <v>4.5080520851234325E-2</v>
      </c>
    </row>
    <row r="40" spans="1:35">
      <c r="A40" s="48">
        <v>2045</v>
      </c>
      <c r="B40" s="49">
        <f t="shared" si="10"/>
        <v>56962.375722718825</v>
      </c>
      <c r="C40" s="49">
        <f>'Compare Regression and Actual'!B32</f>
        <v>47081</v>
      </c>
      <c r="D40" s="193">
        <f t="shared" si="19"/>
        <v>45288.130997803033</v>
      </c>
      <c r="E40" s="193">
        <f t="shared" si="16"/>
        <v>1792.8690021969633</v>
      </c>
      <c r="F40" s="49">
        <f>HermitePrediction!G32/HermitePrediction!G31*F39</f>
        <v>9881.3757227188235</v>
      </c>
      <c r="G40" s="52">
        <f t="shared" si="11"/>
        <v>19522.374953751034</v>
      </c>
      <c r="H40" s="52">
        <f>'Compare Regression and Actual'!C32</f>
        <v>8035</v>
      </c>
      <c r="I40" s="52">
        <f>HermitePrediction!F32/HermitePrediction!F31*I39</f>
        <v>11487.374953751034</v>
      </c>
      <c r="J40" s="52">
        <f t="shared" si="1"/>
        <v>78.787309595959599</v>
      </c>
      <c r="K40" s="52">
        <f>HermitePrediction!D32</f>
        <v>76</v>
      </c>
      <c r="L40" s="180">
        <f t="shared" si="24"/>
        <v>2.7873095959595955</v>
      </c>
      <c r="M40" s="179">
        <f t="shared" si="22"/>
        <v>33969.481116373281</v>
      </c>
      <c r="N40" s="49">
        <f>'Compare Regression and Actual'!E32</f>
        <v>25144</v>
      </c>
      <c r="O40" s="49">
        <v>8825.4811163732847</v>
      </c>
      <c r="P40" s="49">
        <v>49735.959882037954</v>
      </c>
      <c r="Q40" s="49">
        <f>P40*(1-jiaokeyuan2022!U27)</f>
        <v>44617.373904778753</v>
      </c>
      <c r="R40" s="49">
        <f>P40*jiaokeyuan2022!U27</f>
        <v>5118.5859772592066</v>
      </c>
      <c r="S40" s="49">
        <f t="shared" si="23"/>
        <v>15635.980416106057</v>
      </c>
      <c r="T40" s="49">
        <f t="shared" si="23"/>
        <v>5724.9547646700366</v>
      </c>
      <c r="U40" s="49">
        <f t="shared" si="23"/>
        <v>9911.0256514360226</v>
      </c>
      <c r="V40" s="49">
        <f>HermitePrediction!I32/HermitePrediction!I$10*V$18</f>
        <v>50010.839634956094</v>
      </c>
      <c r="W40" s="49">
        <f t="shared" si="13"/>
        <v>160969.84860930993</v>
      </c>
      <c r="X40" s="49">
        <f>HermitePrediction!J32/HermitePrediction!J$10*X$18</f>
        <v>141997.56187941978</v>
      </c>
      <c r="Y40" s="49">
        <f t="shared" si="18"/>
        <v>18972.286729890151</v>
      </c>
      <c r="Z40" s="49">
        <f t="shared" si="14"/>
        <v>189839.14675288051</v>
      </c>
      <c r="AA40" s="49">
        <f>'Ship Frgt'!Q30</f>
        <v>103234.90830600313</v>
      </c>
      <c r="AB40" s="49">
        <f>HermitePrediction!M32/HermitePrediction!M$10*AB$18</f>
        <v>29771.405697300754</v>
      </c>
      <c r="AC40" s="49">
        <f>HermitePrediction!N32/HermitePrediction!N$10*AC$18</f>
        <v>56832.832749576635</v>
      </c>
      <c r="AD40" s="49">
        <f t="shared" si="15"/>
        <v>550.97211750587746</v>
      </c>
      <c r="AE40" s="49">
        <f>HermitePrediction!L32/HermitePrediction!L$10*AE$18</f>
        <v>112.80879883577747</v>
      </c>
      <c r="AF40" s="49">
        <f>'Itnl Frgt Flight'!K32</f>
        <v>438.16331867010001</v>
      </c>
      <c r="AG40" s="49">
        <v>0</v>
      </c>
      <c r="AI40" s="191">
        <f t="shared" si="21"/>
        <v>3.8080520851234326E-2</v>
      </c>
    </row>
    <row r="41" spans="1:35">
      <c r="A41" s="48">
        <v>2046</v>
      </c>
      <c r="B41" s="49">
        <f t="shared" si="10"/>
        <v>58220.633800357733</v>
      </c>
      <c r="C41" s="49">
        <f>'Compare Regression and Actual'!B33</f>
        <v>48360.800000000003</v>
      </c>
      <c r="D41" s="193">
        <f t="shared" si="19"/>
        <v>46857.721147217628</v>
      </c>
      <c r="E41" s="193">
        <f t="shared" si="16"/>
        <v>1503.0788527823731</v>
      </c>
      <c r="F41" s="49">
        <f>HermitePrediction!G33/HermitePrediction!G32*F40</f>
        <v>9859.8338003577319</v>
      </c>
      <c r="G41" s="52">
        <f t="shared" si="11"/>
        <v>19163.306662872455</v>
      </c>
      <c r="H41" s="52">
        <f>'Compare Regression and Actual'!C33</f>
        <v>7890.46</v>
      </c>
      <c r="I41" s="52">
        <f>HermitePrediction!F33/HermitePrediction!F32*I40</f>
        <v>11272.846662872455</v>
      </c>
      <c r="J41" s="52">
        <f t="shared" si="1"/>
        <v>74.806477111111107</v>
      </c>
      <c r="K41" s="52">
        <f>HermitePrediction!D33</f>
        <v>72.16</v>
      </c>
      <c r="L41" s="180">
        <f t="shared" si="24"/>
        <v>2.6464771111111105</v>
      </c>
      <c r="M41" s="179">
        <f t="shared" si="22"/>
        <v>34383.79767799328</v>
      </c>
      <c r="N41" s="49">
        <f>'Compare Regression and Actual'!E33</f>
        <v>25099.27</v>
      </c>
      <c r="O41" s="49">
        <v>9284.527677993281</v>
      </c>
      <c r="P41" s="49">
        <v>49444.715738370811</v>
      </c>
      <c r="Q41" s="49">
        <f>P41*(1-jiaokeyuan2022!U28)</f>
        <v>44461.482118004496</v>
      </c>
      <c r="R41" s="49">
        <f>P41*jiaokeyuan2022!U28</f>
        <v>4983.2336203663117</v>
      </c>
      <c r="S41" s="49">
        <f t="shared" si="23"/>
        <v>15544.419144593739</v>
      </c>
      <c r="T41" s="49">
        <f t="shared" si="23"/>
        <v>5691.4305389001092</v>
      </c>
      <c r="U41" s="49">
        <f t="shared" si="23"/>
        <v>9852.9886056936302</v>
      </c>
      <c r="V41" s="49">
        <f>HermitePrediction!I33/HermitePrediction!I$10*V$18</f>
        <v>50331.035467951377</v>
      </c>
      <c r="W41" s="49">
        <f t="shared" si="13"/>
        <v>164823.72079684361</v>
      </c>
      <c r="X41" s="49">
        <f>HermitePrediction!J33/HermitePrediction!J$10*X$18</f>
        <v>145397.20758420575</v>
      </c>
      <c r="Y41" s="49">
        <f t="shared" si="18"/>
        <v>19426.513212637859</v>
      </c>
      <c r="Z41" s="49">
        <f t="shared" si="14"/>
        <v>191734.72390841306</v>
      </c>
      <c r="AA41" s="49">
        <f>'Ship Frgt'!Q31</f>
        <v>104860.38638217119</v>
      </c>
      <c r="AB41" s="49">
        <f>HermitePrediction!M33/HermitePrediction!M$10*AB$18</f>
        <v>29795.869988976556</v>
      </c>
      <c r="AC41" s="49">
        <f>HermitePrediction!N33/HermitePrediction!N$10*AC$18</f>
        <v>57078.467537265307</v>
      </c>
      <c r="AD41" s="49">
        <f t="shared" si="15"/>
        <v>560.60887896239547</v>
      </c>
      <c r="AE41" s="49">
        <f>HermitePrediction!L33/HermitePrediction!L$10*AE$18</f>
        <v>113.33734355759542</v>
      </c>
      <c r="AF41" s="49">
        <f>'Itnl Frgt Flight'!K33</f>
        <v>447.27153540480003</v>
      </c>
      <c r="AG41" s="49">
        <v>0</v>
      </c>
      <c r="AI41" s="191">
        <f t="shared" si="21"/>
        <v>3.1080520851234326E-2</v>
      </c>
    </row>
    <row r="42" spans="1:35">
      <c r="A42" s="48">
        <v>2047</v>
      </c>
      <c r="B42" s="49">
        <f t="shared" si="10"/>
        <v>59335.347959859588</v>
      </c>
      <c r="C42" s="49">
        <f>'Compare Regression and Actual'!B34</f>
        <v>49533.25</v>
      </c>
      <c r="D42" s="193">
        <f t="shared" si="19"/>
        <v>48340.463540545599</v>
      </c>
      <c r="E42" s="193">
        <f t="shared" si="16"/>
        <v>1192.7864594544028</v>
      </c>
      <c r="F42" s="49">
        <f>HermitePrediction!G34/HermitePrediction!G33*F41</f>
        <v>9802.0979598595877</v>
      </c>
      <c r="G42" s="52">
        <f t="shared" si="11"/>
        <v>18782.506416413158</v>
      </c>
      <c r="H42" s="52">
        <f>'Compare Regression and Actual'!C34</f>
        <v>7712.93</v>
      </c>
      <c r="I42" s="52">
        <f>HermitePrediction!F34/HermitePrediction!F33*I41</f>
        <v>11069.576416413158</v>
      </c>
      <c r="J42" s="52">
        <f t="shared" si="1"/>
        <v>70.027404779040396</v>
      </c>
      <c r="K42" s="52">
        <f>HermitePrediction!D34</f>
        <v>67.55</v>
      </c>
      <c r="L42" s="180">
        <f t="shared" si="24"/>
        <v>2.4774047790404037</v>
      </c>
      <c r="M42" s="179">
        <f t="shared" si="22"/>
        <v>34745.433987748183</v>
      </c>
      <c r="N42" s="49">
        <f>'Compare Regression and Actual'!E34</f>
        <v>24977.27</v>
      </c>
      <c r="O42" s="49">
        <v>9768.163987748183</v>
      </c>
      <c r="P42" s="49">
        <v>49132.392787484314</v>
      </c>
      <c r="Q42" s="49">
        <f>P42*(1-jiaokeyuan2022!U29)</f>
        <v>44285.34957875777</v>
      </c>
      <c r="R42" s="49">
        <f>P42*jiaokeyuan2022!U29</f>
        <v>4847.0432087265435</v>
      </c>
      <c r="S42" s="49">
        <f t="shared" si="23"/>
        <v>15446.231122182104</v>
      </c>
      <c r="T42" s="49">
        <f t="shared" si="23"/>
        <v>5655.4799958718004</v>
      </c>
      <c r="U42" s="49">
        <f t="shared" si="23"/>
        <v>9790.7511263103042</v>
      </c>
      <c r="V42" s="49">
        <f>HermitePrediction!I34/HermitePrediction!I$10*V$18</f>
        <v>50648.049680821307</v>
      </c>
      <c r="W42" s="49">
        <f t="shared" si="13"/>
        <v>168771.36749860618</v>
      </c>
      <c r="X42" s="49">
        <f>HermitePrediction!J34/HermitePrediction!J$10*X$18</f>
        <v>148879.5753173838</v>
      </c>
      <c r="Y42" s="49">
        <f t="shared" si="18"/>
        <v>19891.792181222369</v>
      </c>
      <c r="Z42" s="49">
        <f t="shared" si="14"/>
        <v>193637.35330681296</v>
      </c>
      <c r="AA42" s="49">
        <f>'Ship Frgt'!Q32</f>
        <v>106474.49747878565</v>
      </c>
      <c r="AB42" s="49">
        <f>HermitePrediction!M34/HermitePrediction!M$10*AB$18</f>
        <v>29820.113091164952</v>
      </c>
      <c r="AC42" s="49">
        <f>HermitePrediction!N34/HermitePrediction!N$10*AC$18</f>
        <v>57342.742736862368</v>
      </c>
      <c r="AD42" s="49">
        <f t="shared" si="15"/>
        <v>570.1726856757308</v>
      </c>
      <c r="AE42" s="49">
        <f>HermitePrediction!L34/HermitePrediction!L$10*AE$18</f>
        <v>113.85011082503078</v>
      </c>
      <c r="AF42" s="49">
        <f>'Itnl Frgt Flight'!K34</f>
        <v>456.32257485069999</v>
      </c>
      <c r="AG42" s="49">
        <v>0</v>
      </c>
      <c r="AI42" s="191">
        <f t="shared" si="21"/>
        <v>2.4080520851234327E-2</v>
      </c>
    </row>
    <row r="43" spans="1:35">
      <c r="A43" s="48">
        <v>2048</v>
      </c>
      <c r="B43" s="49">
        <f t="shared" si="10"/>
        <v>60383.499483971791</v>
      </c>
      <c r="C43" s="49">
        <f>'Compare Regression and Actual'!B35</f>
        <v>50665.04</v>
      </c>
      <c r="D43" s="193">
        <f t="shared" si="19"/>
        <v>49799.654727851383</v>
      </c>
      <c r="E43" s="193">
        <f t="shared" si="16"/>
        <v>865.38527214862131</v>
      </c>
      <c r="F43" s="49">
        <f>HermitePrediction!G35/HermitePrediction!G34*F42</f>
        <v>9718.4594839717902</v>
      </c>
      <c r="G43" s="52">
        <f t="shared" si="11"/>
        <v>18365.855006176706</v>
      </c>
      <c r="H43" s="52">
        <f>'Compare Regression and Actual'!C35</f>
        <v>7503.51</v>
      </c>
      <c r="I43" s="52">
        <f>HermitePrediction!F35/HermitePrediction!F34*I42</f>
        <v>10862.345006176705</v>
      </c>
      <c r="J43" s="52">
        <f t="shared" si="1"/>
        <v>65.258699198232321</v>
      </c>
      <c r="K43" s="52">
        <f>HermitePrediction!D35</f>
        <v>62.95</v>
      </c>
      <c r="L43" s="180">
        <f t="shared" si="24"/>
        <v>2.3086991982323228</v>
      </c>
      <c r="M43" s="179">
        <f t="shared" si="22"/>
        <v>35074.318476488967</v>
      </c>
      <c r="N43" s="49">
        <f>'Compare Regression and Actual'!E35</f>
        <v>24796.58</v>
      </c>
      <c r="O43" s="49">
        <v>10277.738476488963</v>
      </c>
      <c r="P43" s="49">
        <v>48798.235413209099</v>
      </c>
      <c r="Q43" s="49">
        <f>P43*(1-jiaokeyuan2022!U30)</f>
        <v>44088.158831596593</v>
      </c>
      <c r="R43" s="49">
        <f>P43*jiaokeyuan2022!U30</f>
        <v>4710.0765816125004</v>
      </c>
      <c r="S43" s="49">
        <f t="shared" si="23"/>
        <v>15341.178798421653</v>
      </c>
      <c r="T43" s="49">
        <f t="shared" si="23"/>
        <v>5617.0161589107011</v>
      </c>
      <c r="U43" s="49">
        <f t="shared" si="23"/>
        <v>9724.1626395109542</v>
      </c>
      <c r="V43" s="49">
        <f>HermitePrediction!I35/HermitePrediction!I$10*V$18</f>
        <v>50966.614430081434</v>
      </c>
      <c r="W43" s="49">
        <f t="shared" si="13"/>
        <v>172709.19425757177</v>
      </c>
      <c r="X43" s="49">
        <f>HermitePrediction!J35/HermitePrediction!J$10*X$18</f>
        <v>152353.28050942754</v>
      </c>
      <c r="Y43" s="49">
        <f t="shared" si="18"/>
        <v>20355.913748144241</v>
      </c>
      <c r="Z43" s="49">
        <f t="shared" si="14"/>
        <v>195383.41488612397</v>
      </c>
      <c r="AA43" s="49">
        <f>'Ship Frgt'!Q33</f>
        <v>107940.837841203</v>
      </c>
      <c r="AB43" s="49">
        <f>HermitePrediction!M35/HermitePrediction!M$10*AB$18</f>
        <v>29844.533780493912</v>
      </c>
      <c r="AC43" s="49">
        <f>HermitePrediction!N35/HermitePrediction!N$10*AC$18</f>
        <v>57598.04326442704</v>
      </c>
      <c r="AD43" s="49">
        <f t="shared" si="15"/>
        <v>579.64323613810086</v>
      </c>
      <c r="AE43" s="49">
        <f>HermitePrediction!L35/HermitePrediction!L$10*AE$18</f>
        <v>114.33132318370089</v>
      </c>
      <c r="AF43" s="49">
        <f>'Itnl Frgt Flight'!K35</f>
        <v>465.31191295439999</v>
      </c>
      <c r="AG43" s="49">
        <v>0</v>
      </c>
      <c r="AI43" s="191">
        <f t="shared" si="21"/>
        <v>1.7080520851234328E-2</v>
      </c>
    </row>
    <row r="44" spans="1:35">
      <c r="A44" s="48">
        <v>2049</v>
      </c>
      <c r="B44" s="49">
        <f t="shared" si="10"/>
        <v>61449.471298223463</v>
      </c>
      <c r="C44" s="49">
        <f>'Compare Regression and Actual'!B36</f>
        <v>51830</v>
      </c>
      <c r="D44" s="193">
        <f t="shared" si="19"/>
        <v>51307.526604280523</v>
      </c>
      <c r="E44" s="193">
        <f t="shared" si="16"/>
        <v>522.47339571947521</v>
      </c>
      <c r="F44" s="49">
        <f>HermitePrediction!G36/HermitePrediction!G35*F43</f>
        <v>9619.4712982234596</v>
      </c>
      <c r="G44" s="52">
        <f t="shared" si="11"/>
        <v>17901.222600095083</v>
      </c>
      <c r="H44" s="52">
        <f>'Compare Regression and Actual'!C36</f>
        <v>7263.83</v>
      </c>
      <c r="I44" s="52">
        <f>HermitePrediction!F36/HermitePrediction!F35*I43</f>
        <v>10637.392600095085</v>
      </c>
      <c r="J44" s="52">
        <f t="shared" si="1"/>
        <v>61.111998693181818</v>
      </c>
      <c r="K44" s="52">
        <f>HermitePrediction!D36</f>
        <v>58.95</v>
      </c>
      <c r="L44" s="180">
        <f t="shared" si="24"/>
        <v>2.1619986931818183</v>
      </c>
      <c r="M44" s="179">
        <f t="shared" si="22"/>
        <v>35390.424851432297</v>
      </c>
      <c r="N44" s="49">
        <f>'Compare Regression and Actual'!E36</f>
        <v>24575.75</v>
      </c>
      <c r="O44" s="49">
        <v>10814.674851432297</v>
      </c>
      <c r="P44" s="49">
        <v>48440.79266280133</v>
      </c>
      <c r="Q44" s="49">
        <f>P44*(1-jiaokeyuan2022!U31)</f>
        <v>43868.456275847682</v>
      </c>
      <c r="R44" s="49">
        <f>P44*jiaokeyuan2022!U31</f>
        <v>4572.3363869536533</v>
      </c>
      <c r="S44" s="49">
        <f t="shared" si="23"/>
        <v>15228.806023099518</v>
      </c>
      <c r="T44" s="49">
        <f t="shared" si="23"/>
        <v>5575.8720132684493</v>
      </c>
      <c r="U44" s="49">
        <f t="shared" si="23"/>
        <v>9652.9340098310695</v>
      </c>
      <c r="V44" s="49">
        <f>HermitePrediction!I36/HermitePrediction!I$10*V$18</f>
        <v>51291.552488010399</v>
      </c>
      <c r="W44" s="49">
        <f t="shared" si="13"/>
        <v>176523.92526182023</v>
      </c>
      <c r="X44" s="49">
        <f>HermitePrediction!J36/HermitePrediction!J$10*X$18</f>
        <v>155718.39830328114</v>
      </c>
      <c r="Y44" s="49">
        <f t="shared" si="18"/>
        <v>20805.526958539082</v>
      </c>
      <c r="Z44" s="49">
        <f t="shared" si="14"/>
        <v>197286.21815692904</v>
      </c>
      <c r="AA44" s="49">
        <f>'Ship Frgt'!Q34</f>
        <v>109600.41685603194</v>
      </c>
      <c r="AB44" s="49">
        <f>HermitePrediction!M36/HermitePrediction!M$10*AB$18</f>
        <v>29869.532144435405</v>
      </c>
      <c r="AC44" s="49">
        <f>HermitePrediction!N36/HermitePrediction!N$10*AC$18</f>
        <v>57816.269156461698</v>
      </c>
      <c r="AD44" s="49">
        <f t="shared" si="15"/>
        <v>589.00811756891437</v>
      </c>
      <c r="AE44" s="49">
        <f>HermitePrediction!L36/HermitePrediction!L$10*AE$18</f>
        <v>114.77309190641442</v>
      </c>
      <c r="AF44" s="49">
        <f>'Itnl Frgt Flight'!K36</f>
        <v>474.23502566249999</v>
      </c>
      <c r="AG44" s="49">
        <v>0</v>
      </c>
      <c r="AI44" s="191">
        <f t="shared" si="21"/>
        <v>1.0080520851234329E-2</v>
      </c>
    </row>
    <row r="45" spans="1:35">
      <c r="A45" s="48">
        <v>2050</v>
      </c>
      <c r="B45" s="49">
        <f t="shared" si="10"/>
        <v>62624.075828319714</v>
      </c>
      <c r="C45" s="49">
        <f>'Compare Regression and Actual'!B37</f>
        <v>53109</v>
      </c>
      <c r="D45" s="193">
        <f t="shared" si="19"/>
        <v>52945.396618111794</v>
      </c>
      <c r="E45" s="193">
        <f t="shared" si="16"/>
        <v>163.60338188820396</v>
      </c>
      <c r="F45" s="49">
        <f>HermitePrediction!G37/HermitePrediction!G36*F44</f>
        <v>9515.0758283197138</v>
      </c>
      <c r="G45" s="52">
        <f t="shared" si="11"/>
        <v>17378.418742228707</v>
      </c>
      <c r="H45" s="52">
        <f>'Compare Regression and Actual'!C37</f>
        <v>6996</v>
      </c>
      <c r="I45" s="52">
        <f>HermitePrediction!F37/HermitePrediction!F36*I44</f>
        <v>10382.418742228705</v>
      </c>
      <c r="J45" s="52">
        <f t="shared" si="1"/>
        <v>58.053807070707073</v>
      </c>
      <c r="K45" s="52">
        <f>HermitePrediction!D37</f>
        <v>56</v>
      </c>
      <c r="L45" s="180">
        <f t="shared" si="24"/>
        <v>2.0538070707070704</v>
      </c>
      <c r="M45" s="179">
        <f t="shared" si="22"/>
        <v>35713.476354215338</v>
      </c>
      <c r="N45" s="49">
        <f>'Compare Regression and Actual'!E37</f>
        <v>24333</v>
      </c>
      <c r="O45" s="49">
        <v>11380.476354215338</v>
      </c>
      <c r="P45" s="49">
        <v>48057.918246943074</v>
      </c>
      <c r="Q45" s="49">
        <f>P45*(1-jiaokeyuan2022!U32)</f>
        <v>43624.14475593625</v>
      </c>
      <c r="R45" s="49">
        <f>P45*jiaokeyuan2022!U32</f>
        <v>4433.7734910068248</v>
      </c>
      <c r="S45" s="49">
        <f t="shared" si="23"/>
        <v>15108.438046239584</v>
      </c>
      <c r="T45" s="49">
        <f t="shared" si="23"/>
        <v>5531.8005061227796</v>
      </c>
      <c r="U45" s="49">
        <f t="shared" si="23"/>
        <v>9576.6375401168043</v>
      </c>
      <c r="V45" s="49">
        <f>HermitePrediction!I37/HermitePrediction!I$10*V$18</f>
        <v>51627.827584740466</v>
      </c>
      <c r="W45" s="49">
        <f t="shared" si="13"/>
        <v>180092.99930997196</v>
      </c>
      <c r="X45" s="49">
        <f>HermitePrediction!J37/HermitePrediction!J$10*X$18</f>
        <v>158866.81285037257</v>
      </c>
      <c r="Y45" s="49">
        <f t="shared" si="18"/>
        <v>21226.186459599383</v>
      </c>
      <c r="Z45" s="49">
        <f t="shared" si="14"/>
        <v>198942.58169004801</v>
      </c>
      <c r="AA45" s="49">
        <f>'Ship Frgt'!Q35</f>
        <v>111078.12419800292</v>
      </c>
      <c r="AB45" s="49">
        <f>HermitePrediction!M37/HermitePrediction!M$10*AB$18</f>
        <v>29895.509631918878</v>
      </c>
      <c r="AC45" s="49">
        <f>HermitePrediction!N37/HermitePrediction!N$10*AC$18</f>
        <v>57968.947860126202</v>
      </c>
      <c r="AD45" s="49">
        <f t="shared" si="15"/>
        <v>598.26280591477143</v>
      </c>
      <c r="AE45" s="49">
        <f>HermitePrediction!L37/HermitePrediction!L$10*AE$18</f>
        <v>115.17541699317138</v>
      </c>
      <c r="AF45" s="49">
        <f>'Itnl Frgt Flight'!K37</f>
        <v>483.0873889216</v>
      </c>
      <c r="AG45" s="49">
        <v>0</v>
      </c>
      <c r="AI45" s="191">
        <f t="shared" si="21"/>
        <v>3.0805208512343285E-3</v>
      </c>
    </row>
    <row r="46" spans="1:35">
      <c r="A46" s="48">
        <v>2051</v>
      </c>
      <c r="B46" s="49">
        <f t="shared" si="10"/>
        <v>63939.000795385175</v>
      </c>
      <c r="C46" s="49">
        <f>'Compare Regression and Actual'!B38</f>
        <v>54557.45</v>
      </c>
      <c r="D46" s="193">
        <f t="shared" si="19"/>
        <v>54557.45</v>
      </c>
      <c r="E46" s="193">
        <f t="shared" si="16"/>
        <v>0</v>
      </c>
      <c r="F46" s="49">
        <f>HermitePrediction!G38/HermitePrediction!G37*F45</f>
        <v>9381.5507953851811</v>
      </c>
      <c r="G46" s="52">
        <f t="shared" si="11"/>
        <v>16738.193414522757</v>
      </c>
      <c r="H46" s="52">
        <f>'Compare Regression and Actual'!C38</f>
        <v>6664.12</v>
      </c>
      <c r="I46" s="52">
        <f>HermitePrediction!F38/HermitePrediction!F37*I45</f>
        <v>10074.073414522756</v>
      </c>
      <c r="J46" s="52">
        <f t="shared" si="1"/>
        <v>55.648720777777775</v>
      </c>
      <c r="K46" s="52">
        <f>HermitePrediction!D38</f>
        <v>53.68</v>
      </c>
      <c r="L46" s="180">
        <f t="shared" si="24"/>
        <v>1.9687207777777775</v>
      </c>
      <c r="M46" s="179">
        <f t="shared" si="22"/>
        <v>35969.29026211334</v>
      </c>
      <c r="N46" s="49">
        <f>'Compare Regression and Actual'!E38</f>
        <v>23992.560000000001</v>
      </c>
      <c r="O46" s="49">
        <v>11976.730262113339</v>
      </c>
      <c r="P46" s="49">
        <v>47646.77053974205</v>
      </c>
      <c r="Q46" s="49">
        <f>P46*(1-jiaokeyuan2022!U33)</f>
        <v>43302.879695381976</v>
      </c>
      <c r="R46" s="49">
        <f>P46*jiaokeyuan2022!U33</f>
        <v>4343.8908443600794</v>
      </c>
      <c r="S46" s="49">
        <f t="shared" si="23"/>
        <v>14979.181518102409</v>
      </c>
      <c r="T46" s="49">
        <f t="shared" si="23"/>
        <v>5484.4745465774868</v>
      </c>
      <c r="U46" s="49">
        <f t="shared" si="23"/>
        <v>9494.7069715249236</v>
      </c>
      <c r="V46" s="49">
        <f>HermitePrediction!I38/HermitePrediction!I$10*V$18</f>
        <v>51979.577840118218</v>
      </c>
      <c r="W46" s="49">
        <f t="shared" si="13"/>
        <v>183535.13673868345</v>
      </c>
      <c r="X46" s="49">
        <f>HermitePrediction!J38/HermitePrediction!J$10*X$18</f>
        <v>161903.25182794305</v>
      </c>
      <c r="Y46" s="49">
        <f t="shared" si="18"/>
        <v>21631.884910740398</v>
      </c>
      <c r="Z46" s="49">
        <f t="shared" si="14"/>
        <v>200757.49596364755</v>
      </c>
      <c r="AA46" s="49">
        <f>'Ship Frgt'!Q36</f>
        <v>112768.7729569449</v>
      </c>
      <c r="AB46" s="49">
        <f>HermitePrediction!M38/HermitePrediction!M$10*AB$18</f>
        <v>29922.849596949032</v>
      </c>
      <c r="AC46" s="49">
        <f>HermitePrediction!N38/HermitePrediction!N$10*AC$18</f>
        <v>58065.873409753593</v>
      </c>
      <c r="AD46" s="49">
        <f t="shared" si="15"/>
        <v>607.39488839508044</v>
      </c>
      <c r="AE46" s="49">
        <f>HermitePrediction!L38/HermitePrediction!L$10*AE$18</f>
        <v>115.53040971678047</v>
      </c>
      <c r="AF46" s="49">
        <f>'Itnl Frgt Flight'!K38</f>
        <v>491.86447867829997</v>
      </c>
      <c r="AG46" s="49">
        <v>0</v>
      </c>
      <c r="AI46" s="191">
        <f t="shared" si="21"/>
        <v>0</v>
      </c>
    </row>
    <row r="47" spans="1:35">
      <c r="A47" s="48">
        <v>2052</v>
      </c>
      <c r="B47" s="49">
        <f t="shared" si="10"/>
        <v>65337.779775122755</v>
      </c>
      <c r="C47" s="49">
        <f>'Compare Regression and Actual'!B39</f>
        <v>56133.71</v>
      </c>
      <c r="D47" s="193">
        <f t="shared" si="19"/>
        <v>56133.71</v>
      </c>
      <c r="E47" s="193">
        <f t="shared" si="16"/>
        <v>0</v>
      </c>
      <c r="F47" s="49">
        <f>HermitePrediction!G39/HermitePrediction!G38*F46</f>
        <v>9204.0697751227544</v>
      </c>
      <c r="G47" s="52">
        <f t="shared" si="11"/>
        <v>15969.26081614627</v>
      </c>
      <c r="H47" s="52">
        <f>'Compare Regression and Actual'!C39</f>
        <v>6253.36</v>
      </c>
      <c r="I47" s="52">
        <f>HermitePrediction!F39/HermitePrediction!F38*I46</f>
        <v>9715.9008161462716</v>
      </c>
      <c r="J47" s="52">
        <f t="shared" si="1"/>
        <v>53.388769002525251</v>
      </c>
      <c r="K47" s="52">
        <f>HermitePrediction!D39</f>
        <v>51.5</v>
      </c>
      <c r="L47" s="180">
        <f t="shared" si="24"/>
        <v>1.8887690025252521</v>
      </c>
      <c r="M47" s="179">
        <f t="shared" si="22"/>
        <v>36110.482646401142</v>
      </c>
      <c r="N47" s="49">
        <f>'Compare Regression and Actual'!E39</f>
        <v>23505.37</v>
      </c>
      <c r="O47" s="49">
        <v>12605.11264640114</v>
      </c>
      <c r="P47" s="49">
        <v>47203.8125787315</v>
      </c>
      <c r="Q47" s="49">
        <f>P47*(1-jiaokeyuan2022!U34)</f>
        <v>42951.773223357384</v>
      </c>
      <c r="R47" s="49">
        <f>P47*jiaokeyuan2022!U34</f>
        <v>4252.0393553741187</v>
      </c>
      <c r="S47" s="49">
        <f t="shared" si="23"/>
        <v>14839.924489185176</v>
      </c>
      <c r="T47" s="49">
        <f t="shared" si="23"/>
        <v>5433.4870056624131</v>
      </c>
      <c r="U47" s="49">
        <f t="shared" si="23"/>
        <v>9406.4374835227645</v>
      </c>
      <c r="V47" s="49">
        <f>HermitePrediction!I39/HermitePrediction!I$10*V$18</f>
        <v>52344.104918087978</v>
      </c>
      <c r="W47" s="49">
        <f t="shared" si="13"/>
        <v>186953.06088102277</v>
      </c>
      <c r="X47" s="49">
        <f>HermitePrediction!J39/HermitePrediction!J$10*X$18</f>
        <v>164918.33135428932</v>
      </c>
      <c r="Y47" s="49">
        <f t="shared" si="18"/>
        <v>22034.729526733441</v>
      </c>
      <c r="Z47" s="49">
        <f t="shared" si="14"/>
        <v>202458.96942212936</v>
      </c>
      <c r="AA47" s="49">
        <f>'Ship Frgt'!Q37</f>
        <v>114365.79913883648</v>
      </c>
      <c r="AB47" s="49">
        <f>HermitePrediction!M39/HermitePrediction!M$10*AB$18</f>
        <v>29951.340297782386</v>
      </c>
      <c r="AC47" s="49">
        <f>HermitePrediction!N39/HermitePrediction!N$10*AC$18</f>
        <v>58141.829985510507</v>
      </c>
      <c r="AD47" s="49">
        <f t="shared" si="15"/>
        <v>616.41561841082432</v>
      </c>
      <c r="AE47" s="49">
        <f>HermitePrediction!L39/HermitePrediction!L$10*AE$18</f>
        <v>115.85384753162433</v>
      </c>
      <c r="AF47" s="49">
        <f>'Itnl Frgt Flight'!K39</f>
        <v>500.56177087920003</v>
      </c>
      <c r="AG47" s="49">
        <v>0</v>
      </c>
    </row>
    <row r="48" spans="1:35">
      <c r="A48" s="48">
        <v>2053</v>
      </c>
      <c r="B48" s="49">
        <f t="shared" si="10"/>
        <v>66778.831261020387</v>
      </c>
      <c r="C48" s="49">
        <f>'Compare Regression and Actual'!B40</f>
        <v>57773.61</v>
      </c>
      <c r="D48" s="193">
        <f t="shared" si="19"/>
        <v>57773.61</v>
      </c>
      <c r="E48" s="193">
        <f t="shared" si="16"/>
        <v>0</v>
      </c>
      <c r="F48" s="49">
        <f>HermitePrediction!G40/HermitePrediction!G39*F47</f>
        <v>9005.2212610203806</v>
      </c>
      <c r="G48" s="52">
        <f t="shared" si="11"/>
        <v>15130.499717410916</v>
      </c>
      <c r="H48" s="52">
        <f>'Compare Regression and Actual'!C40</f>
        <v>5796.33</v>
      </c>
      <c r="I48" s="52">
        <f>HermitePrediction!F40/HermitePrediction!F39*I47</f>
        <v>9334.1697174109158</v>
      </c>
      <c r="J48" s="52">
        <f t="shared" si="1"/>
        <v>51.512387023989895</v>
      </c>
      <c r="K48" s="52">
        <f>HermitePrediction!D40</f>
        <v>49.69</v>
      </c>
      <c r="L48" s="180">
        <f t="shared" si="24"/>
        <v>1.8223870239898987</v>
      </c>
      <c r="M48" s="179">
        <f t="shared" si="22"/>
        <v>36195.673402646869</v>
      </c>
      <c r="N48" s="49">
        <f>'Compare Regression and Actual'!E40</f>
        <v>22928.28</v>
      </c>
      <c r="O48" s="49">
        <v>13267.393402646871</v>
      </c>
      <c r="P48" s="49">
        <v>46724.812064870457</v>
      </c>
      <c r="Q48" s="49">
        <f>P48*(1-jiaokeyuan2022!U35)</f>
        <v>42566.865613756869</v>
      </c>
      <c r="R48" s="49">
        <f>P48*jiaokeyuan2022!U35</f>
        <v>4157.9464511135902</v>
      </c>
      <c r="S48" s="49">
        <f t="shared" si="23"/>
        <v>14689.336410221791</v>
      </c>
      <c r="T48" s="49">
        <f t="shared" si="23"/>
        <v>5378.3507163334807</v>
      </c>
      <c r="U48" s="49">
        <f t="shared" si="23"/>
        <v>9310.9856938883113</v>
      </c>
      <c r="V48" s="49">
        <f>HermitePrediction!I40/HermitePrediction!I$10*V$18</f>
        <v>52716.07255704709</v>
      </c>
      <c r="W48" s="49">
        <f t="shared" si="13"/>
        <v>190185.55440998348</v>
      </c>
      <c r="X48" s="49">
        <f>HermitePrediction!J40/HermitePrediction!J$10*X$18</f>
        <v>167769.83555752353</v>
      </c>
      <c r="Y48" s="49">
        <f t="shared" si="18"/>
        <v>22415.718852459937</v>
      </c>
      <c r="Z48" s="49">
        <f t="shared" si="14"/>
        <v>204149.0559397421</v>
      </c>
      <c r="AA48" s="49">
        <f>'Ship Frgt'!Q38</f>
        <v>115962.82532072805</v>
      </c>
      <c r="AB48" s="49">
        <f>HermitePrediction!M40/HermitePrediction!M$10*AB$18</f>
        <v>29980.49031149843</v>
      </c>
      <c r="AC48" s="49">
        <f>HermitePrediction!N40/HermitePrediction!N$10*AC$18</f>
        <v>58205.74030751564</v>
      </c>
      <c r="AD48" s="49">
        <f t="shared" si="15"/>
        <v>625.3283606357943</v>
      </c>
      <c r="AE48" s="49">
        <f>HermitePrediction!L40/HermitePrediction!L$10*AE$18</f>
        <v>116.15361916489422</v>
      </c>
      <c r="AF48" s="49">
        <f>'Itnl Frgt Flight'!K40</f>
        <v>509.17474147090002</v>
      </c>
      <c r="AG48" s="49">
        <v>0</v>
      </c>
    </row>
    <row r="49" spans="1:35">
      <c r="A49" s="48">
        <v>2054</v>
      </c>
      <c r="B49" s="49">
        <f t="shared" si="10"/>
        <v>68211.066675615148</v>
      </c>
      <c r="C49" s="49">
        <f>'Compare Regression and Actual'!B41</f>
        <v>59405.13</v>
      </c>
      <c r="D49" s="193">
        <f t="shared" si="19"/>
        <v>59405.13</v>
      </c>
      <c r="E49" s="193">
        <f t="shared" si="16"/>
        <v>0</v>
      </c>
      <c r="F49" s="49">
        <f>HermitePrediction!G41/HermitePrediction!G40*F48</f>
        <v>8805.9366756151521</v>
      </c>
      <c r="G49" s="52">
        <f t="shared" si="11"/>
        <v>14273.771654067437</v>
      </c>
      <c r="H49" s="52">
        <f>'Compare Regression and Actual'!C41</f>
        <v>5321.75</v>
      </c>
      <c r="I49" s="52">
        <f>HermitePrediction!F41/HermitePrediction!F40*I48</f>
        <v>8952.0216540674373</v>
      </c>
      <c r="J49" s="52">
        <f t="shared" si="1"/>
        <v>50.23727661868687</v>
      </c>
      <c r="K49" s="52">
        <f>HermitePrediction!D41</f>
        <v>48.46</v>
      </c>
      <c r="L49" s="180">
        <f t="shared" si="24"/>
        <v>1.7772766186868687</v>
      </c>
      <c r="M49" s="179">
        <f t="shared" si="22"/>
        <v>36280.311568581215</v>
      </c>
      <c r="N49" s="49">
        <f>'Compare Regression and Actual'!E41</f>
        <v>22314.87</v>
      </c>
      <c r="O49" s="49">
        <v>13965.441568581215</v>
      </c>
      <c r="P49" s="49">
        <v>46204.841362543673</v>
      </c>
      <c r="Q49" s="49">
        <f>P49*(1-jiaokeyuan2022!U36)</f>
        <v>42143.544463980987</v>
      </c>
      <c r="R49" s="49">
        <f>P49*jiaokeyuan2022!U36</f>
        <v>4061.2968985626871</v>
      </c>
      <c r="S49" s="49">
        <f t="shared" si="23"/>
        <v>14525.868132182854</v>
      </c>
      <c r="T49" s="49">
        <f t="shared" si="23"/>
        <v>5318.498473472685</v>
      </c>
      <c r="U49" s="49">
        <f t="shared" si="23"/>
        <v>9207.3696587101695</v>
      </c>
      <c r="V49" s="49">
        <f>HermitePrediction!I41/HermitePrediction!I$10*V$18</f>
        <v>53090.003537539247</v>
      </c>
      <c r="W49" s="49">
        <f t="shared" si="13"/>
        <v>193061.05540156038</v>
      </c>
      <c r="X49" s="49">
        <f>HermitePrediction!J41/HermitePrediction!J$10*X$18</f>
        <v>170306.42320740569</v>
      </c>
      <c r="Y49" s="49">
        <f t="shared" si="18"/>
        <v>22754.632194154699</v>
      </c>
      <c r="Z49" s="49">
        <f t="shared" si="14"/>
        <v>205836.23711054036</v>
      </c>
      <c r="AA49" s="49">
        <f>'Ship Frgt'!Q39</f>
        <v>117559.85150261963</v>
      </c>
      <c r="AB49" s="49">
        <f>HermitePrediction!M41/HermitePrediction!M$10*AB$18</f>
        <v>30009.80636469513</v>
      </c>
      <c r="AC49" s="49">
        <f>HermitePrediction!N41/HermitePrediction!N$10*AC$18</f>
        <v>58266.579243225606</v>
      </c>
      <c r="AD49" s="49">
        <f t="shared" si="15"/>
        <v>634.14436847097284</v>
      </c>
      <c r="AE49" s="49">
        <f>HermitePrediction!L41/HermitePrediction!L$10*AE$18</f>
        <v>116.44550207097281</v>
      </c>
      <c r="AF49" s="49">
        <f>'Itnl Frgt Flight'!K41</f>
        <v>517.69886640000004</v>
      </c>
      <c r="AG49" s="49">
        <v>0</v>
      </c>
    </row>
    <row r="50" spans="1:35">
      <c r="A50" s="48">
        <v>2055</v>
      </c>
      <c r="B50" s="49">
        <f t="shared" si="10"/>
        <v>69573.490370493309</v>
      </c>
      <c r="C50" s="49">
        <f>'Compare Regression and Actual'!B42</f>
        <v>60948</v>
      </c>
      <c r="D50" s="193">
        <f t="shared" si="19"/>
        <v>60948</v>
      </c>
      <c r="E50" s="193">
        <f t="shared" si="16"/>
        <v>0</v>
      </c>
      <c r="F50" s="49">
        <f>HermitePrediction!G42/HermitePrediction!G41*F49</f>
        <v>8625.4903704933058</v>
      </c>
      <c r="G50" s="52">
        <f t="shared" si="11"/>
        <v>13442.470927305676</v>
      </c>
      <c r="H50" s="52">
        <f>'Compare Regression and Actual'!C42</f>
        <v>4853</v>
      </c>
      <c r="I50" s="52">
        <f>HermitePrediction!F42/HermitePrediction!F41*I49</f>
        <v>8589.470927305676</v>
      </c>
      <c r="J50" s="52">
        <f t="shared" si="1"/>
        <v>49.760406060606059</v>
      </c>
      <c r="K50" s="52">
        <f>HermitePrediction!D42</f>
        <v>48</v>
      </c>
      <c r="L50" s="180">
        <f t="shared" si="24"/>
        <v>1.7604060606060603</v>
      </c>
      <c r="M50" s="179">
        <f t="shared" si="22"/>
        <v>36415.230946089418</v>
      </c>
      <c r="N50" s="49">
        <f>'Compare Regression and Actual'!E42</f>
        <v>21714</v>
      </c>
      <c r="O50" s="49">
        <v>14701.230946089416</v>
      </c>
      <c r="P50" s="49">
        <v>45638.277499561547</v>
      </c>
      <c r="Q50" s="49">
        <f>P50*(1-jiaokeyuan2022!U37)</f>
        <v>41676.540904213231</v>
      </c>
      <c r="R50" s="49">
        <f>P50*jiaokeyuan2022!U37</f>
        <v>3961.7365953483145</v>
      </c>
      <c r="S50" s="49">
        <f t="shared" si="23"/>
        <v>14347.751906275626</v>
      </c>
      <c r="T50" s="49">
        <f t="shared" si="23"/>
        <v>5253.2830338880804</v>
      </c>
      <c r="U50" s="49">
        <f t="shared" si="23"/>
        <v>9094.4688723875461</v>
      </c>
      <c r="V50" s="49">
        <f>HermitePrediction!I42/HermitePrediction!I$10*V$18</f>
        <v>53460.279682254506</v>
      </c>
      <c r="W50" s="49">
        <f t="shared" si="13"/>
        <v>195400.03312736176</v>
      </c>
      <c r="X50" s="49">
        <f>HermitePrediction!J42/HermitePrediction!J$10*X$18</f>
        <v>172369.72349142458</v>
      </c>
      <c r="Y50" s="49">
        <f t="shared" si="18"/>
        <v>23030.309635937196</v>
      </c>
      <c r="Z50" s="49">
        <f t="shared" si="14"/>
        <v>207529.03309090249</v>
      </c>
      <c r="AA50" s="49">
        <f>'Ship Frgt'!Q40</f>
        <v>119156.87768451056</v>
      </c>
      <c r="AB50" s="49">
        <f>HermitePrediction!M42/HermitePrediction!M$10*AB$18</f>
        <v>30038.793265523444</v>
      </c>
      <c r="AC50" s="49">
        <f>HermitePrediction!N42/HermitePrediction!N$10*AC$18</f>
        <v>58333.362140868514</v>
      </c>
      <c r="AD50" s="49">
        <f t="shared" si="15"/>
        <v>642.88278404453399</v>
      </c>
      <c r="AE50" s="49">
        <f>HermitePrediction!L42/HermitePrediction!L$10*AE$18</f>
        <v>116.75316243143401</v>
      </c>
      <c r="AF50" s="49">
        <f>'Itnl Frgt Flight'!K42</f>
        <v>526.12962161309997</v>
      </c>
      <c r="AG50" s="49">
        <v>0</v>
      </c>
    </row>
    <row r="51" spans="1:35">
      <c r="A51" s="48">
        <v>2056</v>
      </c>
      <c r="B51" s="49">
        <f t="shared" si="10"/>
        <v>70869.142988788561</v>
      </c>
      <c r="C51" s="49">
        <f>'Compare Regression and Actual'!B43</f>
        <v>62406.22</v>
      </c>
      <c r="D51" s="193">
        <f t="shared" si="19"/>
        <v>62406.22</v>
      </c>
      <c r="E51" s="193">
        <f t="shared" si="16"/>
        <v>0</v>
      </c>
      <c r="F51" s="49">
        <f>HermitePrediction!G43/HermitePrediction!G42*F50</f>
        <v>8462.9229887885576</v>
      </c>
      <c r="G51" s="52">
        <f t="shared" si="11"/>
        <v>12618.191196389085</v>
      </c>
      <c r="H51" s="52">
        <f>'Compare Regression and Actual'!C43</f>
        <v>4373.55</v>
      </c>
      <c r="I51" s="52">
        <f>HermitePrediction!F43/HermitePrediction!F42*I50</f>
        <v>8244.6411963890841</v>
      </c>
      <c r="J51" s="52">
        <f t="shared" si="1"/>
        <v>49.760406060606059</v>
      </c>
      <c r="K51" s="52">
        <f>HermitePrediction!D43</f>
        <v>48</v>
      </c>
      <c r="L51" s="180">
        <f t="shared" si="24"/>
        <v>1.7604060606060603</v>
      </c>
      <c r="M51" s="179">
        <f t="shared" si="22"/>
        <v>36592.786044829933</v>
      </c>
      <c r="N51" s="49">
        <f>'Compare Regression and Actual'!E43</f>
        <v>21115.94</v>
      </c>
      <c r="O51" s="49">
        <v>15476.84604482993</v>
      </c>
      <c r="P51" s="49">
        <v>45018.802167159978</v>
      </c>
      <c r="Q51" s="49">
        <f>P51*(1-jiaokeyuan2022!U38)</f>
        <v>41118.290819302907</v>
      </c>
      <c r="R51" s="49">
        <f>P51*jiaokeyuan2022!U38</f>
        <v>3900.511347857072</v>
      </c>
      <c r="S51" s="49">
        <f t="shared" si="23"/>
        <v>14153.001383943998</v>
      </c>
      <c r="T51" s="49">
        <f t="shared" si="23"/>
        <v>5181.9771163137675</v>
      </c>
      <c r="U51" s="49">
        <f t="shared" si="23"/>
        <v>8971.0242676302314</v>
      </c>
      <c r="V51" s="49">
        <f>HermitePrediction!I43/HermitePrediction!I$10*V$18</f>
        <v>53826.840580684147</v>
      </c>
      <c r="W51" s="49">
        <f t="shared" si="13"/>
        <v>197361.84387684785</v>
      </c>
      <c r="X51" s="49">
        <f>HermitePrediction!J43/HermitePrediction!J$10*X$18</f>
        <v>174100.3105902047</v>
      </c>
      <c r="Y51" s="49">
        <f t="shared" si="18"/>
        <v>23261.533286643156</v>
      </c>
      <c r="Z51" s="49">
        <f t="shared" si="14"/>
        <v>209227.46413898538</v>
      </c>
      <c r="AA51" s="49">
        <f>'Ship Frgt'!Q41</f>
        <v>120753.90386640214</v>
      </c>
      <c r="AB51" s="49">
        <f>HermitePrediction!M43/HermitePrediction!M$10*AB$18</f>
        <v>30067.450096517496</v>
      </c>
      <c r="AC51" s="49">
        <f>HermitePrediction!N43/HermitePrediction!N$10*AC$18</f>
        <v>58406.110176065762</v>
      </c>
      <c r="AD51" s="49">
        <f t="shared" si="15"/>
        <v>651.5311945758865</v>
      </c>
      <c r="AE51" s="49">
        <f>HermitePrediction!L43/HermitePrediction!L$10*AE$18</f>
        <v>117.06871151908653</v>
      </c>
      <c r="AF51" s="49">
        <f>'Itnl Frgt Flight'!K43</f>
        <v>534.46248305680001</v>
      </c>
      <c r="AG51" s="49">
        <v>0</v>
      </c>
    </row>
    <row r="52" spans="1:35">
      <c r="A52" s="48">
        <v>2057</v>
      </c>
      <c r="B52" s="49">
        <f t="shared" si="10"/>
        <v>72140.127962894083</v>
      </c>
      <c r="C52" s="49">
        <f>'Compare Regression and Actual'!B44</f>
        <v>63835.15</v>
      </c>
      <c r="D52" s="193">
        <f t="shared" si="19"/>
        <v>63835.15</v>
      </c>
      <c r="E52" s="193">
        <f t="shared" si="16"/>
        <v>0</v>
      </c>
      <c r="F52" s="49">
        <f>HermitePrediction!G44/HermitePrediction!G43*F51</f>
        <v>8304.9779628940851</v>
      </c>
      <c r="G52" s="52">
        <f t="shared" si="11"/>
        <v>11778.925040769953</v>
      </c>
      <c r="H52" s="52">
        <f>'Compare Regression and Actual'!C44</f>
        <v>3874.11</v>
      </c>
      <c r="I52" s="52">
        <f>HermitePrediction!F44/HermitePrediction!F43*I51</f>
        <v>7904.8150407699532</v>
      </c>
      <c r="J52" s="52">
        <f t="shared" si="1"/>
        <v>49.760406060606059</v>
      </c>
      <c r="K52" s="52">
        <f>HermitePrediction!D44</f>
        <v>48</v>
      </c>
      <c r="L52" s="180">
        <f t="shared" si="24"/>
        <v>1.7604060606060603</v>
      </c>
      <c r="M52" s="179">
        <f t="shared" si="22"/>
        <v>36780.708365995437</v>
      </c>
      <c r="N52" s="49">
        <f>'Compare Regression and Actual'!E44</f>
        <v>20486.22</v>
      </c>
      <c r="O52" s="49">
        <v>16294.488365995439</v>
      </c>
      <c r="P52" s="49">
        <v>44339.401720000875</v>
      </c>
      <c r="Q52" s="49">
        <f>P52*(1-jiaokeyuan2022!U39)</f>
        <v>40505.092687558004</v>
      </c>
      <c r="R52" s="49">
        <f>P52*jiaokeyuan2022!U39</f>
        <v>3834.3090324428686</v>
      </c>
      <c r="S52" s="49">
        <f t="shared" si="23"/>
        <v>13939.411616868651</v>
      </c>
      <c r="T52" s="49">
        <f t="shared" si="23"/>
        <v>5103.7734014099533</v>
      </c>
      <c r="U52" s="49">
        <f t="shared" si="23"/>
        <v>8835.6382154586972</v>
      </c>
      <c r="V52" s="49">
        <f>HermitePrediction!I44/HermitePrediction!I$10*V$18</f>
        <v>54193.421615950028</v>
      </c>
      <c r="W52" s="49">
        <f t="shared" si="13"/>
        <v>199174.01928831177</v>
      </c>
      <c r="X52" s="49">
        <f>HermitePrediction!J44/HermitePrediction!J$10*X$18</f>
        <v>175698.89872549122</v>
      </c>
      <c r="Y52" s="49">
        <f t="shared" si="18"/>
        <v>23475.12056282055</v>
      </c>
      <c r="Z52" s="49">
        <f t="shared" si="14"/>
        <v>210925.8505905116</v>
      </c>
      <c r="AA52" s="49">
        <f>'Ship Frgt'!Q42</f>
        <v>122350.93004829371</v>
      </c>
      <c r="AB52" s="49">
        <f>HermitePrediction!M44/HermitePrediction!M$10*AB$18</f>
        <v>30096.10696668259</v>
      </c>
      <c r="AC52" s="49">
        <f>HermitePrediction!N44/HermitePrediction!N$10*AC$18</f>
        <v>58478.813575535314</v>
      </c>
      <c r="AD52" s="49">
        <f t="shared" si="15"/>
        <v>660.07718728443911</v>
      </c>
      <c r="AE52" s="49">
        <f>HermitePrediction!L44/HermitePrediction!L$10*AE$18</f>
        <v>117.38426060673906</v>
      </c>
      <c r="AF52" s="49">
        <f>'Itnl Frgt Flight'!K44</f>
        <v>542.69292667770003</v>
      </c>
      <c r="AG52" s="49">
        <v>0</v>
      </c>
    </row>
    <row r="53" spans="1:35">
      <c r="A53" s="48">
        <v>2058</v>
      </c>
      <c r="B53" s="49">
        <f t="shared" si="10"/>
        <v>73376.945292809891</v>
      </c>
      <c r="C53" s="49">
        <f>'Compare Regression and Actual'!B45</f>
        <v>65225.29</v>
      </c>
      <c r="D53" s="193">
        <f t="shared" si="19"/>
        <v>65225.29</v>
      </c>
      <c r="E53" s="193">
        <f t="shared" si="16"/>
        <v>0</v>
      </c>
      <c r="F53" s="49">
        <f>HermitePrediction!G45/HermitePrediction!G44*F52</f>
        <v>8151.6552928098863</v>
      </c>
      <c r="G53" s="52">
        <f t="shared" si="11"/>
        <v>10950.729425056401</v>
      </c>
      <c r="H53" s="52">
        <f>'Compare Regression and Actual'!C45</f>
        <v>3380.32</v>
      </c>
      <c r="I53" s="52">
        <f>HermitePrediction!F45/HermitePrediction!F44*I52</f>
        <v>7570.4094250564012</v>
      </c>
      <c r="J53" s="52">
        <f t="shared" si="1"/>
        <v>49.760406060606059</v>
      </c>
      <c r="K53" s="52">
        <f>HermitePrediction!D45</f>
        <v>48</v>
      </c>
      <c r="L53" s="180">
        <f t="shared" si="24"/>
        <v>1.7604060606060603</v>
      </c>
      <c r="M53" s="179">
        <f t="shared" si="22"/>
        <v>36989.053045802961</v>
      </c>
      <c r="N53" s="49">
        <f>'Compare Regression and Actual'!E45</f>
        <v>19832.57</v>
      </c>
      <c r="O53" s="49">
        <v>17156.483045802961</v>
      </c>
      <c r="P53" s="49">
        <v>43592.367176171545</v>
      </c>
      <c r="Q53" s="49">
        <f>P53*(1-jiaokeyuan2022!U40)</f>
        <v>39829.873144417026</v>
      </c>
      <c r="R53" s="49">
        <f>P53*jiaokeyuan2022!U40</f>
        <v>3762.4940317545229</v>
      </c>
      <c r="S53" s="49">
        <f t="shared" si="23"/>
        <v>13704.559056966842</v>
      </c>
      <c r="T53" s="49">
        <f t="shared" si="23"/>
        <v>5017.7845317628753</v>
      </c>
      <c r="U53" s="49">
        <f t="shared" si="23"/>
        <v>8686.7745252039676</v>
      </c>
      <c r="V53" s="49">
        <f>HermitePrediction!I45/HermitePrediction!I$10*V$18</f>
        <v>54559.972445961539</v>
      </c>
      <c r="W53" s="49">
        <f t="shared" si="13"/>
        <v>200753.65409872521</v>
      </c>
      <c r="X53" s="49">
        <f>HermitePrediction!J45/HermitePrediction!J$10*X$18</f>
        <v>177092.35404446203</v>
      </c>
      <c r="Y53" s="49">
        <f t="shared" si="18"/>
        <v>23661.300054263189</v>
      </c>
      <c r="Z53" s="49">
        <f t="shared" si="14"/>
        <v>212624.19157975196</v>
      </c>
      <c r="AA53" s="49">
        <f>'Ship Frgt'!Q43</f>
        <v>123947.95623018529</v>
      </c>
      <c r="AB53" s="49">
        <f>HermitePrediction!M45/HermitePrediction!M$10*AB$18</f>
        <v>30124.76378481045</v>
      </c>
      <c r="AC53" s="49">
        <f>HermitePrediction!N45/HermitePrediction!N$10*AC$18</f>
        <v>58551.471564756248</v>
      </c>
      <c r="AD53" s="49">
        <f t="shared" si="15"/>
        <v>668.51623811679156</v>
      </c>
      <c r="AE53" s="49">
        <f>HermitePrediction!L45/HermitePrediction!L$10*AE$18</f>
        <v>117.69980969439158</v>
      </c>
      <c r="AF53" s="49">
        <f>'Itnl Frgt Flight'!K45</f>
        <v>550.81642842240001</v>
      </c>
      <c r="AG53" s="49">
        <v>0</v>
      </c>
    </row>
    <row r="54" spans="1:35">
      <c r="A54" s="48">
        <v>2059</v>
      </c>
      <c r="B54" s="49">
        <f t="shared" si="10"/>
        <v>74569.393335754241</v>
      </c>
      <c r="C54" s="49">
        <f>'Compare Regression and Actual'!B46</f>
        <v>66566.7</v>
      </c>
      <c r="D54" s="193">
        <f t="shared" si="19"/>
        <v>66566.7</v>
      </c>
      <c r="E54" s="193">
        <f t="shared" si="16"/>
        <v>0</v>
      </c>
      <c r="F54" s="49">
        <f>HermitePrediction!G46/HermitePrediction!G45*F53</f>
        <v>8002.6933357542493</v>
      </c>
      <c r="G54" s="52">
        <f t="shared" si="11"/>
        <v>10154.066760768736</v>
      </c>
      <c r="H54" s="52">
        <f>'Compare Regression and Actual'!C46</f>
        <v>2911.6</v>
      </c>
      <c r="I54" s="52">
        <f>HermitePrediction!F46/HermitePrediction!F45*I53</f>
        <v>7242.4667607687352</v>
      </c>
      <c r="J54" s="52">
        <f t="shared" si="1"/>
        <v>49.760406060606059</v>
      </c>
      <c r="K54" s="52">
        <f>HermitePrediction!D46</f>
        <v>48</v>
      </c>
      <c r="L54" s="180">
        <f t="shared" si="24"/>
        <v>1.7604060606060603</v>
      </c>
      <c r="M54" s="179">
        <f t="shared" si="22"/>
        <v>37227.535879432296</v>
      </c>
      <c r="N54" s="49">
        <f>'Compare Regression and Actual'!E46</f>
        <v>19162.25</v>
      </c>
      <c r="O54" s="49">
        <v>18065.2858794323</v>
      </c>
      <c r="P54" s="49">
        <v>42769.294217185219</v>
      </c>
      <c r="Q54" s="49">
        <f>P54*(1-jiaokeyuan2022!U41)</f>
        <v>39084.91828565803</v>
      </c>
      <c r="R54" s="49">
        <f>P54*jiaokeyuan2022!U41</f>
        <v>3684.3759315271868</v>
      </c>
      <c r="S54" s="49">
        <f t="shared" si="23"/>
        <v>13445.801556392607</v>
      </c>
      <c r="T54" s="49">
        <f t="shared" si="23"/>
        <v>4923.0431118848701</v>
      </c>
      <c r="U54" s="49">
        <f t="shared" si="23"/>
        <v>8522.7584445077391</v>
      </c>
      <c r="V54" s="49">
        <f>HermitePrediction!I46/HermitePrediction!I$10*V$18</f>
        <v>54926.432660209997</v>
      </c>
      <c r="W54" s="49">
        <f t="shared" si="13"/>
        <v>202016.06120060085</v>
      </c>
      <c r="X54" s="49">
        <f>HermitePrediction!J46/HermitePrediction!J$10*X$18</f>
        <v>178205.97086223442</v>
      </c>
      <c r="Y54" s="49">
        <f t="shared" si="18"/>
        <v>23810.090338366423</v>
      </c>
      <c r="Z54" s="49">
        <f t="shared" si="14"/>
        <v>214322.48623870782</v>
      </c>
      <c r="AA54" s="49">
        <f>'Ship Frgt'!Q44</f>
        <v>125544.98241207621</v>
      </c>
      <c r="AB54" s="49">
        <f>HermitePrediction!M46/HermitePrediction!M$10*AB$18</f>
        <v>30153.42045949402</v>
      </c>
      <c r="AC54" s="49">
        <f>HermitePrediction!N46/HermitePrediction!N$10*AC$18</f>
        <v>58624.083367137588</v>
      </c>
      <c r="AD54" s="49">
        <f t="shared" si="15"/>
        <v>676.84382301954417</v>
      </c>
      <c r="AE54" s="49">
        <f>HermitePrediction!L46/HermitePrediction!L$10*AE$18</f>
        <v>118.01535878204409</v>
      </c>
      <c r="AF54" s="49">
        <f>'Itnl Frgt Flight'!K46</f>
        <v>558.82846423750004</v>
      </c>
      <c r="AG54" s="49">
        <v>0</v>
      </c>
    </row>
    <row r="55" spans="1:35">
      <c r="A55" s="48">
        <v>2060</v>
      </c>
      <c r="B55" s="49">
        <f t="shared" si="10"/>
        <v>75707.004877466607</v>
      </c>
      <c r="C55" s="49">
        <f>'Compare Regression and Actual'!B47</f>
        <v>67849</v>
      </c>
      <c r="D55" s="193">
        <f t="shared" si="19"/>
        <v>67849</v>
      </c>
      <c r="E55" s="193">
        <f t="shared" si="16"/>
        <v>0</v>
      </c>
      <c r="F55" s="49">
        <f>HermitePrediction!G47/HermitePrediction!G46*F54</f>
        <v>7858.0048774666002</v>
      </c>
      <c r="G55" s="52">
        <f t="shared" si="11"/>
        <v>9402.6124948191391</v>
      </c>
      <c r="H55" s="52">
        <f>'Compare Regression and Actual'!C47</f>
        <v>2481</v>
      </c>
      <c r="I55" s="52">
        <f>HermitePrediction!F47/HermitePrediction!F46*I54</f>
        <v>6921.6124948191382</v>
      </c>
      <c r="J55" s="52">
        <f t="shared" si="1"/>
        <v>49.760406060606059</v>
      </c>
      <c r="K55" s="52">
        <f>HermitePrediction!D47</f>
        <v>48</v>
      </c>
      <c r="L55" s="180">
        <f t="shared" si="24"/>
        <v>1.7604060606060603</v>
      </c>
      <c r="M55" s="179">
        <f t="shared" si="22"/>
        <v>37505.490747330965</v>
      </c>
      <c r="N55" s="49">
        <f>'Compare Regression and Actual'!E47</f>
        <v>18482</v>
      </c>
      <c r="O55" s="49">
        <v>19023.490747330965</v>
      </c>
      <c r="P55" s="49">
        <v>41861.083187980425</v>
      </c>
      <c r="Q55" s="49">
        <f>P55*(1-jiaokeyuan2022!U42)</f>
        <v>38261.873092034781</v>
      </c>
      <c r="R55" s="49">
        <f>P55*jiaokeyuan2022!U42</f>
        <v>3599.2100959456448</v>
      </c>
      <c r="S55" s="49">
        <f t="shared" si="23"/>
        <v>13160.278367536523</v>
      </c>
      <c r="T55" s="49">
        <f t="shared" si="23"/>
        <v>4818.5017082142904</v>
      </c>
      <c r="U55" s="49">
        <f t="shared" si="23"/>
        <v>8341.7766593222332</v>
      </c>
      <c r="V55" s="49">
        <f>HermitePrediction!I47/HermitePrediction!I$10*V$18</f>
        <v>55292.731779768554</v>
      </c>
      <c r="W55" s="49">
        <f t="shared" si="13"/>
        <v>202875.86054693931</v>
      </c>
      <c r="X55" s="49">
        <f>HermitePrediction!J47/HermitePrediction!J$10*X$18</f>
        <v>178964.43222590201</v>
      </c>
      <c r="Y55" s="49">
        <f t="shared" si="18"/>
        <v>23911.428321037311</v>
      </c>
      <c r="Z55" s="49">
        <f t="shared" si="14"/>
        <v>216020.7336971192</v>
      </c>
      <c r="AA55" s="49">
        <f>'Ship Frgt'!Q45</f>
        <v>127142.00859396778</v>
      </c>
      <c r="AB55" s="49">
        <f>HermitePrediction!M47/HermitePrediction!M$10*AB$18</f>
        <v>30182.076899128006</v>
      </c>
      <c r="AC55" s="49">
        <f>HermitePrediction!N47/HermitePrediction!N$10*AC$18</f>
        <v>58696.64820402339</v>
      </c>
      <c r="AD55" s="49">
        <f t="shared" si="15"/>
        <v>685.0554179392966</v>
      </c>
      <c r="AE55" s="49">
        <f>HermitePrediction!L47/HermitePrediction!L$10*AE$18</f>
        <v>118.33090786969663</v>
      </c>
      <c r="AF55" s="49">
        <f>'Itnl Frgt Flight'!K47</f>
        <v>566.7245100696</v>
      </c>
      <c r="AG55" s="49">
        <v>0</v>
      </c>
    </row>
    <row r="56" spans="1:35">
      <c r="A56" s="48">
        <v>2061</v>
      </c>
      <c r="B56" s="49">
        <f t="shared" si="10"/>
        <v>76779.002703686376</v>
      </c>
      <c r="C56" s="49">
        <f>'Compare Regression and Actual'!B48</f>
        <v>69061.5</v>
      </c>
      <c r="D56" s="193">
        <f t="shared" si="19"/>
        <v>69061.5</v>
      </c>
      <c r="E56" s="193">
        <f t="shared" si="16"/>
        <v>0</v>
      </c>
      <c r="F56" s="49">
        <f>HermitePrediction!G48/HermitePrediction!G47*F55</f>
        <v>7717.5027036863703</v>
      </c>
      <c r="G56" s="52">
        <f t="shared" si="11"/>
        <v>8704.4220741197896</v>
      </c>
      <c r="H56" s="52">
        <f>'Compare Regression and Actual'!C48</f>
        <v>2095.9499999999998</v>
      </c>
      <c r="I56" s="52">
        <f>HermitePrediction!F48/HermitePrediction!F47*I55</f>
        <v>6608.4720741197907</v>
      </c>
      <c r="J56" s="52">
        <f t="shared" si="1"/>
        <v>49.760406060606059</v>
      </c>
      <c r="K56" s="52">
        <f>HermitePrediction!D48</f>
        <v>48</v>
      </c>
      <c r="L56" s="180">
        <f t="shared" si="24"/>
        <v>1.7604060606060603</v>
      </c>
      <c r="M56" s="179">
        <f t="shared" si="22"/>
        <v>37831.837467071506</v>
      </c>
      <c r="N56" s="49">
        <f>'Compare Regression and Actual'!E48</f>
        <v>17798</v>
      </c>
      <c r="O56" s="49">
        <v>20033.837467071506</v>
      </c>
      <c r="V56" s="49">
        <f>HermitePrediction!I48/HermitePrediction!I$10*V$18</f>
        <v>55658.809394128511</v>
      </c>
      <c r="W56" s="49">
        <f t="shared" si="13"/>
        <v>203248.45412247628</v>
      </c>
      <c r="X56" s="49">
        <f>HermitePrediction!J48/HermitePrediction!J$10*X$18</f>
        <v>179293.11104218513</v>
      </c>
      <c r="Y56" s="49">
        <f t="shared" si="18"/>
        <v>23955.343080291132</v>
      </c>
      <c r="Z56" s="49">
        <f t="shared" si="14"/>
        <v>217718.93308246729</v>
      </c>
      <c r="AA56" s="49">
        <f>'Ship Frgt'!Q46</f>
        <v>128739.03477585937</v>
      </c>
      <c r="AB56" s="49">
        <f>HermitePrediction!M48/HermitePrediction!M$10*AB$18</f>
        <v>30210.733011908109</v>
      </c>
      <c r="AC56" s="49">
        <f>HermitePrediction!N48/HermitePrediction!N$10*AC$18</f>
        <v>58769.165294699822</v>
      </c>
      <c r="AD56" s="49">
        <f t="shared" si="15"/>
        <v>693.14649882264916</v>
      </c>
      <c r="AE56" s="49">
        <f>HermitePrediction!L48/HermitePrediction!L$10*AE$18</f>
        <v>118.64645695734916</v>
      </c>
      <c r="AF56" s="49">
        <f>'Itnl Frgt Flight'!K48</f>
        <v>574.50004186529998</v>
      </c>
      <c r="AG56" s="49">
        <v>0</v>
      </c>
    </row>
    <row r="57" spans="1:35">
      <c r="A57" s="48">
        <v>2062</v>
      </c>
      <c r="B57" s="49">
        <f t="shared" si="10"/>
        <v>77774.349600152986</v>
      </c>
      <c r="C57" s="49">
        <f>'Compare Regression and Actual'!B49</f>
        <v>70193.25</v>
      </c>
      <c r="D57" s="193">
        <f t="shared" si="19"/>
        <v>70193.25</v>
      </c>
      <c r="E57" s="193">
        <f t="shared" si="16"/>
        <v>0</v>
      </c>
      <c r="F57" s="49">
        <f>HermitePrediction!G49/HermitePrediction!G48*F56</f>
        <v>7581.0996001529884</v>
      </c>
      <c r="G57" s="52">
        <f t="shared" si="11"/>
        <v>8062.9409455828754</v>
      </c>
      <c r="H57" s="52">
        <f>'Compare Regression and Actual'!C49</f>
        <v>1759.27</v>
      </c>
      <c r="I57" s="52">
        <f>HermitePrediction!F49/HermitePrediction!F48*I56</f>
        <v>6303.670945582875</v>
      </c>
      <c r="J57" s="52">
        <f t="shared" si="1"/>
        <v>49.760406060606059</v>
      </c>
      <c r="K57" s="52">
        <f>HermitePrediction!D49</f>
        <v>48</v>
      </c>
      <c r="L57" s="180">
        <f t="shared" si="24"/>
        <v>1.7604060606060603</v>
      </c>
      <c r="M57" s="179">
        <f t="shared" si="22"/>
        <v>38215.060095289286</v>
      </c>
      <c r="N57" s="49">
        <f>'Compare Regression and Actual'!E49</f>
        <v>17115.84</v>
      </c>
      <c r="O57" s="49">
        <v>21099.220095289285</v>
      </c>
      <c r="V57" s="49">
        <f>HermitePrediction!I49/HermitePrediction!I$10*V$18</f>
        <v>56024.605092781174</v>
      </c>
      <c r="W57" s="49">
        <f t="shared" si="13"/>
        <v>203051.81768727698</v>
      </c>
      <c r="X57" s="49">
        <f>HermitePrediction!J49/HermitePrediction!J$10*X$18</f>
        <v>179119.65064189161</v>
      </c>
      <c r="Y57" s="49">
        <f t="shared" si="18"/>
        <v>23932.167045385373</v>
      </c>
      <c r="Z57" s="49">
        <f t="shared" si="14"/>
        <v>219417.08351998503</v>
      </c>
      <c r="AA57" s="49">
        <f>'Ship Frgt'!Q47</f>
        <v>130336.06095775096</v>
      </c>
      <c r="AB57" s="49">
        <f>HermitePrediction!M49/HermitePrediction!M$10*AB$18</f>
        <v>30239.388705832236</v>
      </c>
      <c r="AC57" s="49">
        <f>HermitePrediction!N49/HermitePrediction!N$10*AC$18</f>
        <v>58841.633856401844</v>
      </c>
      <c r="AD57" s="49">
        <f t="shared" si="15"/>
        <v>701.11254161620172</v>
      </c>
      <c r="AE57" s="49">
        <f>HermitePrediction!L49/HermitePrediction!L$10*AE$18</f>
        <v>118.96200604500169</v>
      </c>
      <c r="AF57" s="49">
        <f>'Itnl Frgt Flight'!K49</f>
        <v>582.15053557120007</v>
      </c>
      <c r="AG57" s="49">
        <v>0</v>
      </c>
    </row>
    <row r="58" spans="1:35">
      <c r="A58" s="48">
        <v>2063</v>
      </c>
      <c r="B58" s="49">
        <f t="shared" si="10"/>
        <v>78681.848352605884</v>
      </c>
      <c r="C58" s="49">
        <f>'Compare Regression and Actual'!B50</f>
        <v>71233.14</v>
      </c>
      <c r="D58" s="193">
        <f t="shared" si="19"/>
        <v>71233.14</v>
      </c>
      <c r="E58" s="193">
        <f t="shared" si="16"/>
        <v>0</v>
      </c>
      <c r="F58" s="49">
        <f>HermitePrediction!G50/HermitePrediction!G49*F57</f>
        <v>7448.7083526058823</v>
      </c>
      <c r="G58" s="52">
        <f t="shared" si="11"/>
        <v>7477.7475915124533</v>
      </c>
      <c r="H58" s="52">
        <f>'Compare Regression and Actual'!C50</f>
        <v>1470.33</v>
      </c>
      <c r="I58" s="52">
        <f>HermitePrediction!F50/HermitePrediction!F49*I57</f>
        <v>6007.4175915124533</v>
      </c>
      <c r="J58" s="52">
        <f t="shared" si="1"/>
        <v>49.760406060606059</v>
      </c>
      <c r="K58" s="52">
        <f>HermitePrediction!D50</f>
        <v>48</v>
      </c>
      <c r="L58" s="180">
        <f t="shared" si="24"/>
        <v>1.7604060606060603</v>
      </c>
      <c r="M58" s="179">
        <f t="shared" si="22"/>
        <v>38663.175705647867</v>
      </c>
      <c r="N58" s="49">
        <f>'Compare Regression and Actual'!E50</f>
        <v>16440.48</v>
      </c>
      <c r="O58" s="49">
        <v>22222.695705647868</v>
      </c>
      <c r="V58" s="49">
        <f>HermitePrediction!I50/HermitePrediction!I$10*V$18</f>
        <v>56390.058465217808</v>
      </c>
      <c r="W58" s="49">
        <f t="shared" si="13"/>
        <v>202208.60929268005</v>
      </c>
      <c r="X58" s="49">
        <f>HermitePrediction!J50/HermitePrediction!J$10*X$18</f>
        <v>178375.82478118877</v>
      </c>
      <c r="Y58" s="49">
        <f t="shared" si="18"/>
        <v>23832.784511491271</v>
      </c>
      <c r="Z58" s="49">
        <f t="shared" si="14"/>
        <v>221115.18413266205</v>
      </c>
      <c r="AA58" s="49">
        <f>'Ship Frgt'!Q48</f>
        <v>131933.08713964254</v>
      </c>
      <c r="AB58" s="49">
        <f>HermitePrediction!M50/HermitePrediction!M$10*AB$18</f>
        <v>30268.043888699529</v>
      </c>
      <c r="AC58" s="49">
        <f>HermitePrediction!N50/HermitePrediction!N$10*AC$18</f>
        <v>58914.053104319988</v>
      </c>
      <c r="AD58" s="49">
        <f t="shared" si="15"/>
        <v>708.94902226655427</v>
      </c>
      <c r="AE58" s="49">
        <f>HermitePrediction!L50/HermitePrediction!L$10*AE$18</f>
        <v>119.2775551326542</v>
      </c>
      <c r="AF58" s="49">
        <f>'Itnl Frgt Flight'!K50</f>
        <v>589.67146713390002</v>
      </c>
      <c r="AG58" s="49">
        <v>0</v>
      </c>
    </row>
    <row r="59" spans="1:35">
      <c r="A59" s="48">
        <v>2064</v>
      </c>
      <c r="B59" s="49">
        <f t="shared" si="10"/>
        <v>79490.174532523917</v>
      </c>
      <c r="C59" s="49">
        <f>'Compare Regression and Actual'!B51</f>
        <v>72170.02</v>
      </c>
      <c r="D59" s="193">
        <f t="shared" si="19"/>
        <v>72170.02</v>
      </c>
      <c r="E59" s="193">
        <f t="shared" si="16"/>
        <v>0</v>
      </c>
      <c r="F59" s="49">
        <f>HermitePrediction!G51/HermitePrediction!G50*F58</f>
        <v>7320.1545325239094</v>
      </c>
      <c r="G59" s="52">
        <f t="shared" si="11"/>
        <v>6946.3389765166476</v>
      </c>
      <c r="H59" s="52">
        <f>'Compare Regression and Actual'!C51</f>
        <v>1226.21</v>
      </c>
      <c r="I59" s="52">
        <f>HermitePrediction!F51/HermitePrediction!F50*I58</f>
        <v>5720.1289765166475</v>
      </c>
      <c r="J59" s="52">
        <f t="shared" si="1"/>
        <v>49.760406060606059</v>
      </c>
      <c r="K59" s="52">
        <f>HermitePrediction!D51</f>
        <v>48</v>
      </c>
      <c r="L59" s="180">
        <f t="shared" si="24"/>
        <v>1.7604060606060603</v>
      </c>
      <c r="M59" s="179">
        <f t="shared" si="22"/>
        <v>39183.773670281662</v>
      </c>
      <c r="N59" s="49">
        <f>'Compare Regression and Actual'!E51</f>
        <v>15776.28</v>
      </c>
      <c r="O59" s="49">
        <v>23407.493670281663</v>
      </c>
      <c r="V59" s="49">
        <f>HermitePrediction!I51/HermitePrediction!I$10*V$18</f>
        <v>56755.099032511593</v>
      </c>
      <c r="W59" s="49">
        <f t="shared" si="13"/>
        <v>200648.49557822978</v>
      </c>
      <c r="X59" s="49">
        <f>HermitePrediction!J51/HermitePrediction!J$10*X$18</f>
        <v>176999.58975568245</v>
      </c>
      <c r="Y59" s="49">
        <f t="shared" si="18"/>
        <v>23648.905822547331</v>
      </c>
      <c r="Z59" s="49">
        <f t="shared" si="14"/>
        <v>222813.23404125191</v>
      </c>
      <c r="AA59" s="49">
        <f>'Ship Frgt'!Q49</f>
        <v>133530.11332153348</v>
      </c>
      <c r="AB59" s="49">
        <f>HermitePrediction!M51/HermitePrediction!M$10*AB$18</f>
        <v>30296.698468111772</v>
      </c>
      <c r="AC59" s="49">
        <f>HermitePrediction!N51/HermitePrediction!N$10*AC$18</f>
        <v>58986.422251606658</v>
      </c>
      <c r="AD59" s="49">
        <f t="shared" si="15"/>
        <v>716.65141672030677</v>
      </c>
      <c r="AE59" s="49">
        <f>HermitePrediction!L51/HermitePrediction!L$10*AE$18</f>
        <v>119.59310422030671</v>
      </c>
      <c r="AF59" s="49">
        <f>'Itnl Frgt Flight'!K51</f>
        <v>597.05831250000006</v>
      </c>
      <c r="AG59" s="49">
        <v>0</v>
      </c>
    </row>
    <row r="60" spans="1:35">
      <c r="A60" s="48">
        <v>2065</v>
      </c>
      <c r="B60" s="49">
        <f t="shared" si="10"/>
        <v>80188.20092564651</v>
      </c>
      <c r="C60" s="49">
        <f>'Compare Regression and Actual'!B52</f>
        <v>72992.850000000006</v>
      </c>
      <c r="D60" s="193">
        <f t="shared" si="19"/>
        <v>72992.850000000006</v>
      </c>
      <c r="E60" s="193">
        <f t="shared" si="16"/>
        <v>0</v>
      </c>
      <c r="F60" s="49">
        <f>HermitePrediction!G52/HermitePrediction!G51*F59</f>
        <v>7195.3509256464986</v>
      </c>
      <c r="G60" s="52">
        <f t="shared" si="11"/>
        <v>6464.6435828995163</v>
      </c>
      <c r="H60" s="52">
        <f>'Compare Regression and Actual'!C52</f>
        <v>1022.63</v>
      </c>
      <c r="I60" s="52">
        <f>HermitePrediction!F52/HermitePrediction!F51*I59</f>
        <v>5442.0135828995162</v>
      </c>
      <c r="J60" s="52">
        <f t="shared" si="1"/>
        <v>49.760406060606059</v>
      </c>
      <c r="K60" s="52">
        <f>HermitePrediction!D52</f>
        <v>48</v>
      </c>
      <c r="L60" s="180">
        <f t="shared" si="24"/>
        <v>1.7604060606060603</v>
      </c>
      <c r="M60" s="179">
        <f t="shared" si="22"/>
        <v>39784.045473754246</v>
      </c>
      <c r="N60" s="49">
        <f>'Compare Regression and Actual'!E52</f>
        <v>15127.02</v>
      </c>
      <c r="O60" s="49">
        <v>24657.025473754245</v>
      </c>
      <c r="V60" s="49">
        <f>HermitePrediction!I52/HermitePrediction!I$10*V$18</f>
        <v>57119.656315735701</v>
      </c>
      <c r="W60" s="49">
        <f t="shared" si="13"/>
        <v>198310.65625305503</v>
      </c>
      <c r="X60" s="49">
        <f>HermitePrediction!J52/HermitePrediction!J$10*X$18</f>
        <v>174937.29369770229</v>
      </c>
      <c r="Y60" s="49">
        <f t="shared" si="18"/>
        <v>23373.362555352738</v>
      </c>
      <c r="Z60" s="49">
        <f t="shared" si="14"/>
        <v>224511.23236428131</v>
      </c>
      <c r="AA60" s="49">
        <f>'Ship Frgt'!Q50</f>
        <v>135127.13950342507</v>
      </c>
      <c r="AB60" s="49">
        <f>HermitePrediction!M52/HermitePrediction!M$10*AB$18</f>
        <v>30325.352351472437</v>
      </c>
      <c r="AC60" s="49">
        <f>HermitePrediction!N52/HermitePrediction!N$10*AC$18</f>
        <v>59058.740509383795</v>
      </c>
      <c r="AD60" s="49">
        <f t="shared" si="15"/>
        <v>724.21520092405933</v>
      </c>
      <c r="AE60" s="49">
        <f>HermitePrediction!L52/HermitePrediction!L$10*AE$18</f>
        <v>119.90865330795926</v>
      </c>
      <c r="AF60" s="49">
        <f>'Itnl Frgt Flight'!K52</f>
        <v>604.30654761610003</v>
      </c>
    </row>
    <row r="62" spans="1:35" ht="25.85">
      <c r="B62" s="48" t="str">
        <f>B2</f>
        <v>铁路旅客周转量</v>
      </c>
      <c r="C62" s="48" t="str">
        <f t="shared" ref="C62:R62" si="25">C2</f>
        <v>营运铁路旅客周转量</v>
      </c>
      <c r="D62" s="48" t="str">
        <f t="shared" si="25"/>
        <v>高铁旅客周转量</v>
      </c>
      <c r="E62" s="48" t="str">
        <f t="shared" si="25"/>
        <v>客运机车旅客周转量</v>
      </c>
      <c r="F62" s="48" t="str">
        <f t="shared" si="25"/>
        <v>城市轨道交通周转量</v>
      </c>
      <c r="G62" s="48" t="str">
        <f t="shared" si="25"/>
        <v>重型车旅客周转量</v>
      </c>
      <c r="H62" s="48" t="str">
        <f t="shared" si="25"/>
        <v>公路旅客周转量</v>
      </c>
      <c r="I62" s="48" t="str">
        <f t="shared" si="25"/>
        <v>城市公交旅客周转量</v>
      </c>
      <c r="J62" s="48" t="str">
        <f t="shared" si="25"/>
        <v>水运旅客周转量</v>
      </c>
      <c r="K62" s="48" t="str">
        <f t="shared" si="25"/>
        <v>营运水运旅客周转量</v>
      </c>
      <c r="L62" s="48" t="str">
        <f t="shared" si="25"/>
        <v>城市轮渡旅客周转量</v>
      </c>
      <c r="M62" s="48" t="str">
        <f t="shared" si="25"/>
        <v>民用航空旅客周转量</v>
      </c>
      <c r="N62" s="48" t="str">
        <f t="shared" si="25"/>
        <v>国内民航周转量</v>
      </c>
      <c r="O62" s="48" t="str">
        <f t="shared" si="25"/>
        <v>国际民航周转量</v>
      </c>
      <c r="P62" s="48" t="str">
        <f t="shared" si="25"/>
        <v>轻型车旅客周转量</v>
      </c>
      <c r="Q62" s="48" t="str">
        <f t="shared" si="25"/>
        <v>私家车出行周转量</v>
      </c>
      <c r="R62" s="48" t="str">
        <f t="shared" si="25"/>
        <v>出租网约车出行周转量</v>
      </c>
      <c r="S62" s="48" t="str">
        <f>S2</f>
        <v>两轮车出行量</v>
      </c>
      <c r="T62" s="48" t="s">
        <v>1047</v>
      </c>
      <c r="U62" s="48" t="s">
        <v>1043</v>
      </c>
      <c r="V62" s="199" t="s">
        <v>414</v>
      </c>
      <c r="W62" s="199" t="s">
        <v>415</v>
      </c>
      <c r="X62" s="199" t="s">
        <v>1049</v>
      </c>
      <c r="Y62" s="199" t="s">
        <v>1050</v>
      </c>
      <c r="Z62" s="199" t="s">
        <v>416</v>
      </c>
      <c r="AA62" s="199" t="s">
        <v>417</v>
      </c>
      <c r="AB62" s="199" t="s">
        <v>418</v>
      </c>
      <c r="AC62" s="199" t="s">
        <v>419</v>
      </c>
      <c r="AD62" s="199" t="s">
        <v>420</v>
      </c>
      <c r="AE62" s="199" t="s">
        <v>1048</v>
      </c>
      <c r="AF62" s="199" t="s">
        <v>1076</v>
      </c>
      <c r="AG62" s="47" t="s">
        <v>1073</v>
      </c>
    </row>
    <row r="63" spans="1:35">
      <c r="A63" s="48">
        <v>2019</v>
      </c>
      <c r="B63" s="49">
        <f>B11</f>
        <v>16789.142113919504</v>
      </c>
      <c r="C63" s="49">
        <f t="shared" ref="C63:S66" si="26">C11</f>
        <v>14706.64</v>
      </c>
      <c r="D63" s="49">
        <f t="shared" si="26"/>
        <v>7764.7058823529396</v>
      </c>
      <c r="E63" s="49">
        <f t="shared" si="26"/>
        <v>6941.9341176470598</v>
      </c>
      <c r="F63" s="49">
        <f t="shared" si="26"/>
        <v>2082.5021139195055</v>
      </c>
      <c r="G63" s="49">
        <f t="shared" si="26"/>
        <v>23204.206718553265</v>
      </c>
      <c r="H63" s="49">
        <f t="shared" si="26"/>
        <v>8857.08</v>
      </c>
      <c r="I63" s="49">
        <f t="shared" si="26"/>
        <v>14347.126718553263</v>
      </c>
      <c r="J63" s="49">
        <f t="shared" si="26"/>
        <v>83.520761363636367</v>
      </c>
      <c r="K63" s="49">
        <f t="shared" si="26"/>
        <v>80.22</v>
      </c>
      <c r="L63" s="49">
        <f t="shared" si="26"/>
        <v>3.3007613636363633</v>
      </c>
      <c r="M63" s="49">
        <f t="shared" si="26"/>
        <v>11705.3</v>
      </c>
      <c r="N63" s="49">
        <f t="shared" si="26"/>
        <v>8502.1560000000009</v>
      </c>
      <c r="O63" s="49">
        <f t="shared" si="26"/>
        <v>3203.1439999999984</v>
      </c>
      <c r="P63" s="49">
        <f t="shared" si="26"/>
        <v>35870.105877516711</v>
      </c>
      <c r="Q63" s="49">
        <f t="shared" si="26"/>
        <v>25898.127466925504</v>
      </c>
      <c r="R63" s="49">
        <f t="shared" si="26"/>
        <v>9971.9784105912095</v>
      </c>
      <c r="S63" s="49"/>
      <c r="T63" s="49"/>
      <c r="U63" s="49">
        <f t="shared" ref="U63:AF63" si="27">U11</f>
        <v>6926.6560634999987</v>
      </c>
      <c r="V63" s="49">
        <f t="shared" si="27"/>
        <v>30181.95</v>
      </c>
      <c r="W63" s="49">
        <f t="shared" si="27"/>
        <v>0</v>
      </c>
      <c r="X63" s="49">
        <f t="shared" si="27"/>
        <v>59636.39</v>
      </c>
      <c r="Y63" s="49">
        <f t="shared" si="27"/>
        <v>0</v>
      </c>
      <c r="Z63" s="49">
        <f t="shared" si="27"/>
        <v>103963.04</v>
      </c>
      <c r="AA63" s="49">
        <f t="shared" si="27"/>
        <v>54057</v>
      </c>
      <c r="AB63" s="49">
        <f t="shared" si="27"/>
        <v>16302.479999999996</v>
      </c>
      <c r="AC63" s="49">
        <f t="shared" si="27"/>
        <v>33603.56</v>
      </c>
      <c r="AD63" s="49">
        <f t="shared" si="27"/>
        <v>263.2</v>
      </c>
      <c r="AE63" s="49">
        <f t="shared" si="27"/>
        <v>78.59</v>
      </c>
      <c r="AF63" s="49">
        <f t="shared" si="27"/>
        <v>184.60999999999999</v>
      </c>
      <c r="AH63" s="49">
        <v>2019</v>
      </c>
      <c r="AI63" s="49"/>
    </row>
    <row r="64" spans="1:35">
      <c r="A64" s="48">
        <v>2020</v>
      </c>
      <c r="B64" s="49">
        <f t="shared" ref="B64:Q66" si="28">B12</f>
        <v>9800.2888434476972</v>
      </c>
      <c r="C64" s="49">
        <f t="shared" si="28"/>
        <v>8266.19</v>
      </c>
      <c r="D64" s="49">
        <f t="shared" si="28"/>
        <v>4862.7450980392096</v>
      </c>
      <c r="E64" s="49">
        <f t="shared" si="28"/>
        <v>3403.444901960791</v>
      </c>
      <c r="F64" s="49">
        <f t="shared" si="28"/>
        <v>1534.0988434476969</v>
      </c>
      <c r="G64" s="49">
        <f t="shared" si="28"/>
        <v>13815.571950993441</v>
      </c>
      <c r="H64" s="49">
        <f t="shared" si="28"/>
        <v>4641.01</v>
      </c>
      <c r="I64" s="49">
        <f t="shared" si="28"/>
        <v>9174.5619509934404</v>
      </c>
      <c r="J64" s="49">
        <f t="shared" si="28"/>
        <v>34.509590361445788</v>
      </c>
      <c r="K64" s="49">
        <f t="shared" si="28"/>
        <v>32.99</v>
      </c>
      <c r="L64" s="49">
        <f t="shared" si="28"/>
        <v>1.5195903614457831</v>
      </c>
      <c r="M64" s="49">
        <f t="shared" si="28"/>
        <v>6311.28</v>
      </c>
      <c r="N64" s="49">
        <f t="shared" si="28"/>
        <v>5868.87</v>
      </c>
      <c r="O64" s="49">
        <f t="shared" si="28"/>
        <v>442.40999999999985</v>
      </c>
      <c r="P64" s="49">
        <f t="shared" si="28"/>
        <v>35819.116594201943</v>
      </c>
      <c r="Q64" s="49">
        <f t="shared" si="28"/>
        <v>26194.519965339885</v>
      </c>
      <c r="R64" s="49">
        <f t="shared" si="26"/>
        <v>9624.5966288620602</v>
      </c>
      <c r="S64" s="49"/>
      <c r="T64" s="49"/>
      <c r="U64" s="49">
        <f t="shared" ref="U64:AF64" si="29">U12</f>
        <v>7169.6397663749995</v>
      </c>
      <c r="V64" s="49">
        <f t="shared" si="29"/>
        <v>30514.46</v>
      </c>
      <c r="W64" s="49">
        <f t="shared" si="29"/>
        <v>0</v>
      </c>
      <c r="X64" s="49">
        <f t="shared" si="29"/>
        <v>60171.85</v>
      </c>
      <c r="Y64" s="49">
        <f t="shared" si="29"/>
        <v>0</v>
      </c>
      <c r="Z64" s="49">
        <f t="shared" si="29"/>
        <v>105834.44</v>
      </c>
      <c r="AA64" s="49">
        <f t="shared" si="29"/>
        <v>55436.129189683481</v>
      </c>
      <c r="AB64" s="49">
        <f t="shared" si="29"/>
        <v>15937.440000000002</v>
      </c>
      <c r="AC64" s="49">
        <f t="shared" si="29"/>
        <v>34460.870810316519</v>
      </c>
      <c r="AD64" s="49">
        <f t="shared" si="29"/>
        <v>240.2</v>
      </c>
      <c r="AE64" s="49">
        <f t="shared" si="29"/>
        <v>67.87</v>
      </c>
      <c r="AF64" s="49">
        <f t="shared" si="29"/>
        <v>172.32999999999998</v>
      </c>
      <c r="AH64" s="49"/>
      <c r="AI64" s="49"/>
    </row>
    <row r="65" spans="1:35">
      <c r="A65" s="48">
        <v>2021</v>
      </c>
      <c r="B65" s="49">
        <f t="shared" si="28"/>
        <v>11637.142760573252</v>
      </c>
      <c r="C65" s="49">
        <f t="shared" si="26"/>
        <v>9567.81</v>
      </c>
      <c r="D65" s="49">
        <f t="shared" si="26"/>
        <v>6078.4313725490101</v>
      </c>
      <c r="E65" s="49">
        <f t="shared" si="26"/>
        <v>3489.3786274509894</v>
      </c>
      <c r="F65" s="49">
        <f t="shared" si="26"/>
        <v>2069.332760573252</v>
      </c>
      <c r="G65" s="49">
        <f t="shared" si="26"/>
        <v>13772.735596229206</v>
      </c>
      <c r="H65" s="49">
        <f t="shared" si="26"/>
        <v>3627.54</v>
      </c>
      <c r="I65" s="49">
        <f t="shared" si="26"/>
        <v>10145.195596229205</v>
      </c>
      <c r="J65" s="49">
        <f t="shared" si="26"/>
        <v>35.394678571428571</v>
      </c>
      <c r="K65" s="49">
        <f t="shared" si="26"/>
        <v>33.11</v>
      </c>
      <c r="L65" s="49">
        <f t="shared" si="26"/>
        <v>2.2846785714285716</v>
      </c>
      <c r="M65" s="49">
        <f t="shared" si="26"/>
        <v>6529.68</v>
      </c>
      <c r="N65" s="49">
        <f t="shared" si="26"/>
        <v>6439.12</v>
      </c>
      <c r="O65" s="49">
        <f t="shared" si="26"/>
        <v>90.5600000000004</v>
      </c>
      <c r="P65" s="49">
        <f t="shared" si="26"/>
        <v>36493.370105164526</v>
      </c>
      <c r="Q65" s="49">
        <f t="shared" si="26"/>
        <v>27027.080422547995</v>
      </c>
      <c r="R65" s="49">
        <f t="shared" si="26"/>
        <v>9466.2896826165306</v>
      </c>
      <c r="S65" s="49"/>
      <c r="T65" s="49"/>
      <c r="U65" s="49">
        <f t="shared" ref="U65:AF65" si="30">U13</f>
        <v>7655.607172125</v>
      </c>
      <c r="V65" s="49">
        <f t="shared" si="30"/>
        <v>33238</v>
      </c>
      <c r="W65" s="49">
        <f t="shared" si="30"/>
        <v>0</v>
      </c>
      <c r="X65" s="49">
        <f t="shared" si="30"/>
        <v>69087.649999999994</v>
      </c>
      <c r="Y65" s="49">
        <f t="shared" si="30"/>
        <v>0</v>
      </c>
      <c r="Z65" s="49">
        <f t="shared" si="30"/>
        <v>115577.51000000001</v>
      </c>
      <c r="AA65" s="49">
        <f t="shared" si="30"/>
        <v>60335.514557515948</v>
      </c>
      <c r="AB65" s="49">
        <f t="shared" si="30"/>
        <v>17735.509999999995</v>
      </c>
      <c r="AC65" s="49">
        <f t="shared" si="30"/>
        <v>37506.485442484052</v>
      </c>
      <c r="AD65" s="49">
        <f t="shared" si="30"/>
        <v>278.16000000000003</v>
      </c>
      <c r="AE65" s="49">
        <f t="shared" si="30"/>
        <v>70.59</v>
      </c>
      <c r="AF65" s="49">
        <f t="shared" si="30"/>
        <v>207.57000000000002</v>
      </c>
      <c r="AH65" s="49"/>
      <c r="AI65" s="49"/>
    </row>
    <row r="66" spans="1:35">
      <c r="A66" s="48">
        <v>2022</v>
      </c>
      <c r="B66" s="49">
        <f t="shared" si="28"/>
        <v>8261.5501573696183</v>
      </c>
      <c r="C66" s="49">
        <f t="shared" si="26"/>
        <v>6577.53</v>
      </c>
      <c r="D66" s="49">
        <f t="shared" si="26"/>
        <v>4352.9411764705801</v>
      </c>
      <c r="E66" s="49">
        <f t="shared" si="26"/>
        <v>2224.5888235294196</v>
      </c>
      <c r="F66" s="49">
        <f t="shared" si="26"/>
        <v>1684.0201573696179</v>
      </c>
      <c r="G66" s="49">
        <f t="shared" si="26"/>
        <v>9736.4462225846619</v>
      </c>
      <c r="H66" s="49">
        <f t="shared" si="26"/>
        <v>2407.54</v>
      </c>
      <c r="I66" s="49">
        <f t="shared" si="26"/>
        <v>7328.9062225846628</v>
      </c>
      <c r="J66" s="49">
        <f t="shared" si="26"/>
        <v>24.505949367088608</v>
      </c>
      <c r="K66" s="49">
        <f t="shared" si="26"/>
        <v>22.6</v>
      </c>
      <c r="L66" s="49">
        <f t="shared" si="26"/>
        <v>1.9059493670886078</v>
      </c>
      <c r="M66" s="49">
        <f t="shared" si="26"/>
        <v>3913.87</v>
      </c>
      <c r="N66" s="49">
        <f t="shared" si="26"/>
        <v>3805.01</v>
      </c>
      <c r="O66" s="49">
        <f t="shared" si="26"/>
        <v>108.85999999999967</v>
      </c>
      <c r="P66" s="49">
        <f t="shared" si="26"/>
        <v>39023.258021204463</v>
      </c>
      <c r="Q66" s="49">
        <f t="shared" si="26"/>
        <v>29263.734786320518</v>
      </c>
      <c r="R66" s="49">
        <f t="shared" si="26"/>
        <v>9759.5232348839472</v>
      </c>
      <c r="S66" s="49">
        <f t="shared" si="26"/>
        <v>12676.974577874998</v>
      </c>
      <c r="T66" s="49">
        <f t="shared" ref="T66:U66" si="31">T14</f>
        <v>4535.3999999999996</v>
      </c>
      <c r="U66" s="49">
        <f t="shared" si="31"/>
        <v>8141.5745778749988</v>
      </c>
      <c r="V66" s="49">
        <f t="shared" ref="V66:AF66" si="32">V14</f>
        <v>35945.69</v>
      </c>
      <c r="W66" s="49">
        <f t="shared" si="32"/>
        <v>0</v>
      </c>
      <c r="X66" s="49">
        <f t="shared" si="32"/>
        <v>68958.039999999994</v>
      </c>
      <c r="Y66" s="49">
        <f t="shared" si="32"/>
        <v>9326.6844509999992</v>
      </c>
      <c r="Z66" s="49">
        <f t="shared" si="32"/>
        <v>121003.14000000001</v>
      </c>
      <c r="AA66" s="49">
        <f t="shared" si="32"/>
        <v>62885.414934606852</v>
      </c>
      <c r="AB66" s="49">
        <f t="shared" si="32"/>
        <v>19026.14</v>
      </c>
      <c r="AC66" s="49">
        <f t="shared" si="32"/>
        <v>39091.585065393148</v>
      </c>
      <c r="AD66" s="49">
        <f t="shared" si="32"/>
        <v>254.10000000000002</v>
      </c>
      <c r="AE66" s="49">
        <f t="shared" si="32"/>
        <v>52.3</v>
      </c>
      <c r="AF66" s="49">
        <f t="shared" si="32"/>
        <v>201.8</v>
      </c>
      <c r="AH66" s="49">
        <v>2022</v>
      </c>
      <c r="AI66" s="49"/>
    </row>
    <row r="67" spans="1:35">
      <c r="A67" s="48">
        <v>2023</v>
      </c>
      <c r="B67" s="49">
        <f>B18</f>
        <v>17446.781930877962</v>
      </c>
      <c r="C67" s="49">
        <f t="shared" ref="C67:S67" si="33">C18</f>
        <v>14729.36</v>
      </c>
      <c r="D67" s="49">
        <f t="shared" si="33"/>
        <v>9843.1372549019597</v>
      </c>
      <c r="E67" s="49">
        <f t="shared" si="33"/>
        <v>4886.2227450980408</v>
      </c>
      <c r="F67" s="49">
        <f t="shared" si="33"/>
        <v>2717.4219308779611</v>
      </c>
      <c r="G67" s="49">
        <f t="shared" si="33"/>
        <v>13471.23372083608</v>
      </c>
      <c r="H67" s="49">
        <f t="shared" si="33"/>
        <v>3517.58</v>
      </c>
      <c r="I67" s="49">
        <f t="shared" si="33"/>
        <v>9953.6537208360805</v>
      </c>
      <c r="J67" s="49">
        <f t="shared" si="33"/>
        <v>56.948900000000002</v>
      </c>
      <c r="K67" s="49">
        <f t="shared" si="33"/>
        <v>53.77</v>
      </c>
      <c r="L67" s="49">
        <f t="shared" si="33"/>
        <v>3.1788999999999996</v>
      </c>
      <c r="M67" s="49">
        <f t="shared" si="33"/>
        <v>10308.98</v>
      </c>
      <c r="N67" s="49">
        <f t="shared" si="33"/>
        <v>9079.4599999999991</v>
      </c>
      <c r="O67" s="49">
        <f t="shared" si="33"/>
        <v>1229.5200000000004</v>
      </c>
      <c r="P67" s="49">
        <f t="shared" si="33"/>
        <v>42075.651389809653</v>
      </c>
      <c r="Q67" s="49">
        <f t="shared" si="33"/>
        <v>31944.14764407312</v>
      </c>
      <c r="R67" s="49">
        <f t="shared" si="33"/>
        <v>10131.503745736532</v>
      </c>
      <c r="S67" s="49">
        <f t="shared" si="33"/>
        <v>13227.734272874997</v>
      </c>
      <c r="T67" s="49">
        <f t="shared" ref="T67:U67" si="34">T18</f>
        <v>4843.2</v>
      </c>
      <c r="U67" s="49">
        <f t="shared" si="34"/>
        <v>8384.5342728749984</v>
      </c>
      <c r="V67" s="49">
        <f t="shared" ref="V67:AF67" si="35">V18</f>
        <v>36460.39</v>
      </c>
      <c r="W67" s="49">
        <f t="shared" si="35"/>
        <v>83830.693645535983</v>
      </c>
      <c r="X67" s="49">
        <f t="shared" si="35"/>
        <v>73950.210000000006</v>
      </c>
      <c r="Y67" s="49">
        <f t="shared" si="35"/>
        <v>9880.4836455359746</v>
      </c>
      <c r="Z67" s="49">
        <f t="shared" si="35"/>
        <v>129241.32162901906</v>
      </c>
      <c r="AA67" s="49">
        <f t="shared" si="35"/>
        <v>67326.619896108357</v>
      </c>
      <c r="AB67" s="49">
        <f t="shared" si="35"/>
        <v>20772.520000000004</v>
      </c>
      <c r="AC67" s="49">
        <f t="shared" si="35"/>
        <v>41142.1817329107</v>
      </c>
      <c r="AD67" s="49">
        <f t="shared" si="35"/>
        <v>283.62</v>
      </c>
      <c r="AE67" s="49">
        <f t="shared" si="35"/>
        <v>70.47</v>
      </c>
      <c r="AF67" s="49">
        <f t="shared" si="35"/>
        <v>213.15</v>
      </c>
      <c r="AH67" s="49"/>
      <c r="AI67" s="49"/>
    </row>
    <row r="68" spans="1:35">
      <c r="A68" s="172">
        <v>2024</v>
      </c>
      <c r="B68" s="49">
        <f>B19</f>
        <v>20127.664237407818</v>
      </c>
      <c r="C68" s="49">
        <f t="shared" ref="C68:S83" si="36">C19</f>
        <v>17234.68</v>
      </c>
      <c r="D68" s="49">
        <f t="shared" si="36"/>
        <v>12003.330901346362</v>
      </c>
      <c r="E68" s="49">
        <f t="shared" si="36"/>
        <v>5231.349098653639</v>
      </c>
      <c r="F68" s="49">
        <f t="shared" si="36"/>
        <v>2892.9842374078194</v>
      </c>
      <c r="G68" s="49">
        <f t="shared" si="36"/>
        <v>18039.818737673664</v>
      </c>
      <c r="H68" s="49">
        <f t="shared" si="36"/>
        <v>6016.29</v>
      </c>
      <c r="I68" s="49">
        <f t="shared" si="36"/>
        <v>12023.528737673665</v>
      </c>
      <c r="J68" s="49">
        <f t="shared" si="36"/>
        <v>75.124830681818182</v>
      </c>
      <c r="K68" s="49">
        <f t="shared" si="36"/>
        <v>71.885000000000005</v>
      </c>
      <c r="L68" s="49">
        <f t="shared" si="36"/>
        <v>3.2398306818181815</v>
      </c>
      <c r="M68" s="49">
        <f t="shared" si="36"/>
        <v>14949.73</v>
      </c>
      <c r="N68" s="49">
        <f t="shared" si="36"/>
        <v>11852.73</v>
      </c>
      <c r="O68" s="49">
        <f t="shared" si="36"/>
        <v>3097</v>
      </c>
      <c r="P68" s="49">
        <f t="shared" si="36"/>
        <v>44108.194082163594</v>
      </c>
      <c r="Q68" s="49">
        <f t="shared" si="36"/>
        <v>33897.58479779544</v>
      </c>
      <c r="R68" s="49">
        <f t="shared" si="36"/>
        <v>10210.609284368153</v>
      </c>
      <c r="S68" s="49">
        <f>S19</f>
        <v>13866.724609201518</v>
      </c>
      <c r="T68" s="49">
        <f t="shared" ref="T68:U83" si="37">T19</f>
        <v>5077.1597948563849</v>
      </c>
      <c r="U68" s="49">
        <f t="shared" si="37"/>
        <v>8789.5648143451344</v>
      </c>
      <c r="V68" s="49">
        <f t="shared" ref="V68:AF68" si="38">V19</f>
        <v>37819.022340871124</v>
      </c>
      <c r="W68" s="49">
        <f t="shared" si="38"/>
        <v>88584.565570232953</v>
      </c>
      <c r="X68" s="49">
        <f t="shared" si="38"/>
        <v>78143.779346221985</v>
      </c>
      <c r="Y68" s="49">
        <f t="shared" si="38"/>
        <v>10440.786224010968</v>
      </c>
      <c r="Z68" s="49">
        <f t="shared" si="38"/>
        <v>131791.84952020575</v>
      </c>
      <c r="AA68" s="49">
        <f t="shared" si="38"/>
        <v>68770.226299418471</v>
      </c>
      <c r="AB68" s="49">
        <f t="shared" si="38"/>
        <v>21254.730968333704</v>
      </c>
      <c r="AC68" s="49">
        <f t="shared" si="38"/>
        <v>41766.892252453574</v>
      </c>
      <c r="AD68" s="49">
        <f t="shared" si="38"/>
        <v>314.32642335041976</v>
      </c>
      <c r="AE68" s="49">
        <f t="shared" si="38"/>
        <v>72.631511250419777</v>
      </c>
      <c r="AF68" s="49">
        <f t="shared" si="38"/>
        <v>241.69491210000001</v>
      </c>
      <c r="AH68" s="49"/>
      <c r="AI68" s="49"/>
    </row>
    <row r="69" spans="1:35">
      <c r="A69" s="48">
        <v>2025</v>
      </c>
      <c r="B69" s="49">
        <f t="shared" ref="B69:Q104" si="39">B20</f>
        <v>22853.549102392426</v>
      </c>
      <c r="C69" s="49">
        <f t="shared" si="39"/>
        <v>19740</v>
      </c>
      <c r="D69" s="49">
        <f t="shared" si="39"/>
        <v>14257.498987228548</v>
      </c>
      <c r="E69" s="49">
        <f t="shared" si="39"/>
        <v>5482.5010127714531</v>
      </c>
      <c r="F69" s="49">
        <f t="shared" si="39"/>
        <v>3113.549102392426</v>
      </c>
      <c r="G69" s="49">
        <f t="shared" si="39"/>
        <v>22608.403754511251</v>
      </c>
      <c r="H69" s="49">
        <f t="shared" si="39"/>
        <v>8515</v>
      </c>
      <c r="I69" s="49">
        <f t="shared" si="39"/>
        <v>14093.40375451125</v>
      </c>
      <c r="J69" s="49">
        <f t="shared" si="39"/>
        <v>93.300761363636369</v>
      </c>
      <c r="K69" s="49">
        <f t="shared" si="39"/>
        <v>90</v>
      </c>
      <c r="L69" s="49">
        <f t="shared" si="39"/>
        <v>3.3007613636363633</v>
      </c>
      <c r="M69" s="49">
        <f t="shared" si="39"/>
        <v>17878.785672975031</v>
      </c>
      <c r="N69" s="49">
        <f t="shared" si="39"/>
        <v>14626</v>
      </c>
      <c r="O69" s="49">
        <f t="shared" si="39"/>
        <v>3252.7856729750297</v>
      </c>
      <c r="P69" s="49">
        <f t="shared" si="39"/>
        <v>46140.736774517543</v>
      </c>
      <c r="Q69" s="49">
        <f t="shared" si="39"/>
        <v>35888.837329135487</v>
      </c>
      <c r="R69" s="49">
        <f t="shared" si="36"/>
        <v>10251.899445382052</v>
      </c>
      <c r="S69" s="49">
        <f t="shared" si="36"/>
        <v>14505.714945528038</v>
      </c>
      <c r="T69" s="49">
        <f t="shared" si="37"/>
        <v>5311.1195897127691</v>
      </c>
      <c r="U69" s="49">
        <f t="shared" si="37"/>
        <v>9194.5953558152705</v>
      </c>
      <c r="V69" s="49">
        <f t="shared" ref="V69:AF69" si="40">V20</f>
        <v>38886.244456146931</v>
      </c>
      <c r="W69" s="49">
        <f t="shared" si="40"/>
        <v>92654.921960413252</v>
      </c>
      <c r="X69" s="49">
        <f t="shared" si="40"/>
        <v>81734.393913977066</v>
      </c>
      <c r="Y69" s="49">
        <f t="shared" si="40"/>
        <v>10920.528046436182</v>
      </c>
      <c r="Z69" s="49">
        <f t="shared" si="40"/>
        <v>134965.97140765362</v>
      </c>
      <c r="AA69" s="49">
        <f t="shared" si="40"/>
        <v>70713.97980308799</v>
      </c>
      <c r="AB69" s="49">
        <f t="shared" si="40"/>
        <v>21749.778650620126</v>
      </c>
      <c r="AC69" s="49">
        <f t="shared" si="40"/>
        <v>42502.212953945513</v>
      </c>
      <c r="AD69" s="49">
        <f t="shared" si="40"/>
        <v>325.90170388157452</v>
      </c>
      <c r="AE69" s="49">
        <f t="shared" si="40"/>
        <v>74.942908317474533</v>
      </c>
      <c r="AF69" s="49">
        <f t="shared" si="40"/>
        <v>250.9587955641</v>
      </c>
      <c r="AH69" s="49">
        <v>2025</v>
      </c>
      <c r="AI69" s="49"/>
    </row>
    <row r="70" spans="1:35">
      <c r="A70" s="48">
        <v>2026</v>
      </c>
      <c r="B70" s="49">
        <f t="shared" si="39"/>
        <v>24264.059804355147</v>
      </c>
      <c r="C70" s="49">
        <f t="shared" si="36"/>
        <v>20860</v>
      </c>
      <c r="D70" s="49">
        <f t="shared" si="36"/>
        <v>15558.888116480879</v>
      </c>
      <c r="E70" s="49">
        <f t="shared" si="36"/>
        <v>5301.111883519121</v>
      </c>
      <c r="F70" s="49">
        <f t="shared" si="36"/>
        <v>3404.0598043551481</v>
      </c>
      <c r="G70" s="49">
        <f t="shared" si="36"/>
        <v>22564.978643463037</v>
      </c>
      <c r="H70" s="49">
        <f t="shared" si="36"/>
        <v>8499.7199999999993</v>
      </c>
      <c r="I70" s="49">
        <f t="shared" si="36"/>
        <v>14065.258643463039</v>
      </c>
      <c r="J70" s="49">
        <f t="shared" si="36"/>
        <v>95.21861034722221</v>
      </c>
      <c r="K70" s="49">
        <f t="shared" si="36"/>
        <v>91.85</v>
      </c>
      <c r="L70" s="49">
        <f t="shared" si="36"/>
        <v>3.3686103472222215</v>
      </c>
      <c r="M70" s="49">
        <f t="shared" si="36"/>
        <v>18816.034408053391</v>
      </c>
      <c r="N70" s="49">
        <f t="shared" si="36"/>
        <v>15399.35</v>
      </c>
      <c r="O70" s="49">
        <f t="shared" si="36"/>
        <v>3416.6844080533888</v>
      </c>
      <c r="P70" s="49">
        <f t="shared" si="36"/>
        <v>47183.207704126013</v>
      </c>
      <c r="Q70" s="49">
        <f t="shared" si="36"/>
        <v>37223.432706502776</v>
      </c>
      <c r="R70" s="49">
        <f t="shared" si="36"/>
        <v>9959.7749976232335</v>
      </c>
      <c r="S70" s="49">
        <f t="shared" si="36"/>
        <v>14833.446733119508</v>
      </c>
      <c r="T70" s="49">
        <f t="shared" si="37"/>
        <v>5431.1152413428363</v>
      </c>
      <c r="U70" s="49">
        <f t="shared" si="37"/>
        <v>9402.3314917766729</v>
      </c>
      <c r="V70" s="49">
        <f t="shared" ref="V70:AF70" si="41">V21</f>
        <v>39691.154074189035</v>
      </c>
      <c r="W70" s="49">
        <f t="shared" si="41"/>
        <v>96007.373218015971</v>
      </c>
      <c r="X70" s="49">
        <f t="shared" si="41"/>
        <v>84691.717344494653</v>
      </c>
      <c r="Y70" s="49">
        <f t="shared" si="41"/>
        <v>11315.655873521317</v>
      </c>
      <c r="Z70" s="49">
        <f t="shared" si="41"/>
        <v>137838.33976960671</v>
      </c>
      <c r="AA70" s="49">
        <f t="shared" si="41"/>
        <v>72248.52204282707</v>
      </c>
      <c r="AB70" s="49">
        <f t="shared" si="41"/>
        <v>22243.588707645849</v>
      </c>
      <c r="AC70" s="49">
        <f t="shared" si="41"/>
        <v>43346.229019133803</v>
      </c>
      <c r="AD70" s="49">
        <f t="shared" si="41"/>
        <v>337.73569660668602</v>
      </c>
      <c r="AE70" s="49">
        <f t="shared" si="41"/>
        <v>77.475189745886027</v>
      </c>
      <c r="AF70" s="49">
        <f t="shared" si="41"/>
        <v>260.26050686079998</v>
      </c>
      <c r="AH70" s="49"/>
      <c r="AI70" s="49"/>
    </row>
    <row r="71" spans="1:35">
      <c r="A71" s="48">
        <v>2027</v>
      </c>
      <c r="B71" s="49">
        <f t="shared" si="39"/>
        <v>25886.495556852551</v>
      </c>
      <c r="C71" s="49">
        <f t="shared" si="36"/>
        <v>22119.45</v>
      </c>
      <c r="D71" s="49">
        <f t="shared" si="36"/>
        <v>16976.076245661796</v>
      </c>
      <c r="E71" s="49">
        <f t="shared" si="36"/>
        <v>5143.373754338204</v>
      </c>
      <c r="F71" s="49">
        <f t="shared" si="36"/>
        <v>3767.0455568525508</v>
      </c>
      <c r="G71" s="49">
        <f t="shared" si="36"/>
        <v>22530.94041305696</v>
      </c>
      <c r="H71" s="49">
        <f t="shared" si="36"/>
        <v>8486.5300000000007</v>
      </c>
      <c r="I71" s="49">
        <f t="shared" si="36"/>
        <v>14044.410413056958</v>
      </c>
      <c r="J71" s="49">
        <f t="shared" si="36"/>
        <v>97.395628112373743</v>
      </c>
      <c r="K71" s="49">
        <f t="shared" si="36"/>
        <v>93.95</v>
      </c>
      <c r="L71" s="49">
        <f t="shared" si="36"/>
        <v>3.4456281123737371</v>
      </c>
      <c r="M71" s="49">
        <f t="shared" si="36"/>
        <v>19940.121225401545</v>
      </c>
      <c r="N71" s="49">
        <f t="shared" si="36"/>
        <v>16350.99</v>
      </c>
      <c r="O71" s="49">
        <f t="shared" si="36"/>
        <v>3589.1312254015461</v>
      </c>
      <c r="P71" s="49">
        <f t="shared" si="36"/>
        <v>48073.691469294899</v>
      </c>
      <c r="Q71" s="49">
        <f t="shared" si="36"/>
        <v>38459.579886346219</v>
      </c>
      <c r="R71" s="49">
        <f t="shared" si="36"/>
        <v>9614.1115829486826</v>
      </c>
      <c r="S71" s="49">
        <f t="shared" si="36"/>
        <v>15113.39682850451</v>
      </c>
      <c r="T71" s="49">
        <f t="shared" si="37"/>
        <v>5533.6161136765795</v>
      </c>
      <c r="U71" s="49">
        <f t="shared" si="37"/>
        <v>9579.7807148279317</v>
      </c>
      <c r="V71" s="49">
        <f t="shared" ref="V71:AF71" si="42">V22</f>
        <v>40373.430359551356</v>
      </c>
      <c r="W71" s="49">
        <f t="shared" si="42"/>
        <v>99211.28794167962</v>
      </c>
      <c r="X71" s="49">
        <f t="shared" si="42"/>
        <v>87518.011107956016</v>
      </c>
      <c r="Y71" s="49">
        <f t="shared" si="42"/>
        <v>11693.276833723598</v>
      </c>
      <c r="Z71" s="49">
        <f t="shared" si="42"/>
        <v>140509.57688815508</v>
      </c>
      <c r="AA71" s="49">
        <f t="shared" si="42"/>
        <v>73578.458650600936</v>
      </c>
      <c r="AB71" s="49">
        <f t="shared" si="42"/>
        <v>22709.357826661042</v>
      </c>
      <c r="AC71" s="49">
        <f t="shared" si="42"/>
        <v>44221.760410893105</v>
      </c>
      <c r="AD71" s="49">
        <f t="shared" si="42"/>
        <v>349.76865638201514</v>
      </c>
      <c r="AE71" s="49">
        <f t="shared" si="42"/>
        <v>80.173134445315114</v>
      </c>
      <c r="AF71" s="49">
        <f t="shared" si="42"/>
        <v>269.59552193670004</v>
      </c>
      <c r="AH71" s="49"/>
      <c r="AI71" s="49"/>
    </row>
    <row r="72" spans="1:35">
      <c r="A72" s="48">
        <v>2028</v>
      </c>
      <c r="B72" s="49">
        <f t="shared" si="39"/>
        <v>27659.680005482373</v>
      </c>
      <c r="C72" s="49">
        <f t="shared" si="36"/>
        <v>23466.68</v>
      </c>
      <c r="D72" s="49">
        <f t="shared" si="36"/>
        <v>18473.853143893284</v>
      </c>
      <c r="E72" s="49">
        <f t="shared" si="36"/>
        <v>4992.8268561067171</v>
      </c>
      <c r="F72" s="49">
        <f t="shared" si="36"/>
        <v>4193.0000054823713</v>
      </c>
      <c r="G72" s="49">
        <f t="shared" si="36"/>
        <v>22501.618523387424</v>
      </c>
      <c r="H72" s="49">
        <f t="shared" si="36"/>
        <v>8476.18</v>
      </c>
      <c r="I72" s="49">
        <f t="shared" si="36"/>
        <v>14025.438523387424</v>
      </c>
      <c r="J72" s="49">
        <f t="shared" si="36"/>
        <v>99.448244862373741</v>
      </c>
      <c r="K72" s="49">
        <f t="shared" si="36"/>
        <v>95.93</v>
      </c>
      <c r="L72" s="49">
        <f t="shared" si="36"/>
        <v>3.518244862373737</v>
      </c>
      <c r="M72" s="49">
        <f t="shared" si="36"/>
        <v>21188.095017961932</v>
      </c>
      <c r="N72" s="49">
        <f t="shared" si="36"/>
        <v>17417.509999999998</v>
      </c>
      <c r="O72" s="49">
        <f t="shared" si="36"/>
        <v>3770.5850179619351</v>
      </c>
      <c r="P72" s="49">
        <f t="shared" si="36"/>
        <v>48825.339185341378</v>
      </c>
      <c r="Q72" s="49">
        <f t="shared" si="36"/>
        <v>39602.884596831056</v>
      </c>
      <c r="R72" s="49">
        <f t="shared" si="36"/>
        <v>9222.4545885103198</v>
      </c>
      <c r="S72" s="49">
        <f t="shared" si="36"/>
        <v>15349.699676499969</v>
      </c>
      <c r="T72" s="49">
        <f t="shared" si="37"/>
        <v>5620.1359915182793</v>
      </c>
      <c r="U72" s="49">
        <f t="shared" si="37"/>
        <v>9729.563684981691</v>
      </c>
      <c r="V72" s="49">
        <f t="shared" ref="V72:AF72" si="43">V23</f>
        <v>40972.581784929738</v>
      </c>
      <c r="W72" s="49">
        <f t="shared" si="43"/>
        <v>102347.24509749981</v>
      </c>
      <c r="X72" s="49">
        <f t="shared" si="43"/>
        <v>90284.356943104125</v>
      </c>
      <c r="Y72" s="49">
        <f t="shared" si="43"/>
        <v>12062.888154395676</v>
      </c>
      <c r="Z72" s="49">
        <f t="shared" si="43"/>
        <v>143540.32696448424</v>
      </c>
      <c r="AA72" s="49">
        <f t="shared" si="43"/>
        <v>75260.771624537127</v>
      </c>
      <c r="AB72" s="49">
        <f t="shared" si="43"/>
        <v>23162.845088435886</v>
      </c>
      <c r="AC72" s="49">
        <f t="shared" si="43"/>
        <v>45116.710251511235</v>
      </c>
      <c r="AD72" s="49">
        <f t="shared" si="43"/>
        <v>361.91717188224868</v>
      </c>
      <c r="AE72" s="49">
        <f t="shared" si="43"/>
        <v>82.957855143848647</v>
      </c>
      <c r="AF72" s="49">
        <f t="shared" si="43"/>
        <v>278.95931673840005</v>
      </c>
      <c r="AH72" s="49"/>
      <c r="AI72" s="49"/>
    </row>
    <row r="73" spans="1:35">
      <c r="A73" s="48">
        <v>2029</v>
      </c>
      <c r="B73" s="49">
        <f t="shared" si="39"/>
        <v>29500.199155172653</v>
      </c>
      <c r="C73" s="49">
        <f t="shared" si="36"/>
        <v>24835.37</v>
      </c>
      <c r="D73" s="49">
        <f t="shared" si="36"/>
        <v>20000.480163841981</v>
      </c>
      <c r="E73" s="49">
        <f t="shared" si="36"/>
        <v>4834.8898361580159</v>
      </c>
      <c r="F73" s="49">
        <f t="shared" si="36"/>
        <v>4664.8291551726525</v>
      </c>
      <c r="G73" s="49">
        <f t="shared" si="36"/>
        <v>22471.300023028554</v>
      </c>
      <c r="H73" s="49">
        <f t="shared" si="36"/>
        <v>8469.42</v>
      </c>
      <c r="I73" s="49">
        <f t="shared" si="36"/>
        <v>14001.880023028552</v>
      </c>
      <c r="J73" s="49">
        <f t="shared" si="36"/>
        <v>100.99289080050505</v>
      </c>
      <c r="K73" s="49">
        <f t="shared" si="36"/>
        <v>97.42</v>
      </c>
      <c r="L73" s="49">
        <f t="shared" si="36"/>
        <v>3.5728908005050504</v>
      </c>
      <c r="M73" s="49">
        <f t="shared" si="36"/>
        <v>22478.249884846831</v>
      </c>
      <c r="N73" s="49">
        <f t="shared" si="36"/>
        <v>18516.72</v>
      </c>
      <c r="O73" s="49">
        <f t="shared" si="36"/>
        <v>3961.5298848468292</v>
      </c>
      <c r="P73" s="49">
        <f t="shared" si="36"/>
        <v>49450.606631008064</v>
      </c>
      <c r="Q73" s="49">
        <f t="shared" si="36"/>
        <v>40658.964777077126</v>
      </c>
      <c r="R73" s="49">
        <f t="shared" si="36"/>
        <v>8791.6418539309416</v>
      </c>
      <c r="S73" s="49">
        <f t="shared" si="36"/>
        <v>15546.271122159429</v>
      </c>
      <c r="T73" s="49">
        <f t="shared" si="37"/>
        <v>5692.1086215982587</v>
      </c>
      <c r="U73" s="49">
        <f t="shared" si="37"/>
        <v>9854.1625005611713</v>
      </c>
      <c r="V73" s="49">
        <f t="shared" ref="V73:AF73" si="44">V24</f>
        <v>41531.550153598349</v>
      </c>
      <c r="W73" s="49">
        <f t="shared" si="44"/>
        <v>105508.61333513413</v>
      </c>
      <c r="X73" s="49">
        <f t="shared" si="44"/>
        <v>93073.118849917213</v>
      </c>
      <c r="Y73" s="49">
        <f t="shared" si="44"/>
        <v>12435.494485216919</v>
      </c>
      <c r="Z73" s="49">
        <f t="shared" si="44"/>
        <v>146423.15868892646</v>
      </c>
      <c r="AA73" s="49">
        <f t="shared" si="44"/>
        <v>76783.946884722594</v>
      </c>
      <c r="AB73" s="49">
        <f t="shared" si="44"/>
        <v>23621.260726105957</v>
      </c>
      <c r="AC73" s="49">
        <f t="shared" si="44"/>
        <v>46017.951078097896</v>
      </c>
      <c r="AD73" s="49">
        <f t="shared" si="44"/>
        <v>374.07416560049955</v>
      </c>
      <c r="AE73" s="49">
        <f t="shared" si="44"/>
        <v>85.726798387999551</v>
      </c>
      <c r="AF73" s="49">
        <f t="shared" si="44"/>
        <v>288.34736721249999</v>
      </c>
      <c r="AH73" s="49"/>
      <c r="AI73" s="49"/>
    </row>
    <row r="74" spans="1:35">
      <c r="A74" s="48">
        <v>2030</v>
      </c>
      <c r="B74" s="49">
        <f t="shared" si="39"/>
        <v>31297.362799758892</v>
      </c>
      <c r="C74" s="49">
        <f t="shared" si="36"/>
        <v>26143</v>
      </c>
      <c r="D74" s="49">
        <f t="shared" si="36"/>
        <v>21486.147681600421</v>
      </c>
      <c r="E74" s="49">
        <f t="shared" si="36"/>
        <v>4656.8523183995767</v>
      </c>
      <c r="F74" s="49">
        <f t="shared" si="36"/>
        <v>5154.362799758891</v>
      </c>
      <c r="G74" s="49">
        <f t="shared" si="36"/>
        <v>22435.314372074761</v>
      </c>
      <c r="H74" s="49">
        <f t="shared" si="36"/>
        <v>8467</v>
      </c>
      <c r="I74" s="49">
        <f t="shared" si="36"/>
        <v>13968.314372074761</v>
      </c>
      <c r="J74" s="49">
        <f t="shared" si="36"/>
        <v>101.59416237373738</v>
      </c>
      <c r="K74" s="49">
        <f t="shared" si="36"/>
        <v>98</v>
      </c>
      <c r="L74" s="49">
        <f t="shared" si="36"/>
        <v>3.5941623737373729</v>
      </c>
      <c r="M74" s="49">
        <f t="shared" si="36"/>
        <v>23706.476540182768</v>
      </c>
      <c r="N74" s="49">
        <f t="shared" si="36"/>
        <v>19544</v>
      </c>
      <c r="O74" s="49">
        <f t="shared" si="36"/>
        <v>4162.4765401827681</v>
      </c>
      <c r="P74" s="49">
        <f t="shared" si="36"/>
        <v>49961.254248463469</v>
      </c>
      <c r="Q74" s="49">
        <f t="shared" si="36"/>
        <v>41633.411984877457</v>
      </c>
      <c r="R74" s="49">
        <f t="shared" si="36"/>
        <v>8327.842263586017</v>
      </c>
      <c r="S74" s="49">
        <f t="shared" si="36"/>
        <v>15706.808410773163</v>
      </c>
      <c r="T74" s="49">
        <f t="shared" si="37"/>
        <v>5750.887712572925</v>
      </c>
      <c r="U74" s="49">
        <f t="shared" si="37"/>
        <v>9955.9206982002379</v>
      </c>
      <c r="V74" s="49">
        <f t="shared" ref="V74:AF74" si="45">V25</f>
        <v>42096.056152231969</v>
      </c>
      <c r="W74" s="49">
        <f t="shared" si="45"/>
        <v>108801.40250076412</v>
      </c>
      <c r="X74" s="49">
        <f t="shared" si="45"/>
        <v>95977.812103603879</v>
      </c>
      <c r="Y74" s="49">
        <f t="shared" si="45"/>
        <v>12823.590397160237</v>
      </c>
      <c r="Z74" s="49">
        <f t="shared" si="45"/>
        <v>149458.05372321757</v>
      </c>
      <c r="AA74" s="49">
        <f t="shared" si="45"/>
        <v>78443.525899551547</v>
      </c>
      <c r="AB74" s="49">
        <f t="shared" si="45"/>
        <v>24103.240538014754</v>
      </c>
      <c r="AC74" s="49">
        <f t="shared" si="45"/>
        <v>46911.287285651262</v>
      </c>
      <c r="AD74" s="49">
        <f t="shared" si="45"/>
        <v>386.10889384830682</v>
      </c>
      <c r="AE74" s="49">
        <f t="shared" si="45"/>
        <v>88.353744542706821</v>
      </c>
      <c r="AF74" s="49">
        <f t="shared" si="45"/>
        <v>297.75514930560001</v>
      </c>
      <c r="AH74" s="49">
        <v>2030</v>
      </c>
      <c r="AI74" s="49"/>
    </row>
    <row r="75" spans="1:35">
      <c r="A75" s="48">
        <v>2031</v>
      </c>
      <c r="B75" s="49">
        <f t="shared" si="39"/>
        <v>33041.851718644459</v>
      </c>
      <c r="C75" s="49">
        <f t="shared" si="36"/>
        <v>27358.36</v>
      </c>
      <c r="D75" s="49">
        <f t="shared" si="36"/>
        <v>22899.249889945553</v>
      </c>
      <c r="E75" s="49">
        <f t="shared" si="36"/>
        <v>4459.1101100544465</v>
      </c>
      <c r="F75" s="49">
        <f t="shared" si="36"/>
        <v>5683.49171864446</v>
      </c>
      <c r="G75" s="49">
        <f t="shared" si="36"/>
        <v>22374.435127768698</v>
      </c>
      <c r="H75" s="49">
        <f t="shared" si="36"/>
        <v>8468.0400000000009</v>
      </c>
      <c r="I75" s="49">
        <f t="shared" si="36"/>
        <v>13906.395127768697</v>
      </c>
      <c r="J75" s="49">
        <f t="shared" si="36"/>
        <v>101.54232861742425</v>
      </c>
      <c r="K75" s="49">
        <f t="shared" si="36"/>
        <v>97.95</v>
      </c>
      <c r="L75" s="49">
        <f t="shared" si="36"/>
        <v>3.5923286174242421</v>
      </c>
      <c r="M75" s="49">
        <f t="shared" si="36"/>
        <v>24960.533801715195</v>
      </c>
      <c r="N75" s="49">
        <f t="shared" si="36"/>
        <v>20586.57</v>
      </c>
      <c r="O75" s="49">
        <f t="shared" si="36"/>
        <v>4373.9638017151938</v>
      </c>
      <c r="P75" s="49">
        <f t="shared" si="36"/>
        <v>50368.347143301682</v>
      </c>
      <c r="Q75" s="49">
        <f t="shared" si="36"/>
        <v>42155.116526324367</v>
      </c>
      <c r="R75" s="49">
        <f t="shared" si="36"/>
        <v>8213.2306169773128</v>
      </c>
      <c r="S75" s="49">
        <f t="shared" si="36"/>
        <v>15834.790187868111</v>
      </c>
      <c r="T75" s="49">
        <f t="shared" si="37"/>
        <v>5797.7469350247484</v>
      </c>
      <c r="U75" s="49">
        <f t="shared" si="37"/>
        <v>10037.043252843365</v>
      </c>
      <c r="V75" s="49">
        <f t="shared" ref="V75:AF75" si="46">V26</f>
        <v>42649.426480426861</v>
      </c>
      <c r="W75" s="49">
        <f t="shared" si="46"/>
        <v>112287.88805823583</v>
      </c>
      <c r="X75" s="49">
        <f t="shared" si="46"/>
        <v>99053.372234683979</v>
      </c>
      <c r="Y75" s="49">
        <f t="shared" si="46"/>
        <v>13234.51582355185</v>
      </c>
      <c r="Z75" s="49">
        <f t="shared" si="46"/>
        <v>152580.20648985292</v>
      </c>
      <c r="AA75" s="49">
        <f t="shared" si="46"/>
        <v>80171.306791702242</v>
      </c>
      <c r="AB75" s="49">
        <f t="shared" si="46"/>
        <v>24611.779591392034</v>
      </c>
      <c r="AC75" s="49">
        <f t="shared" si="46"/>
        <v>47797.120106758623</v>
      </c>
      <c r="AD75" s="49">
        <f t="shared" si="46"/>
        <v>398.04049875384442</v>
      </c>
      <c r="AE75" s="49">
        <f t="shared" si="46"/>
        <v>90.862359789544385</v>
      </c>
      <c r="AF75" s="49">
        <f t="shared" si="46"/>
        <v>307.17813896430005</v>
      </c>
      <c r="AH75" s="49"/>
      <c r="AI75" s="49"/>
    </row>
    <row r="76" spans="1:35">
      <c r="A76" s="48">
        <v>2032</v>
      </c>
      <c r="B76" s="49">
        <f t="shared" si="39"/>
        <v>34812.66268912072</v>
      </c>
      <c r="C76" s="49">
        <f t="shared" si="36"/>
        <v>28531.23</v>
      </c>
      <c r="D76" s="49">
        <f t="shared" si="36"/>
        <v>24276.228421947104</v>
      </c>
      <c r="E76" s="49">
        <f t="shared" si="36"/>
        <v>4255.0015780528938</v>
      </c>
      <c r="F76" s="49">
        <f t="shared" si="36"/>
        <v>6281.4326891207211</v>
      </c>
      <c r="G76" s="49">
        <f t="shared" si="36"/>
        <v>22280.369338684479</v>
      </c>
      <c r="H76" s="49">
        <f t="shared" si="36"/>
        <v>8470.7099999999991</v>
      </c>
      <c r="I76" s="49">
        <f t="shared" si="36"/>
        <v>13809.65933868448</v>
      </c>
      <c r="J76" s="49">
        <f t="shared" si="36"/>
        <v>101.40756085101009</v>
      </c>
      <c r="K76" s="49">
        <f t="shared" si="36"/>
        <v>97.82</v>
      </c>
      <c r="L76" s="49">
        <f t="shared" si="36"/>
        <v>3.5875608510101005</v>
      </c>
      <c r="M76" s="49">
        <f t="shared" si="36"/>
        <v>26324.020163730776</v>
      </c>
      <c r="N76" s="49">
        <f t="shared" si="36"/>
        <v>21727.46</v>
      </c>
      <c r="O76" s="49">
        <f t="shared" si="36"/>
        <v>4596.5601637307755</v>
      </c>
      <c r="P76" s="49">
        <f t="shared" si="36"/>
        <v>50682.255084542441</v>
      </c>
      <c r="Q76" s="49">
        <f t="shared" si="36"/>
        <v>42601.443117760566</v>
      </c>
      <c r="R76" s="49">
        <f t="shared" si="36"/>
        <v>8080.8119667818746</v>
      </c>
      <c r="S76" s="49">
        <f t="shared" si="36"/>
        <v>15933.476499207873</v>
      </c>
      <c r="T76" s="49">
        <f t="shared" si="37"/>
        <v>5833.879921462255</v>
      </c>
      <c r="U76" s="49">
        <f t="shared" si="37"/>
        <v>10099.596577745619</v>
      </c>
      <c r="V76" s="49">
        <f t="shared" ref="V76:AF76" si="47">V27</f>
        <v>43162.351973040903</v>
      </c>
      <c r="W76" s="49">
        <f t="shared" si="47"/>
        <v>115903.21086923747</v>
      </c>
      <c r="X76" s="49">
        <f t="shared" si="47"/>
        <v>102242.58455614971</v>
      </c>
      <c r="Y76" s="49">
        <f t="shared" si="47"/>
        <v>13660.626313087769</v>
      </c>
      <c r="Z76" s="49">
        <f t="shared" si="47"/>
        <v>155434.76920768688</v>
      </c>
      <c r="AA76" s="49">
        <f t="shared" si="47"/>
        <v>81614.913195012356</v>
      </c>
      <c r="AB76" s="49">
        <f t="shared" si="47"/>
        <v>25135.150148481014</v>
      </c>
      <c r="AC76" s="49">
        <f t="shared" si="47"/>
        <v>48684.705864193522</v>
      </c>
      <c r="AD76" s="49">
        <f t="shared" si="47"/>
        <v>409.92756608124279</v>
      </c>
      <c r="AE76" s="49">
        <f t="shared" si="47"/>
        <v>93.315753946042776</v>
      </c>
      <c r="AF76" s="49">
        <f t="shared" si="47"/>
        <v>316.61181213520001</v>
      </c>
      <c r="AH76" s="49"/>
      <c r="AI76" s="49"/>
    </row>
    <row r="77" spans="1:35">
      <c r="A77" s="48">
        <v>2033</v>
      </c>
      <c r="B77" s="49">
        <f t="shared" si="39"/>
        <v>36604.074722099765</v>
      </c>
      <c r="C77" s="49">
        <f t="shared" si="36"/>
        <v>29693.74</v>
      </c>
      <c r="D77" s="49">
        <f t="shared" si="36"/>
        <v>25641.779283240245</v>
      </c>
      <c r="E77" s="49">
        <f t="shared" si="36"/>
        <v>4051.9607167597583</v>
      </c>
      <c r="F77" s="49">
        <f t="shared" si="36"/>
        <v>6910.3347220997621</v>
      </c>
      <c r="G77" s="49">
        <f t="shared" si="36"/>
        <v>22164.092013849509</v>
      </c>
      <c r="H77" s="49">
        <f t="shared" si="36"/>
        <v>8474.31</v>
      </c>
      <c r="I77" s="49">
        <f t="shared" si="36"/>
        <v>13689.78201384951</v>
      </c>
      <c r="J77" s="49">
        <f t="shared" si="36"/>
        <v>101.18985907449495</v>
      </c>
      <c r="K77" s="49">
        <f t="shared" si="36"/>
        <v>97.61</v>
      </c>
      <c r="L77" s="49">
        <f t="shared" si="36"/>
        <v>3.5798590744949488</v>
      </c>
      <c r="M77" s="49">
        <f t="shared" si="36"/>
        <v>27647.475459117082</v>
      </c>
      <c r="N77" s="49">
        <f t="shared" si="36"/>
        <v>22816.61</v>
      </c>
      <c r="O77" s="49">
        <f t="shared" si="36"/>
        <v>4830.8654591170816</v>
      </c>
      <c r="P77" s="49">
        <f t="shared" si="36"/>
        <v>50912.652504631209</v>
      </c>
      <c r="Q77" s="49">
        <f t="shared" si="36"/>
        <v>42979.546003704134</v>
      </c>
      <c r="R77" s="49">
        <f t="shared" si="36"/>
        <v>7933.106500927076</v>
      </c>
      <c r="S77" s="49">
        <f t="shared" si="36"/>
        <v>16005.908790792744</v>
      </c>
      <c r="T77" s="49">
        <f t="shared" si="37"/>
        <v>5860.4002663200445</v>
      </c>
      <c r="U77" s="49">
        <f t="shared" si="37"/>
        <v>10145.508524472702</v>
      </c>
      <c r="V77" s="49">
        <f t="shared" ref="V77:AF77" si="48">V28</f>
        <v>43664.755968721416</v>
      </c>
      <c r="W77" s="49">
        <f t="shared" si="48"/>
        <v>119564.69335086612</v>
      </c>
      <c r="X77" s="49">
        <f t="shared" si="48"/>
        <v>105472.51606038673</v>
      </c>
      <c r="Y77" s="49">
        <f t="shared" si="48"/>
        <v>14092.177290479385</v>
      </c>
      <c r="Z77" s="49">
        <f t="shared" si="48"/>
        <v>158563.06791115543</v>
      </c>
      <c r="AA77" s="49">
        <f t="shared" si="48"/>
        <v>83319.960128055798</v>
      </c>
      <c r="AB77" s="49">
        <f t="shared" si="48"/>
        <v>25670.856271949873</v>
      </c>
      <c r="AC77" s="49">
        <f t="shared" si="48"/>
        <v>49572.251511149771</v>
      </c>
      <c r="AD77" s="49">
        <f t="shared" si="48"/>
        <v>421.76557177710197</v>
      </c>
      <c r="AE77" s="49">
        <f t="shared" si="48"/>
        <v>95.713927012201935</v>
      </c>
      <c r="AF77" s="49">
        <f t="shared" si="48"/>
        <v>326.0516447649</v>
      </c>
      <c r="AH77" s="49"/>
      <c r="AI77" s="49"/>
    </row>
    <row r="78" spans="1:35">
      <c r="A78" s="48">
        <v>2034</v>
      </c>
      <c r="B78" s="49">
        <f t="shared" si="39"/>
        <v>38399.715619161143</v>
      </c>
      <c r="C78" s="49">
        <f t="shared" si="36"/>
        <v>30884.55</v>
      </c>
      <c r="D78" s="49">
        <f t="shared" si="36"/>
        <v>27028.322062069499</v>
      </c>
      <c r="E78" s="49">
        <f t="shared" si="36"/>
        <v>3856.2279379304987</v>
      </c>
      <c r="F78" s="49">
        <f t="shared" si="36"/>
        <v>7515.1656191611473</v>
      </c>
      <c r="G78" s="49">
        <f t="shared" si="36"/>
        <v>22036.369679987132</v>
      </c>
      <c r="H78" s="49">
        <f t="shared" si="36"/>
        <v>8478.14</v>
      </c>
      <c r="I78" s="49">
        <f t="shared" si="36"/>
        <v>13558.229679987135</v>
      </c>
      <c r="J78" s="49">
        <f t="shared" si="36"/>
        <v>100.89959003914142</v>
      </c>
      <c r="K78" s="49">
        <f t="shared" si="36"/>
        <v>97.33</v>
      </c>
      <c r="L78" s="49">
        <f t="shared" si="36"/>
        <v>3.5695900391414139</v>
      </c>
      <c r="M78" s="49">
        <f t="shared" si="36"/>
        <v>28751.55261565647</v>
      </c>
      <c r="N78" s="49">
        <f t="shared" si="36"/>
        <v>23674.04</v>
      </c>
      <c r="O78" s="49">
        <f t="shared" si="36"/>
        <v>5077.5126156564702</v>
      </c>
      <c r="P78" s="49">
        <f t="shared" si="36"/>
        <v>51068.518499439146</v>
      </c>
      <c r="Q78" s="49">
        <f t="shared" si="36"/>
        <v>43296.130108497186</v>
      </c>
      <c r="R78" s="49">
        <f t="shared" si="36"/>
        <v>7772.3883909419555</v>
      </c>
      <c r="S78" s="49">
        <f t="shared" si="36"/>
        <v>16054.909908859714</v>
      </c>
      <c r="T78" s="49">
        <f t="shared" si="37"/>
        <v>5878.3415259587882</v>
      </c>
      <c r="U78" s="49">
        <f t="shared" si="37"/>
        <v>10176.568382900929</v>
      </c>
      <c r="V78" s="49">
        <f t="shared" ref="V78:AF78" si="49">V29</f>
        <v>44188.051931997208</v>
      </c>
      <c r="W78" s="49">
        <f t="shared" si="49"/>
        <v>123178.90745864875</v>
      </c>
      <c r="X78" s="49">
        <f t="shared" si="49"/>
        <v>108660.75035301471</v>
      </c>
      <c r="Y78" s="49">
        <f t="shared" si="49"/>
        <v>14518.15710563404</v>
      </c>
      <c r="Z78" s="49">
        <f t="shared" si="49"/>
        <v>161721.76738983608</v>
      </c>
      <c r="AA78" s="49">
        <f t="shared" si="49"/>
        <v>85047.741020206478</v>
      </c>
      <c r="AB78" s="49">
        <f t="shared" si="49"/>
        <v>26216.164351913154</v>
      </c>
      <c r="AC78" s="49">
        <f t="shared" si="49"/>
        <v>50457.862017716448</v>
      </c>
      <c r="AD78" s="49">
        <f t="shared" si="49"/>
        <v>433.50265942487408</v>
      </c>
      <c r="AE78" s="49">
        <f t="shared" si="49"/>
        <v>98.009546624874062</v>
      </c>
      <c r="AF78" s="49">
        <f t="shared" si="49"/>
        <v>335.49311280000001</v>
      </c>
      <c r="AH78" s="49"/>
      <c r="AI78" s="49"/>
    </row>
    <row r="79" spans="1:35">
      <c r="A79" s="48">
        <v>2035</v>
      </c>
      <c r="B79" s="49">
        <f t="shared" si="39"/>
        <v>40172.711972551908</v>
      </c>
      <c r="C79" s="49">
        <f t="shared" si="36"/>
        <v>32149</v>
      </c>
      <c r="D79" s="49">
        <f t="shared" si="36"/>
        <v>28476.092579994762</v>
      </c>
      <c r="E79" s="49">
        <f t="shared" si="36"/>
        <v>3672.9074200052373</v>
      </c>
      <c r="F79" s="49">
        <f t="shared" si="36"/>
        <v>8023.7119725519105</v>
      </c>
      <c r="G79" s="49">
        <f t="shared" si="36"/>
        <v>21907.760381516637</v>
      </c>
      <c r="H79" s="49">
        <f t="shared" si="36"/>
        <v>8481.5</v>
      </c>
      <c r="I79" s="49">
        <f t="shared" si="36"/>
        <v>13426.260381516637</v>
      </c>
      <c r="J79" s="49">
        <f t="shared" si="36"/>
        <v>100.55748724747475</v>
      </c>
      <c r="K79" s="49">
        <f t="shared" si="36"/>
        <v>97</v>
      </c>
      <c r="L79" s="49">
        <f t="shared" si="36"/>
        <v>3.557487247474747</v>
      </c>
      <c r="M79" s="49">
        <f t="shared" si="36"/>
        <v>29438.169511944448</v>
      </c>
      <c r="N79" s="49">
        <f t="shared" si="36"/>
        <v>24101</v>
      </c>
      <c r="O79" s="49">
        <f t="shared" si="36"/>
        <v>5337.1695119444485</v>
      </c>
      <c r="P79" s="49">
        <f t="shared" si="36"/>
        <v>51158.136828263036</v>
      </c>
      <c r="Q79" s="49">
        <f t="shared" si="36"/>
        <v>43557.438441400867</v>
      </c>
      <c r="R79" s="49">
        <f t="shared" si="36"/>
        <v>7600.6983868621683</v>
      </c>
      <c r="S79" s="49">
        <f t="shared" si="36"/>
        <v>16083.084099882428</v>
      </c>
      <c r="T79" s="49">
        <f t="shared" si="37"/>
        <v>5888.6572186652111</v>
      </c>
      <c r="U79" s="49">
        <f t="shared" si="37"/>
        <v>10194.426881217218</v>
      </c>
      <c r="V79" s="49">
        <f t="shared" ref="V79:AF79" si="50">V30</f>
        <v>44765.193795369189</v>
      </c>
      <c r="W79" s="49">
        <f t="shared" si="50"/>
        <v>126641.62519086302</v>
      </c>
      <c r="X79" s="49">
        <f t="shared" si="50"/>
        <v>111715.34399088574</v>
      </c>
      <c r="Y79" s="49">
        <f t="shared" si="50"/>
        <v>14926.281199977286</v>
      </c>
      <c r="Z79" s="49">
        <f t="shared" si="50"/>
        <v>164701.28203538476</v>
      </c>
      <c r="AA79" s="49">
        <f t="shared" si="50"/>
        <v>86593.650239499199</v>
      </c>
      <c r="AB79" s="49">
        <f t="shared" si="50"/>
        <v>26768.09047954213</v>
      </c>
      <c r="AC79" s="49">
        <f t="shared" si="50"/>
        <v>51339.54131634345</v>
      </c>
      <c r="AD79" s="49">
        <f t="shared" si="50"/>
        <v>445.11852751677645</v>
      </c>
      <c r="AE79" s="49">
        <f t="shared" si="50"/>
        <v>100.18683532967647</v>
      </c>
      <c r="AF79" s="49">
        <f t="shared" si="50"/>
        <v>344.9316921871</v>
      </c>
      <c r="AH79" s="49">
        <f>A79</f>
        <v>2035</v>
      </c>
      <c r="AI79" s="49"/>
    </row>
    <row r="80" spans="1:35">
      <c r="A80" s="48">
        <v>2036</v>
      </c>
      <c r="B80" s="49">
        <f t="shared" si="39"/>
        <v>41972.369773119979</v>
      </c>
      <c r="C80" s="49">
        <f t="shared" si="36"/>
        <v>33504.65</v>
      </c>
      <c r="D80" s="49">
        <f t="shared" si="36"/>
        <v>30002.226223380017</v>
      </c>
      <c r="E80" s="49">
        <f t="shared" si="36"/>
        <v>3502.4237766199826</v>
      </c>
      <c r="F80" s="49">
        <f t="shared" si="36"/>
        <v>8467.719773119974</v>
      </c>
      <c r="G80" s="49">
        <f t="shared" si="36"/>
        <v>21776.440813093352</v>
      </c>
      <c r="H80" s="49">
        <f t="shared" si="36"/>
        <v>8484.86</v>
      </c>
      <c r="I80" s="49">
        <f t="shared" si="36"/>
        <v>13291.580813093349</v>
      </c>
      <c r="J80" s="49">
        <f t="shared" si="36"/>
        <v>99.77998090277778</v>
      </c>
      <c r="K80" s="49">
        <f t="shared" si="36"/>
        <v>96.25</v>
      </c>
      <c r="L80" s="49">
        <f t="shared" si="36"/>
        <v>3.5299809027777775</v>
      </c>
      <c r="M80" s="49">
        <f t="shared" si="36"/>
        <v>29830.21093863299</v>
      </c>
      <c r="N80" s="49">
        <f t="shared" si="36"/>
        <v>24219.67</v>
      </c>
      <c r="O80" s="49">
        <f t="shared" si="36"/>
        <v>5610.5409386329902</v>
      </c>
      <c r="P80" s="49">
        <f t="shared" si="36"/>
        <v>51189.09591382536</v>
      </c>
      <c r="Q80" s="49">
        <f t="shared" si="36"/>
        <v>43848.793418026151</v>
      </c>
      <c r="R80" s="49">
        <f t="shared" si="36"/>
        <v>7340.3024957992093</v>
      </c>
      <c r="S80" s="49">
        <f t="shared" si="36"/>
        <v>16092.817010571214</v>
      </c>
      <c r="T80" s="49">
        <f t="shared" si="37"/>
        <v>5892.2208246521104</v>
      </c>
      <c r="U80" s="49">
        <f t="shared" si="37"/>
        <v>10200.596185919105</v>
      </c>
      <c r="V80" s="49">
        <f t="shared" ref="V80:AF80" si="51">V31</f>
        <v>45461.203403044739</v>
      </c>
      <c r="W80" s="49">
        <f t="shared" si="51"/>
        <v>129883.29521878819</v>
      </c>
      <c r="X80" s="49">
        <f t="shared" si="51"/>
        <v>114574.94312923233</v>
      </c>
      <c r="Y80" s="49">
        <f t="shared" si="51"/>
        <v>15308.352089555859</v>
      </c>
      <c r="Z80" s="49">
        <f t="shared" si="51"/>
        <v>167999.3091581756</v>
      </c>
      <c r="AA80" s="49">
        <f t="shared" si="51"/>
        <v>88298.697172542627</v>
      </c>
      <c r="AB80" s="49">
        <f t="shared" si="51"/>
        <v>27407.985524173997</v>
      </c>
      <c r="AC80" s="49">
        <f t="shared" si="51"/>
        <v>52292.626461458989</v>
      </c>
      <c r="AD80" s="49">
        <f t="shared" si="51"/>
        <v>456.71909418008761</v>
      </c>
      <c r="AE80" s="49">
        <f t="shared" si="51"/>
        <v>102.35623530728759</v>
      </c>
      <c r="AF80" s="49">
        <f t="shared" si="51"/>
        <v>354.36285887280002</v>
      </c>
      <c r="AH80" s="49"/>
      <c r="AI80" s="49"/>
    </row>
    <row r="81" spans="1:35">
      <c r="A81" s="48">
        <v>2037</v>
      </c>
      <c r="B81" s="49">
        <f t="shared" si="39"/>
        <v>43834.000646046901</v>
      </c>
      <c r="C81" s="49">
        <f t="shared" si="36"/>
        <v>34925.5</v>
      </c>
      <c r="D81" s="49">
        <f t="shared" si="36"/>
        <v>31584.878027424187</v>
      </c>
      <c r="E81" s="49">
        <f t="shared" si="36"/>
        <v>3340.6219725758124</v>
      </c>
      <c r="F81" s="49">
        <f t="shared" si="36"/>
        <v>8908.5006460469031</v>
      </c>
      <c r="G81" s="49">
        <f t="shared" si="36"/>
        <v>21633.499271034532</v>
      </c>
      <c r="H81" s="49">
        <f t="shared" si="36"/>
        <v>8488.69</v>
      </c>
      <c r="I81" s="49">
        <f t="shared" si="36"/>
        <v>13144.809271034534</v>
      </c>
      <c r="J81" s="49">
        <f t="shared" si="36"/>
        <v>98.349369228535352</v>
      </c>
      <c r="K81" s="49">
        <f t="shared" si="36"/>
        <v>94.87</v>
      </c>
      <c r="L81" s="49">
        <f t="shared" si="36"/>
        <v>3.4793692285353535</v>
      </c>
      <c r="M81" s="49">
        <f t="shared" si="36"/>
        <v>30196.440671027529</v>
      </c>
      <c r="N81" s="49">
        <f t="shared" si="36"/>
        <v>24298.07</v>
      </c>
      <c r="O81" s="49">
        <f t="shared" si="36"/>
        <v>5898.3706710275274</v>
      </c>
      <c r="P81" s="49">
        <f t="shared" si="36"/>
        <v>51168.28884227432</v>
      </c>
      <c r="Q81" s="49">
        <f t="shared" si="36"/>
        <v>44095.857843115766</v>
      </c>
      <c r="R81" s="49">
        <f t="shared" si="36"/>
        <v>7072.4309991585533</v>
      </c>
      <c r="S81" s="49">
        <f t="shared" si="36"/>
        <v>16086.275687873109</v>
      </c>
      <c r="T81" s="49">
        <f t="shared" si="37"/>
        <v>5889.8257860583562</v>
      </c>
      <c r="U81" s="49">
        <f t="shared" si="37"/>
        <v>10196.449901814754</v>
      </c>
      <c r="V81" s="49">
        <f t="shared" ref="V81:AF81" si="52">V32</f>
        <v>46262.699827344775</v>
      </c>
      <c r="W81" s="49">
        <f t="shared" si="52"/>
        <v>132971.10297766872</v>
      </c>
      <c r="X81" s="49">
        <f t="shared" si="52"/>
        <v>117298.81456914142</v>
      </c>
      <c r="Y81" s="49">
        <f t="shared" si="52"/>
        <v>15672.288408527291</v>
      </c>
      <c r="Z81" s="49">
        <f t="shared" si="52"/>
        <v>171526.73783983558</v>
      </c>
      <c r="AA81" s="49">
        <f t="shared" si="52"/>
        <v>90060.579003354185</v>
      </c>
      <c r="AB81" s="49">
        <f t="shared" si="52"/>
        <v>28143.789533546835</v>
      </c>
      <c r="AC81" s="49">
        <f t="shared" si="52"/>
        <v>53322.369302934567</v>
      </c>
      <c r="AD81" s="49">
        <f t="shared" si="52"/>
        <v>468.34716772455533</v>
      </c>
      <c r="AE81" s="49">
        <f t="shared" si="52"/>
        <v>104.56507892085527</v>
      </c>
      <c r="AF81" s="49">
        <f t="shared" si="52"/>
        <v>363.78208880370005</v>
      </c>
      <c r="AH81" s="49"/>
      <c r="AI81" s="49"/>
    </row>
    <row r="82" spans="1:35">
      <c r="A82" s="48">
        <v>2038</v>
      </c>
      <c r="B82" s="49">
        <f t="shared" si="39"/>
        <v>45696.586961223089</v>
      </c>
      <c r="C82" s="49">
        <f t="shared" si="36"/>
        <v>36394.75</v>
      </c>
      <c r="D82" s="49">
        <f t="shared" si="36"/>
        <v>33209.492583332831</v>
      </c>
      <c r="E82" s="49">
        <f t="shared" si="36"/>
        <v>3185.2574166671702</v>
      </c>
      <c r="F82" s="49">
        <f t="shared" si="36"/>
        <v>9301.8369612230872</v>
      </c>
      <c r="G82" s="49">
        <f t="shared" si="36"/>
        <v>21478.444237644253</v>
      </c>
      <c r="H82" s="49">
        <f t="shared" si="36"/>
        <v>8492.2900000000009</v>
      </c>
      <c r="I82" s="49">
        <f t="shared" si="36"/>
        <v>12986.15423764425</v>
      </c>
      <c r="J82" s="49">
        <f t="shared" si="36"/>
        <v>96.472987250000003</v>
      </c>
      <c r="K82" s="49">
        <f t="shared" si="36"/>
        <v>93.06</v>
      </c>
      <c r="L82" s="49">
        <f t="shared" si="36"/>
        <v>3.4129872499999996</v>
      </c>
      <c r="M82" s="49">
        <f t="shared" si="36"/>
        <v>30557.943659413475</v>
      </c>
      <c r="N82" s="49">
        <f t="shared" si="36"/>
        <v>24356.5</v>
      </c>
      <c r="O82" s="49">
        <f t="shared" si="36"/>
        <v>6201.4436594134759</v>
      </c>
      <c r="P82" s="49">
        <f t="shared" si="36"/>
        <v>51101.913363183703</v>
      </c>
      <c r="Q82" s="49">
        <f t="shared" si="36"/>
        <v>44303.200955155</v>
      </c>
      <c r="R82" s="49">
        <f t="shared" si="36"/>
        <v>6798.712408028704</v>
      </c>
      <c r="S82" s="49">
        <f t="shared" si="36"/>
        <v>16065.408578971779</v>
      </c>
      <c r="T82" s="49">
        <f t="shared" si="37"/>
        <v>5882.1855069488665</v>
      </c>
      <c r="U82" s="49">
        <f t="shared" si="37"/>
        <v>10183.223072022913</v>
      </c>
      <c r="V82" s="49">
        <f t="shared" ref="V82:AF82" si="53">V33</f>
        <v>47082.178446403916</v>
      </c>
      <c r="W82" s="49">
        <f t="shared" si="53"/>
        <v>136006.65319821774</v>
      </c>
      <c r="X82" s="49">
        <f t="shared" si="53"/>
        <v>119976.58766767167</v>
      </c>
      <c r="Y82" s="49">
        <f t="shared" si="53"/>
        <v>16030.065530546068</v>
      </c>
      <c r="Z82" s="49">
        <f t="shared" si="53"/>
        <v>175002.47215797083</v>
      </c>
      <c r="AA82" s="49">
        <f t="shared" si="53"/>
        <v>91833.82781371937</v>
      </c>
      <c r="AB82" s="49">
        <f t="shared" si="53"/>
        <v>28853.373726651615</v>
      </c>
      <c r="AC82" s="49">
        <f t="shared" si="53"/>
        <v>54315.270617599846</v>
      </c>
      <c r="AD82" s="49">
        <f t="shared" si="53"/>
        <v>479.8167833713793</v>
      </c>
      <c r="AE82" s="49">
        <f t="shared" si="53"/>
        <v>106.63192544497929</v>
      </c>
      <c r="AF82" s="49">
        <f t="shared" si="53"/>
        <v>373.18485792640001</v>
      </c>
      <c r="AH82" s="49"/>
      <c r="AI82" s="49"/>
    </row>
    <row r="83" spans="1:35">
      <c r="A83" s="48">
        <v>2039</v>
      </c>
      <c r="B83" s="49">
        <f t="shared" si="39"/>
        <v>47489.796090298943</v>
      </c>
      <c r="C83" s="49">
        <f t="shared" si="36"/>
        <v>37892.39</v>
      </c>
      <c r="D83" s="49">
        <f t="shared" si="36"/>
        <v>34857.947672501898</v>
      </c>
      <c r="E83" s="49">
        <f t="shared" si="36"/>
        <v>3034.4423274981032</v>
      </c>
      <c r="F83" s="49">
        <f t="shared" si="36"/>
        <v>9597.4060902989404</v>
      </c>
      <c r="G83" s="49">
        <f t="shared" si="36"/>
        <v>21310.784195226563</v>
      </c>
      <c r="H83" s="49">
        <f t="shared" si="36"/>
        <v>8494.9599999999991</v>
      </c>
      <c r="I83" s="49">
        <f t="shared" si="36"/>
        <v>12815.824195226563</v>
      </c>
      <c r="J83" s="49">
        <f t="shared" si="36"/>
        <v>94.378903494949498</v>
      </c>
      <c r="K83" s="49">
        <f t="shared" si="36"/>
        <v>91.04</v>
      </c>
      <c r="L83" s="49">
        <f t="shared" si="36"/>
        <v>3.3389034949494945</v>
      </c>
      <c r="M83" s="49">
        <f t="shared" si="36"/>
        <v>30936.128343855511</v>
      </c>
      <c r="N83" s="49">
        <f t="shared" si="36"/>
        <v>24415.54</v>
      </c>
      <c r="O83" s="49">
        <f t="shared" si="36"/>
        <v>6520.5883438555102</v>
      </c>
      <c r="P83" s="49">
        <f t="shared" si="36"/>
        <v>50995.47188955309</v>
      </c>
      <c r="Q83" s="49">
        <f t="shared" si="36"/>
        <v>44474.913903533772</v>
      </c>
      <c r="R83" s="49">
        <f t="shared" ref="C83:S98" si="54">R34</f>
        <v>6520.5579860193147</v>
      </c>
      <c r="S83" s="49">
        <f t="shared" si="54"/>
        <v>16031.945531287625</v>
      </c>
      <c r="T83" s="49">
        <f t="shared" si="37"/>
        <v>5869.9333533146482</v>
      </c>
      <c r="U83" s="49">
        <f t="shared" si="37"/>
        <v>10162.01217797298</v>
      </c>
      <c r="V83" s="49">
        <f t="shared" ref="V83:AF83" si="55">V34</f>
        <v>47825.99290330473</v>
      </c>
      <c r="W83" s="49">
        <f t="shared" si="55"/>
        <v>139102.12288827242</v>
      </c>
      <c r="X83" s="49">
        <f t="shared" si="55"/>
        <v>122707.21798544154</v>
      </c>
      <c r="Y83" s="49">
        <f t="shared" si="55"/>
        <v>16394.90490283088</v>
      </c>
      <c r="Z83" s="49">
        <f t="shared" si="55"/>
        <v>178102.01703170931</v>
      </c>
      <c r="AA83" s="49">
        <f t="shared" si="55"/>
        <v>93550.24172631641</v>
      </c>
      <c r="AB83" s="49">
        <f t="shared" si="55"/>
        <v>29402.349209320091</v>
      </c>
      <c r="AC83" s="49">
        <f t="shared" si="55"/>
        <v>55149.426096072828</v>
      </c>
      <c r="AD83" s="49">
        <f t="shared" si="55"/>
        <v>490.95775379614213</v>
      </c>
      <c r="AE83" s="49">
        <f t="shared" si="55"/>
        <v>108.39111160864212</v>
      </c>
      <c r="AF83" s="49">
        <f t="shared" si="55"/>
        <v>382.56664218750001</v>
      </c>
      <c r="AH83" s="49"/>
      <c r="AI83" s="49"/>
    </row>
    <row r="84" spans="1:35">
      <c r="A84" s="48">
        <v>2040</v>
      </c>
      <c r="B84" s="49">
        <f t="shared" si="39"/>
        <v>49136.832905804877</v>
      </c>
      <c r="C84" s="49">
        <f t="shared" si="54"/>
        <v>39395</v>
      </c>
      <c r="D84" s="49">
        <f t="shared" si="54"/>
        <v>36515.992881065627</v>
      </c>
      <c r="E84" s="49">
        <f t="shared" si="54"/>
        <v>2879.0071189343762</v>
      </c>
      <c r="F84" s="49">
        <f t="shared" si="54"/>
        <v>9741.8329058048748</v>
      </c>
      <c r="G84" s="49">
        <f t="shared" si="54"/>
        <v>21130.027626085532</v>
      </c>
      <c r="H84" s="49">
        <f t="shared" si="54"/>
        <v>8496</v>
      </c>
      <c r="I84" s="49">
        <f t="shared" si="54"/>
        <v>12634.02762608553</v>
      </c>
      <c r="J84" s="49">
        <f t="shared" si="54"/>
        <v>92.264086237373732</v>
      </c>
      <c r="K84" s="49">
        <f t="shared" si="54"/>
        <v>89</v>
      </c>
      <c r="L84" s="49">
        <f t="shared" si="54"/>
        <v>3.2640862373737374</v>
      </c>
      <c r="M84" s="49">
        <f t="shared" si="54"/>
        <v>31352.67910060125</v>
      </c>
      <c r="N84" s="49">
        <f t="shared" si="54"/>
        <v>24496</v>
      </c>
      <c r="O84" s="49">
        <f t="shared" si="54"/>
        <v>6856.6791006012518</v>
      </c>
      <c r="P84" s="49">
        <f t="shared" si="54"/>
        <v>50853.771497807706</v>
      </c>
      <c r="Q84" s="49">
        <f t="shared" si="54"/>
        <v>44614.591750464722</v>
      </c>
      <c r="R84" s="49">
        <f t="shared" si="54"/>
        <v>6239.1797473429833</v>
      </c>
      <c r="S84" s="49">
        <f t="shared" si="54"/>
        <v>15987.397792477714</v>
      </c>
      <c r="T84" s="49">
        <f t="shared" ref="T84:U97" si="56">T35</f>
        <v>5853.6226530727636</v>
      </c>
      <c r="U84" s="49">
        <f t="shared" si="56"/>
        <v>10133.775139404952</v>
      </c>
      <c r="V84" s="49">
        <f t="shared" ref="V84:AF84" si="57">V35</f>
        <v>48394.858526983546</v>
      </c>
      <c r="W84" s="49">
        <f t="shared" si="57"/>
        <v>142380.26133279415</v>
      </c>
      <c r="X84" s="49">
        <f t="shared" si="57"/>
        <v>125598.98728662953</v>
      </c>
      <c r="Y84" s="49">
        <f t="shared" si="57"/>
        <v>16781.274046164632</v>
      </c>
      <c r="Z84" s="49">
        <f t="shared" si="57"/>
        <v>180395.83064669176</v>
      </c>
      <c r="AA84" s="49">
        <f t="shared" si="57"/>
        <v>95050.683027394625</v>
      </c>
      <c r="AB84" s="49">
        <f t="shared" si="57"/>
        <v>29648.42998027007</v>
      </c>
      <c r="AC84" s="49">
        <f t="shared" si="57"/>
        <v>55696.717639027069</v>
      </c>
      <c r="AD84" s="49">
        <f t="shared" si="57"/>
        <v>501.57622549285225</v>
      </c>
      <c r="AE84" s="49">
        <f t="shared" si="57"/>
        <v>109.65330795925222</v>
      </c>
      <c r="AF84" s="49">
        <f t="shared" si="57"/>
        <v>391.92291753360001</v>
      </c>
      <c r="AH84" s="49">
        <f t="shared" ref="AH84:AH140" si="58">A84</f>
        <v>2040</v>
      </c>
      <c r="AI84" s="49"/>
    </row>
    <row r="85" spans="1:35">
      <c r="A85" s="48">
        <v>2041</v>
      </c>
      <c r="B85" s="49">
        <f t="shared" si="39"/>
        <v>50720.224677816193</v>
      </c>
      <c r="C85" s="49">
        <f t="shared" si="54"/>
        <v>40930.86</v>
      </c>
      <c r="D85" s="49">
        <f t="shared" si="54"/>
        <v>38226.127452311048</v>
      </c>
      <c r="E85" s="49">
        <f t="shared" si="54"/>
        <v>2704.7325476889528</v>
      </c>
      <c r="F85" s="49">
        <f t="shared" si="54"/>
        <v>9789.3646778161892</v>
      </c>
      <c r="G85" s="49">
        <f t="shared" si="54"/>
        <v>20898.710415018111</v>
      </c>
      <c r="H85" s="49">
        <f t="shared" si="54"/>
        <v>8468.3700000000008</v>
      </c>
      <c r="I85" s="49">
        <f t="shared" si="54"/>
        <v>12430.340415018112</v>
      </c>
      <c r="J85" s="49">
        <f t="shared" si="54"/>
        <v>90.076701720959591</v>
      </c>
      <c r="K85" s="49">
        <f t="shared" si="54"/>
        <v>86.89</v>
      </c>
      <c r="L85" s="49">
        <f t="shared" si="54"/>
        <v>3.1867017209595958</v>
      </c>
      <c r="M85" s="49">
        <f t="shared" si="54"/>
        <v>31836.318827632029</v>
      </c>
      <c r="N85" s="49">
        <f t="shared" si="54"/>
        <v>24625.68</v>
      </c>
      <c r="O85" s="49">
        <f t="shared" si="54"/>
        <v>7210.6388276320286</v>
      </c>
      <c r="P85" s="49">
        <f t="shared" si="54"/>
        <v>50680.923927798343</v>
      </c>
      <c r="Q85" s="49">
        <f t="shared" si="54"/>
        <v>44663.377848560718</v>
      </c>
      <c r="R85" s="49">
        <f t="shared" si="54"/>
        <v>6017.5460792376225</v>
      </c>
      <c r="S85" s="49">
        <f t="shared" si="54"/>
        <v>15933.058010435749</v>
      </c>
      <c r="T85" s="49">
        <f t="shared" si="56"/>
        <v>5833.7266960663301</v>
      </c>
      <c r="U85" s="49">
        <f t="shared" si="56"/>
        <v>10099.331314369419</v>
      </c>
      <c r="V85" s="49">
        <f t="shared" ref="V85:AF85" si="59">V36</f>
        <v>48798.098672617816</v>
      </c>
      <c r="W85" s="49">
        <f t="shared" si="59"/>
        <v>145890.18804403913</v>
      </c>
      <c r="X85" s="49">
        <f t="shared" si="59"/>
        <v>128695.22574170756</v>
      </c>
      <c r="Y85" s="49">
        <f t="shared" si="59"/>
        <v>17194.962302331558</v>
      </c>
      <c r="Z85" s="49">
        <f t="shared" si="59"/>
        <v>182452.86079748947</v>
      </c>
      <c r="AA85" s="49">
        <f t="shared" si="59"/>
        <v>96755.729960438053</v>
      </c>
      <c r="AB85" s="49">
        <f t="shared" si="59"/>
        <v>29687.475597579923</v>
      </c>
      <c r="AC85" s="49">
        <f t="shared" si="59"/>
        <v>56009.655239471504</v>
      </c>
      <c r="AD85" s="49">
        <f t="shared" si="59"/>
        <v>511.75445040721405</v>
      </c>
      <c r="AE85" s="49">
        <f t="shared" si="59"/>
        <v>110.50529049591404</v>
      </c>
      <c r="AF85" s="49">
        <f t="shared" si="59"/>
        <v>401.24915991130001</v>
      </c>
      <c r="AH85" s="49"/>
      <c r="AI85" s="49"/>
    </row>
    <row r="86" spans="1:35">
      <c r="A86" s="48">
        <v>2042</v>
      </c>
      <c r="B86" s="49">
        <f t="shared" si="39"/>
        <v>52345.985023770379</v>
      </c>
      <c r="C86" s="49">
        <f t="shared" si="54"/>
        <v>42517.81</v>
      </c>
      <c r="D86" s="49">
        <f t="shared" si="54"/>
        <v>40005.835639746176</v>
      </c>
      <c r="E86" s="49">
        <f t="shared" si="54"/>
        <v>2511.9743602538192</v>
      </c>
      <c r="F86" s="49">
        <f t="shared" si="54"/>
        <v>9828.1750237703818</v>
      </c>
      <c r="G86" s="49">
        <f t="shared" si="54"/>
        <v>20597.109256679636</v>
      </c>
      <c r="H86" s="49">
        <f t="shared" si="54"/>
        <v>8394.64</v>
      </c>
      <c r="I86" s="49">
        <f t="shared" si="54"/>
        <v>12202.469256679637</v>
      </c>
      <c r="J86" s="49">
        <f t="shared" si="54"/>
        <v>87.619781671717163</v>
      </c>
      <c r="K86" s="49">
        <f t="shared" si="54"/>
        <v>84.52</v>
      </c>
      <c r="L86" s="49">
        <f t="shared" si="54"/>
        <v>3.0997816717171713</v>
      </c>
      <c r="M86" s="49">
        <f t="shared" si="54"/>
        <v>32377.041677338228</v>
      </c>
      <c r="N86" s="49">
        <f t="shared" si="54"/>
        <v>24793.599999999999</v>
      </c>
      <c r="O86" s="49">
        <f t="shared" si="54"/>
        <v>7583.44167733823</v>
      </c>
      <c r="P86" s="49">
        <f t="shared" si="54"/>
        <v>50480.345582801587</v>
      </c>
      <c r="Q86" s="49">
        <f t="shared" si="54"/>
        <v>44686.248973063877</v>
      </c>
      <c r="R86" s="49">
        <f t="shared" si="54"/>
        <v>5794.0966097377086</v>
      </c>
      <c r="S86" s="49">
        <f t="shared" si="54"/>
        <v>15870.000233292152</v>
      </c>
      <c r="T86" s="49">
        <f t="shared" si="56"/>
        <v>5810.6387340645433</v>
      </c>
      <c r="U86" s="49">
        <f t="shared" si="56"/>
        <v>10059.361499227611</v>
      </c>
      <c r="V86" s="49">
        <f t="shared" ref="V86:AF86" si="60">V37</f>
        <v>49131.866733236449</v>
      </c>
      <c r="W86" s="49">
        <f t="shared" si="60"/>
        <v>149560.54015141979</v>
      </c>
      <c r="X86" s="49">
        <f t="shared" si="60"/>
        <v>131932.9814766465</v>
      </c>
      <c r="Y86" s="49">
        <f t="shared" si="60"/>
        <v>17627.558674773292</v>
      </c>
      <c r="Z86" s="49">
        <f t="shared" si="60"/>
        <v>184422.62574853573</v>
      </c>
      <c r="AA86" s="49">
        <f t="shared" si="60"/>
        <v>98460.776893481496</v>
      </c>
      <c r="AB86" s="49">
        <f t="shared" si="60"/>
        <v>29713.857382742266</v>
      </c>
      <c r="AC86" s="49">
        <f t="shared" si="60"/>
        <v>56247.991472311965</v>
      </c>
      <c r="AD86" s="49">
        <f t="shared" si="60"/>
        <v>521.7324550287583</v>
      </c>
      <c r="AE86" s="49">
        <f t="shared" si="60"/>
        <v>111.19160976155825</v>
      </c>
      <c r="AF86" s="49">
        <f t="shared" si="60"/>
        <v>410.54084526719998</v>
      </c>
      <c r="AH86" s="49"/>
      <c r="AI86" s="49"/>
    </row>
    <row r="87" spans="1:35">
      <c r="A87" s="48">
        <v>2043</v>
      </c>
      <c r="B87" s="49">
        <f t="shared" si="39"/>
        <v>53965.962944019455</v>
      </c>
      <c r="C87" s="49">
        <f t="shared" si="54"/>
        <v>44108.92</v>
      </c>
      <c r="D87" s="49">
        <f t="shared" si="54"/>
        <v>41811.704472214573</v>
      </c>
      <c r="E87" s="49">
        <f t="shared" si="54"/>
        <v>2297.2155277854267</v>
      </c>
      <c r="F87" s="49">
        <f t="shared" si="54"/>
        <v>9857.0429440194548</v>
      </c>
      <c r="G87" s="49">
        <f t="shared" si="54"/>
        <v>20250.819160097515</v>
      </c>
      <c r="H87" s="49">
        <f t="shared" si="54"/>
        <v>8288.73</v>
      </c>
      <c r="I87" s="49">
        <f t="shared" si="54"/>
        <v>11962.089160097516</v>
      </c>
      <c r="J87" s="49">
        <f t="shared" si="54"/>
        <v>84.914059592171711</v>
      </c>
      <c r="K87" s="49">
        <f t="shared" si="54"/>
        <v>81.91</v>
      </c>
      <c r="L87" s="49">
        <f t="shared" si="54"/>
        <v>3.0040595921717168</v>
      </c>
      <c r="M87" s="49">
        <f t="shared" si="54"/>
        <v>32938.055944756619</v>
      </c>
      <c r="N87" s="49">
        <f t="shared" si="54"/>
        <v>24961.94</v>
      </c>
      <c r="O87" s="49">
        <f t="shared" si="54"/>
        <v>7976.1159447566197</v>
      </c>
      <c r="P87" s="49">
        <f t="shared" si="54"/>
        <v>50254.757529519753</v>
      </c>
      <c r="Q87" s="49">
        <f t="shared" si="54"/>
        <v>44685.295629949265</v>
      </c>
      <c r="R87" s="49">
        <f t="shared" si="54"/>
        <v>5569.4618995704914</v>
      </c>
      <c r="S87" s="49">
        <f t="shared" si="54"/>
        <v>15799.079909414057</v>
      </c>
      <c r="T87" s="49">
        <f t="shared" si="56"/>
        <v>5784.6719807626769</v>
      </c>
      <c r="U87" s="49">
        <f t="shared" si="56"/>
        <v>10014.407928651381</v>
      </c>
      <c r="V87" s="49">
        <f t="shared" ref="V87:AF87" si="61">V38</f>
        <v>49425.189958274234</v>
      </c>
      <c r="W87" s="49">
        <f t="shared" si="61"/>
        <v>153337.83262375504</v>
      </c>
      <c r="X87" s="49">
        <f t="shared" si="61"/>
        <v>135265.07333242567</v>
      </c>
      <c r="Y87" s="49">
        <f t="shared" si="61"/>
        <v>18072.759291329348</v>
      </c>
      <c r="Z87" s="49">
        <f t="shared" si="61"/>
        <v>186069.19777788623</v>
      </c>
      <c r="AA87" s="49">
        <f t="shared" si="61"/>
        <v>99893.016317237969</v>
      </c>
      <c r="AB87" s="49">
        <f t="shared" si="61"/>
        <v>29733.00325333605</v>
      </c>
      <c r="AC87" s="49">
        <f t="shared" si="61"/>
        <v>56443.178207312223</v>
      </c>
      <c r="AD87" s="49">
        <f t="shared" si="61"/>
        <v>531.56093639442406</v>
      </c>
      <c r="AE87" s="49">
        <f t="shared" si="61"/>
        <v>111.76748684652412</v>
      </c>
      <c r="AF87" s="49">
        <f t="shared" si="61"/>
        <v>419.79344954789997</v>
      </c>
      <c r="AH87" s="49"/>
      <c r="AI87" s="49"/>
    </row>
    <row r="88" spans="1:35">
      <c r="A88" s="48">
        <v>2044</v>
      </c>
      <c r="B88" s="49">
        <f t="shared" si="39"/>
        <v>55525.403510218268</v>
      </c>
      <c r="C88" s="49">
        <f t="shared" si="54"/>
        <v>45650.22</v>
      </c>
      <c r="D88" s="49">
        <f t="shared" si="54"/>
        <v>43592.284305426569</v>
      </c>
      <c r="E88" s="49">
        <f t="shared" si="54"/>
        <v>2057.9356945734344</v>
      </c>
      <c r="F88" s="49">
        <f t="shared" si="54"/>
        <v>9875.1835102182667</v>
      </c>
      <c r="G88" s="49">
        <f t="shared" si="54"/>
        <v>19884.699687386965</v>
      </c>
      <c r="H88" s="49">
        <f t="shared" si="54"/>
        <v>8164.45</v>
      </c>
      <c r="I88" s="49">
        <f t="shared" si="54"/>
        <v>11720.249687386966</v>
      </c>
      <c r="J88" s="49">
        <f t="shared" si="54"/>
        <v>81.959535482323233</v>
      </c>
      <c r="K88" s="49">
        <f t="shared" si="54"/>
        <v>79.06</v>
      </c>
      <c r="L88" s="49">
        <f t="shared" si="54"/>
        <v>2.8995354823232322</v>
      </c>
      <c r="M88" s="49">
        <f t="shared" si="54"/>
        <v>33481.647120293623</v>
      </c>
      <c r="N88" s="49">
        <f t="shared" si="54"/>
        <v>25091.9</v>
      </c>
      <c r="O88" s="49">
        <f t="shared" si="54"/>
        <v>8389.7471202936176</v>
      </c>
      <c r="P88" s="49">
        <f t="shared" si="54"/>
        <v>50006.185498080675</v>
      </c>
      <c r="Q88" s="49">
        <f t="shared" si="54"/>
        <v>44662.030343033381</v>
      </c>
      <c r="R88" s="49">
        <f t="shared" si="54"/>
        <v>5344.1551550473005</v>
      </c>
      <c r="S88" s="49">
        <f t="shared" si="54"/>
        <v>15720.933887405205</v>
      </c>
      <c r="T88" s="49">
        <f t="shared" si="56"/>
        <v>5756.0596117820432</v>
      </c>
      <c r="U88" s="49">
        <f t="shared" si="56"/>
        <v>9964.8742756231622</v>
      </c>
      <c r="V88" s="49">
        <f t="shared" ref="V88:AF88" si="62">V39</f>
        <v>49707.961481124134</v>
      </c>
      <c r="W88" s="49">
        <f t="shared" si="62"/>
        <v>157162.7399396922</v>
      </c>
      <c r="X88" s="49">
        <f t="shared" si="62"/>
        <v>138639.16803382567</v>
      </c>
      <c r="Y88" s="49">
        <f t="shared" si="62"/>
        <v>18523.571905866513</v>
      </c>
      <c r="Z88" s="49">
        <f t="shared" si="62"/>
        <v>187930.24210430274</v>
      </c>
      <c r="AA88" s="49">
        <f t="shared" si="62"/>
        <v>101552.59533206691</v>
      </c>
      <c r="AB88" s="49">
        <f t="shared" si="62"/>
        <v>29750.364136752443</v>
      </c>
      <c r="AC88" s="49">
        <f t="shared" si="62"/>
        <v>56627.282635483403</v>
      </c>
      <c r="AD88" s="49">
        <f t="shared" si="62"/>
        <v>541.29059154115089</v>
      </c>
      <c r="AE88" s="49">
        <f t="shared" si="62"/>
        <v>112.28814284115079</v>
      </c>
      <c r="AF88" s="49">
        <f t="shared" si="62"/>
        <v>429.00244870000006</v>
      </c>
      <c r="AH88" s="49"/>
      <c r="AI88" s="49"/>
    </row>
    <row r="89" spans="1:35">
      <c r="A89" s="48">
        <v>2045</v>
      </c>
      <c r="B89" s="49">
        <f t="shared" si="39"/>
        <v>56962.375722718825</v>
      </c>
      <c r="C89" s="49">
        <f t="shared" si="54"/>
        <v>47081</v>
      </c>
      <c r="D89" s="49">
        <f t="shared" si="54"/>
        <v>45288.130997803033</v>
      </c>
      <c r="E89" s="49">
        <f t="shared" si="54"/>
        <v>1792.8690021969633</v>
      </c>
      <c r="F89" s="49">
        <f t="shared" si="54"/>
        <v>9881.3757227188235</v>
      </c>
      <c r="G89" s="49">
        <f t="shared" si="54"/>
        <v>19522.374953751034</v>
      </c>
      <c r="H89" s="49">
        <f t="shared" si="54"/>
        <v>8035</v>
      </c>
      <c r="I89" s="49">
        <f t="shared" si="54"/>
        <v>11487.374953751034</v>
      </c>
      <c r="J89" s="49">
        <f t="shared" si="54"/>
        <v>78.787309595959599</v>
      </c>
      <c r="K89" s="49">
        <f t="shared" si="54"/>
        <v>76</v>
      </c>
      <c r="L89" s="49">
        <f t="shared" si="54"/>
        <v>2.7873095959595955</v>
      </c>
      <c r="M89" s="49">
        <f t="shared" si="54"/>
        <v>33969.481116373281</v>
      </c>
      <c r="N89" s="49">
        <f t="shared" si="54"/>
        <v>25144</v>
      </c>
      <c r="O89" s="49">
        <f t="shared" si="54"/>
        <v>8825.4811163732847</v>
      </c>
      <c r="P89" s="49">
        <f t="shared" si="54"/>
        <v>49735.959882037954</v>
      </c>
      <c r="Q89" s="49">
        <f t="shared" si="54"/>
        <v>44617.373904778753</v>
      </c>
      <c r="R89" s="49">
        <f t="shared" si="54"/>
        <v>5118.5859772592066</v>
      </c>
      <c r="S89" s="49">
        <f t="shared" si="54"/>
        <v>15635.980416106057</v>
      </c>
      <c r="T89" s="49">
        <f t="shared" si="56"/>
        <v>5724.9547646700366</v>
      </c>
      <c r="U89" s="49">
        <f t="shared" si="56"/>
        <v>9911.0256514360226</v>
      </c>
      <c r="V89" s="49">
        <f t="shared" ref="V89:AF89" si="63">V40</f>
        <v>50010.839634956094</v>
      </c>
      <c r="W89" s="49">
        <f t="shared" si="63"/>
        <v>160969.84860930993</v>
      </c>
      <c r="X89" s="49">
        <f t="shared" si="63"/>
        <v>141997.56187941978</v>
      </c>
      <c r="Y89" s="49">
        <f t="shared" si="63"/>
        <v>18972.286729890151</v>
      </c>
      <c r="Z89" s="49">
        <f t="shared" si="63"/>
        <v>189839.14675288051</v>
      </c>
      <c r="AA89" s="49">
        <f t="shared" si="63"/>
        <v>103234.90830600313</v>
      </c>
      <c r="AB89" s="49">
        <f t="shared" si="63"/>
        <v>29771.405697300754</v>
      </c>
      <c r="AC89" s="49">
        <f t="shared" si="63"/>
        <v>56832.832749576635</v>
      </c>
      <c r="AD89" s="49">
        <f t="shared" si="63"/>
        <v>550.97211750587746</v>
      </c>
      <c r="AE89" s="49">
        <f t="shared" si="63"/>
        <v>112.80879883577747</v>
      </c>
      <c r="AF89" s="49">
        <f t="shared" si="63"/>
        <v>438.16331867010001</v>
      </c>
      <c r="AH89" s="49">
        <f t="shared" si="58"/>
        <v>2045</v>
      </c>
      <c r="AI89" s="49"/>
    </row>
    <row r="90" spans="1:35">
      <c r="A90" s="48">
        <v>2046</v>
      </c>
      <c r="B90" s="49">
        <f t="shared" si="39"/>
        <v>58220.633800357733</v>
      </c>
      <c r="C90" s="49">
        <f t="shared" si="54"/>
        <v>48360.800000000003</v>
      </c>
      <c r="D90" s="49">
        <f t="shared" si="54"/>
        <v>46857.721147217628</v>
      </c>
      <c r="E90" s="49">
        <f t="shared" si="54"/>
        <v>1503.0788527823731</v>
      </c>
      <c r="F90" s="49">
        <f t="shared" si="54"/>
        <v>9859.8338003577319</v>
      </c>
      <c r="G90" s="49">
        <f t="shared" si="54"/>
        <v>19163.306662872455</v>
      </c>
      <c r="H90" s="49">
        <f t="shared" si="54"/>
        <v>7890.46</v>
      </c>
      <c r="I90" s="49">
        <f t="shared" si="54"/>
        <v>11272.846662872455</v>
      </c>
      <c r="J90" s="49">
        <f t="shared" si="54"/>
        <v>74.806477111111107</v>
      </c>
      <c r="K90" s="49">
        <f t="shared" si="54"/>
        <v>72.16</v>
      </c>
      <c r="L90" s="49">
        <f t="shared" si="54"/>
        <v>2.6464771111111105</v>
      </c>
      <c r="M90" s="49">
        <f t="shared" si="54"/>
        <v>34383.79767799328</v>
      </c>
      <c r="N90" s="49">
        <f t="shared" si="54"/>
        <v>25099.27</v>
      </c>
      <c r="O90" s="49">
        <f t="shared" si="54"/>
        <v>9284.527677993281</v>
      </c>
      <c r="P90" s="49">
        <f t="shared" si="54"/>
        <v>49444.715738370811</v>
      </c>
      <c r="Q90" s="49">
        <f t="shared" si="54"/>
        <v>44461.482118004496</v>
      </c>
      <c r="R90" s="49">
        <f t="shared" si="54"/>
        <v>4983.2336203663117</v>
      </c>
      <c r="S90" s="49">
        <f t="shared" si="54"/>
        <v>15544.419144593739</v>
      </c>
      <c r="T90" s="49">
        <f t="shared" si="56"/>
        <v>5691.4305389001092</v>
      </c>
      <c r="U90" s="49">
        <f t="shared" si="56"/>
        <v>9852.9886056936302</v>
      </c>
      <c r="V90" s="49">
        <f t="shared" ref="V90:AF90" si="64">V41</f>
        <v>50331.035467951377</v>
      </c>
      <c r="W90" s="49">
        <f t="shared" si="64"/>
        <v>164823.72079684361</v>
      </c>
      <c r="X90" s="49">
        <f t="shared" si="64"/>
        <v>145397.20758420575</v>
      </c>
      <c r="Y90" s="49">
        <f t="shared" si="64"/>
        <v>19426.513212637859</v>
      </c>
      <c r="Z90" s="49">
        <f t="shared" si="64"/>
        <v>191734.72390841306</v>
      </c>
      <c r="AA90" s="49">
        <f t="shared" si="64"/>
        <v>104860.38638217119</v>
      </c>
      <c r="AB90" s="49">
        <f t="shared" si="64"/>
        <v>29795.869988976556</v>
      </c>
      <c r="AC90" s="49">
        <f t="shared" si="64"/>
        <v>57078.467537265307</v>
      </c>
      <c r="AD90" s="49">
        <f t="shared" si="64"/>
        <v>560.60887896239547</v>
      </c>
      <c r="AE90" s="49">
        <f t="shared" si="64"/>
        <v>113.33734355759542</v>
      </c>
      <c r="AF90" s="49">
        <f t="shared" si="64"/>
        <v>447.27153540480003</v>
      </c>
      <c r="AH90" s="49"/>
      <c r="AI90" s="49"/>
    </row>
    <row r="91" spans="1:35">
      <c r="A91" s="48">
        <v>2047</v>
      </c>
      <c r="B91" s="49">
        <f t="shared" si="39"/>
        <v>59335.347959859588</v>
      </c>
      <c r="C91" s="49">
        <f t="shared" si="54"/>
        <v>49533.25</v>
      </c>
      <c r="D91" s="49">
        <f t="shared" si="54"/>
        <v>48340.463540545599</v>
      </c>
      <c r="E91" s="49">
        <f t="shared" si="54"/>
        <v>1192.7864594544028</v>
      </c>
      <c r="F91" s="49">
        <f t="shared" si="54"/>
        <v>9802.0979598595877</v>
      </c>
      <c r="G91" s="49">
        <f t="shared" si="54"/>
        <v>18782.506416413158</v>
      </c>
      <c r="H91" s="49">
        <f t="shared" si="54"/>
        <v>7712.93</v>
      </c>
      <c r="I91" s="49">
        <f t="shared" si="54"/>
        <v>11069.576416413158</v>
      </c>
      <c r="J91" s="49">
        <f t="shared" si="54"/>
        <v>70.027404779040396</v>
      </c>
      <c r="K91" s="49">
        <f t="shared" si="54"/>
        <v>67.55</v>
      </c>
      <c r="L91" s="49">
        <f t="shared" si="54"/>
        <v>2.4774047790404037</v>
      </c>
      <c r="M91" s="49">
        <f t="shared" si="54"/>
        <v>34745.433987748183</v>
      </c>
      <c r="N91" s="49">
        <f t="shared" si="54"/>
        <v>24977.27</v>
      </c>
      <c r="O91" s="49">
        <f t="shared" si="54"/>
        <v>9768.163987748183</v>
      </c>
      <c r="P91" s="49">
        <f t="shared" si="54"/>
        <v>49132.392787484314</v>
      </c>
      <c r="Q91" s="49">
        <f t="shared" si="54"/>
        <v>44285.34957875777</v>
      </c>
      <c r="R91" s="49">
        <f t="shared" si="54"/>
        <v>4847.0432087265435</v>
      </c>
      <c r="S91" s="49">
        <f t="shared" si="54"/>
        <v>15446.231122182104</v>
      </c>
      <c r="T91" s="49">
        <f t="shared" si="56"/>
        <v>5655.4799958718004</v>
      </c>
      <c r="U91" s="49">
        <f t="shared" si="56"/>
        <v>9790.7511263103042</v>
      </c>
      <c r="V91" s="49">
        <f t="shared" ref="V91:AF91" si="65">V42</f>
        <v>50648.049680821307</v>
      </c>
      <c r="W91" s="49">
        <f t="shared" si="65"/>
        <v>168771.36749860618</v>
      </c>
      <c r="X91" s="49">
        <f t="shared" si="65"/>
        <v>148879.5753173838</v>
      </c>
      <c r="Y91" s="49">
        <f t="shared" si="65"/>
        <v>19891.792181222369</v>
      </c>
      <c r="Z91" s="49">
        <f t="shared" si="65"/>
        <v>193637.35330681296</v>
      </c>
      <c r="AA91" s="49">
        <f t="shared" si="65"/>
        <v>106474.49747878565</v>
      </c>
      <c r="AB91" s="49">
        <f t="shared" si="65"/>
        <v>29820.113091164952</v>
      </c>
      <c r="AC91" s="49">
        <f t="shared" si="65"/>
        <v>57342.742736862368</v>
      </c>
      <c r="AD91" s="49">
        <f t="shared" si="65"/>
        <v>570.1726856757308</v>
      </c>
      <c r="AE91" s="49">
        <f t="shared" si="65"/>
        <v>113.85011082503078</v>
      </c>
      <c r="AF91" s="49">
        <f t="shared" si="65"/>
        <v>456.32257485069999</v>
      </c>
      <c r="AH91" s="49"/>
      <c r="AI91" s="49"/>
    </row>
    <row r="92" spans="1:35">
      <c r="A92" s="48">
        <v>2048</v>
      </c>
      <c r="B92" s="49">
        <f t="shared" si="39"/>
        <v>60383.499483971791</v>
      </c>
      <c r="C92" s="49">
        <f t="shared" si="54"/>
        <v>50665.04</v>
      </c>
      <c r="D92" s="49">
        <f t="shared" si="54"/>
        <v>49799.654727851383</v>
      </c>
      <c r="E92" s="49">
        <f t="shared" si="54"/>
        <v>865.38527214862131</v>
      </c>
      <c r="F92" s="49">
        <f t="shared" si="54"/>
        <v>9718.4594839717902</v>
      </c>
      <c r="G92" s="49">
        <f t="shared" si="54"/>
        <v>18365.855006176706</v>
      </c>
      <c r="H92" s="49">
        <f t="shared" si="54"/>
        <v>7503.51</v>
      </c>
      <c r="I92" s="49">
        <f t="shared" si="54"/>
        <v>10862.345006176705</v>
      </c>
      <c r="J92" s="49">
        <f t="shared" si="54"/>
        <v>65.258699198232321</v>
      </c>
      <c r="K92" s="49">
        <f t="shared" si="54"/>
        <v>62.95</v>
      </c>
      <c r="L92" s="49">
        <f t="shared" si="54"/>
        <v>2.3086991982323228</v>
      </c>
      <c r="M92" s="49">
        <f t="shared" si="54"/>
        <v>35074.318476488967</v>
      </c>
      <c r="N92" s="49">
        <f t="shared" si="54"/>
        <v>24796.58</v>
      </c>
      <c r="O92" s="49">
        <f t="shared" si="54"/>
        <v>10277.738476488963</v>
      </c>
      <c r="P92" s="49">
        <f t="shared" si="54"/>
        <v>48798.235413209099</v>
      </c>
      <c r="Q92" s="49">
        <f t="shared" si="54"/>
        <v>44088.158831596593</v>
      </c>
      <c r="R92" s="49">
        <f t="shared" si="54"/>
        <v>4710.0765816125004</v>
      </c>
      <c r="S92" s="49">
        <f t="shared" si="54"/>
        <v>15341.178798421653</v>
      </c>
      <c r="T92" s="49">
        <f t="shared" si="56"/>
        <v>5617.0161589107011</v>
      </c>
      <c r="U92" s="49">
        <f t="shared" si="56"/>
        <v>9724.1626395109542</v>
      </c>
      <c r="V92" s="49">
        <f t="shared" ref="V92:AF92" si="66">V43</f>
        <v>50966.614430081434</v>
      </c>
      <c r="W92" s="49">
        <f t="shared" si="66"/>
        <v>172709.19425757177</v>
      </c>
      <c r="X92" s="49">
        <f t="shared" si="66"/>
        <v>152353.28050942754</v>
      </c>
      <c r="Y92" s="49">
        <f t="shared" si="66"/>
        <v>20355.913748144241</v>
      </c>
      <c r="Z92" s="49">
        <f t="shared" si="66"/>
        <v>195383.41488612397</v>
      </c>
      <c r="AA92" s="49">
        <f t="shared" si="66"/>
        <v>107940.837841203</v>
      </c>
      <c r="AB92" s="49">
        <f t="shared" si="66"/>
        <v>29844.533780493912</v>
      </c>
      <c r="AC92" s="49">
        <f t="shared" si="66"/>
        <v>57598.04326442704</v>
      </c>
      <c r="AD92" s="49">
        <f t="shared" si="66"/>
        <v>579.64323613810086</v>
      </c>
      <c r="AE92" s="49">
        <f t="shared" si="66"/>
        <v>114.33132318370089</v>
      </c>
      <c r="AF92" s="49">
        <f t="shared" si="66"/>
        <v>465.31191295439999</v>
      </c>
      <c r="AH92" s="49"/>
      <c r="AI92" s="49"/>
    </row>
    <row r="93" spans="1:35">
      <c r="A93" s="48">
        <v>2049</v>
      </c>
      <c r="B93" s="49">
        <f t="shared" si="39"/>
        <v>61449.471298223463</v>
      </c>
      <c r="C93" s="49">
        <f t="shared" si="54"/>
        <v>51830</v>
      </c>
      <c r="D93" s="49">
        <f t="shared" si="54"/>
        <v>51307.526604280523</v>
      </c>
      <c r="E93" s="49">
        <f t="shared" si="54"/>
        <v>522.47339571947521</v>
      </c>
      <c r="F93" s="49">
        <f t="shared" si="54"/>
        <v>9619.4712982234596</v>
      </c>
      <c r="G93" s="49">
        <f t="shared" si="54"/>
        <v>17901.222600095083</v>
      </c>
      <c r="H93" s="49">
        <f t="shared" si="54"/>
        <v>7263.83</v>
      </c>
      <c r="I93" s="49">
        <f t="shared" si="54"/>
        <v>10637.392600095085</v>
      </c>
      <c r="J93" s="49">
        <f t="shared" si="54"/>
        <v>61.111998693181818</v>
      </c>
      <c r="K93" s="49">
        <f t="shared" si="54"/>
        <v>58.95</v>
      </c>
      <c r="L93" s="49">
        <f t="shared" si="54"/>
        <v>2.1619986931818183</v>
      </c>
      <c r="M93" s="49">
        <f t="shared" si="54"/>
        <v>35390.424851432297</v>
      </c>
      <c r="N93" s="49">
        <f t="shared" si="54"/>
        <v>24575.75</v>
      </c>
      <c r="O93" s="49">
        <f t="shared" si="54"/>
        <v>10814.674851432297</v>
      </c>
      <c r="P93" s="49">
        <f t="shared" si="54"/>
        <v>48440.79266280133</v>
      </c>
      <c r="Q93" s="49">
        <f t="shared" si="54"/>
        <v>43868.456275847682</v>
      </c>
      <c r="R93" s="49">
        <f t="shared" si="54"/>
        <v>4572.3363869536533</v>
      </c>
      <c r="S93" s="49">
        <f t="shared" si="54"/>
        <v>15228.806023099518</v>
      </c>
      <c r="T93" s="49">
        <f t="shared" si="56"/>
        <v>5575.8720132684493</v>
      </c>
      <c r="U93" s="49">
        <f t="shared" si="56"/>
        <v>9652.9340098310695</v>
      </c>
      <c r="V93" s="49">
        <f t="shared" ref="V93:AF93" si="67">V44</f>
        <v>51291.552488010399</v>
      </c>
      <c r="W93" s="49">
        <f t="shared" si="67"/>
        <v>176523.92526182023</v>
      </c>
      <c r="X93" s="49">
        <f t="shared" si="67"/>
        <v>155718.39830328114</v>
      </c>
      <c r="Y93" s="49">
        <f t="shared" si="67"/>
        <v>20805.526958539082</v>
      </c>
      <c r="Z93" s="49">
        <f t="shared" si="67"/>
        <v>197286.21815692904</v>
      </c>
      <c r="AA93" s="49">
        <f t="shared" si="67"/>
        <v>109600.41685603194</v>
      </c>
      <c r="AB93" s="49">
        <f t="shared" si="67"/>
        <v>29869.532144435405</v>
      </c>
      <c r="AC93" s="49">
        <f t="shared" si="67"/>
        <v>57816.269156461698</v>
      </c>
      <c r="AD93" s="49">
        <f t="shared" si="67"/>
        <v>589.00811756891437</v>
      </c>
      <c r="AE93" s="49">
        <f t="shared" si="67"/>
        <v>114.77309190641442</v>
      </c>
      <c r="AF93" s="49">
        <f t="shared" si="67"/>
        <v>474.23502566249999</v>
      </c>
      <c r="AH93" s="49"/>
      <c r="AI93" s="49"/>
    </row>
    <row r="94" spans="1:35">
      <c r="A94" s="48">
        <v>2050</v>
      </c>
      <c r="B94" s="49">
        <f t="shared" si="39"/>
        <v>62624.075828319714</v>
      </c>
      <c r="C94" s="49">
        <f t="shared" si="54"/>
        <v>53109</v>
      </c>
      <c r="D94" s="49">
        <f t="shared" si="54"/>
        <v>52945.396618111794</v>
      </c>
      <c r="E94" s="49">
        <f t="shared" si="54"/>
        <v>163.60338188820396</v>
      </c>
      <c r="F94" s="49">
        <f t="shared" si="54"/>
        <v>9515.0758283197138</v>
      </c>
      <c r="G94" s="49">
        <f t="shared" si="54"/>
        <v>17378.418742228707</v>
      </c>
      <c r="H94" s="49">
        <f t="shared" si="54"/>
        <v>6996</v>
      </c>
      <c r="I94" s="49">
        <f t="shared" si="54"/>
        <v>10382.418742228705</v>
      </c>
      <c r="J94" s="49">
        <f t="shared" si="54"/>
        <v>58.053807070707073</v>
      </c>
      <c r="K94" s="49">
        <f t="shared" si="54"/>
        <v>56</v>
      </c>
      <c r="L94" s="49">
        <f t="shared" si="54"/>
        <v>2.0538070707070704</v>
      </c>
      <c r="M94" s="49">
        <f t="shared" si="54"/>
        <v>35713.476354215338</v>
      </c>
      <c r="N94" s="49">
        <f t="shared" si="54"/>
        <v>24333</v>
      </c>
      <c r="O94" s="49">
        <f t="shared" si="54"/>
        <v>11380.476354215338</v>
      </c>
      <c r="P94" s="49">
        <f t="shared" si="54"/>
        <v>48057.918246943074</v>
      </c>
      <c r="Q94" s="49">
        <f t="shared" si="54"/>
        <v>43624.14475593625</v>
      </c>
      <c r="R94" s="49">
        <f t="shared" si="54"/>
        <v>4433.7734910068248</v>
      </c>
      <c r="S94" s="49">
        <f t="shared" si="54"/>
        <v>15108.438046239584</v>
      </c>
      <c r="T94" s="49">
        <f t="shared" si="56"/>
        <v>5531.8005061227796</v>
      </c>
      <c r="U94" s="49">
        <f t="shared" si="56"/>
        <v>9576.6375401168043</v>
      </c>
      <c r="V94" s="49">
        <f t="shared" ref="V94:AF94" si="68">V45</f>
        <v>51627.827584740466</v>
      </c>
      <c r="W94" s="49">
        <f t="shared" si="68"/>
        <v>180092.99930997196</v>
      </c>
      <c r="X94" s="49">
        <f t="shared" si="68"/>
        <v>158866.81285037257</v>
      </c>
      <c r="Y94" s="49">
        <f t="shared" si="68"/>
        <v>21226.186459599383</v>
      </c>
      <c r="Z94" s="49">
        <f t="shared" si="68"/>
        <v>198942.58169004801</v>
      </c>
      <c r="AA94" s="49">
        <f t="shared" si="68"/>
        <v>111078.12419800292</v>
      </c>
      <c r="AB94" s="49">
        <f t="shared" si="68"/>
        <v>29895.509631918878</v>
      </c>
      <c r="AC94" s="49">
        <f t="shared" si="68"/>
        <v>57968.947860126202</v>
      </c>
      <c r="AD94" s="49">
        <f t="shared" si="68"/>
        <v>598.26280591477143</v>
      </c>
      <c r="AE94" s="49">
        <f t="shared" si="68"/>
        <v>115.17541699317138</v>
      </c>
      <c r="AF94" s="49">
        <f t="shared" si="68"/>
        <v>483.0873889216</v>
      </c>
      <c r="AH94" s="49">
        <f t="shared" si="58"/>
        <v>2050</v>
      </c>
      <c r="AI94" s="49"/>
    </row>
    <row r="95" spans="1:35">
      <c r="A95" s="48">
        <v>2051</v>
      </c>
      <c r="B95" s="49">
        <f t="shared" si="39"/>
        <v>63939.000795385175</v>
      </c>
      <c r="C95" s="49">
        <f t="shared" si="54"/>
        <v>54557.45</v>
      </c>
      <c r="D95" s="49">
        <f t="shared" si="54"/>
        <v>54557.45</v>
      </c>
      <c r="E95" s="49">
        <f t="shared" si="54"/>
        <v>0</v>
      </c>
      <c r="F95" s="49">
        <f t="shared" si="54"/>
        <v>9381.5507953851811</v>
      </c>
      <c r="G95" s="49">
        <f t="shared" si="54"/>
        <v>16738.193414522757</v>
      </c>
      <c r="H95" s="49">
        <f t="shared" si="54"/>
        <v>6664.12</v>
      </c>
      <c r="I95" s="49">
        <f t="shared" si="54"/>
        <v>10074.073414522756</v>
      </c>
      <c r="J95" s="49">
        <f t="shared" si="54"/>
        <v>55.648720777777775</v>
      </c>
      <c r="K95" s="49">
        <f t="shared" si="54"/>
        <v>53.68</v>
      </c>
      <c r="L95" s="49">
        <f t="shared" si="54"/>
        <v>1.9687207777777775</v>
      </c>
      <c r="M95" s="49">
        <f t="shared" si="54"/>
        <v>35969.29026211334</v>
      </c>
      <c r="N95" s="49">
        <f t="shared" si="54"/>
        <v>23992.560000000001</v>
      </c>
      <c r="O95" s="49">
        <f t="shared" si="54"/>
        <v>11976.730262113339</v>
      </c>
      <c r="P95" s="49">
        <f t="shared" si="54"/>
        <v>47646.77053974205</v>
      </c>
      <c r="Q95" s="49">
        <f t="shared" si="54"/>
        <v>43302.879695381976</v>
      </c>
      <c r="R95" s="49">
        <f t="shared" si="54"/>
        <v>4343.8908443600794</v>
      </c>
      <c r="S95" s="49">
        <f t="shared" si="54"/>
        <v>14979.181518102409</v>
      </c>
      <c r="T95" s="49">
        <f t="shared" si="56"/>
        <v>5484.4745465774868</v>
      </c>
      <c r="U95" s="49">
        <f t="shared" si="56"/>
        <v>9494.7069715249236</v>
      </c>
      <c r="V95" s="49">
        <f t="shared" ref="V95:AF95" si="69">V46</f>
        <v>51979.577840118218</v>
      </c>
      <c r="W95" s="49">
        <f t="shared" si="69"/>
        <v>183535.13673868345</v>
      </c>
      <c r="X95" s="49">
        <f t="shared" si="69"/>
        <v>161903.25182794305</v>
      </c>
      <c r="Y95" s="49">
        <f t="shared" si="69"/>
        <v>21631.884910740398</v>
      </c>
      <c r="Z95" s="49">
        <f t="shared" si="69"/>
        <v>200757.49596364755</v>
      </c>
      <c r="AA95" s="49">
        <f t="shared" si="69"/>
        <v>112768.7729569449</v>
      </c>
      <c r="AB95" s="49">
        <f t="shared" si="69"/>
        <v>29922.849596949032</v>
      </c>
      <c r="AC95" s="49">
        <f t="shared" si="69"/>
        <v>58065.873409753593</v>
      </c>
      <c r="AD95" s="49">
        <f t="shared" si="69"/>
        <v>607.39488839508044</v>
      </c>
      <c r="AE95" s="49">
        <f t="shared" si="69"/>
        <v>115.53040971678047</v>
      </c>
      <c r="AF95" s="49">
        <f t="shared" si="69"/>
        <v>491.86447867829997</v>
      </c>
      <c r="AH95" s="49"/>
      <c r="AI95" s="49"/>
    </row>
    <row r="96" spans="1:35">
      <c r="A96" s="48">
        <v>2052</v>
      </c>
      <c r="B96" s="49">
        <f t="shared" si="39"/>
        <v>65337.779775122755</v>
      </c>
      <c r="C96" s="49">
        <f t="shared" si="54"/>
        <v>56133.71</v>
      </c>
      <c r="D96" s="49">
        <f t="shared" si="54"/>
        <v>56133.71</v>
      </c>
      <c r="E96" s="49">
        <f t="shared" si="54"/>
        <v>0</v>
      </c>
      <c r="F96" s="49">
        <f t="shared" si="54"/>
        <v>9204.0697751227544</v>
      </c>
      <c r="G96" s="49">
        <f t="shared" si="54"/>
        <v>15969.26081614627</v>
      </c>
      <c r="H96" s="49">
        <f t="shared" si="54"/>
        <v>6253.36</v>
      </c>
      <c r="I96" s="49">
        <f t="shared" si="54"/>
        <v>9715.9008161462716</v>
      </c>
      <c r="J96" s="49">
        <f t="shared" si="54"/>
        <v>53.388769002525251</v>
      </c>
      <c r="K96" s="49">
        <f t="shared" si="54"/>
        <v>51.5</v>
      </c>
      <c r="L96" s="49">
        <f t="shared" si="54"/>
        <v>1.8887690025252521</v>
      </c>
      <c r="M96" s="49">
        <f t="shared" si="54"/>
        <v>36110.482646401142</v>
      </c>
      <c r="N96" s="49">
        <f t="shared" si="54"/>
        <v>23505.37</v>
      </c>
      <c r="O96" s="49">
        <f t="shared" si="54"/>
        <v>12605.11264640114</v>
      </c>
      <c r="P96" s="49">
        <f t="shared" si="54"/>
        <v>47203.8125787315</v>
      </c>
      <c r="Q96" s="49">
        <f t="shared" si="54"/>
        <v>42951.773223357384</v>
      </c>
      <c r="R96" s="49">
        <f t="shared" si="54"/>
        <v>4252.0393553741187</v>
      </c>
      <c r="S96" s="49">
        <f t="shared" si="54"/>
        <v>14839.924489185176</v>
      </c>
      <c r="T96" s="49">
        <f t="shared" si="56"/>
        <v>5433.4870056624131</v>
      </c>
      <c r="U96" s="49">
        <f t="shared" si="56"/>
        <v>9406.4374835227645</v>
      </c>
      <c r="V96" s="49">
        <f t="shared" ref="V96:AF96" si="70">V47</f>
        <v>52344.104918087978</v>
      </c>
      <c r="W96" s="49">
        <f t="shared" si="70"/>
        <v>186953.06088102277</v>
      </c>
      <c r="X96" s="49">
        <f t="shared" si="70"/>
        <v>164918.33135428932</v>
      </c>
      <c r="Y96" s="49">
        <f t="shared" si="70"/>
        <v>22034.729526733441</v>
      </c>
      <c r="Z96" s="49">
        <f t="shared" si="70"/>
        <v>202458.96942212936</v>
      </c>
      <c r="AA96" s="49">
        <f t="shared" si="70"/>
        <v>114365.79913883648</v>
      </c>
      <c r="AB96" s="49">
        <f t="shared" si="70"/>
        <v>29951.340297782386</v>
      </c>
      <c r="AC96" s="49">
        <f t="shared" si="70"/>
        <v>58141.829985510507</v>
      </c>
      <c r="AD96" s="49">
        <f t="shared" si="70"/>
        <v>616.41561841082432</v>
      </c>
      <c r="AE96" s="49">
        <f t="shared" si="70"/>
        <v>115.85384753162433</v>
      </c>
      <c r="AF96" s="49">
        <f t="shared" si="70"/>
        <v>500.56177087920003</v>
      </c>
      <c r="AH96" s="49"/>
      <c r="AI96" s="49"/>
    </row>
    <row r="97" spans="1:35">
      <c r="A97" s="48">
        <v>2053</v>
      </c>
      <c r="B97" s="49">
        <f t="shared" si="39"/>
        <v>66778.831261020387</v>
      </c>
      <c r="C97" s="49">
        <f t="shared" si="54"/>
        <v>57773.61</v>
      </c>
      <c r="D97" s="49">
        <f t="shared" si="54"/>
        <v>57773.61</v>
      </c>
      <c r="E97" s="49">
        <f t="shared" si="54"/>
        <v>0</v>
      </c>
      <c r="F97" s="49">
        <f t="shared" si="54"/>
        <v>9005.2212610203806</v>
      </c>
      <c r="G97" s="49">
        <f t="shared" si="54"/>
        <v>15130.499717410916</v>
      </c>
      <c r="H97" s="49">
        <f t="shared" si="54"/>
        <v>5796.33</v>
      </c>
      <c r="I97" s="49">
        <f t="shared" si="54"/>
        <v>9334.1697174109158</v>
      </c>
      <c r="J97" s="49">
        <f t="shared" si="54"/>
        <v>51.512387023989895</v>
      </c>
      <c r="K97" s="49">
        <f t="shared" si="54"/>
        <v>49.69</v>
      </c>
      <c r="L97" s="49">
        <f t="shared" si="54"/>
        <v>1.8223870239898987</v>
      </c>
      <c r="M97" s="49">
        <f t="shared" si="54"/>
        <v>36195.673402646869</v>
      </c>
      <c r="N97" s="49">
        <f t="shared" si="54"/>
        <v>22928.28</v>
      </c>
      <c r="O97" s="49">
        <f t="shared" si="54"/>
        <v>13267.393402646871</v>
      </c>
      <c r="P97" s="49">
        <f t="shared" si="54"/>
        <v>46724.812064870457</v>
      </c>
      <c r="Q97" s="49">
        <f t="shared" si="54"/>
        <v>42566.865613756869</v>
      </c>
      <c r="R97" s="49">
        <f t="shared" si="54"/>
        <v>4157.9464511135902</v>
      </c>
      <c r="S97" s="49">
        <f t="shared" si="54"/>
        <v>14689.336410221791</v>
      </c>
      <c r="T97" s="49">
        <f t="shared" si="56"/>
        <v>5378.3507163334807</v>
      </c>
      <c r="U97" s="49">
        <f t="shared" si="56"/>
        <v>9310.9856938883113</v>
      </c>
      <c r="V97" s="49">
        <f t="shared" ref="V97:AF97" si="71">V48</f>
        <v>52716.07255704709</v>
      </c>
      <c r="W97" s="49">
        <f t="shared" si="71"/>
        <v>190185.55440998348</v>
      </c>
      <c r="X97" s="49">
        <f t="shared" si="71"/>
        <v>167769.83555752353</v>
      </c>
      <c r="Y97" s="49">
        <f t="shared" si="71"/>
        <v>22415.718852459937</v>
      </c>
      <c r="Z97" s="49">
        <f t="shared" si="71"/>
        <v>204149.0559397421</v>
      </c>
      <c r="AA97" s="49">
        <f t="shared" si="71"/>
        <v>115962.82532072805</v>
      </c>
      <c r="AB97" s="49">
        <f t="shared" si="71"/>
        <v>29980.49031149843</v>
      </c>
      <c r="AC97" s="49">
        <f t="shared" si="71"/>
        <v>58205.74030751564</v>
      </c>
      <c r="AD97" s="49">
        <f t="shared" si="71"/>
        <v>625.3283606357943</v>
      </c>
      <c r="AE97" s="49">
        <f t="shared" si="71"/>
        <v>116.15361916489422</v>
      </c>
      <c r="AF97" s="49">
        <f t="shared" si="71"/>
        <v>509.17474147090002</v>
      </c>
      <c r="AH97" s="49"/>
      <c r="AI97" s="49"/>
    </row>
    <row r="98" spans="1:35">
      <c r="A98" s="48">
        <v>2054</v>
      </c>
      <c r="B98" s="49">
        <f t="shared" si="39"/>
        <v>68211.066675615148</v>
      </c>
      <c r="C98" s="49">
        <f t="shared" si="54"/>
        <v>59405.13</v>
      </c>
      <c r="D98" s="49">
        <f t="shared" si="54"/>
        <v>59405.13</v>
      </c>
      <c r="E98" s="49">
        <f t="shared" si="54"/>
        <v>0</v>
      </c>
      <c r="F98" s="49">
        <f t="shared" si="54"/>
        <v>8805.9366756151521</v>
      </c>
      <c r="G98" s="49">
        <f t="shared" si="54"/>
        <v>14273.771654067437</v>
      </c>
      <c r="H98" s="49">
        <f t="shared" si="54"/>
        <v>5321.75</v>
      </c>
      <c r="I98" s="49">
        <f t="shared" si="54"/>
        <v>8952.0216540674373</v>
      </c>
      <c r="J98" s="49">
        <f t="shared" si="54"/>
        <v>50.23727661868687</v>
      </c>
      <c r="K98" s="49">
        <f t="shared" si="54"/>
        <v>48.46</v>
      </c>
      <c r="L98" s="49">
        <f t="shared" si="54"/>
        <v>1.7772766186868687</v>
      </c>
      <c r="M98" s="49">
        <f t="shared" si="54"/>
        <v>36280.311568581215</v>
      </c>
      <c r="N98" s="49">
        <f t="shared" si="54"/>
        <v>22314.87</v>
      </c>
      <c r="O98" s="49">
        <f t="shared" si="54"/>
        <v>13965.441568581215</v>
      </c>
      <c r="P98" s="49">
        <f t="shared" si="54"/>
        <v>46204.841362543673</v>
      </c>
      <c r="Q98" s="49">
        <f t="shared" si="54"/>
        <v>42143.544463980987</v>
      </c>
      <c r="R98" s="49">
        <f t="shared" ref="C98:S104" si="72">R49</f>
        <v>4061.2968985626871</v>
      </c>
      <c r="S98" s="49">
        <f t="shared" si="72"/>
        <v>14525.868132182854</v>
      </c>
      <c r="T98" s="49">
        <f t="shared" ref="T98:U98" si="73">T49</f>
        <v>5318.498473472685</v>
      </c>
      <c r="U98" s="49">
        <f t="shared" si="73"/>
        <v>9207.3696587101695</v>
      </c>
      <c r="V98" s="49">
        <f t="shared" ref="V98:AF98" si="74">V49</f>
        <v>53090.003537539247</v>
      </c>
      <c r="W98" s="49">
        <f t="shared" si="74"/>
        <v>193061.05540156038</v>
      </c>
      <c r="X98" s="49">
        <f t="shared" si="74"/>
        <v>170306.42320740569</v>
      </c>
      <c r="Y98" s="49">
        <f t="shared" si="74"/>
        <v>22754.632194154699</v>
      </c>
      <c r="Z98" s="49">
        <f t="shared" si="74"/>
        <v>205836.23711054036</v>
      </c>
      <c r="AA98" s="49">
        <f t="shared" si="74"/>
        <v>117559.85150261963</v>
      </c>
      <c r="AB98" s="49">
        <f t="shared" si="74"/>
        <v>30009.80636469513</v>
      </c>
      <c r="AC98" s="49">
        <f t="shared" si="74"/>
        <v>58266.579243225606</v>
      </c>
      <c r="AD98" s="49">
        <f t="shared" si="74"/>
        <v>634.14436847097284</v>
      </c>
      <c r="AE98" s="49">
        <f t="shared" si="74"/>
        <v>116.44550207097281</v>
      </c>
      <c r="AF98" s="49">
        <f t="shared" si="74"/>
        <v>517.69886640000004</v>
      </c>
      <c r="AH98" s="49"/>
      <c r="AI98" s="49"/>
    </row>
    <row r="99" spans="1:35">
      <c r="A99" s="48">
        <v>2055</v>
      </c>
      <c r="B99" s="49">
        <f t="shared" si="39"/>
        <v>69573.490370493309</v>
      </c>
      <c r="C99" s="49">
        <f t="shared" si="72"/>
        <v>60948</v>
      </c>
      <c r="D99" s="49">
        <f t="shared" si="72"/>
        <v>60948</v>
      </c>
      <c r="E99" s="49">
        <f t="shared" si="72"/>
        <v>0</v>
      </c>
      <c r="F99" s="49">
        <f t="shared" si="72"/>
        <v>8625.4903704933058</v>
      </c>
      <c r="G99" s="49">
        <f t="shared" si="72"/>
        <v>13442.470927305676</v>
      </c>
      <c r="H99" s="49">
        <f t="shared" si="72"/>
        <v>4853</v>
      </c>
      <c r="I99" s="49">
        <f t="shared" si="72"/>
        <v>8589.470927305676</v>
      </c>
      <c r="J99" s="49">
        <f t="shared" si="72"/>
        <v>49.760406060606059</v>
      </c>
      <c r="K99" s="49">
        <f t="shared" si="72"/>
        <v>48</v>
      </c>
      <c r="L99" s="49">
        <f t="shared" si="72"/>
        <v>1.7604060606060603</v>
      </c>
      <c r="M99" s="49">
        <f t="shared" si="72"/>
        <v>36415.230946089418</v>
      </c>
      <c r="N99" s="49">
        <f t="shared" si="72"/>
        <v>21714</v>
      </c>
      <c r="O99" s="49">
        <f t="shared" si="72"/>
        <v>14701.230946089416</v>
      </c>
      <c r="P99" s="49">
        <f t="shared" si="72"/>
        <v>45638.277499561547</v>
      </c>
      <c r="Q99" s="49">
        <f t="shared" si="72"/>
        <v>41676.540904213231</v>
      </c>
      <c r="R99" s="49">
        <f t="shared" si="72"/>
        <v>3961.7365953483145</v>
      </c>
      <c r="S99" s="49">
        <f t="shared" si="72"/>
        <v>14347.751906275626</v>
      </c>
      <c r="T99" s="49">
        <f t="shared" ref="T99:U99" si="75">T50</f>
        <v>5253.2830338880804</v>
      </c>
      <c r="U99" s="49">
        <f t="shared" si="75"/>
        <v>9094.4688723875461</v>
      </c>
      <c r="V99" s="49">
        <f t="shared" ref="V99:AF99" si="76">V50</f>
        <v>53460.279682254506</v>
      </c>
      <c r="W99" s="49">
        <f t="shared" si="76"/>
        <v>195400.03312736176</v>
      </c>
      <c r="X99" s="49">
        <f t="shared" si="76"/>
        <v>172369.72349142458</v>
      </c>
      <c r="Y99" s="49">
        <f t="shared" si="76"/>
        <v>23030.309635937196</v>
      </c>
      <c r="Z99" s="49">
        <f t="shared" si="76"/>
        <v>207529.03309090249</v>
      </c>
      <c r="AA99" s="49">
        <f t="shared" si="76"/>
        <v>119156.87768451056</v>
      </c>
      <c r="AB99" s="49">
        <f t="shared" si="76"/>
        <v>30038.793265523444</v>
      </c>
      <c r="AC99" s="49">
        <f t="shared" si="76"/>
        <v>58333.362140868514</v>
      </c>
      <c r="AD99" s="49">
        <f t="shared" si="76"/>
        <v>642.88278404453399</v>
      </c>
      <c r="AE99" s="49">
        <f t="shared" si="76"/>
        <v>116.75316243143401</v>
      </c>
      <c r="AF99" s="49">
        <f t="shared" si="76"/>
        <v>526.12962161309997</v>
      </c>
      <c r="AH99" s="49">
        <f t="shared" si="58"/>
        <v>2055</v>
      </c>
      <c r="AI99" s="49"/>
    </row>
    <row r="100" spans="1:35">
      <c r="A100" s="48">
        <v>2056</v>
      </c>
      <c r="B100" s="49">
        <f t="shared" si="39"/>
        <v>70869.142988788561</v>
      </c>
      <c r="C100" s="49">
        <f t="shared" si="72"/>
        <v>62406.22</v>
      </c>
      <c r="D100" s="49">
        <f t="shared" si="72"/>
        <v>62406.22</v>
      </c>
      <c r="E100" s="49">
        <f t="shared" si="72"/>
        <v>0</v>
      </c>
      <c r="F100" s="49">
        <f t="shared" si="72"/>
        <v>8462.9229887885576</v>
      </c>
      <c r="G100" s="49">
        <f t="shared" si="72"/>
        <v>12618.191196389085</v>
      </c>
      <c r="H100" s="49">
        <f t="shared" si="72"/>
        <v>4373.55</v>
      </c>
      <c r="I100" s="49">
        <f t="shared" si="72"/>
        <v>8244.6411963890841</v>
      </c>
      <c r="J100" s="49">
        <f t="shared" si="72"/>
        <v>49.760406060606059</v>
      </c>
      <c r="K100" s="49">
        <f t="shared" si="72"/>
        <v>48</v>
      </c>
      <c r="L100" s="49">
        <f t="shared" si="72"/>
        <v>1.7604060606060603</v>
      </c>
      <c r="M100" s="49">
        <f t="shared" si="72"/>
        <v>36592.786044829933</v>
      </c>
      <c r="N100" s="49">
        <f t="shared" si="72"/>
        <v>21115.94</v>
      </c>
      <c r="O100" s="49">
        <f t="shared" si="72"/>
        <v>15476.84604482993</v>
      </c>
      <c r="P100" s="49">
        <f t="shared" si="72"/>
        <v>45018.802167159978</v>
      </c>
      <c r="Q100" s="49">
        <f t="shared" si="72"/>
        <v>41118.290819302907</v>
      </c>
      <c r="R100" s="49">
        <f t="shared" si="72"/>
        <v>3900.511347857072</v>
      </c>
      <c r="S100" s="49">
        <f t="shared" si="72"/>
        <v>14153.001383943998</v>
      </c>
      <c r="T100" s="49">
        <f t="shared" ref="T100:U100" si="77">T51</f>
        <v>5181.9771163137675</v>
      </c>
      <c r="U100" s="49">
        <f t="shared" si="77"/>
        <v>8971.0242676302314</v>
      </c>
      <c r="V100" s="49">
        <f t="shared" ref="V100:AF100" si="78">V51</f>
        <v>53826.840580684147</v>
      </c>
      <c r="W100" s="49">
        <f t="shared" si="78"/>
        <v>197361.84387684785</v>
      </c>
      <c r="X100" s="49">
        <f t="shared" si="78"/>
        <v>174100.3105902047</v>
      </c>
      <c r="Y100" s="49">
        <f t="shared" si="78"/>
        <v>23261.533286643156</v>
      </c>
      <c r="Z100" s="49">
        <f t="shared" si="78"/>
        <v>209227.46413898538</v>
      </c>
      <c r="AA100" s="49">
        <f t="shared" si="78"/>
        <v>120753.90386640214</v>
      </c>
      <c r="AB100" s="49">
        <f t="shared" si="78"/>
        <v>30067.450096517496</v>
      </c>
      <c r="AC100" s="49">
        <f t="shared" si="78"/>
        <v>58406.110176065762</v>
      </c>
      <c r="AD100" s="49">
        <f t="shared" si="78"/>
        <v>651.5311945758865</v>
      </c>
      <c r="AE100" s="49">
        <f t="shared" si="78"/>
        <v>117.06871151908653</v>
      </c>
      <c r="AF100" s="49">
        <f t="shared" si="78"/>
        <v>534.46248305680001</v>
      </c>
      <c r="AH100" s="49"/>
      <c r="AI100" s="49"/>
    </row>
    <row r="101" spans="1:35">
      <c r="A101" s="48">
        <v>2057</v>
      </c>
      <c r="B101" s="49">
        <f t="shared" si="39"/>
        <v>72140.127962894083</v>
      </c>
      <c r="C101" s="49">
        <f t="shared" si="72"/>
        <v>63835.15</v>
      </c>
      <c r="D101" s="49">
        <f t="shared" si="72"/>
        <v>63835.15</v>
      </c>
      <c r="E101" s="49">
        <f t="shared" si="72"/>
        <v>0</v>
      </c>
      <c r="F101" s="49">
        <f t="shared" si="72"/>
        <v>8304.9779628940851</v>
      </c>
      <c r="G101" s="49">
        <f t="shared" si="72"/>
        <v>11778.925040769953</v>
      </c>
      <c r="H101" s="49">
        <f t="shared" si="72"/>
        <v>3874.11</v>
      </c>
      <c r="I101" s="49">
        <f t="shared" si="72"/>
        <v>7904.8150407699532</v>
      </c>
      <c r="J101" s="49">
        <f t="shared" si="72"/>
        <v>49.760406060606059</v>
      </c>
      <c r="K101" s="49">
        <f t="shared" si="72"/>
        <v>48</v>
      </c>
      <c r="L101" s="49">
        <f t="shared" si="72"/>
        <v>1.7604060606060603</v>
      </c>
      <c r="M101" s="49">
        <f t="shared" si="72"/>
        <v>36780.708365995437</v>
      </c>
      <c r="N101" s="49">
        <f t="shared" si="72"/>
        <v>20486.22</v>
      </c>
      <c r="O101" s="49">
        <f t="shared" si="72"/>
        <v>16294.488365995439</v>
      </c>
      <c r="P101" s="49">
        <f t="shared" si="72"/>
        <v>44339.401720000875</v>
      </c>
      <c r="Q101" s="49">
        <f t="shared" si="72"/>
        <v>40505.092687558004</v>
      </c>
      <c r="R101" s="49">
        <f t="shared" si="72"/>
        <v>3834.3090324428686</v>
      </c>
      <c r="S101" s="49">
        <f t="shared" si="72"/>
        <v>13939.411616868651</v>
      </c>
      <c r="T101" s="49">
        <f t="shared" ref="T101:U101" si="79">T52</f>
        <v>5103.7734014099533</v>
      </c>
      <c r="U101" s="49">
        <f t="shared" si="79"/>
        <v>8835.6382154586972</v>
      </c>
      <c r="V101" s="49">
        <f t="shared" ref="V101:AF101" si="80">V52</f>
        <v>54193.421615950028</v>
      </c>
      <c r="W101" s="49">
        <f t="shared" si="80"/>
        <v>199174.01928831177</v>
      </c>
      <c r="X101" s="49">
        <f t="shared" si="80"/>
        <v>175698.89872549122</v>
      </c>
      <c r="Y101" s="49">
        <f t="shared" si="80"/>
        <v>23475.12056282055</v>
      </c>
      <c r="Z101" s="49">
        <f t="shared" si="80"/>
        <v>210925.8505905116</v>
      </c>
      <c r="AA101" s="49">
        <f t="shared" si="80"/>
        <v>122350.93004829371</v>
      </c>
      <c r="AB101" s="49">
        <f t="shared" si="80"/>
        <v>30096.10696668259</v>
      </c>
      <c r="AC101" s="49">
        <f t="shared" si="80"/>
        <v>58478.813575535314</v>
      </c>
      <c r="AD101" s="49">
        <f t="shared" si="80"/>
        <v>660.07718728443911</v>
      </c>
      <c r="AE101" s="49">
        <f t="shared" si="80"/>
        <v>117.38426060673906</v>
      </c>
      <c r="AF101" s="49">
        <f t="shared" si="80"/>
        <v>542.69292667770003</v>
      </c>
      <c r="AH101" s="49"/>
      <c r="AI101" s="49"/>
    </row>
    <row r="102" spans="1:35">
      <c r="A102" s="48">
        <v>2058</v>
      </c>
      <c r="B102" s="49">
        <f t="shared" si="39"/>
        <v>73376.945292809891</v>
      </c>
      <c r="C102" s="49">
        <f t="shared" si="72"/>
        <v>65225.29</v>
      </c>
      <c r="D102" s="49">
        <f t="shared" si="72"/>
        <v>65225.29</v>
      </c>
      <c r="E102" s="49">
        <f t="shared" si="72"/>
        <v>0</v>
      </c>
      <c r="F102" s="49">
        <f t="shared" si="72"/>
        <v>8151.6552928098863</v>
      </c>
      <c r="G102" s="49">
        <f t="shared" si="72"/>
        <v>10950.729425056401</v>
      </c>
      <c r="H102" s="49">
        <f t="shared" si="72"/>
        <v>3380.32</v>
      </c>
      <c r="I102" s="49">
        <f t="shared" si="72"/>
        <v>7570.4094250564012</v>
      </c>
      <c r="J102" s="49">
        <f t="shared" si="72"/>
        <v>49.760406060606059</v>
      </c>
      <c r="K102" s="49">
        <f t="shared" si="72"/>
        <v>48</v>
      </c>
      <c r="L102" s="49">
        <f t="shared" si="72"/>
        <v>1.7604060606060603</v>
      </c>
      <c r="M102" s="49">
        <f t="shared" si="72"/>
        <v>36989.053045802961</v>
      </c>
      <c r="N102" s="49">
        <f t="shared" si="72"/>
        <v>19832.57</v>
      </c>
      <c r="O102" s="49">
        <f t="shared" si="72"/>
        <v>17156.483045802961</v>
      </c>
      <c r="P102" s="49">
        <f t="shared" si="72"/>
        <v>43592.367176171545</v>
      </c>
      <c r="Q102" s="49">
        <f t="shared" si="72"/>
        <v>39829.873144417026</v>
      </c>
      <c r="R102" s="49">
        <f t="shared" si="72"/>
        <v>3762.4940317545229</v>
      </c>
      <c r="S102" s="49">
        <f t="shared" si="72"/>
        <v>13704.559056966842</v>
      </c>
      <c r="T102" s="49">
        <f t="shared" ref="T102:U102" si="81">T53</f>
        <v>5017.7845317628753</v>
      </c>
      <c r="U102" s="49">
        <f t="shared" si="81"/>
        <v>8686.7745252039676</v>
      </c>
      <c r="V102" s="49">
        <f t="shared" ref="V102:AF102" si="82">V53</f>
        <v>54559.972445961539</v>
      </c>
      <c r="W102" s="49">
        <f t="shared" si="82"/>
        <v>200753.65409872521</v>
      </c>
      <c r="X102" s="49">
        <f t="shared" si="82"/>
        <v>177092.35404446203</v>
      </c>
      <c r="Y102" s="49">
        <f t="shared" si="82"/>
        <v>23661.300054263189</v>
      </c>
      <c r="Z102" s="49">
        <f t="shared" si="82"/>
        <v>212624.19157975196</v>
      </c>
      <c r="AA102" s="49">
        <f t="shared" si="82"/>
        <v>123947.95623018529</v>
      </c>
      <c r="AB102" s="49">
        <f t="shared" si="82"/>
        <v>30124.76378481045</v>
      </c>
      <c r="AC102" s="49">
        <f t="shared" si="82"/>
        <v>58551.471564756248</v>
      </c>
      <c r="AD102" s="49">
        <f t="shared" si="82"/>
        <v>668.51623811679156</v>
      </c>
      <c r="AE102" s="49">
        <f t="shared" si="82"/>
        <v>117.69980969439158</v>
      </c>
      <c r="AF102" s="49">
        <f t="shared" si="82"/>
        <v>550.81642842240001</v>
      </c>
      <c r="AH102" s="49"/>
      <c r="AI102" s="49"/>
    </row>
    <row r="103" spans="1:35">
      <c r="A103" s="48">
        <v>2059</v>
      </c>
      <c r="B103" s="49">
        <f t="shared" si="39"/>
        <v>74569.393335754241</v>
      </c>
      <c r="C103" s="49">
        <f t="shared" si="72"/>
        <v>66566.7</v>
      </c>
      <c r="D103" s="49">
        <f t="shared" si="72"/>
        <v>66566.7</v>
      </c>
      <c r="E103" s="49">
        <f t="shared" si="72"/>
        <v>0</v>
      </c>
      <c r="F103" s="49">
        <f t="shared" si="72"/>
        <v>8002.6933357542493</v>
      </c>
      <c r="G103" s="49">
        <f t="shared" si="72"/>
        <v>10154.066760768736</v>
      </c>
      <c r="H103" s="49">
        <f t="shared" si="72"/>
        <v>2911.6</v>
      </c>
      <c r="I103" s="49">
        <f t="shared" si="72"/>
        <v>7242.4667607687352</v>
      </c>
      <c r="J103" s="49">
        <f t="shared" si="72"/>
        <v>49.760406060606059</v>
      </c>
      <c r="K103" s="49">
        <f t="shared" si="72"/>
        <v>48</v>
      </c>
      <c r="L103" s="49">
        <f t="shared" si="72"/>
        <v>1.7604060606060603</v>
      </c>
      <c r="M103" s="49">
        <f t="shared" si="72"/>
        <v>37227.535879432296</v>
      </c>
      <c r="N103" s="49">
        <f t="shared" si="72"/>
        <v>19162.25</v>
      </c>
      <c r="O103" s="49">
        <f t="shared" si="72"/>
        <v>18065.2858794323</v>
      </c>
      <c r="P103" s="49">
        <f t="shared" si="72"/>
        <v>42769.294217185219</v>
      </c>
      <c r="Q103" s="49">
        <f t="shared" si="72"/>
        <v>39084.91828565803</v>
      </c>
      <c r="R103" s="49">
        <f t="shared" si="72"/>
        <v>3684.3759315271868</v>
      </c>
      <c r="S103" s="49">
        <f t="shared" si="72"/>
        <v>13445.801556392607</v>
      </c>
      <c r="T103" s="49">
        <f t="shared" ref="T103:U103" si="83">T54</f>
        <v>4923.0431118848701</v>
      </c>
      <c r="U103" s="49">
        <f t="shared" si="83"/>
        <v>8522.7584445077391</v>
      </c>
      <c r="V103" s="49">
        <f t="shared" ref="V103:AF103" si="84">V54</f>
        <v>54926.432660209997</v>
      </c>
      <c r="W103" s="49">
        <f t="shared" si="84"/>
        <v>202016.06120060085</v>
      </c>
      <c r="X103" s="49">
        <f t="shared" si="84"/>
        <v>178205.97086223442</v>
      </c>
      <c r="Y103" s="49">
        <f t="shared" si="84"/>
        <v>23810.090338366423</v>
      </c>
      <c r="Z103" s="49">
        <f t="shared" si="84"/>
        <v>214322.48623870782</v>
      </c>
      <c r="AA103" s="49">
        <f t="shared" si="84"/>
        <v>125544.98241207621</v>
      </c>
      <c r="AB103" s="49">
        <f t="shared" si="84"/>
        <v>30153.42045949402</v>
      </c>
      <c r="AC103" s="49">
        <f t="shared" si="84"/>
        <v>58624.083367137588</v>
      </c>
      <c r="AD103" s="49">
        <f t="shared" si="84"/>
        <v>676.84382301954417</v>
      </c>
      <c r="AE103" s="49">
        <f t="shared" si="84"/>
        <v>118.01535878204409</v>
      </c>
      <c r="AF103" s="49">
        <f t="shared" si="84"/>
        <v>558.82846423750004</v>
      </c>
      <c r="AH103" s="49"/>
      <c r="AI103" s="49"/>
    </row>
    <row r="104" spans="1:35">
      <c r="A104" s="48">
        <v>2060</v>
      </c>
      <c r="B104" s="49">
        <f t="shared" si="39"/>
        <v>75707.004877466607</v>
      </c>
      <c r="C104" s="49">
        <f t="shared" si="72"/>
        <v>67849</v>
      </c>
      <c r="D104" s="49">
        <f t="shared" si="72"/>
        <v>67849</v>
      </c>
      <c r="E104" s="49">
        <f t="shared" si="72"/>
        <v>0</v>
      </c>
      <c r="F104" s="49">
        <f t="shared" si="72"/>
        <v>7858.0048774666002</v>
      </c>
      <c r="G104" s="49">
        <f t="shared" si="72"/>
        <v>9402.6124948191391</v>
      </c>
      <c r="H104" s="49">
        <f t="shared" si="72"/>
        <v>2481</v>
      </c>
      <c r="I104" s="49">
        <f t="shared" si="72"/>
        <v>6921.6124948191382</v>
      </c>
      <c r="J104" s="49">
        <f t="shared" si="72"/>
        <v>49.760406060606059</v>
      </c>
      <c r="K104" s="49">
        <f t="shared" si="72"/>
        <v>48</v>
      </c>
      <c r="L104" s="49">
        <f t="shared" si="72"/>
        <v>1.7604060606060603</v>
      </c>
      <c r="M104" s="49">
        <f t="shared" si="72"/>
        <v>37505.490747330965</v>
      </c>
      <c r="N104" s="49">
        <f t="shared" si="72"/>
        <v>18482</v>
      </c>
      <c r="O104" s="49">
        <f t="shared" si="72"/>
        <v>19023.490747330965</v>
      </c>
      <c r="P104" s="49">
        <f t="shared" si="72"/>
        <v>41861.083187980425</v>
      </c>
      <c r="Q104" s="49">
        <f t="shared" si="72"/>
        <v>38261.873092034781</v>
      </c>
      <c r="R104" s="49">
        <f t="shared" si="72"/>
        <v>3599.2100959456448</v>
      </c>
      <c r="S104" s="49">
        <f t="shared" si="72"/>
        <v>13160.278367536523</v>
      </c>
      <c r="T104" s="49">
        <f t="shared" ref="T104:U104" si="85">T55</f>
        <v>4818.5017082142904</v>
      </c>
      <c r="U104" s="49">
        <f t="shared" si="85"/>
        <v>8341.7766593222332</v>
      </c>
      <c r="V104" s="49">
        <f t="shared" ref="V104:AF104" si="86">V55</f>
        <v>55292.731779768554</v>
      </c>
      <c r="W104" s="49">
        <f t="shared" si="86"/>
        <v>202875.86054693931</v>
      </c>
      <c r="X104" s="49">
        <f t="shared" si="86"/>
        <v>178964.43222590201</v>
      </c>
      <c r="Y104" s="49">
        <f t="shared" si="86"/>
        <v>23911.428321037311</v>
      </c>
      <c r="Z104" s="49">
        <f t="shared" si="86"/>
        <v>216020.7336971192</v>
      </c>
      <c r="AA104" s="49">
        <f t="shared" si="86"/>
        <v>127142.00859396778</v>
      </c>
      <c r="AB104" s="49">
        <f t="shared" si="86"/>
        <v>30182.076899128006</v>
      </c>
      <c r="AC104" s="49">
        <f t="shared" si="86"/>
        <v>58696.64820402339</v>
      </c>
      <c r="AD104" s="49">
        <f t="shared" si="86"/>
        <v>685.0554179392966</v>
      </c>
      <c r="AE104" s="49">
        <f t="shared" si="86"/>
        <v>118.33090786969663</v>
      </c>
      <c r="AF104" s="49">
        <f t="shared" si="86"/>
        <v>566.7245100696</v>
      </c>
      <c r="AH104" s="49">
        <f t="shared" si="58"/>
        <v>2060</v>
      </c>
      <c r="AI104" s="49"/>
    </row>
    <row r="105" spans="1:35">
      <c r="AH105" s="49"/>
    </row>
    <row r="106" spans="1:35">
      <c r="A106" s="48" t="s">
        <v>1075</v>
      </c>
      <c r="AH106" s="49" t="str">
        <f t="shared" si="58"/>
        <v>For BCDTRtSY</v>
      </c>
    </row>
    <row r="107" spans="1:35" s="202" customFormat="1" ht="25.85">
      <c r="B107" s="202" t="str">
        <f>B1</f>
        <v>psgr-rail</v>
      </c>
      <c r="C107" s="202">
        <f t="shared" ref="C107:AG107" si="87">C1</f>
        <v>0</v>
      </c>
      <c r="D107" s="202">
        <f t="shared" si="87"/>
        <v>0</v>
      </c>
      <c r="E107" s="202">
        <f t="shared" si="87"/>
        <v>0</v>
      </c>
      <c r="F107" s="202">
        <f t="shared" si="87"/>
        <v>0</v>
      </c>
      <c r="G107" s="202" t="str">
        <f t="shared" si="87"/>
        <v>psgr-hdv</v>
      </c>
      <c r="H107" s="202">
        <f t="shared" si="87"/>
        <v>0</v>
      </c>
      <c r="I107" s="202">
        <f t="shared" si="87"/>
        <v>0</v>
      </c>
      <c r="J107" s="202" t="str">
        <f t="shared" si="87"/>
        <v>psgr-ship</v>
      </c>
      <c r="K107" s="202">
        <f t="shared" si="87"/>
        <v>0</v>
      </c>
      <c r="L107" s="202">
        <f t="shared" si="87"/>
        <v>0</v>
      </c>
      <c r="M107" s="202" t="str">
        <f t="shared" si="87"/>
        <v>psgr-aircraft</v>
      </c>
      <c r="N107" s="202">
        <f t="shared" si="87"/>
        <v>0</v>
      </c>
      <c r="O107" s="202">
        <f t="shared" si="87"/>
        <v>0</v>
      </c>
      <c r="P107" s="202" t="str">
        <f t="shared" si="87"/>
        <v>psgr-ldv</v>
      </c>
      <c r="Q107" s="202">
        <f t="shared" si="87"/>
        <v>0</v>
      </c>
      <c r="R107" s="202">
        <f t="shared" si="87"/>
        <v>0</v>
      </c>
      <c r="S107" s="202" t="str">
        <f t="shared" si="87"/>
        <v>psgr-motorbike</v>
      </c>
      <c r="T107" s="202">
        <f t="shared" si="87"/>
        <v>0</v>
      </c>
      <c r="U107" s="202">
        <f t="shared" si="87"/>
        <v>0</v>
      </c>
      <c r="V107" s="202" t="str">
        <f t="shared" si="87"/>
        <v>frgt-rail</v>
      </c>
      <c r="W107" s="202">
        <f t="shared" si="87"/>
        <v>0</v>
      </c>
      <c r="X107" s="202" t="str">
        <f t="shared" si="87"/>
        <v>frgt-HDV</v>
      </c>
      <c r="Y107" s="202" t="str">
        <f t="shared" si="87"/>
        <v>frgt-LDV</v>
      </c>
      <c r="Z107" s="202" t="str">
        <f t="shared" si="87"/>
        <v>frgt-ships</v>
      </c>
      <c r="AA107" s="202">
        <f t="shared" si="87"/>
        <v>0</v>
      </c>
      <c r="AB107" s="202">
        <f t="shared" si="87"/>
        <v>0</v>
      </c>
      <c r="AC107" s="202">
        <f t="shared" si="87"/>
        <v>0</v>
      </c>
      <c r="AD107" s="202" t="str">
        <f t="shared" si="87"/>
        <v>frgt-aircraft</v>
      </c>
      <c r="AE107" s="202">
        <f t="shared" si="87"/>
        <v>0</v>
      </c>
      <c r="AF107" s="202">
        <f t="shared" si="87"/>
        <v>0</v>
      </c>
      <c r="AG107" s="202" t="str">
        <f t="shared" si="87"/>
        <v>frgt-motorbike</v>
      </c>
      <c r="AH107" s="49"/>
      <c r="AI107" s="203"/>
    </row>
    <row r="108" spans="1:35" s="202" customFormat="1" ht="25.85">
      <c r="B108" s="202" t="str">
        <f>B62</f>
        <v>铁路旅客周转量</v>
      </c>
      <c r="C108" s="202" t="str">
        <f t="shared" ref="C108:AG108" si="88">C62</f>
        <v>营运铁路旅客周转量</v>
      </c>
      <c r="D108" s="202" t="str">
        <f t="shared" si="88"/>
        <v>高铁旅客周转量</v>
      </c>
      <c r="E108" s="202" t="str">
        <f t="shared" si="88"/>
        <v>客运机车旅客周转量</v>
      </c>
      <c r="F108" s="202" t="str">
        <f t="shared" si="88"/>
        <v>城市轨道交通周转量</v>
      </c>
      <c r="G108" s="202" t="str">
        <f t="shared" si="88"/>
        <v>重型车旅客周转量</v>
      </c>
      <c r="H108" s="202" t="str">
        <f t="shared" si="88"/>
        <v>公路旅客周转量</v>
      </c>
      <c r="I108" s="202" t="str">
        <f t="shared" si="88"/>
        <v>城市公交旅客周转量</v>
      </c>
      <c r="J108" s="202" t="str">
        <f t="shared" si="88"/>
        <v>水运旅客周转量</v>
      </c>
      <c r="K108" s="202" t="str">
        <f t="shared" si="88"/>
        <v>营运水运旅客周转量</v>
      </c>
      <c r="L108" s="202" t="str">
        <f t="shared" si="88"/>
        <v>城市轮渡旅客周转量</v>
      </c>
      <c r="M108" s="202" t="str">
        <f t="shared" si="88"/>
        <v>民用航空旅客周转量</v>
      </c>
      <c r="N108" s="202" t="str">
        <f t="shared" si="88"/>
        <v>国内民航周转量</v>
      </c>
      <c r="O108" s="202" t="str">
        <f t="shared" si="88"/>
        <v>国际民航周转量</v>
      </c>
      <c r="P108" s="202" t="str">
        <f t="shared" si="88"/>
        <v>轻型车旅客周转量</v>
      </c>
      <c r="Q108" s="202" t="str">
        <f t="shared" si="88"/>
        <v>私家车出行周转量</v>
      </c>
      <c r="R108" s="202" t="str">
        <f t="shared" si="88"/>
        <v>出租网约车出行周转量</v>
      </c>
      <c r="S108" s="202" t="str">
        <f t="shared" si="88"/>
        <v>两轮车出行量</v>
      </c>
      <c r="T108" s="202" t="str">
        <f t="shared" si="88"/>
        <v>摩托车出行量</v>
      </c>
      <c r="U108" s="202" t="str">
        <f t="shared" si="88"/>
        <v>电自行车出行量</v>
      </c>
      <c r="V108" s="202" t="str">
        <f t="shared" si="88"/>
        <v>铁路货物周转量</v>
      </c>
      <c r="W108" s="202" t="str">
        <f t="shared" si="88"/>
        <v>公路货物周转量</v>
      </c>
      <c r="X108" s="202" t="str">
        <f t="shared" si="88"/>
        <v>重型货车货运周转量</v>
      </c>
      <c r="Y108" s="202" t="str">
        <f t="shared" si="88"/>
        <v>轻型货车货运周转量</v>
      </c>
      <c r="Z108" s="202" t="str">
        <f t="shared" si="88"/>
        <v>水运货物周转量</v>
      </c>
      <c r="AA108" s="202" t="str">
        <f t="shared" si="88"/>
        <v>远洋货物周转量</v>
      </c>
      <c r="AB108" s="202" t="str">
        <f t="shared" si="88"/>
        <v>内河货物周转量</v>
      </c>
      <c r="AC108" s="202" t="str">
        <f t="shared" si="88"/>
        <v>沿海货物周转量</v>
      </c>
      <c r="AD108" s="202" t="str">
        <f t="shared" si="88"/>
        <v>民用航空货物周转量</v>
      </c>
      <c r="AE108" s="202" t="str">
        <f t="shared" si="88"/>
        <v>国内民航货物周转量</v>
      </c>
      <c r="AF108" s="202" t="str">
        <f t="shared" si="88"/>
        <v>国际民航货物周转量</v>
      </c>
      <c r="AG108" s="202" t="str">
        <f t="shared" si="88"/>
        <v>两轮车货运周转量</v>
      </c>
      <c r="AH108" s="49"/>
      <c r="AI108" s="203"/>
    </row>
    <row r="109" spans="1:35">
      <c r="A109" s="48">
        <v>2019</v>
      </c>
      <c r="B109" s="201">
        <f>IFERROR(ROUND(B63/B$17,4),1)</f>
        <v>1.0135000000000001</v>
      </c>
      <c r="C109" s="201">
        <f t="shared" ref="C109:AG109" si="89">IFERROR(ROUND(C63/C$17,4),1)</f>
        <v>1.0504</v>
      </c>
      <c r="D109" s="201">
        <f t="shared" si="89"/>
        <v>0.83799999999999997</v>
      </c>
      <c r="E109" s="201">
        <f t="shared" si="89"/>
        <v>1.466</v>
      </c>
      <c r="F109" s="201">
        <f t="shared" si="89"/>
        <v>0.81200000000000006</v>
      </c>
      <c r="G109" s="201">
        <f t="shared" si="89"/>
        <v>1.7269000000000001</v>
      </c>
      <c r="H109" s="201">
        <f t="shared" si="89"/>
        <v>2.5055000000000001</v>
      </c>
      <c r="I109" s="201">
        <f t="shared" si="89"/>
        <v>1.4489000000000001</v>
      </c>
      <c r="J109" s="201">
        <f t="shared" si="89"/>
        <v>1.4974000000000001</v>
      </c>
      <c r="K109" s="201">
        <f t="shared" si="89"/>
        <v>1.5250999999999999</v>
      </c>
      <c r="L109" s="201">
        <f t="shared" si="89"/>
        <v>1.0383</v>
      </c>
      <c r="M109" s="201">
        <f t="shared" si="89"/>
        <v>1.1674</v>
      </c>
      <c r="N109" s="201">
        <f t="shared" si="89"/>
        <v>0.96450000000000002</v>
      </c>
      <c r="O109" s="201">
        <f t="shared" si="89"/>
        <v>2.6425000000000001</v>
      </c>
      <c r="P109" s="201">
        <f t="shared" si="89"/>
        <v>0.88470000000000004</v>
      </c>
      <c r="Q109" s="201">
        <f t="shared" si="89"/>
        <v>0.8518</v>
      </c>
      <c r="R109" s="201">
        <f t="shared" si="89"/>
        <v>0.98340000000000005</v>
      </c>
      <c r="S109" s="201">
        <f t="shared" si="89"/>
        <v>0</v>
      </c>
      <c r="T109" s="201">
        <f t="shared" si="89"/>
        <v>0</v>
      </c>
      <c r="U109" s="201">
        <f t="shared" si="89"/>
        <v>0.8508</v>
      </c>
      <c r="V109" s="201">
        <f t="shared" si="89"/>
        <v>0.86399999999999999</v>
      </c>
      <c r="W109" s="201">
        <f t="shared" si="89"/>
        <v>0</v>
      </c>
      <c r="X109" s="201">
        <f t="shared" si="89"/>
        <v>0.85429999999999995</v>
      </c>
      <c r="Y109" s="201">
        <f t="shared" si="89"/>
        <v>0</v>
      </c>
      <c r="Z109" s="201">
        <f t="shared" si="89"/>
        <v>0.84909999999999997</v>
      </c>
      <c r="AA109" s="201">
        <f t="shared" si="89"/>
        <v>0.85960000000000003</v>
      </c>
      <c r="AB109" s="201">
        <f t="shared" si="89"/>
        <v>0.85680000000000001</v>
      </c>
      <c r="AC109" s="201">
        <f t="shared" si="89"/>
        <v>0.82909999999999995</v>
      </c>
      <c r="AD109" s="201">
        <f t="shared" si="89"/>
        <v>0.98170000000000002</v>
      </c>
      <c r="AE109" s="201">
        <f t="shared" si="89"/>
        <v>1.1851</v>
      </c>
      <c r="AF109" s="201">
        <f t="shared" si="89"/>
        <v>0.91479999999999995</v>
      </c>
      <c r="AG109" s="201">
        <f t="shared" si="89"/>
        <v>1</v>
      </c>
      <c r="AH109" s="49">
        <f t="shared" si="58"/>
        <v>2019</v>
      </c>
      <c r="AI109" s="49"/>
    </row>
    <row r="110" spans="1:35">
      <c r="A110" s="48">
        <v>2020</v>
      </c>
      <c r="B110" s="201">
        <f t="shared" ref="B110:AG110" si="90">IFERROR(ROUND(B64/B$17,4),1)</f>
        <v>0.59160000000000001</v>
      </c>
      <c r="C110" s="201">
        <f t="shared" si="90"/>
        <v>0.59040000000000004</v>
      </c>
      <c r="D110" s="201">
        <f t="shared" si="90"/>
        <v>0.52480000000000004</v>
      </c>
      <c r="E110" s="201">
        <f t="shared" si="90"/>
        <v>0.71870000000000001</v>
      </c>
      <c r="F110" s="201">
        <f t="shared" si="90"/>
        <v>0.59819999999999995</v>
      </c>
      <c r="G110" s="201">
        <f t="shared" si="90"/>
        <v>1.0282</v>
      </c>
      <c r="H110" s="201">
        <f t="shared" si="90"/>
        <v>1.3129</v>
      </c>
      <c r="I110" s="201">
        <f t="shared" si="90"/>
        <v>0.92649999999999999</v>
      </c>
      <c r="J110" s="201">
        <f t="shared" si="90"/>
        <v>0.61870000000000003</v>
      </c>
      <c r="K110" s="201">
        <f t="shared" si="90"/>
        <v>0.62719999999999998</v>
      </c>
      <c r="L110" s="201">
        <f t="shared" si="90"/>
        <v>0.47799999999999998</v>
      </c>
      <c r="M110" s="201">
        <f t="shared" si="90"/>
        <v>0.62939999999999996</v>
      </c>
      <c r="N110" s="201">
        <f t="shared" si="90"/>
        <v>0.66579999999999995</v>
      </c>
      <c r="O110" s="201">
        <f t="shared" si="90"/>
        <v>0.36499999999999999</v>
      </c>
      <c r="P110" s="201">
        <f t="shared" si="90"/>
        <v>0.88339999999999996</v>
      </c>
      <c r="Q110" s="201">
        <f t="shared" si="90"/>
        <v>0.86150000000000004</v>
      </c>
      <c r="R110" s="201">
        <f t="shared" si="90"/>
        <v>0.94920000000000004</v>
      </c>
      <c r="S110" s="201">
        <f t="shared" si="90"/>
        <v>0</v>
      </c>
      <c r="T110" s="201">
        <f t="shared" si="90"/>
        <v>0</v>
      </c>
      <c r="U110" s="201">
        <f t="shared" si="90"/>
        <v>0.88060000000000005</v>
      </c>
      <c r="V110" s="201">
        <f t="shared" si="90"/>
        <v>0.87350000000000005</v>
      </c>
      <c r="W110" s="201">
        <f t="shared" si="90"/>
        <v>0</v>
      </c>
      <c r="X110" s="201">
        <f t="shared" si="90"/>
        <v>0.86199999999999999</v>
      </c>
      <c r="Y110" s="201">
        <f t="shared" si="90"/>
        <v>0</v>
      </c>
      <c r="Z110" s="201">
        <f t="shared" si="90"/>
        <v>0.86439999999999995</v>
      </c>
      <c r="AA110" s="201">
        <f t="shared" si="90"/>
        <v>0.88149999999999995</v>
      </c>
      <c r="AB110" s="201">
        <f t="shared" si="90"/>
        <v>0.8377</v>
      </c>
      <c r="AC110" s="201">
        <f t="shared" si="90"/>
        <v>0.85019999999999996</v>
      </c>
      <c r="AD110" s="201">
        <f t="shared" si="90"/>
        <v>0.89590000000000003</v>
      </c>
      <c r="AE110" s="201">
        <f t="shared" si="90"/>
        <v>1.0235000000000001</v>
      </c>
      <c r="AF110" s="201">
        <f t="shared" si="90"/>
        <v>0.85399999999999998</v>
      </c>
      <c r="AG110" s="201">
        <f t="shared" si="90"/>
        <v>1</v>
      </c>
      <c r="AH110" s="49"/>
      <c r="AI110" s="49"/>
    </row>
    <row r="111" spans="1:35">
      <c r="A111" s="48">
        <v>2021</v>
      </c>
      <c r="B111" s="201">
        <f t="shared" ref="B111:AG111" si="91">IFERROR(ROUND(B65/B$17,4),1)</f>
        <v>0.70250000000000001</v>
      </c>
      <c r="C111" s="201">
        <f t="shared" si="91"/>
        <v>0.68330000000000002</v>
      </c>
      <c r="D111" s="201">
        <f t="shared" si="91"/>
        <v>0.65600000000000003</v>
      </c>
      <c r="E111" s="201">
        <f t="shared" si="91"/>
        <v>0.7369</v>
      </c>
      <c r="F111" s="201">
        <f t="shared" si="91"/>
        <v>0.80689999999999995</v>
      </c>
      <c r="G111" s="201">
        <f t="shared" si="91"/>
        <v>1.0249999999999999</v>
      </c>
      <c r="H111" s="201">
        <f t="shared" si="91"/>
        <v>1.0262</v>
      </c>
      <c r="I111" s="201">
        <f t="shared" si="91"/>
        <v>1.0245</v>
      </c>
      <c r="J111" s="201">
        <f t="shared" si="91"/>
        <v>0.63460000000000005</v>
      </c>
      <c r="K111" s="201">
        <f t="shared" si="91"/>
        <v>0.62949999999999995</v>
      </c>
      <c r="L111" s="201">
        <f t="shared" si="91"/>
        <v>0.71870000000000001</v>
      </c>
      <c r="M111" s="201">
        <f t="shared" si="91"/>
        <v>0.6512</v>
      </c>
      <c r="N111" s="201">
        <f t="shared" si="91"/>
        <v>0.73050000000000004</v>
      </c>
      <c r="O111" s="201">
        <f t="shared" si="91"/>
        <v>7.4700000000000003E-2</v>
      </c>
      <c r="P111" s="201">
        <f t="shared" si="91"/>
        <v>0.90010000000000001</v>
      </c>
      <c r="Q111" s="201">
        <f t="shared" si="91"/>
        <v>0.88890000000000002</v>
      </c>
      <c r="R111" s="201">
        <f t="shared" si="91"/>
        <v>0.93359999999999999</v>
      </c>
      <c r="S111" s="201">
        <f t="shared" si="91"/>
        <v>0</v>
      </c>
      <c r="T111" s="201">
        <f t="shared" si="91"/>
        <v>0</v>
      </c>
      <c r="U111" s="201">
        <f t="shared" si="91"/>
        <v>0.94030000000000002</v>
      </c>
      <c r="V111" s="201">
        <f t="shared" si="91"/>
        <v>0.95140000000000002</v>
      </c>
      <c r="W111" s="201">
        <f t="shared" si="91"/>
        <v>0</v>
      </c>
      <c r="X111" s="201">
        <f t="shared" si="91"/>
        <v>0.98970000000000002</v>
      </c>
      <c r="Y111" s="201">
        <f t="shared" si="91"/>
        <v>0</v>
      </c>
      <c r="Z111" s="201">
        <f t="shared" si="91"/>
        <v>0.94389999999999996</v>
      </c>
      <c r="AA111" s="201">
        <f t="shared" si="91"/>
        <v>0.95950000000000002</v>
      </c>
      <c r="AB111" s="201">
        <f t="shared" si="91"/>
        <v>0.93220000000000003</v>
      </c>
      <c r="AC111" s="201">
        <f t="shared" si="91"/>
        <v>0.9254</v>
      </c>
      <c r="AD111" s="201">
        <f t="shared" si="91"/>
        <v>1.0375000000000001</v>
      </c>
      <c r="AE111" s="201">
        <f t="shared" si="91"/>
        <v>1.0645</v>
      </c>
      <c r="AF111" s="201">
        <f t="shared" si="91"/>
        <v>1.0286</v>
      </c>
      <c r="AG111" s="201">
        <f t="shared" si="91"/>
        <v>1</v>
      </c>
      <c r="AH111" s="49"/>
      <c r="AI111" s="49"/>
    </row>
    <row r="112" spans="1:35">
      <c r="A112" s="48">
        <v>2022</v>
      </c>
      <c r="B112" s="201">
        <f t="shared" ref="B112:AG112" si="92">IFERROR(ROUND(B66/B$17,4),1)</f>
        <v>0.49869999999999998</v>
      </c>
      <c r="C112" s="201">
        <f t="shared" si="92"/>
        <v>0.4698</v>
      </c>
      <c r="D112" s="201">
        <f t="shared" si="92"/>
        <v>0.4698</v>
      </c>
      <c r="E112" s="201">
        <f t="shared" si="92"/>
        <v>0.4698</v>
      </c>
      <c r="F112" s="201">
        <f t="shared" si="92"/>
        <v>0.65669999999999995</v>
      </c>
      <c r="G112" s="201">
        <f t="shared" si="92"/>
        <v>0.72460000000000002</v>
      </c>
      <c r="H112" s="201">
        <f t="shared" si="92"/>
        <v>0.68110000000000004</v>
      </c>
      <c r="I112" s="201">
        <f t="shared" si="92"/>
        <v>0.74009999999999998</v>
      </c>
      <c r="J112" s="201">
        <f t="shared" si="92"/>
        <v>0.43930000000000002</v>
      </c>
      <c r="K112" s="201">
        <f t="shared" si="92"/>
        <v>0.42970000000000003</v>
      </c>
      <c r="L112" s="201">
        <f t="shared" si="92"/>
        <v>0.59960000000000002</v>
      </c>
      <c r="M112" s="201">
        <f t="shared" si="92"/>
        <v>0.39029999999999998</v>
      </c>
      <c r="N112" s="201">
        <f t="shared" si="92"/>
        <v>0.43169999999999997</v>
      </c>
      <c r="O112" s="201">
        <f t="shared" si="92"/>
        <v>8.9800000000000005E-2</v>
      </c>
      <c r="P112" s="201">
        <f t="shared" si="92"/>
        <v>0.96250000000000002</v>
      </c>
      <c r="Q112" s="201">
        <f t="shared" si="92"/>
        <v>0.96250000000000002</v>
      </c>
      <c r="R112" s="201">
        <f t="shared" si="92"/>
        <v>0.96250000000000002</v>
      </c>
      <c r="S112" s="201">
        <f t="shared" si="92"/>
        <v>1</v>
      </c>
      <c r="T112" s="201">
        <f t="shared" si="92"/>
        <v>1</v>
      </c>
      <c r="U112" s="201">
        <f t="shared" si="92"/>
        <v>1</v>
      </c>
      <c r="V112" s="201">
        <f t="shared" si="92"/>
        <v>1.0288999999999999</v>
      </c>
      <c r="W112" s="201">
        <f t="shared" si="92"/>
        <v>0</v>
      </c>
      <c r="X112" s="201">
        <f t="shared" si="92"/>
        <v>0.9879</v>
      </c>
      <c r="Y112" s="201">
        <f t="shared" si="92"/>
        <v>1</v>
      </c>
      <c r="Z112" s="201">
        <f t="shared" si="92"/>
        <v>0.98819999999999997</v>
      </c>
      <c r="AA112" s="201">
        <f t="shared" si="92"/>
        <v>1</v>
      </c>
      <c r="AB112" s="201">
        <f t="shared" si="92"/>
        <v>1</v>
      </c>
      <c r="AC112" s="201">
        <f t="shared" si="92"/>
        <v>0.96450000000000002</v>
      </c>
      <c r="AD112" s="201">
        <f t="shared" si="92"/>
        <v>0.94769999999999999</v>
      </c>
      <c r="AE112" s="201">
        <f t="shared" si="92"/>
        <v>0.78869999999999996</v>
      </c>
      <c r="AF112" s="201">
        <f t="shared" si="92"/>
        <v>1</v>
      </c>
      <c r="AG112" s="201">
        <f t="shared" si="92"/>
        <v>1</v>
      </c>
      <c r="AH112" s="49">
        <f t="shared" si="58"/>
        <v>2022</v>
      </c>
      <c r="AI112" s="49"/>
    </row>
    <row r="113" spans="1:35">
      <c r="A113" s="48">
        <v>2023</v>
      </c>
      <c r="B113" s="201">
        <f t="shared" ref="B113:AG113" si="93">IFERROR(ROUND(B67/B$17,4),1)</f>
        <v>1.0531999999999999</v>
      </c>
      <c r="C113" s="201">
        <f t="shared" si="93"/>
        <v>1.052</v>
      </c>
      <c r="D113" s="201">
        <f t="shared" si="93"/>
        <v>1.0623</v>
      </c>
      <c r="E113" s="201">
        <f t="shared" si="93"/>
        <v>1.0318000000000001</v>
      </c>
      <c r="F113" s="201">
        <f t="shared" si="93"/>
        <v>1.0596000000000001</v>
      </c>
      <c r="G113" s="201">
        <f t="shared" si="93"/>
        <v>1.0024999999999999</v>
      </c>
      <c r="H113" s="201">
        <f t="shared" si="93"/>
        <v>0.99509999999999998</v>
      </c>
      <c r="I113" s="201">
        <f t="shared" si="93"/>
        <v>1.0052000000000001</v>
      </c>
      <c r="J113" s="201">
        <f t="shared" si="93"/>
        <v>1.0209999999999999</v>
      </c>
      <c r="K113" s="201">
        <f t="shared" si="93"/>
        <v>1.0223</v>
      </c>
      <c r="L113" s="201">
        <f t="shared" si="93"/>
        <v>1</v>
      </c>
      <c r="M113" s="201">
        <f t="shared" si="93"/>
        <v>1.0281</v>
      </c>
      <c r="N113" s="201">
        <f t="shared" si="93"/>
        <v>1.03</v>
      </c>
      <c r="O113" s="201">
        <f t="shared" si="93"/>
        <v>1.0143</v>
      </c>
      <c r="P113" s="201">
        <f t="shared" si="93"/>
        <v>1.0378000000000001</v>
      </c>
      <c r="Q113" s="201">
        <f t="shared" si="93"/>
        <v>1.0506</v>
      </c>
      <c r="R113" s="201">
        <f t="shared" si="93"/>
        <v>0.99919999999999998</v>
      </c>
      <c r="S113" s="201">
        <f t="shared" si="93"/>
        <v>1.0434000000000001</v>
      </c>
      <c r="T113" s="201">
        <f t="shared" si="93"/>
        <v>1.0679000000000001</v>
      </c>
      <c r="U113" s="201">
        <f t="shared" si="93"/>
        <v>1.0298</v>
      </c>
      <c r="V113" s="201">
        <f t="shared" si="93"/>
        <v>1.0437000000000001</v>
      </c>
      <c r="W113" s="201">
        <f t="shared" si="93"/>
        <v>1.0593999999999999</v>
      </c>
      <c r="X113" s="201">
        <f t="shared" si="93"/>
        <v>1.0593999999999999</v>
      </c>
      <c r="Y113" s="201">
        <f t="shared" si="93"/>
        <v>1.0593999999999999</v>
      </c>
      <c r="Z113" s="201">
        <f t="shared" si="93"/>
        <v>1.0555000000000001</v>
      </c>
      <c r="AA113" s="201">
        <f t="shared" si="93"/>
        <v>1.0706</v>
      </c>
      <c r="AB113" s="201">
        <f t="shared" si="93"/>
        <v>1.0918000000000001</v>
      </c>
      <c r="AC113" s="201">
        <f t="shared" si="93"/>
        <v>1.0150999999999999</v>
      </c>
      <c r="AD113" s="201">
        <f t="shared" si="93"/>
        <v>1.0578000000000001</v>
      </c>
      <c r="AE113" s="201">
        <f t="shared" si="93"/>
        <v>1.0627</v>
      </c>
      <c r="AF113" s="201">
        <f t="shared" si="93"/>
        <v>1.0562</v>
      </c>
      <c r="AG113" s="201">
        <f t="shared" si="93"/>
        <v>1</v>
      </c>
      <c r="AH113" s="49"/>
      <c r="AI113" s="49"/>
    </row>
    <row r="114" spans="1:35">
      <c r="A114" s="172">
        <v>2024</v>
      </c>
      <c r="B114" s="201">
        <f t="shared" ref="B114:AG114" si="94">IFERROR(ROUND(B68/B$17,4),1)</f>
        <v>1.2150000000000001</v>
      </c>
      <c r="C114" s="201">
        <f t="shared" si="94"/>
        <v>1.2309000000000001</v>
      </c>
      <c r="D114" s="201">
        <f t="shared" si="94"/>
        <v>1.2954000000000001</v>
      </c>
      <c r="E114" s="201">
        <f t="shared" si="94"/>
        <v>1.1047</v>
      </c>
      <c r="F114" s="201">
        <f t="shared" si="94"/>
        <v>1.1281000000000001</v>
      </c>
      <c r="G114" s="201">
        <f t="shared" si="94"/>
        <v>1.3425</v>
      </c>
      <c r="H114" s="201">
        <f t="shared" si="94"/>
        <v>1.7019</v>
      </c>
      <c r="I114" s="201">
        <f t="shared" si="94"/>
        <v>1.2141999999999999</v>
      </c>
      <c r="J114" s="201">
        <f t="shared" si="94"/>
        <v>1.3468</v>
      </c>
      <c r="K114" s="201">
        <f t="shared" si="94"/>
        <v>1.3666</v>
      </c>
      <c r="L114" s="201">
        <f t="shared" si="94"/>
        <v>1.0192000000000001</v>
      </c>
      <c r="M114" s="201">
        <f t="shared" si="94"/>
        <v>1.4908999999999999</v>
      </c>
      <c r="N114" s="201">
        <f t="shared" si="94"/>
        <v>1.3446</v>
      </c>
      <c r="O114" s="201">
        <f t="shared" si="94"/>
        <v>2.5548999999999999</v>
      </c>
      <c r="P114" s="201">
        <f t="shared" si="94"/>
        <v>1.0879000000000001</v>
      </c>
      <c r="Q114" s="201">
        <f t="shared" si="94"/>
        <v>1.1149</v>
      </c>
      <c r="R114" s="201">
        <f t="shared" si="94"/>
        <v>1.0069999999999999</v>
      </c>
      <c r="S114" s="201">
        <f t="shared" si="94"/>
        <v>1.0939000000000001</v>
      </c>
      <c r="T114" s="201">
        <f t="shared" si="94"/>
        <v>1.1194999999999999</v>
      </c>
      <c r="U114" s="201">
        <f t="shared" si="94"/>
        <v>1.0795999999999999</v>
      </c>
      <c r="V114" s="201">
        <f t="shared" si="94"/>
        <v>1.0826</v>
      </c>
      <c r="W114" s="201">
        <f t="shared" si="94"/>
        <v>1.1194999999999999</v>
      </c>
      <c r="X114" s="201">
        <f t="shared" si="94"/>
        <v>1.1194999999999999</v>
      </c>
      <c r="Y114" s="201">
        <f t="shared" si="94"/>
        <v>1.1194999999999999</v>
      </c>
      <c r="Z114" s="201">
        <f t="shared" si="94"/>
        <v>1.0764</v>
      </c>
      <c r="AA114" s="201">
        <f t="shared" si="94"/>
        <v>1.0935999999999999</v>
      </c>
      <c r="AB114" s="201">
        <f t="shared" si="94"/>
        <v>1.1171</v>
      </c>
      <c r="AC114" s="201">
        <f t="shared" si="94"/>
        <v>1.0305</v>
      </c>
      <c r="AD114" s="201">
        <f t="shared" si="94"/>
        <v>1.1724000000000001</v>
      </c>
      <c r="AE114" s="201">
        <f t="shared" si="94"/>
        <v>1.0952999999999999</v>
      </c>
      <c r="AF114" s="201">
        <f t="shared" si="94"/>
        <v>1.1977</v>
      </c>
      <c r="AG114" s="201">
        <f t="shared" si="94"/>
        <v>1</v>
      </c>
      <c r="AH114" s="49"/>
      <c r="AI114" s="49"/>
    </row>
    <row r="115" spans="1:35">
      <c r="A115" s="48">
        <v>2025</v>
      </c>
      <c r="B115" s="201">
        <f t="shared" ref="B115:AG115" si="95">IFERROR(ROUND(B69/B$17,4),1)</f>
        <v>1.3794999999999999</v>
      </c>
      <c r="C115" s="201">
        <f t="shared" si="95"/>
        <v>1.4098999999999999</v>
      </c>
      <c r="D115" s="201">
        <f t="shared" si="95"/>
        <v>1.5387</v>
      </c>
      <c r="E115" s="201">
        <f t="shared" si="95"/>
        <v>1.1577999999999999</v>
      </c>
      <c r="F115" s="201">
        <f t="shared" si="95"/>
        <v>1.2141</v>
      </c>
      <c r="G115" s="201">
        <f t="shared" si="95"/>
        <v>1.6825000000000001</v>
      </c>
      <c r="H115" s="201">
        <f t="shared" si="95"/>
        <v>2.4087999999999998</v>
      </c>
      <c r="I115" s="201">
        <f t="shared" si="95"/>
        <v>1.4233</v>
      </c>
      <c r="J115" s="201">
        <f t="shared" si="95"/>
        <v>1.6727000000000001</v>
      </c>
      <c r="K115" s="201">
        <f t="shared" si="95"/>
        <v>1.7110000000000001</v>
      </c>
      <c r="L115" s="201">
        <f t="shared" si="95"/>
        <v>1.0383</v>
      </c>
      <c r="M115" s="201">
        <f t="shared" si="95"/>
        <v>1.7830999999999999</v>
      </c>
      <c r="N115" s="201">
        <f t="shared" si="95"/>
        <v>1.6592</v>
      </c>
      <c r="O115" s="201">
        <f t="shared" si="95"/>
        <v>2.6835</v>
      </c>
      <c r="P115" s="201">
        <f t="shared" si="95"/>
        <v>1.1379999999999999</v>
      </c>
      <c r="Q115" s="201">
        <f t="shared" si="95"/>
        <v>1.1803999999999999</v>
      </c>
      <c r="R115" s="201">
        <f t="shared" si="95"/>
        <v>1.0109999999999999</v>
      </c>
      <c r="S115" s="201">
        <f t="shared" si="95"/>
        <v>1.1443000000000001</v>
      </c>
      <c r="T115" s="201">
        <f t="shared" si="95"/>
        <v>1.171</v>
      </c>
      <c r="U115" s="201">
        <f t="shared" si="95"/>
        <v>1.1293</v>
      </c>
      <c r="V115" s="201">
        <f t="shared" si="95"/>
        <v>1.1131</v>
      </c>
      <c r="W115" s="201">
        <f t="shared" si="95"/>
        <v>1.1709000000000001</v>
      </c>
      <c r="X115" s="201">
        <f t="shared" si="95"/>
        <v>1.1709000000000001</v>
      </c>
      <c r="Y115" s="201">
        <f t="shared" si="95"/>
        <v>1.1709000000000001</v>
      </c>
      <c r="Z115" s="201">
        <f t="shared" si="95"/>
        <v>1.1023000000000001</v>
      </c>
      <c r="AA115" s="201">
        <f t="shared" si="95"/>
        <v>1.1245000000000001</v>
      </c>
      <c r="AB115" s="201">
        <f t="shared" si="95"/>
        <v>1.1432</v>
      </c>
      <c r="AC115" s="201">
        <f t="shared" si="95"/>
        <v>1.0486</v>
      </c>
      <c r="AD115" s="201">
        <f t="shared" si="95"/>
        <v>1.2155</v>
      </c>
      <c r="AE115" s="201">
        <f t="shared" si="95"/>
        <v>1.1301000000000001</v>
      </c>
      <c r="AF115" s="201">
        <f t="shared" si="95"/>
        <v>1.2436</v>
      </c>
      <c r="AG115" s="201">
        <f t="shared" si="95"/>
        <v>1</v>
      </c>
      <c r="AH115" s="49">
        <f t="shared" si="58"/>
        <v>2025</v>
      </c>
      <c r="AI115" s="49"/>
    </row>
    <row r="116" spans="1:35">
      <c r="A116" s="48">
        <v>2026</v>
      </c>
      <c r="B116" s="201">
        <f t="shared" ref="B116:AG116" si="96">IFERROR(ROUND(B70/B$17,4),1)</f>
        <v>1.4646999999999999</v>
      </c>
      <c r="C116" s="201">
        <f t="shared" si="96"/>
        <v>1.4898</v>
      </c>
      <c r="D116" s="201">
        <f t="shared" si="96"/>
        <v>1.6791</v>
      </c>
      <c r="E116" s="201">
        <f t="shared" si="96"/>
        <v>1.1194999999999999</v>
      </c>
      <c r="F116" s="201">
        <f t="shared" si="96"/>
        <v>1.3273999999999999</v>
      </c>
      <c r="G116" s="201">
        <f t="shared" si="96"/>
        <v>1.6793</v>
      </c>
      <c r="H116" s="201">
        <f t="shared" si="96"/>
        <v>2.4045000000000001</v>
      </c>
      <c r="I116" s="201">
        <f t="shared" si="96"/>
        <v>1.4204000000000001</v>
      </c>
      <c r="J116" s="201">
        <f t="shared" si="96"/>
        <v>1.7071000000000001</v>
      </c>
      <c r="K116" s="201">
        <f t="shared" si="96"/>
        <v>1.7462</v>
      </c>
      <c r="L116" s="201">
        <f t="shared" si="96"/>
        <v>1.0597000000000001</v>
      </c>
      <c r="M116" s="201">
        <f t="shared" si="96"/>
        <v>1.8765000000000001</v>
      </c>
      <c r="N116" s="201">
        <f t="shared" si="96"/>
        <v>1.7470000000000001</v>
      </c>
      <c r="O116" s="201">
        <f t="shared" si="96"/>
        <v>2.8187000000000002</v>
      </c>
      <c r="P116" s="201">
        <f t="shared" si="96"/>
        <v>1.1637</v>
      </c>
      <c r="Q116" s="201">
        <f t="shared" si="96"/>
        <v>1.2242999999999999</v>
      </c>
      <c r="R116" s="201">
        <f t="shared" si="96"/>
        <v>0.98219999999999996</v>
      </c>
      <c r="S116" s="201">
        <f t="shared" si="96"/>
        <v>1.1700999999999999</v>
      </c>
      <c r="T116" s="201">
        <f t="shared" si="96"/>
        <v>1.1975</v>
      </c>
      <c r="U116" s="201">
        <f t="shared" si="96"/>
        <v>1.1549</v>
      </c>
      <c r="V116" s="201">
        <f t="shared" si="96"/>
        <v>1.1362000000000001</v>
      </c>
      <c r="W116" s="201">
        <f t="shared" si="96"/>
        <v>1.2133</v>
      </c>
      <c r="X116" s="201">
        <f t="shared" si="96"/>
        <v>1.2133</v>
      </c>
      <c r="Y116" s="201">
        <f t="shared" si="96"/>
        <v>1.2133</v>
      </c>
      <c r="Z116" s="201">
        <f t="shared" si="96"/>
        <v>1.1256999999999999</v>
      </c>
      <c r="AA116" s="201">
        <f t="shared" si="96"/>
        <v>1.1489</v>
      </c>
      <c r="AB116" s="201">
        <f t="shared" si="96"/>
        <v>1.1691</v>
      </c>
      <c r="AC116" s="201">
        <f t="shared" si="96"/>
        <v>1.0693999999999999</v>
      </c>
      <c r="AD116" s="201">
        <f t="shared" si="96"/>
        <v>1.2597</v>
      </c>
      <c r="AE116" s="201">
        <f t="shared" si="96"/>
        <v>1.1682999999999999</v>
      </c>
      <c r="AF116" s="201">
        <f t="shared" si="96"/>
        <v>1.2897000000000001</v>
      </c>
      <c r="AG116" s="201">
        <f t="shared" si="96"/>
        <v>1</v>
      </c>
      <c r="AH116" s="49"/>
      <c r="AI116" s="49"/>
    </row>
    <row r="117" spans="1:35">
      <c r="A117" s="48">
        <v>2027</v>
      </c>
      <c r="B117" s="201">
        <f t="shared" ref="B117:AG117" si="97">IFERROR(ROUND(B71/B$17,4),1)</f>
        <v>1.5626</v>
      </c>
      <c r="C117" s="201">
        <f t="shared" si="97"/>
        <v>1.5798000000000001</v>
      </c>
      <c r="D117" s="201">
        <f t="shared" si="97"/>
        <v>1.8321000000000001</v>
      </c>
      <c r="E117" s="201">
        <f t="shared" si="97"/>
        <v>1.0861000000000001</v>
      </c>
      <c r="F117" s="201">
        <f t="shared" si="97"/>
        <v>1.4689000000000001</v>
      </c>
      <c r="G117" s="201">
        <f t="shared" si="97"/>
        <v>1.6768000000000001</v>
      </c>
      <c r="H117" s="201">
        <f t="shared" si="97"/>
        <v>2.4007000000000001</v>
      </c>
      <c r="I117" s="201">
        <f t="shared" si="97"/>
        <v>1.4182999999999999</v>
      </c>
      <c r="J117" s="201">
        <f t="shared" si="97"/>
        <v>1.7461</v>
      </c>
      <c r="K117" s="201">
        <f t="shared" si="97"/>
        <v>1.7861</v>
      </c>
      <c r="L117" s="201">
        <f t="shared" si="97"/>
        <v>1.0839000000000001</v>
      </c>
      <c r="M117" s="201">
        <f t="shared" si="97"/>
        <v>1.9885999999999999</v>
      </c>
      <c r="N117" s="201">
        <f t="shared" si="97"/>
        <v>1.8549</v>
      </c>
      <c r="O117" s="201">
        <f t="shared" si="97"/>
        <v>2.9609000000000001</v>
      </c>
      <c r="P117" s="201">
        <f t="shared" si="97"/>
        <v>1.1857</v>
      </c>
      <c r="Q117" s="201">
        <f t="shared" si="97"/>
        <v>1.2648999999999999</v>
      </c>
      <c r="R117" s="201">
        <f t="shared" si="97"/>
        <v>0.94810000000000005</v>
      </c>
      <c r="S117" s="201">
        <f t="shared" si="97"/>
        <v>1.1921999999999999</v>
      </c>
      <c r="T117" s="201">
        <f t="shared" si="97"/>
        <v>1.2201</v>
      </c>
      <c r="U117" s="201">
        <f t="shared" si="97"/>
        <v>1.1766000000000001</v>
      </c>
      <c r="V117" s="201">
        <f t="shared" si="97"/>
        <v>1.1556999999999999</v>
      </c>
      <c r="W117" s="201">
        <f t="shared" si="97"/>
        <v>1.2537</v>
      </c>
      <c r="X117" s="201">
        <f t="shared" si="97"/>
        <v>1.2537</v>
      </c>
      <c r="Y117" s="201">
        <f t="shared" si="97"/>
        <v>1.2537</v>
      </c>
      <c r="Z117" s="201">
        <f t="shared" si="97"/>
        <v>1.1475</v>
      </c>
      <c r="AA117" s="201">
        <f t="shared" si="97"/>
        <v>1.17</v>
      </c>
      <c r="AB117" s="201">
        <f t="shared" si="97"/>
        <v>1.1936</v>
      </c>
      <c r="AC117" s="201">
        <f t="shared" si="97"/>
        <v>1.091</v>
      </c>
      <c r="AD117" s="201">
        <f t="shared" si="97"/>
        <v>1.3046</v>
      </c>
      <c r="AE117" s="201">
        <f t="shared" si="97"/>
        <v>1.2090000000000001</v>
      </c>
      <c r="AF117" s="201">
        <f t="shared" si="97"/>
        <v>1.3360000000000001</v>
      </c>
      <c r="AG117" s="201">
        <f t="shared" si="97"/>
        <v>1</v>
      </c>
      <c r="AH117" s="49"/>
      <c r="AI117" s="49"/>
    </row>
    <row r="118" spans="1:35">
      <c r="A118" s="48">
        <v>2028</v>
      </c>
      <c r="B118" s="201">
        <f t="shared" ref="B118:AG118" si="98">IFERROR(ROUND(B72/B$17,4),1)</f>
        <v>1.6697</v>
      </c>
      <c r="C118" s="201">
        <f t="shared" si="98"/>
        <v>1.6759999999999999</v>
      </c>
      <c r="D118" s="201">
        <f t="shared" si="98"/>
        <v>1.9937</v>
      </c>
      <c r="E118" s="201">
        <f t="shared" si="98"/>
        <v>1.0544</v>
      </c>
      <c r="F118" s="201">
        <f t="shared" si="98"/>
        <v>1.635</v>
      </c>
      <c r="G118" s="201">
        <f t="shared" si="98"/>
        <v>1.6746000000000001</v>
      </c>
      <c r="H118" s="201">
        <f t="shared" si="98"/>
        <v>2.3978000000000002</v>
      </c>
      <c r="I118" s="201">
        <f t="shared" si="98"/>
        <v>1.4164000000000001</v>
      </c>
      <c r="J118" s="201">
        <f t="shared" si="98"/>
        <v>1.7828999999999999</v>
      </c>
      <c r="K118" s="201">
        <f t="shared" si="98"/>
        <v>1.8238000000000001</v>
      </c>
      <c r="L118" s="201">
        <f t="shared" si="98"/>
        <v>1.1067</v>
      </c>
      <c r="M118" s="201">
        <f t="shared" si="98"/>
        <v>2.1131000000000002</v>
      </c>
      <c r="N118" s="201">
        <f t="shared" si="98"/>
        <v>1.9759</v>
      </c>
      <c r="O118" s="201">
        <f t="shared" si="98"/>
        <v>3.1105999999999998</v>
      </c>
      <c r="P118" s="201">
        <f t="shared" si="98"/>
        <v>1.2041999999999999</v>
      </c>
      <c r="Q118" s="201">
        <f t="shared" si="98"/>
        <v>1.3025</v>
      </c>
      <c r="R118" s="201">
        <f t="shared" si="98"/>
        <v>0.90949999999999998</v>
      </c>
      <c r="S118" s="201">
        <f t="shared" si="98"/>
        <v>1.2108000000000001</v>
      </c>
      <c r="T118" s="201">
        <f t="shared" si="98"/>
        <v>1.2392000000000001</v>
      </c>
      <c r="U118" s="201">
        <f t="shared" si="98"/>
        <v>1.1950000000000001</v>
      </c>
      <c r="V118" s="201">
        <f t="shared" si="98"/>
        <v>1.1728000000000001</v>
      </c>
      <c r="W118" s="201">
        <f t="shared" si="98"/>
        <v>1.2934000000000001</v>
      </c>
      <c r="X118" s="201">
        <f t="shared" si="98"/>
        <v>1.2934000000000001</v>
      </c>
      <c r="Y118" s="201">
        <f t="shared" si="98"/>
        <v>1.2934000000000001</v>
      </c>
      <c r="Z118" s="201">
        <f t="shared" si="98"/>
        <v>1.1722999999999999</v>
      </c>
      <c r="AA118" s="201">
        <f t="shared" si="98"/>
        <v>1.1968000000000001</v>
      </c>
      <c r="AB118" s="201">
        <f t="shared" si="98"/>
        <v>1.2174</v>
      </c>
      <c r="AC118" s="201">
        <f t="shared" si="98"/>
        <v>1.1131</v>
      </c>
      <c r="AD118" s="201">
        <f t="shared" si="98"/>
        <v>1.3499000000000001</v>
      </c>
      <c r="AE118" s="201">
        <f t="shared" si="98"/>
        <v>1.2509999999999999</v>
      </c>
      <c r="AF118" s="201">
        <f t="shared" si="98"/>
        <v>1.3824000000000001</v>
      </c>
      <c r="AG118" s="201">
        <f t="shared" si="98"/>
        <v>1</v>
      </c>
      <c r="AH118" s="49"/>
      <c r="AI118" s="49"/>
    </row>
    <row r="119" spans="1:35">
      <c r="A119" s="48">
        <v>2029</v>
      </c>
      <c r="B119" s="201">
        <f t="shared" ref="B119:AG119" si="99">IFERROR(ROUND(B73/B$17,4),1)</f>
        <v>1.7807999999999999</v>
      </c>
      <c r="C119" s="201">
        <f t="shared" si="99"/>
        <v>1.7738</v>
      </c>
      <c r="D119" s="201">
        <f t="shared" si="99"/>
        <v>2.1585000000000001</v>
      </c>
      <c r="E119" s="201">
        <f t="shared" si="99"/>
        <v>1.0209999999999999</v>
      </c>
      <c r="F119" s="201">
        <f t="shared" si="99"/>
        <v>1.819</v>
      </c>
      <c r="G119" s="201">
        <f t="shared" si="99"/>
        <v>1.6722999999999999</v>
      </c>
      <c r="H119" s="201">
        <f t="shared" si="99"/>
        <v>2.3959000000000001</v>
      </c>
      <c r="I119" s="201">
        <f t="shared" si="99"/>
        <v>1.4139999999999999</v>
      </c>
      <c r="J119" s="201">
        <f t="shared" si="99"/>
        <v>1.8106</v>
      </c>
      <c r="K119" s="201">
        <f t="shared" si="99"/>
        <v>1.8521000000000001</v>
      </c>
      <c r="L119" s="201">
        <f t="shared" si="99"/>
        <v>1.1238999999999999</v>
      </c>
      <c r="M119" s="201">
        <f t="shared" si="99"/>
        <v>2.2418</v>
      </c>
      <c r="N119" s="201">
        <f t="shared" si="99"/>
        <v>2.1006</v>
      </c>
      <c r="O119" s="201">
        <f t="shared" si="99"/>
        <v>3.2682000000000002</v>
      </c>
      <c r="P119" s="201">
        <f t="shared" si="99"/>
        <v>1.2197</v>
      </c>
      <c r="Q119" s="201">
        <f t="shared" si="99"/>
        <v>1.3372999999999999</v>
      </c>
      <c r="R119" s="201">
        <f t="shared" si="99"/>
        <v>0.86699999999999999</v>
      </c>
      <c r="S119" s="201">
        <f t="shared" si="99"/>
        <v>1.2262999999999999</v>
      </c>
      <c r="T119" s="201">
        <f t="shared" si="99"/>
        <v>1.2549999999999999</v>
      </c>
      <c r="U119" s="201">
        <f t="shared" si="99"/>
        <v>1.2103999999999999</v>
      </c>
      <c r="V119" s="201">
        <f t="shared" si="99"/>
        <v>1.1888000000000001</v>
      </c>
      <c r="W119" s="201">
        <f t="shared" si="99"/>
        <v>1.3332999999999999</v>
      </c>
      <c r="X119" s="201">
        <f t="shared" si="99"/>
        <v>1.3332999999999999</v>
      </c>
      <c r="Y119" s="201">
        <f t="shared" si="99"/>
        <v>1.3332999999999999</v>
      </c>
      <c r="Z119" s="201">
        <f t="shared" si="99"/>
        <v>1.1958</v>
      </c>
      <c r="AA119" s="201">
        <f t="shared" si="99"/>
        <v>1.2210000000000001</v>
      </c>
      <c r="AB119" s="201">
        <f t="shared" si="99"/>
        <v>1.2415</v>
      </c>
      <c r="AC119" s="201">
        <f t="shared" si="99"/>
        <v>1.1354</v>
      </c>
      <c r="AD119" s="201">
        <f t="shared" si="99"/>
        <v>1.3952</v>
      </c>
      <c r="AE119" s="201">
        <f t="shared" si="99"/>
        <v>1.2927999999999999</v>
      </c>
      <c r="AF119" s="201">
        <f t="shared" si="99"/>
        <v>1.4289000000000001</v>
      </c>
      <c r="AG119" s="201">
        <f t="shared" si="99"/>
        <v>1</v>
      </c>
      <c r="AH119" s="49"/>
      <c r="AI119" s="49"/>
    </row>
    <row r="120" spans="1:35">
      <c r="A120" s="48">
        <v>2030</v>
      </c>
      <c r="B120" s="201">
        <f t="shared" ref="B120:AG120" si="100">IFERROR(ROUND(B74/B$17,4),1)</f>
        <v>1.8893</v>
      </c>
      <c r="C120" s="201">
        <f t="shared" si="100"/>
        <v>1.8672</v>
      </c>
      <c r="D120" s="201">
        <f t="shared" si="100"/>
        <v>2.3188</v>
      </c>
      <c r="E120" s="201">
        <f t="shared" si="100"/>
        <v>0.98340000000000005</v>
      </c>
      <c r="F120" s="201">
        <f t="shared" si="100"/>
        <v>2.0099</v>
      </c>
      <c r="G120" s="201">
        <f t="shared" si="100"/>
        <v>1.6697</v>
      </c>
      <c r="H120" s="201">
        <f t="shared" si="100"/>
        <v>2.3952</v>
      </c>
      <c r="I120" s="201">
        <f t="shared" si="100"/>
        <v>1.4106000000000001</v>
      </c>
      <c r="J120" s="201">
        <f t="shared" si="100"/>
        <v>1.8213999999999999</v>
      </c>
      <c r="K120" s="201">
        <f t="shared" si="100"/>
        <v>1.8631</v>
      </c>
      <c r="L120" s="201">
        <f t="shared" si="100"/>
        <v>1.1306</v>
      </c>
      <c r="M120" s="201">
        <f t="shared" si="100"/>
        <v>2.3643000000000001</v>
      </c>
      <c r="N120" s="201">
        <f t="shared" si="100"/>
        <v>2.2172000000000001</v>
      </c>
      <c r="O120" s="201">
        <f t="shared" si="100"/>
        <v>3.4339</v>
      </c>
      <c r="P120" s="201">
        <f t="shared" si="100"/>
        <v>1.2322</v>
      </c>
      <c r="Q120" s="201">
        <f t="shared" si="100"/>
        <v>1.3693</v>
      </c>
      <c r="R120" s="201">
        <f t="shared" si="100"/>
        <v>0.82130000000000003</v>
      </c>
      <c r="S120" s="201">
        <f t="shared" si="100"/>
        <v>1.2390000000000001</v>
      </c>
      <c r="T120" s="201">
        <f t="shared" si="100"/>
        <v>1.268</v>
      </c>
      <c r="U120" s="201">
        <f t="shared" si="100"/>
        <v>1.2228000000000001</v>
      </c>
      <c r="V120" s="201">
        <f t="shared" si="100"/>
        <v>1.2050000000000001</v>
      </c>
      <c r="W120" s="201">
        <f t="shared" si="100"/>
        <v>1.3749</v>
      </c>
      <c r="X120" s="201">
        <f t="shared" si="100"/>
        <v>1.3749</v>
      </c>
      <c r="Y120" s="201">
        <f t="shared" si="100"/>
        <v>1.3749</v>
      </c>
      <c r="Z120" s="201">
        <f t="shared" si="100"/>
        <v>1.2205999999999999</v>
      </c>
      <c r="AA120" s="201">
        <f t="shared" si="100"/>
        <v>1.2474000000000001</v>
      </c>
      <c r="AB120" s="201">
        <f t="shared" si="100"/>
        <v>1.2667999999999999</v>
      </c>
      <c r="AC120" s="201">
        <f t="shared" si="100"/>
        <v>1.1574</v>
      </c>
      <c r="AD120" s="201">
        <f t="shared" si="100"/>
        <v>1.4400999999999999</v>
      </c>
      <c r="AE120" s="201">
        <f t="shared" si="100"/>
        <v>1.3324</v>
      </c>
      <c r="AF120" s="201">
        <f t="shared" si="100"/>
        <v>1.4755</v>
      </c>
      <c r="AG120" s="201">
        <f t="shared" si="100"/>
        <v>1</v>
      </c>
      <c r="AH120" s="49">
        <f t="shared" si="58"/>
        <v>2030</v>
      </c>
      <c r="AI120" s="49"/>
    </row>
    <row r="121" spans="1:35">
      <c r="A121" s="48">
        <v>2031</v>
      </c>
      <c r="B121" s="201">
        <f t="shared" ref="B121:AG121" si="101">IFERROR(ROUND(B75/B$17,4),1)</f>
        <v>1.9945999999999999</v>
      </c>
      <c r="C121" s="201">
        <f t="shared" si="101"/>
        <v>1.954</v>
      </c>
      <c r="D121" s="201">
        <f t="shared" si="101"/>
        <v>2.4712999999999998</v>
      </c>
      <c r="E121" s="201">
        <f t="shared" si="101"/>
        <v>0.94159999999999999</v>
      </c>
      <c r="F121" s="201">
        <f t="shared" si="101"/>
        <v>2.2162000000000002</v>
      </c>
      <c r="G121" s="201">
        <f t="shared" si="101"/>
        <v>1.6651</v>
      </c>
      <c r="H121" s="201">
        <f t="shared" si="101"/>
        <v>2.3955000000000002</v>
      </c>
      <c r="I121" s="201">
        <f t="shared" si="101"/>
        <v>1.4044000000000001</v>
      </c>
      <c r="J121" s="201">
        <f t="shared" si="101"/>
        <v>1.8205</v>
      </c>
      <c r="K121" s="201">
        <f t="shared" si="101"/>
        <v>1.8622000000000001</v>
      </c>
      <c r="L121" s="201">
        <f t="shared" si="101"/>
        <v>1.1301000000000001</v>
      </c>
      <c r="M121" s="201">
        <f t="shared" si="101"/>
        <v>2.4893000000000001</v>
      </c>
      <c r="N121" s="201">
        <f t="shared" si="101"/>
        <v>2.3353999999999999</v>
      </c>
      <c r="O121" s="201">
        <f t="shared" si="101"/>
        <v>3.6084000000000001</v>
      </c>
      <c r="P121" s="201">
        <f t="shared" si="101"/>
        <v>1.2423</v>
      </c>
      <c r="Q121" s="201">
        <f t="shared" si="101"/>
        <v>1.3865000000000001</v>
      </c>
      <c r="R121" s="201">
        <f t="shared" si="101"/>
        <v>0.81</v>
      </c>
      <c r="S121" s="201">
        <f t="shared" si="101"/>
        <v>1.2491000000000001</v>
      </c>
      <c r="T121" s="201">
        <f t="shared" si="101"/>
        <v>1.2783</v>
      </c>
      <c r="U121" s="201">
        <f t="shared" si="101"/>
        <v>1.2327999999999999</v>
      </c>
      <c r="V121" s="201">
        <f t="shared" si="101"/>
        <v>1.2208000000000001</v>
      </c>
      <c r="W121" s="201">
        <f t="shared" si="101"/>
        <v>1.419</v>
      </c>
      <c r="X121" s="201">
        <f t="shared" si="101"/>
        <v>1.419</v>
      </c>
      <c r="Y121" s="201">
        <f t="shared" si="101"/>
        <v>1.419</v>
      </c>
      <c r="Z121" s="201">
        <f t="shared" si="101"/>
        <v>1.2461</v>
      </c>
      <c r="AA121" s="201">
        <f t="shared" si="101"/>
        <v>1.2748999999999999</v>
      </c>
      <c r="AB121" s="201">
        <f t="shared" si="101"/>
        <v>1.2936000000000001</v>
      </c>
      <c r="AC121" s="201">
        <f t="shared" si="101"/>
        <v>1.1793</v>
      </c>
      <c r="AD121" s="201">
        <f t="shared" si="101"/>
        <v>1.4845999999999999</v>
      </c>
      <c r="AE121" s="201">
        <f t="shared" si="101"/>
        <v>1.3702000000000001</v>
      </c>
      <c r="AF121" s="201">
        <f t="shared" si="101"/>
        <v>1.5222</v>
      </c>
      <c r="AG121" s="201">
        <f t="shared" si="101"/>
        <v>1</v>
      </c>
      <c r="AH121" s="49"/>
      <c r="AI121" s="49"/>
    </row>
    <row r="122" spans="1:35">
      <c r="A122" s="48">
        <v>2032</v>
      </c>
      <c r="B122" s="201">
        <f t="shared" ref="B122:AG122" si="102">IFERROR(ROUND(B76/B$17,4),1)</f>
        <v>2.1015000000000001</v>
      </c>
      <c r="C122" s="201">
        <f t="shared" si="102"/>
        <v>2.0377000000000001</v>
      </c>
      <c r="D122" s="201">
        <f t="shared" si="102"/>
        <v>2.6198999999999999</v>
      </c>
      <c r="E122" s="201">
        <f t="shared" si="102"/>
        <v>0.89849999999999997</v>
      </c>
      <c r="F122" s="201">
        <f t="shared" si="102"/>
        <v>2.4493</v>
      </c>
      <c r="G122" s="201">
        <f t="shared" si="102"/>
        <v>1.6580999999999999</v>
      </c>
      <c r="H122" s="201">
        <f t="shared" si="102"/>
        <v>2.3963000000000001</v>
      </c>
      <c r="I122" s="201">
        <f t="shared" si="102"/>
        <v>1.3946000000000001</v>
      </c>
      <c r="J122" s="201">
        <f t="shared" si="102"/>
        <v>1.8180000000000001</v>
      </c>
      <c r="K122" s="201">
        <f t="shared" si="102"/>
        <v>1.8596999999999999</v>
      </c>
      <c r="L122" s="201">
        <f t="shared" si="102"/>
        <v>1.1286</v>
      </c>
      <c r="M122" s="201">
        <f t="shared" si="102"/>
        <v>2.6253000000000002</v>
      </c>
      <c r="N122" s="201">
        <f t="shared" si="102"/>
        <v>2.4649000000000001</v>
      </c>
      <c r="O122" s="201">
        <f t="shared" si="102"/>
        <v>3.7919999999999998</v>
      </c>
      <c r="P122" s="201">
        <f t="shared" si="102"/>
        <v>1.25</v>
      </c>
      <c r="Q122" s="201">
        <f t="shared" si="102"/>
        <v>1.4011</v>
      </c>
      <c r="R122" s="201">
        <f t="shared" si="102"/>
        <v>0.79690000000000005</v>
      </c>
      <c r="S122" s="201">
        <f t="shared" si="102"/>
        <v>1.2568999999999999</v>
      </c>
      <c r="T122" s="201">
        <f t="shared" si="102"/>
        <v>1.2863</v>
      </c>
      <c r="U122" s="201">
        <f t="shared" si="102"/>
        <v>1.2404999999999999</v>
      </c>
      <c r="V122" s="201">
        <f t="shared" si="102"/>
        <v>1.2355</v>
      </c>
      <c r="W122" s="201">
        <f t="shared" si="102"/>
        <v>1.4646999999999999</v>
      </c>
      <c r="X122" s="201">
        <f t="shared" si="102"/>
        <v>1.4646999999999999</v>
      </c>
      <c r="Y122" s="201">
        <f t="shared" si="102"/>
        <v>1.4646999999999999</v>
      </c>
      <c r="Z122" s="201">
        <f t="shared" si="102"/>
        <v>1.2694000000000001</v>
      </c>
      <c r="AA122" s="201">
        <f t="shared" si="102"/>
        <v>1.2978000000000001</v>
      </c>
      <c r="AB122" s="201">
        <f t="shared" si="102"/>
        <v>1.3210999999999999</v>
      </c>
      <c r="AC122" s="201">
        <f t="shared" si="102"/>
        <v>1.2012</v>
      </c>
      <c r="AD122" s="201">
        <f t="shared" si="102"/>
        <v>1.5288999999999999</v>
      </c>
      <c r="AE122" s="201">
        <f t="shared" si="102"/>
        <v>1.4072</v>
      </c>
      <c r="AF122" s="201">
        <f t="shared" si="102"/>
        <v>1.5689</v>
      </c>
      <c r="AG122" s="201">
        <f t="shared" si="102"/>
        <v>1</v>
      </c>
      <c r="AH122" s="49"/>
      <c r="AI122" s="49"/>
    </row>
    <row r="123" spans="1:35">
      <c r="A123" s="48">
        <v>2033</v>
      </c>
      <c r="B123" s="201">
        <f t="shared" ref="B123:AG123" si="103">IFERROR(ROUND(B77/B$17,4),1)</f>
        <v>2.2096</v>
      </c>
      <c r="C123" s="201">
        <f t="shared" si="103"/>
        <v>2.1208</v>
      </c>
      <c r="D123" s="201">
        <f t="shared" si="103"/>
        <v>2.7673000000000001</v>
      </c>
      <c r="E123" s="201">
        <f t="shared" si="103"/>
        <v>0.85570000000000002</v>
      </c>
      <c r="F123" s="201">
        <f t="shared" si="103"/>
        <v>2.6945999999999999</v>
      </c>
      <c r="G123" s="201">
        <f t="shared" si="103"/>
        <v>1.6495</v>
      </c>
      <c r="H123" s="201">
        <f t="shared" si="103"/>
        <v>2.3973</v>
      </c>
      <c r="I123" s="201">
        <f t="shared" si="103"/>
        <v>1.3825000000000001</v>
      </c>
      <c r="J123" s="201">
        <f t="shared" si="103"/>
        <v>1.8141</v>
      </c>
      <c r="K123" s="201">
        <f t="shared" si="103"/>
        <v>1.8556999999999999</v>
      </c>
      <c r="L123" s="201">
        <f t="shared" si="103"/>
        <v>1.1261000000000001</v>
      </c>
      <c r="M123" s="201">
        <f t="shared" si="103"/>
        <v>2.7572999999999999</v>
      </c>
      <c r="N123" s="201">
        <f t="shared" si="103"/>
        <v>2.5884</v>
      </c>
      <c r="O123" s="201">
        <f t="shared" si="103"/>
        <v>3.9853000000000001</v>
      </c>
      <c r="P123" s="201">
        <f t="shared" si="103"/>
        <v>1.2557</v>
      </c>
      <c r="Q123" s="201">
        <f t="shared" si="103"/>
        <v>1.4136</v>
      </c>
      <c r="R123" s="201">
        <f t="shared" si="103"/>
        <v>0.78239999999999998</v>
      </c>
      <c r="S123" s="201">
        <f t="shared" si="103"/>
        <v>1.2625999999999999</v>
      </c>
      <c r="T123" s="201">
        <f t="shared" si="103"/>
        <v>1.2921</v>
      </c>
      <c r="U123" s="201">
        <f t="shared" si="103"/>
        <v>1.2461</v>
      </c>
      <c r="V123" s="201">
        <f t="shared" si="103"/>
        <v>1.2499</v>
      </c>
      <c r="W123" s="201">
        <f t="shared" si="103"/>
        <v>1.5109999999999999</v>
      </c>
      <c r="X123" s="201">
        <f t="shared" si="103"/>
        <v>1.5109999999999999</v>
      </c>
      <c r="Y123" s="201">
        <f t="shared" si="103"/>
        <v>1.5109999999999999</v>
      </c>
      <c r="Z123" s="201">
        <f t="shared" si="103"/>
        <v>1.2949999999999999</v>
      </c>
      <c r="AA123" s="201">
        <f t="shared" si="103"/>
        <v>1.3249</v>
      </c>
      <c r="AB123" s="201">
        <f t="shared" si="103"/>
        <v>1.3492</v>
      </c>
      <c r="AC123" s="201">
        <f t="shared" si="103"/>
        <v>1.2231000000000001</v>
      </c>
      <c r="AD123" s="201">
        <f t="shared" si="103"/>
        <v>1.5730999999999999</v>
      </c>
      <c r="AE123" s="201">
        <f t="shared" si="103"/>
        <v>1.4434</v>
      </c>
      <c r="AF123" s="201">
        <f t="shared" si="103"/>
        <v>1.6156999999999999</v>
      </c>
      <c r="AG123" s="201">
        <f t="shared" si="103"/>
        <v>1</v>
      </c>
      <c r="AH123" s="49"/>
      <c r="AI123" s="49"/>
    </row>
    <row r="124" spans="1:35">
      <c r="A124" s="48">
        <v>2034</v>
      </c>
      <c r="B124" s="201">
        <f t="shared" ref="B124:AG124" si="104">IFERROR(ROUND(B78/B$17,4),1)</f>
        <v>2.3180000000000001</v>
      </c>
      <c r="C124" s="201">
        <f t="shared" si="104"/>
        <v>2.2058</v>
      </c>
      <c r="D124" s="201">
        <f t="shared" si="104"/>
        <v>2.9169</v>
      </c>
      <c r="E124" s="201">
        <f t="shared" si="104"/>
        <v>0.81430000000000002</v>
      </c>
      <c r="F124" s="201">
        <f t="shared" si="104"/>
        <v>2.9304000000000001</v>
      </c>
      <c r="G124" s="201">
        <f t="shared" si="104"/>
        <v>1.64</v>
      </c>
      <c r="H124" s="201">
        <f t="shared" si="104"/>
        <v>2.3984000000000001</v>
      </c>
      <c r="I124" s="201">
        <f t="shared" si="104"/>
        <v>1.3692</v>
      </c>
      <c r="J124" s="201">
        <f t="shared" si="104"/>
        <v>1.8089</v>
      </c>
      <c r="K124" s="201">
        <f t="shared" si="104"/>
        <v>1.8504</v>
      </c>
      <c r="L124" s="201">
        <f t="shared" si="104"/>
        <v>1.1229</v>
      </c>
      <c r="M124" s="201">
        <f t="shared" si="104"/>
        <v>2.8673999999999999</v>
      </c>
      <c r="N124" s="201">
        <f t="shared" si="104"/>
        <v>2.6857000000000002</v>
      </c>
      <c r="O124" s="201">
        <f t="shared" si="104"/>
        <v>4.1887999999999996</v>
      </c>
      <c r="P124" s="201">
        <f t="shared" si="104"/>
        <v>1.2596000000000001</v>
      </c>
      <c r="Q124" s="201">
        <f t="shared" si="104"/>
        <v>1.4239999999999999</v>
      </c>
      <c r="R124" s="201">
        <f t="shared" si="104"/>
        <v>0.76649999999999996</v>
      </c>
      <c r="S124" s="201">
        <f t="shared" si="104"/>
        <v>1.2665</v>
      </c>
      <c r="T124" s="201">
        <f t="shared" si="104"/>
        <v>1.2961</v>
      </c>
      <c r="U124" s="201">
        <f t="shared" si="104"/>
        <v>1.25</v>
      </c>
      <c r="V124" s="201">
        <f t="shared" si="104"/>
        <v>1.2648999999999999</v>
      </c>
      <c r="W124" s="201">
        <f t="shared" si="104"/>
        <v>1.5566</v>
      </c>
      <c r="X124" s="201">
        <f t="shared" si="104"/>
        <v>1.5566</v>
      </c>
      <c r="Y124" s="201">
        <f t="shared" si="104"/>
        <v>1.5566</v>
      </c>
      <c r="Z124" s="201">
        <f t="shared" si="104"/>
        <v>1.3208</v>
      </c>
      <c r="AA124" s="201">
        <f t="shared" si="104"/>
        <v>1.3524</v>
      </c>
      <c r="AB124" s="201">
        <f t="shared" si="104"/>
        <v>1.3778999999999999</v>
      </c>
      <c r="AC124" s="201">
        <f t="shared" si="104"/>
        <v>1.2448999999999999</v>
      </c>
      <c r="AD124" s="201">
        <f t="shared" si="104"/>
        <v>1.6169</v>
      </c>
      <c r="AE124" s="201">
        <f t="shared" si="104"/>
        <v>1.478</v>
      </c>
      <c r="AF124" s="201">
        <f t="shared" si="104"/>
        <v>1.6625000000000001</v>
      </c>
      <c r="AG124" s="201">
        <f t="shared" si="104"/>
        <v>1</v>
      </c>
      <c r="AH124" s="49"/>
      <c r="AI124" s="49"/>
    </row>
    <row r="125" spans="1:35">
      <c r="A125" s="48">
        <v>2035</v>
      </c>
      <c r="B125" s="201">
        <f t="shared" ref="B125:AG125" si="105">IFERROR(ROUND(B79/B$17,4),1)</f>
        <v>2.4249999999999998</v>
      </c>
      <c r="C125" s="201">
        <f t="shared" si="105"/>
        <v>2.2961</v>
      </c>
      <c r="D125" s="201">
        <f t="shared" si="105"/>
        <v>3.0731999999999999</v>
      </c>
      <c r="E125" s="201">
        <f t="shared" si="105"/>
        <v>0.77559999999999996</v>
      </c>
      <c r="F125" s="201">
        <f t="shared" si="105"/>
        <v>3.1286999999999998</v>
      </c>
      <c r="G125" s="201">
        <f t="shared" si="105"/>
        <v>1.6304000000000001</v>
      </c>
      <c r="H125" s="201">
        <f t="shared" si="105"/>
        <v>2.3993000000000002</v>
      </c>
      <c r="I125" s="201">
        <f t="shared" si="105"/>
        <v>1.3559000000000001</v>
      </c>
      <c r="J125" s="201">
        <f t="shared" si="105"/>
        <v>1.8028</v>
      </c>
      <c r="K125" s="201">
        <f t="shared" si="105"/>
        <v>1.8441000000000001</v>
      </c>
      <c r="L125" s="201">
        <f t="shared" si="105"/>
        <v>1.1191</v>
      </c>
      <c r="M125" s="201">
        <f t="shared" si="105"/>
        <v>2.9359000000000002</v>
      </c>
      <c r="N125" s="201">
        <f t="shared" si="105"/>
        <v>2.7341000000000002</v>
      </c>
      <c r="O125" s="201">
        <f t="shared" si="105"/>
        <v>4.4029999999999996</v>
      </c>
      <c r="P125" s="201">
        <f t="shared" si="105"/>
        <v>1.2618</v>
      </c>
      <c r="Q125" s="201">
        <f t="shared" si="105"/>
        <v>1.4326000000000001</v>
      </c>
      <c r="R125" s="201">
        <f t="shared" si="105"/>
        <v>0.74960000000000004</v>
      </c>
      <c r="S125" s="201">
        <f t="shared" si="105"/>
        <v>1.2686999999999999</v>
      </c>
      <c r="T125" s="201">
        <f t="shared" si="105"/>
        <v>1.2984</v>
      </c>
      <c r="U125" s="201">
        <f t="shared" si="105"/>
        <v>1.2521</v>
      </c>
      <c r="V125" s="201">
        <f t="shared" si="105"/>
        <v>1.2814000000000001</v>
      </c>
      <c r="W125" s="201">
        <f t="shared" si="105"/>
        <v>1.6004</v>
      </c>
      <c r="X125" s="201">
        <f t="shared" si="105"/>
        <v>1.6004</v>
      </c>
      <c r="Y125" s="201">
        <f t="shared" si="105"/>
        <v>1.6004</v>
      </c>
      <c r="Z125" s="201">
        <f t="shared" si="105"/>
        <v>1.3451</v>
      </c>
      <c r="AA125" s="201">
        <f t="shared" si="105"/>
        <v>1.377</v>
      </c>
      <c r="AB125" s="201">
        <f t="shared" si="105"/>
        <v>1.4069</v>
      </c>
      <c r="AC125" s="201">
        <f t="shared" si="105"/>
        <v>1.2666999999999999</v>
      </c>
      <c r="AD125" s="201">
        <f t="shared" si="105"/>
        <v>1.6601999999999999</v>
      </c>
      <c r="AE125" s="201">
        <f t="shared" si="105"/>
        <v>1.5107999999999999</v>
      </c>
      <c r="AF125" s="201">
        <f t="shared" si="105"/>
        <v>1.7093</v>
      </c>
      <c r="AG125" s="201">
        <f t="shared" si="105"/>
        <v>1</v>
      </c>
      <c r="AH125" s="49">
        <f t="shared" si="58"/>
        <v>2035</v>
      </c>
      <c r="AI125" s="49"/>
    </row>
    <row r="126" spans="1:35">
      <c r="A126" s="48">
        <v>2036</v>
      </c>
      <c r="B126" s="201">
        <f t="shared" ref="B126:AG126" si="106">IFERROR(ROUND(B80/B$17,4),1)</f>
        <v>2.5337000000000001</v>
      </c>
      <c r="C126" s="201">
        <f t="shared" si="106"/>
        <v>2.3929</v>
      </c>
      <c r="D126" s="201">
        <f t="shared" si="106"/>
        <v>3.2378999999999998</v>
      </c>
      <c r="E126" s="201">
        <f t="shared" si="106"/>
        <v>0.73960000000000004</v>
      </c>
      <c r="F126" s="201">
        <f t="shared" si="106"/>
        <v>3.3018999999999998</v>
      </c>
      <c r="G126" s="201">
        <f t="shared" si="106"/>
        <v>1.6206</v>
      </c>
      <c r="H126" s="201">
        <f t="shared" si="106"/>
        <v>2.4003000000000001</v>
      </c>
      <c r="I126" s="201">
        <f t="shared" si="106"/>
        <v>1.3423</v>
      </c>
      <c r="J126" s="201">
        <f t="shared" si="106"/>
        <v>1.7888999999999999</v>
      </c>
      <c r="K126" s="201">
        <f t="shared" si="106"/>
        <v>1.8299000000000001</v>
      </c>
      <c r="L126" s="201">
        <f t="shared" si="106"/>
        <v>1.1104000000000001</v>
      </c>
      <c r="M126" s="201">
        <f t="shared" si="106"/>
        <v>2.9750000000000001</v>
      </c>
      <c r="N126" s="201">
        <f t="shared" si="106"/>
        <v>2.7475999999999998</v>
      </c>
      <c r="O126" s="201">
        <f t="shared" si="106"/>
        <v>4.6285999999999996</v>
      </c>
      <c r="P126" s="201">
        <f t="shared" si="106"/>
        <v>1.2625</v>
      </c>
      <c r="Q126" s="201">
        <f t="shared" si="106"/>
        <v>1.4421999999999999</v>
      </c>
      <c r="R126" s="201">
        <f t="shared" si="106"/>
        <v>0.72389999999999999</v>
      </c>
      <c r="S126" s="201">
        <f t="shared" si="106"/>
        <v>1.2695000000000001</v>
      </c>
      <c r="T126" s="201">
        <f t="shared" si="106"/>
        <v>1.2991999999999999</v>
      </c>
      <c r="U126" s="201">
        <f t="shared" si="106"/>
        <v>1.2528999999999999</v>
      </c>
      <c r="V126" s="201">
        <f t="shared" si="106"/>
        <v>1.3012999999999999</v>
      </c>
      <c r="W126" s="201">
        <f t="shared" si="106"/>
        <v>1.6413</v>
      </c>
      <c r="X126" s="201">
        <f t="shared" si="106"/>
        <v>1.6413</v>
      </c>
      <c r="Y126" s="201">
        <f t="shared" si="106"/>
        <v>1.6413</v>
      </c>
      <c r="Z126" s="201">
        <f t="shared" si="106"/>
        <v>1.3721000000000001</v>
      </c>
      <c r="AA126" s="201">
        <f t="shared" si="106"/>
        <v>1.4040999999999999</v>
      </c>
      <c r="AB126" s="201">
        <f t="shared" si="106"/>
        <v>1.4404999999999999</v>
      </c>
      <c r="AC126" s="201">
        <f t="shared" si="106"/>
        <v>1.2902</v>
      </c>
      <c r="AD126" s="201">
        <f t="shared" si="106"/>
        <v>1.7035</v>
      </c>
      <c r="AE126" s="201">
        <f t="shared" si="106"/>
        <v>1.5435000000000001</v>
      </c>
      <c r="AF126" s="201">
        <f t="shared" si="106"/>
        <v>1.756</v>
      </c>
      <c r="AG126" s="201">
        <f t="shared" si="106"/>
        <v>1</v>
      </c>
      <c r="AH126" s="49"/>
      <c r="AI126" s="49"/>
    </row>
    <row r="127" spans="1:35">
      <c r="A127" s="48">
        <v>2037</v>
      </c>
      <c r="B127" s="201">
        <f t="shared" ref="B127:AG127" si="107">IFERROR(ROUND(B81/B$17,4),1)</f>
        <v>2.6459999999999999</v>
      </c>
      <c r="C127" s="201">
        <f t="shared" si="107"/>
        <v>2.4944000000000002</v>
      </c>
      <c r="D127" s="201">
        <f t="shared" si="107"/>
        <v>3.4087000000000001</v>
      </c>
      <c r="E127" s="201">
        <f t="shared" si="107"/>
        <v>0.70550000000000002</v>
      </c>
      <c r="F127" s="201">
        <f t="shared" si="107"/>
        <v>3.4737</v>
      </c>
      <c r="G127" s="201">
        <f t="shared" si="107"/>
        <v>1.61</v>
      </c>
      <c r="H127" s="201">
        <f t="shared" si="107"/>
        <v>2.4013</v>
      </c>
      <c r="I127" s="201">
        <f t="shared" si="107"/>
        <v>1.3274999999999999</v>
      </c>
      <c r="J127" s="201">
        <f t="shared" si="107"/>
        <v>1.7632000000000001</v>
      </c>
      <c r="K127" s="201">
        <f t="shared" si="107"/>
        <v>1.8036000000000001</v>
      </c>
      <c r="L127" s="201">
        <f t="shared" si="107"/>
        <v>1.0945</v>
      </c>
      <c r="M127" s="201">
        <f t="shared" si="107"/>
        <v>3.0114999999999998</v>
      </c>
      <c r="N127" s="201">
        <f t="shared" si="107"/>
        <v>2.7565</v>
      </c>
      <c r="O127" s="201">
        <f t="shared" si="107"/>
        <v>4.8659999999999997</v>
      </c>
      <c r="P127" s="201">
        <f t="shared" si="107"/>
        <v>1.262</v>
      </c>
      <c r="Q127" s="201">
        <f t="shared" si="107"/>
        <v>1.4502999999999999</v>
      </c>
      <c r="R127" s="201">
        <f t="shared" si="107"/>
        <v>0.69750000000000001</v>
      </c>
      <c r="S127" s="201">
        <f t="shared" si="107"/>
        <v>1.2688999999999999</v>
      </c>
      <c r="T127" s="201">
        <f t="shared" si="107"/>
        <v>1.2986</v>
      </c>
      <c r="U127" s="201">
        <f t="shared" si="107"/>
        <v>1.2524</v>
      </c>
      <c r="V127" s="201">
        <f t="shared" si="107"/>
        <v>1.3243</v>
      </c>
      <c r="W127" s="201">
        <f t="shared" si="107"/>
        <v>1.6803999999999999</v>
      </c>
      <c r="X127" s="201">
        <f t="shared" si="107"/>
        <v>1.6803999999999999</v>
      </c>
      <c r="Y127" s="201">
        <f t="shared" si="107"/>
        <v>1.6803999999999999</v>
      </c>
      <c r="Z127" s="201">
        <f t="shared" si="107"/>
        <v>1.4009</v>
      </c>
      <c r="AA127" s="201">
        <f t="shared" si="107"/>
        <v>1.4320999999999999</v>
      </c>
      <c r="AB127" s="201">
        <f t="shared" si="107"/>
        <v>1.4792000000000001</v>
      </c>
      <c r="AC127" s="201">
        <f t="shared" si="107"/>
        <v>1.3156000000000001</v>
      </c>
      <c r="AD127" s="201">
        <f t="shared" si="107"/>
        <v>1.7467999999999999</v>
      </c>
      <c r="AE127" s="201">
        <f t="shared" si="107"/>
        <v>1.5768</v>
      </c>
      <c r="AF127" s="201">
        <f t="shared" si="107"/>
        <v>1.8027</v>
      </c>
      <c r="AG127" s="201">
        <f t="shared" si="107"/>
        <v>1</v>
      </c>
      <c r="AH127" s="49"/>
      <c r="AI127" s="49"/>
    </row>
    <row r="128" spans="1:35">
      <c r="A128" s="48">
        <v>2038</v>
      </c>
      <c r="B128" s="201">
        <f t="shared" ref="B128:AG128" si="108">IFERROR(ROUND(B82/B$17,4),1)</f>
        <v>2.7585000000000002</v>
      </c>
      <c r="C128" s="201">
        <f t="shared" si="108"/>
        <v>2.5994000000000002</v>
      </c>
      <c r="D128" s="201">
        <f t="shared" si="108"/>
        <v>3.5840000000000001</v>
      </c>
      <c r="E128" s="201">
        <f t="shared" si="108"/>
        <v>0.67259999999999998</v>
      </c>
      <c r="F128" s="201">
        <f t="shared" si="108"/>
        <v>3.6271</v>
      </c>
      <c r="G128" s="201">
        <f t="shared" si="108"/>
        <v>1.5984</v>
      </c>
      <c r="H128" s="201">
        <f t="shared" si="108"/>
        <v>2.4024000000000001</v>
      </c>
      <c r="I128" s="201">
        <f t="shared" si="108"/>
        <v>1.3115000000000001</v>
      </c>
      <c r="J128" s="201">
        <f t="shared" si="108"/>
        <v>1.7296</v>
      </c>
      <c r="K128" s="201">
        <f t="shared" si="108"/>
        <v>1.7692000000000001</v>
      </c>
      <c r="L128" s="201">
        <f t="shared" si="108"/>
        <v>1.0736000000000001</v>
      </c>
      <c r="M128" s="201">
        <f t="shared" si="108"/>
        <v>3.0476000000000001</v>
      </c>
      <c r="N128" s="201">
        <f t="shared" si="108"/>
        <v>2.7631000000000001</v>
      </c>
      <c r="O128" s="201">
        <f t="shared" si="108"/>
        <v>5.1159999999999997</v>
      </c>
      <c r="P128" s="201">
        <f t="shared" si="108"/>
        <v>1.2604</v>
      </c>
      <c r="Q128" s="201">
        <f t="shared" si="108"/>
        <v>1.4571000000000001</v>
      </c>
      <c r="R128" s="201">
        <f t="shared" si="108"/>
        <v>0.67049999999999998</v>
      </c>
      <c r="S128" s="201">
        <f t="shared" si="108"/>
        <v>1.2673000000000001</v>
      </c>
      <c r="T128" s="201">
        <f t="shared" si="108"/>
        <v>1.2968999999999999</v>
      </c>
      <c r="U128" s="201">
        <f t="shared" si="108"/>
        <v>1.2507999999999999</v>
      </c>
      <c r="V128" s="201">
        <f t="shared" si="108"/>
        <v>1.3476999999999999</v>
      </c>
      <c r="W128" s="201">
        <f t="shared" si="108"/>
        <v>1.7186999999999999</v>
      </c>
      <c r="X128" s="201">
        <f t="shared" si="108"/>
        <v>1.7186999999999999</v>
      </c>
      <c r="Y128" s="201">
        <f t="shared" si="108"/>
        <v>1.7186999999999999</v>
      </c>
      <c r="Z128" s="201">
        <f t="shared" si="108"/>
        <v>1.4293</v>
      </c>
      <c r="AA128" s="201">
        <f t="shared" si="108"/>
        <v>1.4602999999999999</v>
      </c>
      <c r="AB128" s="201">
        <f t="shared" si="108"/>
        <v>1.5165</v>
      </c>
      <c r="AC128" s="201">
        <f t="shared" si="108"/>
        <v>1.3401000000000001</v>
      </c>
      <c r="AD128" s="201">
        <f t="shared" si="108"/>
        <v>1.7896000000000001</v>
      </c>
      <c r="AE128" s="201">
        <f t="shared" si="108"/>
        <v>1.6080000000000001</v>
      </c>
      <c r="AF128" s="201">
        <f t="shared" si="108"/>
        <v>1.8492999999999999</v>
      </c>
      <c r="AG128" s="201">
        <f t="shared" si="108"/>
        <v>1</v>
      </c>
      <c r="AH128" s="49"/>
      <c r="AI128" s="49"/>
    </row>
    <row r="129" spans="1:35">
      <c r="A129" s="48">
        <v>2039</v>
      </c>
      <c r="B129" s="201">
        <f t="shared" ref="B129:AG129" si="109">IFERROR(ROUND(B83/B$17,4),1)</f>
        <v>2.8666999999999998</v>
      </c>
      <c r="C129" s="201">
        <f t="shared" si="109"/>
        <v>2.7063000000000001</v>
      </c>
      <c r="D129" s="201">
        <f t="shared" si="109"/>
        <v>3.7618999999999998</v>
      </c>
      <c r="E129" s="201">
        <f t="shared" si="109"/>
        <v>0.64080000000000004</v>
      </c>
      <c r="F129" s="201">
        <f t="shared" si="109"/>
        <v>3.7423999999999999</v>
      </c>
      <c r="G129" s="201">
        <f t="shared" si="109"/>
        <v>1.5860000000000001</v>
      </c>
      <c r="H129" s="201">
        <f t="shared" si="109"/>
        <v>2.4030999999999998</v>
      </c>
      <c r="I129" s="201">
        <f t="shared" si="109"/>
        <v>1.2943</v>
      </c>
      <c r="J129" s="201">
        <f t="shared" si="109"/>
        <v>1.6919999999999999</v>
      </c>
      <c r="K129" s="201">
        <f t="shared" si="109"/>
        <v>1.7307999999999999</v>
      </c>
      <c r="L129" s="201">
        <f t="shared" si="109"/>
        <v>1.0503</v>
      </c>
      <c r="M129" s="201">
        <f t="shared" si="109"/>
        <v>3.0853000000000002</v>
      </c>
      <c r="N129" s="201">
        <f t="shared" si="109"/>
        <v>2.7698</v>
      </c>
      <c r="O129" s="201">
        <f t="shared" si="109"/>
        <v>5.3792999999999997</v>
      </c>
      <c r="P129" s="201">
        <f t="shared" si="109"/>
        <v>1.2578</v>
      </c>
      <c r="Q129" s="201">
        <f t="shared" si="109"/>
        <v>1.4628000000000001</v>
      </c>
      <c r="R129" s="201">
        <f t="shared" si="109"/>
        <v>0.6431</v>
      </c>
      <c r="S129" s="201">
        <f t="shared" si="109"/>
        <v>1.2646999999999999</v>
      </c>
      <c r="T129" s="201">
        <f t="shared" si="109"/>
        <v>1.2942</v>
      </c>
      <c r="U129" s="201">
        <f t="shared" si="109"/>
        <v>1.2482</v>
      </c>
      <c r="V129" s="201">
        <f t="shared" si="109"/>
        <v>1.369</v>
      </c>
      <c r="W129" s="201">
        <f t="shared" si="109"/>
        <v>1.7578</v>
      </c>
      <c r="X129" s="201">
        <f t="shared" si="109"/>
        <v>1.7578</v>
      </c>
      <c r="Y129" s="201">
        <f t="shared" si="109"/>
        <v>1.7578</v>
      </c>
      <c r="Z129" s="201">
        <f t="shared" si="109"/>
        <v>1.4545999999999999</v>
      </c>
      <c r="AA129" s="201">
        <f t="shared" si="109"/>
        <v>1.4876</v>
      </c>
      <c r="AB129" s="201">
        <f t="shared" si="109"/>
        <v>1.5454000000000001</v>
      </c>
      <c r="AC129" s="201">
        <f t="shared" si="109"/>
        <v>1.3607</v>
      </c>
      <c r="AD129" s="201">
        <f t="shared" si="109"/>
        <v>1.8311999999999999</v>
      </c>
      <c r="AE129" s="201">
        <f t="shared" si="109"/>
        <v>1.6345000000000001</v>
      </c>
      <c r="AF129" s="201">
        <f t="shared" si="109"/>
        <v>1.8957999999999999</v>
      </c>
      <c r="AG129" s="201">
        <f t="shared" si="109"/>
        <v>1</v>
      </c>
      <c r="AH129" s="49"/>
      <c r="AI129" s="49"/>
    </row>
    <row r="130" spans="1:35">
      <c r="A130" s="48">
        <v>2040</v>
      </c>
      <c r="B130" s="201">
        <f t="shared" ref="B130:AG130" si="110">IFERROR(ROUND(B84/B$17,4),1)</f>
        <v>2.9661</v>
      </c>
      <c r="C130" s="201">
        <f t="shared" si="110"/>
        <v>2.8136000000000001</v>
      </c>
      <c r="D130" s="201">
        <f t="shared" si="110"/>
        <v>3.9409000000000001</v>
      </c>
      <c r="E130" s="201">
        <f t="shared" si="110"/>
        <v>0.60799999999999998</v>
      </c>
      <c r="F130" s="201">
        <f t="shared" si="110"/>
        <v>3.7987000000000002</v>
      </c>
      <c r="G130" s="201">
        <f t="shared" si="110"/>
        <v>1.5725</v>
      </c>
      <c r="H130" s="201">
        <f t="shared" si="110"/>
        <v>2.4034</v>
      </c>
      <c r="I130" s="201">
        <f t="shared" si="110"/>
        <v>1.2759</v>
      </c>
      <c r="J130" s="201">
        <f t="shared" si="110"/>
        <v>1.6540999999999999</v>
      </c>
      <c r="K130" s="201">
        <f t="shared" si="110"/>
        <v>1.6919999999999999</v>
      </c>
      <c r="L130" s="201">
        <f t="shared" si="110"/>
        <v>1.0267999999999999</v>
      </c>
      <c r="M130" s="201">
        <f t="shared" si="110"/>
        <v>3.1267999999999998</v>
      </c>
      <c r="N130" s="201">
        <f t="shared" si="110"/>
        <v>2.7789999999999999</v>
      </c>
      <c r="O130" s="201">
        <f t="shared" si="110"/>
        <v>5.6566000000000001</v>
      </c>
      <c r="P130" s="201">
        <f t="shared" si="110"/>
        <v>1.2543</v>
      </c>
      <c r="Q130" s="201">
        <f t="shared" si="110"/>
        <v>1.4674</v>
      </c>
      <c r="R130" s="201">
        <f t="shared" si="110"/>
        <v>0.61529999999999996</v>
      </c>
      <c r="S130" s="201">
        <f t="shared" si="110"/>
        <v>1.2611000000000001</v>
      </c>
      <c r="T130" s="201">
        <f t="shared" si="110"/>
        <v>1.2907</v>
      </c>
      <c r="U130" s="201">
        <f t="shared" si="110"/>
        <v>1.2446999999999999</v>
      </c>
      <c r="V130" s="201">
        <f t="shared" si="110"/>
        <v>1.3853</v>
      </c>
      <c r="W130" s="201">
        <f t="shared" si="110"/>
        <v>1.7992999999999999</v>
      </c>
      <c r="X130" s="201">
        <f t="shared" si="110"/>
        <v>1.7992999999999999</v>
      </c>
      <c r="Y130" s="201">
        <f t="shared" si="110"/>
        <v>1.7992999999999999</v>
      </c>
      <c r="Z130" s="201">
        <f t="shared" si="110"/>
        <v>1.4733000000000001</v>
      </c>
      <c r="AA130" s="201">
        <f t="shared" si="110"/>
        <v>1.5115000000000001</v>
      </c>
      <c r="AB130" s="201">
        <f t="shared" si="110"/>
        <v>1.5583</v>
      </c>
      <c r="AC130" s="201">
        <f t="shared" si="110"/>
        <v>1.3742000000000001</v>
      </c>
      <c r="AD130" s="201">
        <f t="shared" si="110"/>
        <v>1.8708</v>
      </c>
      <c r="AE130" s="201">
        <f t="shared" si="110"/>
        <v>1.6536</v>
      </c>
      <c r="AF130" s="201">
        <f t="shared" si="110"/>
        <v>1.9420999999999999</v>
      </c>
      <c r="AG130" s="201">
        <f t="shared" si="110"/>
        <v>1</v>
      </c>
      <c r="AH130" s="49">
        <f t="shared" si="58"/>
        <v>2040</v>
      </c>
      <c r="AI130" s="49"/>
    </row>
    <row r="131" spans="1:35">
      <c r="A131" s="48">
        <v>2041</v>
      </c>
      <c r="B131" s="201">
        <f t="shared" ref="B131:AG131" si="111">IFERROR(ROUND(B85/B$17,4),1)</f>
        <v>3.0617000000000001</v>
      </c>
      <c r="C131" s="201">
        <f t="shared" si="111"/>
        <v>2.9232999999999998</v>
      </c>
      <c r="D131" s="201">
        <f t="shared" si="111"/>
        <v>4.1254</v>
      </c>
      <c r="E131" s="201">
        <f t="shared" si="111"/>
        <v>0.57120000000000004</v>
      </c>
      <c r="F131" s="201">
        <f t="shared" si="111"/>
        <v>3.8172000000000001</v>
      </c>
      <c r="G131" s="201">
        <f t="shared" si="111"/>
        <v>1.5552999999999999</v>
      </c>
      <c r="H131" s="201">
        <f t="shared" si="111"/>
        <v>2.3956</v>
      </c>
      <c r="I131" s="201">
        <f t="shared" si="111"/>
        <v>1.2553000000000001</v>
      </c>
      <c r="J131" s="201">
        <f t="shared" si="111"/>
        <v>1.6149</v>
      </c>
      <c r="K131" s="201">
        <f t="shared" si="111"/>
        <v>1.6518999999999999</v>
      </c>
      <c r="L131" s="201">
        <f t="shared" si="111"/>
        <v>1.0024999999999999</v>
      </c>
      <c r="M131" s="201">
        <f t="shared" si="111"/>
        <v>3.1751</v>
      </c>
      <c r="N131" s="201">
        <f t="shared" si="111"/>
        <v>2.7936999999999999</v>
      </c>
      <c r="O131" s="201">
        <f t="shared" si="111"/>
        <v>5.9485999999999999</v>
      </c>
      <c r="P131" s="201">
        <f t="shared" si="111"/>
        <v>1.25</v>
      </c>
      <c r="Q131" s="201">
        <f t="shared" si="111"/>
        <v>1.4690000000000001</v>
      </c>
      <c r="R131" s="201">
        <f t="shared" si="111"/>
        <v>0.59340000000000004</v>
      </c>
      <c r="S131" s="201">
        <f t="shared" si="111"/>
        <v>1.2568999999999999</v>
      </c>
      <c r="T131" s="201">
        <f t="shared" si="111"/>
        <v>1.2863</v>
      </c>
      <c r="U131" s="201">
        <f t="shared" si="111"/>
        <v>1.2404999999999999</v>
      </c>
      <c r="V131" s="201">
        <f t="shared" si="111"/>
        <v>1.3969</v>
      </c>
      <c r="W131" s="201">
        <f t="shared" si="111"/>
        <v>1.8435999999999999</v>
      </c>
      <c r="X131" s="201">
        <f t="shared" si="111"/>
        <v>1.8435999999999999</v>
      </c>
      <c r="Y131" s="201">
        <f t="shared" si="111"/>
        <v>1.8435999999999999</v>
      </c>
      <c r="Z131" s="201">
        <f t="shared" si="111"/>
        <v>1.4901</v>
      </c>
      <c r="AA131" s="201">
        <f t="shared" si="111"/>
        <v>1.5386</v>
      </c>
      <c r="AB131" s="201">
        <f t="shared" si="111"/>
        <v>1.5604</v>
      </c>
      <c r="AC131" s="201">
        <f t="shared" si="111"/>
        <v>1.3818999999999999</v>
      </c>
      <c r="AD131" s="201">
        <f t="shared" si="111"/>
        <v>1.9087000000000001</v>
      </c>
      <c r="AE131" s="201">
        <f t="shared" si="111"/>
        <v>1.6664000000000001</v>
      </c>
      <c r="AF131" s="201">
        <f t="shared" si="111"/>
        <v>1.9883999999999999</v>
      </c>
      <c r="AG131" s="201">
        <f t="shared" si="111"/>
        <v>1</v>
      </c>
      <c r="AH131" s="49"/>
      <c r="AI131" s="49"/>
    </row>
    <row r="132" spans="1:35">
      <c r="A132" s="48">
        <v>2042</v>
      </c>
      <c r="B132" s="201">
        <f t="shared" ref="B132:AG132" si="112">IFERROR(ROUND(B86/B$17,4),1)</f>
        <v>3.1598999999999999</v>
      </c>
      <c r="C132" s="201">
        <f t="shared" si="112"/>
        <v>3.0367000000000002</v>
      </c>
      <c r="D132" s="201">
        <f t="shared" si="112"/>
        <v>4.3174999999999999</v>
      </c>
      <c r="E132" s="201">
        <f t="shared" si="112"/>
        <v>0.53049999999999997</v>
      </c>
      <c r="F132" s="201">
        <f t="shared" si="112"/>
        <v>3.8323</v>
      </c>
      <c r="G132" s="201">
        <f t="shared" si="112"/>
        <v>1.5328999999999999</v>
      </c>
      <c r="H132" s="201">
        <f t="shared" si="112"/>
        <v>2.3746999999999998</v>
      </c>
      <c r="I132" s="201">
        <f t="shared" si="112"/>
        <v>1.2323</v>
      </c>
      <c r="J132" s="201">
        <f t="shared" si="112"/>
        <v>1.5709</v>
      </c>
      <c r="K132" s="201">
        <f t="shared" si="112"/>
        <v>1.6069</v>
      </c>
      <c r="L132" s="201">
        <f t="shared" si="112"/>
        <v>0.97509999999999997</v>
      </c>
      <c r="M132" s="201">
        <f t="shared" si="112"/>
        <v>3.2290000000000001</v>
      </c>
      <c r="N132" s="201">
        <f t="shared" si="112"/>
        <v>2.8127</v>
      </c>
      <c r="O132" s="201">
        <f t="shared" si="112"/>
        <v>6.2561999999999998</v>
      </c>
      <c r="P132" s="201">
        <f t="shared" si="112"/>
        <v>1.2451000000000001</v>
      </c>
      <c r="Q132" s="201">
        <f t="shared" si="112"/>
        <v>1.4697</v>
      </c>
      <c r="R132" s="201">
        <f t="shared" si="112"/>
        <v>0.57140000000000002</v>
      </c>
      <c r="S132" s="201">
        <f t="shared" si="112"/>
        <v>1.2519</v>
      </c>
      <c r="T132" s="201">
        <f t="shared" si="112"/>
        <v>1.2811999999999999</v>
      </c>
      <c r="U132" s="201">
        <f t="shared" si="112"/>
        <v>1.2356</v>
      </c>
      <c r="V132" s="201">
        <f t="shared" si="112"/>
        <v>1.4064000000000001</v>
      </c>
      <c r="W132" s="201">
        <f t="shared" si="112"/>
        <v>1.89</v>
      </c>
      <c r="X132" s="201">
        <f t="shared" si="112"/>
        <v>1.89</v>
      </c>
      <c r="Y132" s="201">
        <f t="shared" si="112"/>
        <v>1.89</v>
      </c>
      <c r="Z132" s="201">
        <f t="shared" si="112"/>
        <v>1.5062</v>
      </c>
      <c r="AA132" s="201">
        <f t="shared" si="112"/>
        <v>1.5657000000000001</v>
      </c>
      <c r="AB132" s="201">
        <f t="shared" si="112"/>
        <v>1.5617000000000001</v>
      </c>
      <c r="AC132" s="201">
        <f t="shared" si="112"/>
        <v>1.3877999999999999</v>
      </c>
      <c r="AD132" s="201">
        <f t="shared" si="112"/>
        <v>1.9459</v>
      </c>
      <c r="AE132" s="201">
        <f t="shared" si="112"/>
        <v>1.6768000000000001</v>
      </c>
      <c r="AF132" s="201">
        <f t="shared" si="112"/>
        <v>2.0344000000000002</v>
      </c>
      <c r="AG132" s="201">
        <f t="shared" si="112"/>
        <v>1</v>
      </c>
      <c r="AH132" s="49"/>
      <c r="AI132" s="49"/>
    </row>
    <row r="133" spans="1:35">
      <c r="A133" s="48">
        <v>2043</v>
      </c>
      <c r="B133" s="201">
        <f t="shared" ref="B133:AG133" si="113">IFERROR(ROUND(B87/B$17,4),1)</f>
        <v>3.2576000000000001</v>
      </c>
      <c r="C133" s="201">
        <f t="shared" si="113"/>
        <v>3.1503000000000001</v>
      </c>
      <c r="D133" s="201">
        <f t="shared" si="113"/>
        <v>4.5124000000000004</v>
      </c>
      <c r="E133" s="201">
        <f t="shared" si="113"/>
        <v>0.48509999999999998</v>
      </c>
      <c r="F133" s="201">
        <f t="shared" si="113"/>
        <v>3.8435999999999999</v>
      </c>
      <c r="G133" s="201">
        <f t="shared" si="113"/>
        <v>1.5071000000000001</v>
      </c>
      <c r="H133" s="201">
        <f t="shared" si="113"/>
        <v>2.3448000000000002</v>
      </c>
      <c r="I133" s="201">
        <f t="shared" si="113"/>
        <v>1.208</v>
      </c>
      <c r="J133" s="201">
        <f t="shared" si="113"/>
        <v>1.5223</v>
      </c>
      <c r="K133" s="201">
        <f t="shared" si="113"/>
        <v>1.5571999999999999</v>
      </c>
      <c r="L133" s="201">
        <f t="shared" si="113"/>
        <v>0.94499999999999995</v>
      </c>
      <c r="M133" s="201">
        <f t="shared" si="113"/>
        <v>3.2848999999999999</v>
      </c>
      <c r="N133" s="201">
        <f t="shared" si="113"/>
        <v>2.8317999999999999</v>
      </c>
      <c r="O133" s="201">
        <f t="shared" si="113"/>
        <v>6.5800999999999998</v>
      </c>
      <c r="P133" s="201">
        <f t="shared" si="113"/>
        <v>1.2395</v>
      </c>
      <c r="Q133" s="201">
        <f t="shared" si="113"/>
        <v>1.4697</v>
      </c>
      <c r="R133" s="201">
        <f t="shared" si="113"/>
        <v>0.54930000000000001</v>
      </c>
      <c r="S133" s="201">
        <f t="shared" si="113"/>
        <v>1.2463</v>
      </c>
      <c r="T133" s="201">
        <f t="shared" si="113"/>
        <v>1.2754000000000001</v>
      </c>
      <c r="U133" s="201">
        <f t="shared" si="113"/>
        <v>1.23</v>
      </c>
      <c r="V133" s="201">
        <f t="shared" si="113"/>
        <v>1.4148000000000001</v>
      </c>
      <c r="W133" s="201">
        <f t="shared" si="113"/>
        <v>1.9377</v>
      </c>
      <c r="X133" s="201">
        <f t="shared" si="113"/>
        <v>1.9377</v>
      </c>
      <c r="Y133" s="201">
        <f t="shared" si="113"/>
        <v>1.9377</v>
      </c>
      <c r="Z133" s="201">
        <f t="shared" si="113"/>
        <v>1.5196000000000001</v>
      </c>
      <c r="AA133" s="201">
        <f t="shared" si="113"/>
        <v>1.5885</v>
      </c>
      <c r="AB133" s="201">
        <f t="shared" si="113"/>
        <v>1.5627</v>
      </c>
      <c r="AC133" s="201">
        <f t="shared" si="113"/>
        <v>1.3926000000000001</v>
      </c>
      <c r="AD133" s="201">
        <f t="shared" si="113"/>
        <v>1.9825999999999999</v>
      </c>
      <c r="AE133" s="201">
        <f t="shared" si="113"/>
        <v>1.6855</v>
      </c>
      <c r="AF133" s="201">
        <f t="shared" si="113"/>
        <v>2.0802</v>
      </c>
      <c r="AG133" s="201">
        <f t="shared" si="113"/>
        <v>1</v>
      </c>
      <c r="AH133" s="49"/>
      <c r="AI133" s="49"/>
    </row>
    <row r="134" spans="1:35">
      <c r="A134" s="48">
        <v>2044</v>
      </c>
      <c r="B134" s="201">
        <f t="shared" ref="B134:AG134" si="114">IFERROR(ROUND(B88/B$17,4),1)</f>
        <v>3.3517999999999999</v>
      </c>
      <c r="C134" s="201">
        <f t="shared" si="114"/>
        <v>3.2604000000000002</v>
      </c>
      <c r="D134" s="201">
        <f t="shared" si="114"/>
        <v>4.7045000000000003</v>
      </c>
      <c r="E134" s="201">
        <f t="shared" si="114"/>
        <v>0.43459999999999999</v>
      </c>
      <c r="F134" s="201">
        <f t="shared" si="114"/>
        <v>3.8506999999999998</v>
      </c>
      <c r="G134" s="201">
        <f t="shared" si="114"/>
        <v>1.4798</v>
      </c>
      <c r="H134" s="201">
        <f t="shared" si="114"/>
        <v>2.3096000000000001</v>
      </c>
      <c r="I134" s="201">
        <f t="shared" si="114"/>
        <v>1.1836</v>
      </c>
      <c r="J134" s="201">
        <f t="shared" si="114"/>
        <v>1.4694</v>
      </c>
      <c r="K134" s="201">
        <f t="shared" si="114"/>
        <v>1.5031000000000001</v>
      </c>
      <c r="L134" s="201">
        <f t="shared" si="114"/>
        <v>0.91210000000000002</v>
      </c>
      <c r="M134" s="201">
        <f t="shared" si="114"/>
        <v>3.3391999999999999</v>
      </c>
      <c r="N134" s="201">
        <f t="shared" si="114"/>
        <v>2.8466</v>
      </c>
      <c r="O134" s="201">
        <f t="shared" si="114"/>
        <v>6.9212999999999996</v>
      </c>
      <c r="P134" s="201">
        <f t="shared" si="114"/>
        <v>1.2334000000000001</v>
      </c>
      <c r="Q134" s="201">
        <f t="shared" si="114"/>
        <v>1.4689000000000001</v>
      </c>
      <c r="R134" s="201">
        <f t="shared" si="114"/>
        <v>0.52700000000000002</v>
      </c>
      <c r="S134" s="201">
        <f t="shared" si="114"/>
        <v>1.2401</v>
      </c>
      <c r="T134" s="201">
        <f t="shared" si="114"/>
        <v>1.2690999999999999</v>
      </c>
      <c r="U134" s="201">
        <f t="shared" si="114"/>
        <v>1.2239</v>
      </c>
      <c r="V134" s="201">
        <f t="shared" si="114"/>
        <v>1.4229000000000001</v>
      </c>
      <c r="W134" s="201">
        <f t="shared" si="114"/>
        <v>1.9861</v>
      </c>
      <c r="X134" s="201">
        <f t="shared" si="114"/>
        <v>1.9861</v>
      </c>
      <c r="Y134" s="201">
        <f t="shared" si="114"/>
        <v>1.9861</v>
      </c>
      <c r="Z134" s="201">
        <f t="shared" si="114"/>
        <v>1.5347999999999999</v>
      </c>
      <c r="AA134" s="201">
        <f t="shared" si="114"/>
        <v>1.6149</v>
      </c>
      <c r="AB134" s="201">
        <f t="shared" si="114"/>
        <v>1.5637000000000001</v>
      </c>
      <c r="AC134" s="201">
        <f t="shared" si="114"/>
        <v>1.3971</v>
      </c>
      <c r="AD134" s="201">
        <f t="shared" si="114"/>
        <v>2.0188999999999999</v>
      </c>
      <c r="AE134" s="201">
        <f t="shared" si="114"/>
        <v>1.6933</v>
      </c>
      <c r="AF134" s="201">
        <f t="shared" si="114"/>
        <v>2.1259000000000001</v>
      </c>
      <c r="AG134" s="201">
        <f t="shared" si="114"/>
        <v>1</v>
      </c>
      <c r="AH134" s="49"/>
      <c r="AI134" s="49"/>
    </row>
    <row r="135" spans="1:35">
      <c r="A135" s="48">
        <v>2045</v>
      </c>
      <c r="B135" s="201">
        <f t="shared" ref="B135:AG135" si="115">IFERROR(ROUND(B89/B$17,4),1)</f>
        <v>3.4384999999999999</v>
      </c>
      <c r="C135" s="201">
        <f t="shared" si="115"/>
        <v>3.3626</v>
      </c>
      <c r="D135" s="201">
        <f t="shared" si="115"/>
        <v>4.8875999999999999</v>
      </c>
      <c r="E135" s="201">
        <f t="shared" si="115"/>
        <v>0.37859999999999999</v>
      </c>
      <c r="F135" s="201">
        <f t="shared" si="115"/>
        <v>3.8531</v>
      </c>
      <c r="G135" s="201">
        <f t="shared" si="115"/>
        <v>1.4529000000000001</v>
      </c>
      <c r="H135" s="201">
        <f t="shared" si="115"/>
        <v>2.2730000000000001</v>
      </c>
      <c r="I135" s="201">
        <f t="shared" si="115"/>
        <v>1.1600999999999999</v>
      </c>
      <c r="J135" s="201">
        <f t="shared" si="115"/>
        <v>1.4125000000000001</v>
      </c>
      <c r="K135" s="201">
        <f t="shared" si="115"/>
        <v>1.4449000000000001</v>
      </c>
      <c r="L135" s="201">
        <f t="shared" si="115"/>
        <v>0.87680000000000002</v>
      </c>
      <c r="M135" s="201">
        <f t="shared" si="115"/>
        <v>3.3877999999999999</v>
      </c>
      <c r="N135" s="201">
        <f t="shared" si="115"/>
        <v>2.8525</v>
      </c>
      <c r="O135" s="201">
        <f t="shared" si="115"/>
        <v>7.2808000000000002</v>
      </c>
      <c r="P135" s="201">
        <f t="shared" si="115"/>
        <v>1.2266999999999999</v>
      </c>
      <c r="Q135" s="201">
        <f t="shared" si="115"/>
        <v>1.4674</v>
      </c>
      <c r="R135" s="201">
        <f t="shared" si="115"/>
        <v>0.50480000000000003</v>
      </c>
      <c r="S135" s="201">
        <f t="shared" si="115"/>
        <v>1.2334000000000001</v>
      </c>
      <c r="T135" s="201">
        <f t="shared" si="115"/>
        <v>1.2623</v>
      </c>
      <c r="U135" s="201">
        <f t="shared" si="115"/>
        <v>1.2173</v>
      </c>
      <c r="V135" s="201">
        <f t="shared" si="115"/>
        <v>1.4316</v>
      </c>
      <c r="W135" s="201">
        <f t="shared" si="115"/>
        <v>2.0341999999999998</v>
      </c>
      <c r="X135" s="201">
        <f t="shared" si="115"/>
        <v>2.0341999999999998</v>
      </c>
      <c r="Y135" s="201">
        <f t="shared" si="115"/>
        <v>2.0341999999999998</v>
      </c>
      <c r="Z135" s="201">
        <f t="shared" si="115"/>
        <v>1.5504</v>
      </c>
      <c r="AA135" s="201">
        <f t="shared" si="115"/>
        <v>1.6415999999999999</v>
      </c>
      <c r="AB135" s="201">
        <f t="shared" si="115"/>
        <v>1.5648</v>
      </c>
      <c r="AC135" s="201">
        <f t="shared" si="115"/>
        <v>1.4021999999999999</v>
      </c>
      <c r="AD135" s="201">
        <f t="shared" si="115"/>
        <v>2.0550000000000002</v>
      </c>
      <c r="AE135" s="201">
        <f t="shared" si="115"/>
        <v>1.7012</v>
      </c>
      <c r="AF135" s="201">
        <f t="shared" si="115"/>
        <v>2.1713</v>
      </c>
      <c r="AG135" s="201">
        <f t="shared" si="115"/>
        <v>1</v>
      </c>
      <c r="AH135" s="49">
        <f t="shared" si="58"/>
        <v>2045</v>
      </c>
      <c r="AI135" s="49"/>
    </row>
    <row r="136" spans="1:35">
      <c r="A136" s="48">
        <v>2046</v>
      </c>
      <c r="B136" s="201">
        <f t="shared" ref="B136:AG136" si="116">IFERROR(ROUND(B90/B$17,4),1)</f>
        <v>3.5145</v>
      </c>
      <c r="C136" s="201">
        <f t="shared" si="116"/>
        <v>3.4540000000000002</v>
      </c>
      <c r="D136" s="201">
        <f t="shared" si="116"/>
        <v>5.0570000000000004</v>
      </c>
      <c r="E136" s="201">
        <f t="shared" si="116"/>
        <v>0.31740000000000002</v>
      </c>
      <c r="F136" s="201">
        <f t="shared" si="116"/>
        <v>3.8447</v>
      </c>
      <c r="G136" s="201">
        <f t="shared" si="116"/>
        <v>1.4260999999999999</v>
      </c>
      <c r="H136" s="201">
        <f t="shared" si="116"/>
        <v>2.2321</v>
      </c>
      <c r="I136" s="201">
        <f t="shared" si="116"/>
        <v>1.1384000000000001</v>
      </c>
      <c r="J136" s="201">
        <f t="shared" si="116"/>
        <v>1.3411</v>
      </c>
      <c r="K136" s="201">
        <f t="shared" si="116"/>
        <v>1.3718999999999999</v>
      </c>
      <c r="L136" s="201">
        <f t="shared" si="116"/>
        <v>0.83250000000000002</v>
      </c>
      <c r="M136" s="201">
        <f t="shared" si="116"/>
        <v>3.4291</v>
      </c>
      <c r="N136" s="201">
        <f t="shared" si="116"/>
        <v>2.8473999999999999</v>
      </c>
      <c r="O136" s="201">
        <f t="shared" si="116"/>
        <v>7.6595000000000004</v>
      </c>
      <c r="P136" s="201">
        <f t="shared" si="116"/>
        <v>1.2195</v>
      </c>
      <c r="Q136" s="201">
        <f t="shared" si="116"/>
        <v>1.4622999999999999</v>
      </c>
      <c r="R136" s="201">
        <f t="shared" si="116"/>
        <v>0.4914</v>
      </c>
      <c r="S136" s="201">
        <f t="shared" si="116"/>
        <v>1.2262</v>
      </c>
      <c r="T136" s="201">
        <f t="shared" si="116"/>
        <v>1.2548999999999999</v>
      </c>
      <c r="U136" s="201">
        <f t="shared" si="116"/>
        <v>1.2101999999999999</v>
      </c>
      <c r="V136" s="201">
        <f t="shared" si="116"/>
        <v>1.4407000000000001</v>
      </c>
      <c r="W136" s="201">
        <f t="shared" si="116"/>
        <v>2.0829</v>
      </c>
      <c r="X136" s="201">
        <f t="shared" si="116"/>
        <v>2.0829</v>
      </c>
      <c r="Y136" s="201">
        <f t="shared" si="116"/>
        <v>2.0829</v>
      </c>
      <c r="Z136" s="201">
        <f t="shared" si="116"/>
        <v>1.5659000000000001</v>
      </c>
      <c r="AA136" s="201">
        <f t="shared" si="116"/>
        <v>1.6675</v>
      </c>
      <c r="AB136" s="201">
        <f t="shared" si="116"/>
        <v>1.5660000000000001</v>
      </c>
      <c r="AC136" s="201">
        <f t="shared" si="116"/>
        <v>1.4081999999999999</v>
      </c>
      <c r="AD136" s="201">
        <f t="shared" si="116"/>
        <v>2.0909</v>
      </c>
      <c r="AE136" s="201">
        <f t="shared" si="116"/>
        <v>1.7091000000000001</v>
      </c>
      <c r="AF136" s="201">
        <f t="shared" si="116"/>
        <v>2.2164000000000001</v>
      </c>
      <c r="AG136" s="201">
        <f t="shared" si="116"/>
        <v>1</v>
      </c>
      <c r="AH136" s="49"/>
      <c r="AI136" s="49"/>
    </row>
    <row r="137" spans="1:35">
      <c r="A137" s="48">
        <v>2047</v>
      </c>
      <c r="B137" s="201">
        <f t="shared" ref="B137:AG137" si="117">IFERROR(ROUND(B91/B$17,4),1)</f>
        <v>3.5817999999999999</v>
      </c>
      <c r="C137" s="201">
        <f t="shared" si="117"/>
        <v>3.5377000000000001</v>
      </c>
      <c r="D137" s="201">
        <f t="shared" si="117"/>
        <v>5.2169999999999996</v>
      </c>
      <c r="E137" s="201">
        <f t="shared" si="117"/>
        <v>0.25190000000000001</v>
      </c>
      <c r="F137" s="201">
        <f t="shared" si="117"/>
        <v>3.8222</v>
      </c>
      <c r="G137" s="201">
        <f t="shared" si="117"/>
        <v>1.3977999999999999</v>
      </c>
      <c r="H137" s="201">
        <f t="shared" si="117"/>
        <v>2.1819000000000002</v>
      </c>
      <c r="I137" s="201">
        <f t="shared" si="117"/>
        <v>1.1178999999999999</v>
      </c>
      <c r="J137" s="201">
        <f t="shared" si="117"/>
        <v>1.2555000000000001</v>
      </c>
      <c r="K137" s="201">
        <f t="shared" si="117"/>
        <v>1.2842</v>
      </c>
      <c r="L137" s="201">
        <f t="shared" si="117"/>
        <v>0.77929999999999999</v>
      </c>
      <c r="M137" s="201">
        <f t="shared" si="117"/>
        <v>3.4651999999999998</v>
      </c>
      <c r="N137" s="201">
        <f t="shared" si="117"/>
        <v>2.8336000000000001</v>
      </c>
      <c r="O137" s="201">
        <f t="shared" si="117"/>
        <v>8.0585000000000004</v>
      </c>
      <c r="P137" s="201">
        <f t="shared" si="117"/>
        <v>1.2118</v>
      </c>
      <c r="Q137" s="201">
        <f t="shared" si="117"/>
        <v>1.4564999999999999</v>
      </c>
      <c r="R137" s="201">
        <f t="shared" si="117"/>
        <v>0.47799999999999998</v>
      </c>
      <c r="S137" s="201">
        <f t="shared" si="117"/>
        <v>1.2183999999999999</v>
      </c>
      <c r="T137" s="201">
        <f t="shared" si="117"/>
        <v>1.2470000000000001</v>
      </c>
      <c r="U137" s="201">
        <f t="shared" si="117"/>
        <v>1.2025999999999999</v>
      </c>
      <c r="V137" s="201">
        <f t="shared" si="117"/>
        <v>1.4498</v>
      </c>
      <c r="W137" s="201">
        <f t="shared" si="117"/>
        <v>2.1328</v>
      </c>
      <c r="X137" s="201">
        <f t="shared" si="117"/>
        <v>2.1328</v>
      </c>
      <c r="Y137" s="201">
        <f t="shared" si="117"/>
        <v>2.1328</v>
      </c>
      <c r="Z137" s="201">
        <f t="shared" si="117"/>
        <v>1.5813999999999999</v>
      </c>
      <c r="AA137" s="201">
        <f t="shared" si="117"/>
        <v>1.6932</v>
      </c>
      <c r="AB137" s="201">
        <f t="shared" si="117"/>
        <v>1.5672999999999999</v>
      </c>
      <c r="AC137" s="201">
        <f t="shared" si="117"/>
        <v>1.4148000000000001</v>
      </c>
      <c r="AD137" s="201">
        <f t="shared" si="117"/>
        <v>2.1265999999999998</v>
      </c>
      <c r="AE137" s="201">
        <f t="shared" si="117"/>
        <v>1.7169000000000001</v>
      </c>
      <c r="AF137" s="201">
        <f t="shared" si="117"/>
        <v>2.2612999999999999</v>
      </c>
      <c r="AG137" s="201">
        <f t="shared" si="117"/>
        <v>1</v>
      </c>
      <c r="AH137" s="49"/>
      <c r="AI137" s="49"/>
    </row>
    <row r="138" spans="1:35">
      <c r="A138" s="48">
        <v>2048</v>
      </c>
      <c r="B138" s="201">
        <f t="shared" ref="B138:AG138" si="118">IFERROR(ROUND(B92/B$17,4),1)</f>
        <v>3.645</v>
      </c>
      <c r="C138" s="201">
        <f t="shared" si="118"/>
        <v>3.6185999999999998</v>
      </c>
      <c r="D138" s="201">
        <f t="shared" si="118"/>
        <v>5.3745000000000003</v>
      </c>
      <c r="E138" s="201">
        <f t="shared" si="118"/>
        <v>0.1827</v>
      </c>
      <c r="F138" s="201">
        <f t="shared" si="118"/>
        <v>3.7896000000000001</v>
      </c>
      <c r="G138" s="201">
        <f t="shared" si="118"/>
        <v>1.3668</v>
      </c>
      <c r="H138" s="201">
        <f t="shared" si="118"/>
        <v>2.1225999999999998</v>
      </c>
      <c r="I138" s="201">
        <f t="shared" si="118"/>
        <v>1.097</v>
      </c>
      <c r="J138" s="201">
        <f t="shared" si="118"/>
        <v>1.17</v>
      </c>
      <c r="K138" s="201">
        <f t="shared" si="118"/>
        <v>1.1968000000000001</v>
      </c>
      <c r="L138" s="201">
        <f t="shared" si="118"/>
        <v>0.72629999999999995</v>
      </c>
      <c r="M138" s="201">
        <f t="shared" si="118"/>
        <v>3.4980000000000002</v>
      </c>
      <c r="N138" s="201">
        <f t="shared" si="118"/>
        <v>2.8130999999999999</v>
      </c>
      <c r="O138" s="201">
        <f t="shared" si="118"/>
        <v>8.4788999999999994</v>
      </c>
      <c r="P138" s="201">
        <f t="shared" si="118"/>
        <v>1.2036</v>
      </c>
      <c r="Q138" s="201">
        <f t="shared" si="118"/>
        <v>1.45</v>
      </c>
      <c r="R138" s="201">
        <f t="shared" si="118"/>
        <v>0.46450000000000002</v>
      </c>
      <c r="S138" s="201">
        <f t="shared" si="118"/>
        <v>1.2101999999999999</v>
      </c>
      <c r="T138" s="201">
        <f t="shared" si="118"/>
        <v>1.2384999999999999</v>
      </c>
      <c r="U138" s="201">
        <f t="shared" si="118"/>
        <v>1.1943999999999999</v>
      </c>
      <c r="V138" s="201">
        <f t="shared" si="118"/>
        <v>1.4589000000000001</v>
      </c>
      <c r="W138" s="201">
        <f t="shared" si="118"/>
        <v>2.1825000000000001</v>
      </c>
      <c r="X138" s="201">
        <f t="shared" si="118"/>
        <v>2.1825000000000001</v>
      </c>
      <c r="Y138" s="201">
        <f t="shared" si="118"/>
        <v>2.1825000000000001</v>
      </c>
      <c r="Z138" s="201">
        <f t="shared" si="118"/>
        <v>1.5956999999999999</v>
      </c>
      <c r="AA138" s="201">
        <f t="shared" si="118"/>
        <v>1.7164999999999999</v>
      </c>
      <c r="AB138" s="201">
        <f t="shared" si="118"/>
        <v>1.5686</v>
      </c>
      <c r="AC138" s="201">
        <f t="shared" si="118"/>
        <v>1.4211</v>
      </c>
      <c r="AD138" s="201">
        <f t="shared" si="118"/>
        <v>2.1619000000000002</v>
      </c>
      <c r="AE138" s="201">
        <f t="shared" si="118"/>
        <v>1.7241</v>
      </c>
      <c r="AF138" s="201">
        <f t="shared" si="118"/>
        <v>2.3058000000000001</v>
      </c>
      <c r="AG138" s="201">
        <f t="shared" si="118"/>
        <v>1</v>
      </c>
      <c r="AH138" s="49"/>
      <c r="AI138" s="49"/>
    </row>
    <row r="139" spans="1:35">
      <c r="A139" s="48">
        <v>2049</v>
      </c>
      <c r="B139" s="201">
        <f t="shared" ref="B139:AG139" si="119">IFERROR(ROUND(B93/B$17,4),1)</f>
        <v>3.7094</v>
      </c>
      <c r="C139" s="201">
        <f t="shared" si="119"/>
        <v>3.7018</v>
      </c>
      <c r="D139" s="201">
        <f t="shared" si="119"/>
        <v>5.5372000000000003</v>
      </c>
      <c r="E139" s="201">
        <f t="shared" si="119"/>
        <v>0.1103</v>
      </c>
      <c r="F139" s="201">
        <f t="shared" si="119"/>
        <v>3.7509999999999999</v>
      </c>
      <c r="G139" s="201">
        <f t="shared" si="119"/>
        <v>1.3322000000000001</v>
      </c>
      <c r="H139" s="201">
        <f t="shared" si="119"/>
        <v>2.0548000000000002</v>
      </c>
      <c r="I139" s="201">
        <f t="shared" si="119"/>
        <v>1.0743</v>
      </c>
      <c r="J139" s="201">
        <f t="shared" si="119"/>
        <v>1.0955999999999999</v>
      </c>
      <c r="K139" s="201">
        <f t="shared" si="119"/>
        <v>1.1207</v>
      </c>
      <c r="L139" s="201">
        <f t="shared" si="119"/>
        <v>0.68010000000000004</v>
      </c>
      <c r="M139" s="201">
        <f t="shared" si="119"/>
        <v>3.5295000000000001</v>
      </c>
      <c r="N139" s="201">
        <f t="shared" si="119"/>
        <v>2.7879999999999998</v>
      </c>
      <c r="O139" s="201">
        <f t="shared" si="119"/>
        <v>8.9217999999999993</v>
      </c>
      <c r="P139" s="201">
        <f t="shared" si="119"/>
        <v>1.1947000000000001</v>
      </c>
      <c r="Q139" s="201">
        <f t="shared" si="119"/>
        <v>1.4428000000000001</v>
      </c>
      <c r="R139" s="201">
        <f t="shared" si="119"/>
        <v>0.45090000000000002</v>
      </c>
      <c r="S139" s="201">
        <f t="shared" si="119"/>
        <v>1.2013</v>
      </c>
      <c r="T139" s="201">
        <f t="shared" si="119"/>
        <v>1.2294</v>
      </c>
      <c r="U139" s="201">
        <f t="shared" si="119"/>
        <v>1.1856</v>
      </c>
      <c r="V139" s="201">
        <f t="shared" si="119"/>
        <v>1.4681999999999999</v>
      </c>
      <c r="W139" s="201">
        <f t="shared" si="119"/>
        <v>2.2307999999999999</v>
      </c>
      <c r="X139" s="201">
        <f t="shared" si="119"/>
        <v>2.2307999999999999</v>
      </c>
      <c r="Y139" s="201">
        <f t="shared" si="119"/>
        <v>2.2307999999999999</v>
      </c>
      <c r="Z139" s="201">
        <f t="shared" si="119"/>
        <v>1.6112</v>
      </c>
      <c r="AA139" s="201">
        <f t="shared" si="119"/>
        <v>1.7428999999999999</v>
      </c>
      <c r="AB139" s="201">
        <f t="shared" si="119"/>
        <v>1.5699000000000001</v>
      </c>
      <c r="AC139" s="201">
        <f t="shared" si="119"/>
        <v>1.4265000000000001</v>
      </c>
      <c r="AD139" s="201">
        <f t="shared" si="119"/>
        <v>2.1968999999999999</v>
      </c>
      <c r="AE139" s="201">
        <f t="shared" si="119"/>
        <v>1.7307999999999999</v>
      </c>
      <c r="AF139" s="201">
        <f t="shared" si="119"/>
        <v>2.35</v>
      </c>
      <c r="AG139" s="201">
        <f t="shared" si="119"/>
        <v>1</v>
      </c>
      <c r="AH139" s="49"/>
      <c r="AI139" s="49"/>
    </row>
    <row r="140" spans="1:35">
      <c r="A140" s="48">
        <v>2050</v>
      </c>
      <c r="B140" s="201">
        <f t="shared" ref="B140:AG140" si="120">IFERROR(ROUND(B94/B$17,4),1)</f>
        <v>3.7803</v>
      </c>
      <c r="C140" s="201">
        <f t="shared" si="120"/>
        <v>3.7930999999999999</v>
      </c>
      <c r="D140" s="201">
        <f t="shared" si="120"/>
        <v>5.7138999999999998</v>
      </c>
      <c r="E140" s="201">
        <f t="shared" si="120"/>
        <v>3.4500000000000003E-2</v>
      </c>
      <c r="F140" s="201">
        <f t="shared" si="120"/>
        <v>3.7103000000000002</v>
      </c>
      <c r="G140" s="201">
        <f t="shared" si="120"/>
        <v>1.2932999999999999</v>
      </c>
      <c r="H140" s="201">
        <f t="shared" si="120"/>
        <v>1.9791000000000001</v>
      </c>
      <c r="I140" s="201">
        <f t="shared" si="120"/>
        <v>1.0485</v>
      </c>
      <c r="J140" s="201">
        <f t="shared" si="120"/>
        <v>1.0407999999999999</v>
      </c>
      <c r="K140" s="201">
        <f t="shared" si="120"/>
        <v>1.0646</v>
      </c>
      <c r="L140" s="201">
        <f t="shared" si="120"/>
        <v>0.64610000000000001</v>
      </c>
      <c r="M140" s="201">
        <f t="shared" si="120"/>
        <v>3.5617000000000001</v>
      </c>
      <c r="N140" s="201">
        <f t="shared" si="120"/>
        <v>2.7605</v>
      </c>
      <c r="O140" s="201">
        <f t="shared" si="120"/>
        <v>9.3886000000000003</v>
      </c>
      <c r="P140" s="201">
        <f t="shared" si="120"/>
        <v>1.1853</v>
      </c>
      <c r="Q140" s="201">
        <f t="shared" si="120"/>
        <v>1.4348000000000001</v>
      </c>
      <c r="R140" s="201">
        <f t="shared" si="120"/>
        <v>0.43730000000000002</v>
      </c>
      <c r="S140" s="201">
        <f t="shared" si="120"/>
        <v>1.1918</v>
      </c>
      <c r="T140" s="201">
        <f t="shared" si="120"/>
        <v>1.2197</v>
      </c>
      <c r="U140" s="201">
        <f t="shared" si="120"/>
        <v>1.1762999999999999</v>
      </c>
      <c r="V140" s="201">
        <f t="shared" si="120"/>
        <v>1.4779</v>
      </c>
      <c r="W140" s="201">
        <f t="shared" si="120"/>
        <v>2.2759</v>
      </c>
      <c r="X140" s="201">
        <f t="shared" si="120"/>
        <v>2.2759</v>
      </c>
      <c r="Y140" s="201">
        <f t="shared" si="120"/>
        <v>2.2759</v>
      </c>
      <c r="Z140" s="201">
        <f t="shared" si="120"/>
        <v>1.6248</v>
      </c>
      <c r="AA140" s="201">
        <f t="shared" si="120"/>
        <v>1.7664</v>
      </c>
      <c r="AB140" s="201">
        <f t="shared" si="120"/>
        <v>1.5712999999999999</v>
      </c>
      <c r="AC140" s="201">
        <f t="shared" si="120"/>
        <v>1.4301999999999999</v>
      </c>
      <c r="AD140" s="201">
        <f t="shared" si="120"/>
        <v>2.2313999999999998</v>
      </c>
      <c r="AE140" s="201">
        <f t="shared" si="120"/>
        <v>1.7369000000000001</v>
      </c>
      <c r="AF140" s="201">
        <f t="shared" si="120"/>
        <v>2.3938999999999999</v>
      </c>
      <c r="AG140" s="201">
        <f t="shared" si="120"/>
        <v>1</v>
      </c>
      <c r="AH140" s="49">
        <f t="shared" si="58"/>
        <v>2050</v>
      </c>
      <c r="AI140" s="49"/>
    </row>
    <row r="141" spans="1:35">
      <c r="A141" s="48">
        <v>2051</v>
      </c>
      <c r="B141" s="201">
        <f t="shared" ref="B141:AG141" si="121">IFERROR(ROUND(B95/B$17,4),1)</f>
        <v>3.8597000000000001</v>
      </c>
      <c r="C141" s="201">
        <f t="shared" si="121"/>
        <v>3.8965999999999998</v>
      </c>
      <c r="D141" s="201">
        <f t="shared" si="121"/>
        <v>5.8879000000000001</v>
      </c>
      <c r="E141" s="201">
        <f t="shared" si="121"/>
        <v>0</v>
      </c>
      <c r="F141" s="201">
        <f t="shared" si="121"/>
        <v>3.6581999999999999</v>
      </c>
      <c r="G141" s="201">
        <f t="shared" si="121"/>
        <v>1.2457</v>
      </c>
      <c r="H141" s="201">
        <f t="shared" si="121"/>
        <v>1.8852</v>
      </c>
      <c r="I141" s="201">
        <f t="shared" si="121"/>
        <v>1.0174000000000001</v>
      </c>
      <c r="J141" s="201">
        <f t="shared" si="121"/>
        <v>0.99770000000000003</v>
      </c>
      <c r="K141" s="201">
        <f t="shared" si="121"/>
        <v>1.0205</v>
      </c>
      <c r="L141" s="201">
        <f t="shared" si="121"/>
        <v>0.61929999999999996</v>
      </c>
      <c r="M141" s="201">
        <f t="shared" si="121"/>
        <v>3.5872000000000002</v>
      </c>
      <c r="N141" s="201">
        <f t="shared" si="121"/>
        <v>2.7218</v>
      </c>
      <c r="O141" s="201">
        <f t="shared" si="121"/>
        <v>9.8804999999999996</v>
      </c>
      <c r="P141" s="201">
        <f t="shared" si="121"/>
        <v>1.1752</v>
      </c>
      <c r="Q141" s="201">
        <f t="shared" si="121"/>
        <v>1.4241999999999999</v>
      </c>
      <c r="R141" s="201">
        <f t="shared" si="121"/>
        <v>0.4284</v>
      </c>
      <c r="S141" s="201">
        <f t="shared" si="121"/>
        <v>1.1816</v>
      </c>
      <c r="T141" s="201">
        <f t="shared" si="121"/>
        <v>1.2093</v>
      </c>
      <c r="U141" s="201">
        <f t="shared" si="121"/>
        <v>1.1661999999999999</v>
      </c>
      <c r="V141" s="201">
        <f t="shared" si="121"/>
        <v>1.4879</v>
      </c>
      <c r="W141" s="201">
        <f t="shared" si="121"/>
        <v>2.3193999999999999</v>
      </c>
      <c r="X141" s="201">
        <f t="shared" si="121"/>
        <v>2.3193999999999999</v>
      </c>
      <c r="Y141" s="201">
        <f t="shared" si="121"/>
        <v>2.3193999999999999</v>
      </c>
      <c r="Z141" s="201">
        <f t="shared" si="121"/>
        <v>1.6395999999999999</v>
      </c>
      <c r="AA141" s="201">
        <f t="shared" si="121"/>
        <v>1.7931999999999999</v>
      </c>
      <c r="AB141" s="201">
        <f t="shared" si="121"/>
        <v>1.5727</v>
      </c>
      <c r="AC141" s="201">
        <f t="shared" si="121"/>
        <v>1.4326000000000001</v>
      </c>
      <c r="AD141" s="201">
        <f t="shared" si="121"/>
        <v>2.2654000000000001</v>
      </c>
      <c r="AE141" s="201">
        <f t="shared" si="121"/>
        <v>1.7422</v>
      </c>
      <c r="AF141" s="201">
        <f t="shared" si="121"/>
        <v>2.4373999999999998</v>
      </c>
      <c r="AG141" s="201">
        <f t="shared" si="121"/>
        <v>1</v>
      </c>
      <c r="AH141" s="49"/>
      <c r="AI141" s="49"/>
    </row>
    <row r="142" spans="1:35">
      <c r="A142" s="48">
        <v>2052</v>
      </c>
      <c r="B142" s="201">
        <f t="shared" ref="B142:AG142" si="122">IFERROR(ROUND(B96/B$17,4),1)</f>
        <v>3.9441000000000002</v>
      </c>
      <c r="C142" s="201">
        <f t="shared" si="122"/>
        <v>4.0091000000000001</v>
      </c>
      <c r="D142" s="201">
        <f t="shared" si="122"/>
        <v>6.0579999999999998</v>
      </c>
      <c r="E142" s="201">
        <f t="shared" si="122"/>
        <v>0</v>
      </c>
      <c r="F142" s="201">
        <f t="shared" si="122"/>
        <v>3.589</v>
      </c>
      <c r="G142" s="201">
        <f t="shared" si="122"/>
        <v>1.1883999999999999</v>
      </c>
      <c r="H142" s="201">
        <f t="shared" si="122"/>
        <v>1.7689999999999999</v>
      </c>
      <c r="I142" s="201">
        <f t="shared" si="122"/>
        <v>0.98119999999999996</v>
      </c>
      <c r="J142" s="201">
        <f t="shared" si="122"/>
        <v>0.95720000000000005</v>
      </c>
      <c r="K142" s="201">
        <f t="shared" si="122"/>
        <v>0.97909999999999997</v>
      </c>
      <c r="L142" s="201">
        <f t="shared" si="122"/>
        <v>0.59419999999999995</v>
      </c>
      <c r="M142" s="201">
        <f t="shared" si="122"/>
        <v>3.6013000000000002</v>
      </c>
      <c r="N142" s="201">
        <f t="shared" si="122"/>
        <v>2.6665999999999999</v>
      </c>
      <c r="O142" s="201">
        <f t="shared" si="122"/>
        <v>10.398899999999999</v>
      </c>
      <c r="P142" s="201">
        <f t="shared" si="122"/>
        <v>1.1641999999999999</v>
      </c>
      <c r="Q142" s="201">
        <f t="shared" si="122"/>
        <v>1.4127000000000001</v>
      </c>
      <c r="R142" s="201">
        <f t="shared" si="122"/>
        <v>0.41930000000000001</v>
      </c>
      <c r="S142" s="201">
        <f t="shared" si="122"/>
        <v>1.1706000000000001</v>
      </c>
      <c r="T142" s="201">
        <f t="shared" si="122"/>
        <v>1.198</v>
      </c>
      <c r="U142" s="201">
        <f t="shared" si="122"/>
        <v>1.1554</v>
      </c>
      <c r="V142" s="201">
        <f t="shared" si="122"/>
        <v>1.4984</v>
      </c>
      <c r="W142" s="201">
        <f t="shared" si="122"/>
        <v>2.3624999999999998</v>
      </c>
      <c r="X142" s="201">
        <f t="shared" si="122"/>
        <v>2.3624999999999998</v>
      </c>
      <c r="Y142" s="201">
        <f t="shared" si="122"/>
        <v>2.3624999999999998</v>
      </c>
      <c r="Z142" s="201">
        <f t="shared" si="122"/>
        <v>1.6535</v>
      </c>
      <c r="AA142" s="201">
        <f t="shared" si="122"/>
        <v>1.8186</v>
      </c>
      <c r="AB142" s="201">
        <f t="shared" si="122"/>
        <v>1.5742</v>
      </c>
      <c r="AC142" s="201">
        <f t="shared" si="122"/>
        <v>1.4345000000000001</v>
      </c>
      <c r="AD142" s="201">
        <f t="shared" si="122"/>
        <v>2.2991000000000001</v>
      </c>
      <c r="AE142" s="201">
        <f t="shared" si="122"/>
        <v>1.7471000000000001</v>
      </c>
      <c r="AF142" s="201">
        <f t="shared" si="122"/>
        <v>2.4805000000000001</v>
      </c>
      <c r="AG142" s="201">
        <f t="shared" si="122"/>
        <v>1</v>
      </c>
      <c r="AH142" s="49"/>
      <c r="AI142" s="49"/>
    </row>
    <row r="143" spans="1:35">
      <c r="A143" s="48">
        <v>2053</v>
      </c>
      <c r="B143" s="201">
        <f t="shared" ref="B143:AG143" si="123">IFERROR(ROUND(B97/B$17,4),1)</f>
        <v>4.0311000000000003</v>
      </c>
      <c r="C143" s="201">
        <f t="shared" si="123"/>
        <v>4.1262999999999996</v>
      </c>
      <c r="D143" s="201">
        <f t="shared" si="123"/>
        <v>6.2350000000000003</v>
      </c>
      <c r="E143" s="201">
        <f t="shared" si="123"/>
        <v>0</v>
      </c>
      <c r="F143" s="201">
        <f t="shared" si="123"/>
        <v>3.5114000000000001</v>
      </c>
      <c r="G143" s="201">
        <f t="shared" si="123"/>
        <v>1.1259999999999999</v>
      </c>
      <c r="H143" s="201">
        <f t="shared" si="123"/>
        <v>1.6396999999999999</v>
      </c>
      <c r="I143" s="201">
        <f t="shared" si="123"/>
        <v>0.94259999999999999</v>
      </c>
      <c r="J143" s="201">
        <f t="shared" si="123"/>
        <v>0.92349999999999999</v>
      </c>
      <c r="K143" s="201">
        <f t="shared" si="123"/>
        <v>0.94469999999999998</v>
      </c>
      <c r="L143" s="201">
        <f t="shared" si="123"/>
        <v>0.57330000000000003</v>
      </c>
      <c r="M143" s="201">
        <f t="shared" si="123"/>
        <v>3.6097999999999999</v>
      </c>
      <c r="N143" s="201">
        <f t="shared" si="123"/>
        <v>2.6011000000000002</v>
      </c>
      <c r="O143" s="201">
        <f t="shared" si="123"/>
        <v>10.9453</v>
      </c>
      <c r="P143" s="201">
        <f t="shared" si="123"/>
        <v>1.1524000000000001</v>
      </c>
      <c r="Q143" s="201">
        <f t="shared" si="123"/>
        <v>1.4</v>
      </c>
      <c r="R143" s="201">
        <f t="shared" si="123"/>
        <v>0.41010000000000002</v>
      </c>
      <c r="S143" s="201">
        <f t="shared" si="123"/>
        <v>1.1587000000000001</v>
      </c>
      <c r="T143" s="201">
        <f t="shared" si="123"/>
        <v>1.1859</v>
      </c>
      <c r="U143" s="201">
        <f t="shared" si="123"/>
        <v>1.1435999999999999</v>
      </c>
      <c r="V143" s="201">
        <f t="shared" si="123"/>
        <v>1.5089999999999999</v>
      </c>
      <c r="W143" s="201">
        <f t="shared" si="123"/>
        <v>2.4034</v>
      </c>
      <c r="X143" s="201">
        <f t="shared" si="123"/>
        <v>2.4034</v>
      </c>
      <c r="Y143" s="201">
        <f t="shared" si="123"/>
        <v>2.4034</v>
      </c>
      <c r="Z143" s="201">
        <f t="shared" si="123"/>
        <v>1.6673</v>
      </c>
      <c r="AA143" s="201">
        <f t="shared" si="123"/>
        <v>1.8440000000000001</v>
      </c>
      <c r="AB143" s="201">
        <f t="shared" si="123"/>
        <v>1.5758000000000001</v>
      </c>
      <c r="AC143" s="201">
        <f t="shared" si="123"/>
        <v>1.4360999999999999</v>
      </c>
      <c r="AD143" s="201">
        <f t="shared" si="123"/>
        <v>2.3323</v>
      </c>
      <c r="AE143" s="201">
        <f t="shared" si="123"/>
        <v>1.7516</v>
      </c>
      <c r="AF143" s="201">
        <f t="shared" si="123"/>
        <v>2.5232000000000001</v>
      </c>
      <c r="AG143" s="201">
        <f t="shared" si="123"/>
        <v>1</v>
      </c>
      <c r="AH143" s="49"/>
      <c r="AI143" s="49"/>
    </row>
    <row r="144" spans="1:35">
      <c r="A144" s="48">
        <v>2054</v>
      </c>
      <c r="B144" s="201">
        <f t="shared" ref="B144:AG144" si="124">IFERROR(ROUND(B98/B$17,4),1)</f>
        <v>4.1174999999999997</v>
      </c>
      <c r="C144" s="201">
        <f t="shared" si="124"/>
        <v>4.2427999999999999</v>
      </c>
      <c r="D144" s="201">
        <f t="shared" si="124"/>
        <v>6.4111000000000002</v>
      </c>
      <c r="E144" s="201">
        <f t="shared" si="124"/>
        <v>0</v>
      </c>
      <c r="F144" s="201">
        <f t="shared" si="124"/>
        <v>3.4337</v>
      </c>
      <c r="G144" s="201">
        <f t="shared" si="124"/>
        <v>1.0623</v>
      </c>
      <c r="H144" s="201">
        <f t="shared" si="124"/>
        <v>1.5055000000000001</v>
      </c>
      <c r="I144" s="201">
        <f t="shared" si="124"/>
        <v>0.90410000000000001</v>
      </c>
      <c r="J144" s="201">
        <f t="shared" si="124"/>
        <v>0.90069999999999995</v>
      </c>
      <c r="K144" s="201">
        <f t="shared" si="124"/>
        <v>0.92130000000000001</v>
      </c>
      <c r="L144" s="201">
        <f t="shared" si="124"/>
        <v>0.55910000000000004</v>
      </c>
      <c r="M144" s="201">
        <f t="shared" si="124"/>
        <v>3.6183000000000001</v>
      </c>
      <c r="N144" s="201">
        <f t="shared" si="124"/>
        <v>2.5314999999999999</v>
      </c>
      <c r="O144" s="201">
        <f t="shared" si="124"/>
        <v>11.521100000000001</v>
      </c>
      <c r="P144" s="201">
        <f t="shared" si="124"/>
        <v>1.1395999999999999</v>
      </c>
      <c r="Q144" s="201">
        <f t="shared" si="124"/>
        <v>1.3861000000000001</v>
      </c>
      <c r="R144" s="201">
        <f t="shared" si="124"/>
        <v>0.40050000000000002</v>
      </c>
      <c r="S144" s="201">
        <f t="shared" si="124"/>
        <v>1.1457999999999999</v>
      </c>
      <c r="T144" s="201">
        <f t="shared" si="124"/>
        <v>1.1727000000000001</v>
      </c>
      <c r="U144" s="201">
        <f t="shared" si="124"/>
        <v>1.1309</v>
      </c>
      <c r="V144" s="201">
        <f t="shared" si="124"/>
        <v>1.5197000000000001</v>
      </c>
      <c r="W144" s="201">
        <f t="shared" si="124"/>
        <v>2.4397000000000002</v>
      </c>
      <c r="X144" s="201">
        <f t="shared" si="124"/>
        <v>2.4397000000000002</v>
      </c>
      <c r="Y144" s="201">
        <f t="shared" si="124"/>
        <v>2.4397000000000002</v>
      </c>
      <c r="Z144" s="201">
        <f t="shared" si="124"/>
        <v>1.6811</v>
      </c>
      <c r="AA144" s="201">
        <f t="shared" si="124"/>
        <v>1.8694</v>
      </c>
      <c r="AB144" s="201">
        <f t="shared" si="124"/>
        <v>1.5772999999999999</v>
      </c>
      <c r="AC144" s="201">
        <f t="shared" si="124"/>
        <v>1.4376</v>
      </c>
      <c r="AD144" s="201">
        <f t="shared" si="124"/>
        <v>2.3652000000000002</v>
      </c>
      <c r="AE144" s="201">
        <f t="shared" si="124"/>
        <v>1.756</v>
      </c>
      <c r="AF144" s="201">
        <f t="shared" si="124"/>
        <v>2.5653999999999999</v>
      </c>
      <c r="AG144" s="201">
        <f t="shared" si="124"/>
        <v>1</v>
      </c>
      <c r="AH144" s="49"/>
      <c r="AI144" s="49"/>
    </row>
    <row r="145" spans="1:45">
      <c r="A145" s="48">
        <v>2055</v>
      </c>
      <c r="B145" s="201">
        <f t="shared" ref="B145:AG145" si="125">IFERROR(ROUND(B99/B$17,4),1)</f>
        <v>4.1997999999999998</v>
      </c>
      <c r="C145" s="201">
        <f t="shared" si="125"/>
        <v>4.3529999999999998</v>
      </c>
      <c r="D145" s="201">
        <f t="shared" si="125"/>
        <v>6.5776000000000003</v>
      </c>
      <c r="E145" s="201">
        <f t="shared" si="125"/>
        <v>0</v>
      </c>
      <c r="F145" s="201">
        <f t="shared" si="125"/>
        <v>3.3633999999999999</v>
      </c>
      <c r="G145" s="201">
        <f t="shared" si="125"/>
        <v>1.0004</v>
      </c>
      <c r="H145" s="201">
        <f t="shared" si="125"/>
        <v>1.3728</v>
      </c>
      <c r="I145" s="201">
        <f t="shared" si="125"/>
        <v>0.86739999999999995</v>
      </c>
      <c r="J145" s="201">
        <f t="shared" si="125"/>
        <v>0.8921</v>
      </c>
      <c r="K145" s="201">
        <f t="shared" si="125"/>
        <v>0.91259999999999997</v>
      </c>
      <c r="L145" s="201">
        <f t="shared" si="125"/>
        <v>0.55379999999999996</v>
      </c>
      <c r="M145" s="201">
        <f t="shared" si="125"/>
        <v>3.6316999999999999</v>
      </c>
      <c r="N145" s="201">
        <f t="shared" si="125"/>
        <v>2.4632999999999998</v>
      </c>
      <c r="O145" s="201">
        <f t="shared" si="125"/>
        <v>12.1282</v>
      </c>
      <c r="P145" s="201">
        <f t="shared" si="125"/>
        <v>1.1255999999999999</v>
      </c>
      <c r="Q145" s="201">
        <f t="shared" si="125"/>
        <v>1.3707</v>
      </c>
      <c r="R145" s="201">
        <f t="shared" si="125"/>
        <v>0.39069999999999999</v>
      </c>
      <c r="S145" s="201">
        <f t="shared" si="125"/>
        <v>1.1317999999999999</v>
      </c>
      <c r="T145" s="201">
        <f t="shared" si="125"/>
        <v>1.1583000000000001</v>
      </c>
      <c r="U145" s="201">
        <f t="shared" si="125"/>
        <v>1.117</v>
      </c>
      <c r="V145" s="201">
        <f t="shared" si="125"/>
        <v>1.5303</v>
      </c>
      <c r="W145" s="201">
        <f t="shared" si="125"/>
        <v>2.4693000000000001</v>
      </c>
      <c r="X145" s="201">
        <f t="shared" si="125"/>
        <v>2.4693000000000001</v>
      </c>
      <c r="Y145" s="201">
        <f t="shared" si="125"/>
        <v>2.4693000000000001</v>
      </c>
      <c r="Z145" s="201">
        <f t="shared" si="125"/>
        <v>1.6949000000000001</v>
      </c>
      <c r="AA145" s="201">
        <f t="shared" si="125"/>
        <v>1.8948</v>
      </c>
      <c r="AB145" s="201">
        <f t="shared" si="125"/>
        <v>1.5788</v>
      </c>
      <c r="AC145" s="201">
        <f t="shared" si="125"/>
        <v>1.4392</v>
      </c>
      <c r="AD145" s="201">
        <f t="shared" si="125"/>
        <v>2.3978000000000002</v>
      </c>
      <c r="AE145" s="201">
        <f t="shared" si="125"/>
        <v>1.7605999999999999</v>
      </c>
      <c r="AF145" s="201">
        <f t="shared" si="125"/>
        <v>2.6072000000000002</v>
      </c>
      <c r="AG145" s="201">
        <f t="shared" si="125"/>
        <v>1</v>
      </c>
      <c r="AH145" s="49">
        <f t="shared" ref="AH145:AH150" si="126">A145</f>
        <v>2055</v>
      </c>
      <c r="AI145" s="49"/>
    </row>
    <row r="146" spans="1:45">
      <c r="A146" s="48">
        <v>2056</v>
      </c>
      <c r="B146" s="201">
        <f t="shared" ref="B146:AG146" si="127">IFERROR(ROUND(B100/B$17,4),1)</f>
        <v>4.2779999999999996</v>
      </c>
      <c r="C146" s="201">
        <f t="shared" si="127"/>
        <v>4.4570999999999996</v>
      </c>
      <c r="D146" s="201">
        <f t="shared" si="127"/>
        <v>6.7350000000000003</v>
      </c>
      <c r="E146" s="201">
        <f t="shared" si="127"/>
        <v>0</v>
      </c>
      <c r="F146" s="201">
        <f t="shared" si="127"/>
        <v>3.3</v>
      </c>
      <c r="G146" s="201">
        <f t="shared" si="127"/>
        <v>0.93910000000000005</v>
      </c>
      <c r="H146" s="201">
        <f t="shared" si="127"/>
        <v>1.2372000000000001</v>
      </c>
      <c r="I146" s="201">
        <f t="shared" si="127"/>
        <v>0.83260000000000001</v>
      </c>
      <c r="J146" s="201">
        <f t="shared" si="127"/>
        <v>0.8921</v>
      </c>
      <c r="K146" s="201">
        <f t="shared" si="127"/>
        <v>0.91259999999999997</v>
      </c>
      <c r="L146" s="201">
        <f t="shared" si="127"/>
        <v>0.55379999999999996</v>
      </c>
      <c r="M146" s="201">
        <f t="shared" si="127"/>
        <v>3.6494</v>
      </c>
      <c r="N146" s="201">
        <f t="shared" si="127"/>
        <v>2.3955000000000002</v>
      </c>
      <c r="O146" s="201">
        <f t="shared" si="127"/>
        <v>12.768000000000001</v>
      </c>
      <c r="P146" s="201">
        <f t="shared" si="127"/>
        <v>1.1103000000000001</v>
      </c>
      <c r="Q146" s="201">
        <f t="shared" si="127"/>
        <v>1.3524</v>
      </c>
      <c r="R146" s="201">
        <f t="shared" si="127"/>
        <v>0.38469999999999999</v>
      </c>
      <c r="S146" s="201">
        <f t="shared" si="127"/>
        <v>1.1164000000000001</v>
      </c>
      <c r="T146" s="201">
        <f t="shared" si="127"/>
        <v>1.1426000000000001</v>
      </c>
      <c r="U146" s="201">
        <f t="shared" si="127"/>
        <v>1.1019000000000001</v>
      </c>
      <c r="V146" s="201">
        <f t="shared" si="127"/>
        <v>1.5407999999999999</v>
      </c>
      <c r="W146" s="201">
        <f t="shared" si="127"/>
        <v>2.4941</v>
      </c>
      <c r="X146" s="201">
        <f t="shared" si="127"/>
        <v>2.4941</v>
      </c>
      <c r="Y146" s="201">
        <f t="shared" si="127"/>
        <v>2.4941</v>
      </c>
      <c r="Z146" s="201">
        <f t="shared" si="127"/>
        <v>1.7088000000000001</v>
      </c>
      <c r="AA146" s="201">
        <f t="shared" si="127"/>
        <v>1.9201999999999999</v>
      </c>
      <c r="AB146" s="201">
        <f t="shared" si="127"/>
        <v>1.5803</v>
      </c>
      <c r="AC146" s="201">
        <f t="shared" si="127"/>
        <v>1.4410000000000001</v>
      </c>
      <c r="AD146" s="201">
        <f t="shared" si="127"/>
        <v>2.4300999999999999</v>
      </c>
      <c r="AE146" s="201">
        <f t="shared" si="127"/>
        <v>1.7654000000000001</v>
      </c>
      <c r="AF146" s="201">
        <f t="shared" si="127"/>
        <v>2.6484999999999999</v>
      </c>
      <c r="AG146" s="201">
        <f t="shared" si="127"/>
        <v>1</v>
      </c>
      <c r="AH146" s="49"/>
      <c r="AI146" s="49"/>
    </row>
    <row r="147" spans="1:45">
      <c r="A147" s="48">
        <v>2057</v>
      </c>
      <c r="B147" s="201">
        <f t="shared" ref="B147:AG147" si="128">IFERROR(ROUND(B101/B$17,4),1)</f>
        <v>4.3547000000000002</v>
      </c>
      <c r="C147" s="201">
        <f t="shared" si="128"/>
        <v>4.5591999999999997</v>
      </c>
      <c r="D147" s="201">
        <f t="shared" si="128"/>
        <v>6.8891999999999998</v>
      </c>
      <c r="E147" s="201">
        <f t="shared" si="128"/>
        <v>0</v>
      </c>
      <c r="F147" s="201">
        <f t="shared" si="128"/>
        <v>3.2383999999999999</v>
      </c>
      <c r="G147" s="201">
        <f t="shared" si="128"/>
        <v>0.87660000000000005</v>
      </c>
      <c r="H147" s="201">
        <f t="shared" si="128"/>
        <v>1.0959000000000001</v>
      </c>
      <c r="I147" s="201">
        <f t="shared" si="128"/>
        <v>0.79830000000000001</v>
      </c>
      <c r="J147" s="201">
        <f t="shared" si="128"/>
        <v>0.8921</v>
      </c>
      <c r="K147" s="201">
        <f t="shared" si="128"/>
        <v>0.91259999999999997</v>
      </c>
      <c r="L147" s="201">
        <f t="shared" si="128"/>
        <v>0.55379999999999996</v>
      </c>
      <c r="M147" s="201">
        <f t="shared" si="128"/>
        <v>3.6682000000000001</v>
      </c>
      <c r="N147" s="201">
        <f t="shared" si="128"/>
        <v>2.3241000000000001</v>
      </c>
      <c r="O147" s="201">
        <f t="shared" si="128"/>
        <v>13.442600000000001</v>
      </c>
      <c r="P147" s="201">
        <f t="shared" si="128"/>
        <v>1.0935999999999999</v>
      </c>
      <c r="Q147" s="201">
        <f t="shared" si="128"/>
        <v>1.3322000000000001</v>
      </c>
      <c r="R147" s="201">
        <f t="shared" si="128"/>
        <v>0.37809999999999999</v>
      </c>
      <c r="S147" s="201">
        <f t="shared" si="128"/>
        <v>1.0995999999999999</v>
      </c>
      <c r="T147" s="201">
        <f t="shared" si="128"/>
        <v>1.1253</v>
      </c>
      <c r="U147" s="201">
        <f t="shared" si="128"/>
        <v>1.0851999999999999</v>
      </c>
      <c r="V147" s="201">
        <f t="shared" si="128"/>
        <v>1.5512999999999999</v>
      </c>
      <c r="W147" s="201">
        <f t="shared" si="128"/>
        <v>2.5169999999999999</v>
      </c>
      <c r="X147" s="201">
        <f t="shared" si="128"/>
        <v>2.5169999999999999</v>
      </c>
      <c r="Y147" s="201">
        <f t="shared" si="128"/>
        <v>2.5169999999999999</v>
      </c>
      <c r="Z147" s="201">
        <f t="shared" si="128"/>
        <v>1.7225999999999999</v>
      </c>
      <c r="AA147" s="201">
        <f t="shared" si="128"/>
        <v>1.9456</v>
      </c>
      <c r="AB147" s="201">
        <f t="shared" si="128"/>
        <v>1.5818000000000001</v>
      </c>
      <c r="AC147" s="201">
        <f t="shared" si="128"/>
        <v>1.4428000000000001</v>
      </c>
      <c r="AD147" s="201">
        <f t="shared" si="128"/>
        <v>2.4619</v>
      </c>
      <c r="AE147" s="201">
        <f t="shared" si="128"/>
        <v>1.7702</v>
      </c>
      <c r="AF147" s="201">
        <f t="shared" si="128"/>
        <v>2.6892999999999998</v>
      </c>
      <c r="AG147" s="201">
        <f t="shared" si="128"/>
        <v>1</v>
      </c>
      <c r="AH147" s="49"/>
      <c r="AI147" s="49"/>
    </row>
    <row r="148" spans="1:45">
      <c r="A148" s="48">
        <v>2058</v>
      </c>
      <c r="B148" s="201">
        <f t="shared" ref="B148:AG148" si="129">IFERROR(ROUND(B102/B$17,4),1)</f>
        <v>4.4294000000000002</v>
      </c>
      <c r="C148" s="201">
        <f t="shared" si="129"/>
        <v>4.6585000000000001</v>
      </c>
      <c r="D148" s="201">
        <f t="shared" si="129"/>
        <v>7.0392000000000001</v>
      </c>
      <c r="E148" s="201">
        <f t="shared" si="129"/>
        <v>0</v>
      </c>
      <c r="F148" s="201">
        <f t="shared" si="129"/>
        <v>3.1785999999999999</v>
      </c>
      <c r="G148" s="201">
        <f t="shared" si="129"/>
        <v>0.81499999999999995</v>
      </c>
      <c r="H148" s="201">
        <f t="shared" si="129"/>
        <v>0.95620000000000005</v>
      </c>
      <c r="I148" s="201">
        <f t="shared" si="129"/>
        <v>0.76449999999999996</v>
      </c>
      <c r="J148" s="201">
        <f t="shared" si="129"/>
        <v>0.8921</v>
      </c>
      <c r="K148" s="201">
        <f t="shared" si="129"/>
        <v>0.91259999999999997</v>
      </c>
      <c r="L148" s="201">
        <f t="shared" si="129"/>
        <v>0.55379999999999996</v>
      </c>
      <c r="M148" s="201">
        <f t="shared" si="129"/>
        <v>3.6888999999999998</v>
      </c>
      <c r="N148" s="201">
        <f t="shared" si="129"/>
        <v>2.2498999999999998</v>
      </c>
      <c r="O148" s="201">
        <f t="shared" si="129"/>
        <v>14.153700000000001</v>
      </c>
      <c r="P148" s="201">
        <f t="shared" si="129"/>
        <v>1.0751999999999999</v>
      </c>
      <c r="Q148" s="201">
        <f t="shared" si="129"/>
        <v>1.31</v>
      </c>
      <c r="R148" s="201">
        <f t="shared" si="129"/>
        <v>0.37109999999999999</v>
      </c>
      <c r="S148" s="201">
        <f t="shared" si="129"/>
        <v>1.0810999999999999</v>
      </c>
      <c r="T148" s="201">
        <f t="shared" si="129"/>
        <v>1.1064000000000001</v>
      </c>
      <c r="U148" s="201">
        <f t="shared" si="129"/>
        <v>1.0669999999999999</v>
      </c>
      <c r="V148" s="201">
        <f t="shared" si="129"/>
        <v>1.5618000000000001</v>
      </c>
      <c r="W148" s="201">
        <f t="shared" si="129"/>
        <v>2.5369000000000002</v>
      </c>
      <c r="X148" s="201">
        <f t="shared" si="129"/>
        <v>2.5369000000000002</v>
      </c>
      <c r="Y148" s="201">
        <f t="shared" si="129"/>
        <v>2.5369000000000002</v>
      </c>
      <c r="Z148" s="201">
        <f t="shared" si="129"/>
        <v>1.7364999999999999</v>
      </c>
      <c r="AA148" s="201">
        <f t="shared" si="129"/>
        <v>1.9710000000000001</v>
      </c>
      <c r="AB148" s="201">
        <f t="shared" si="129"/>
        <v>1.5832999999999999</v>
      </c>
      <c r="AC148" s="201">
        <f t="shared" si="129"/>
        <v>1.4446000000000001</v>
      </c>
      <c r="AD148" s="201">
        <f t="shared" si="129"/>
        <v>2.4933999999999998</v>
      </c>
      <c r="AE148" s="201">
        <f t="shared" si="129"/>
        <v>1.7748999999999999</v>
      </c>
      <c r="AF148" s="201">
        <f t="shared" si="129"/>
        <v>2.7294999999999998</v>
      </c>
      <c r="AG148" s="201">
        <f t="shared" si="129"/>
        <v>1</v>
      </c>
      <c r="AH148" s="49"/>
      <c r="AI148" s="49"/>
    </row>
    <row r="149" spans="1:45">
      <c r="A149" s="48">
        <v>2059</v>
      </c>
      <c r="B149" s="201">
        <f t="shared" ref="B149:AG149" si="130">IFERROR(ROUND(B103/B$17,4),1)</f>
        <v>4.5014000000000003</v>
      </c>
      <c r="C149" s="201">
        <f t="shared" si="130"/>
        <v>4.7542999999999997</v>
      </c>
      <c r="D149" s="201">
        <f t="shared" si="130"/>
        <v>7.1840000000000002</v>
      </c>
      <c r="E149" s="201">
        <f t="shared" si="130"/>
        <v>0</v>
      </c>
      <c r="F149" s="201">
        <f t="shared" si="130"/>
        <v>3.1204999999999998</v>
      </c>
      <c r="G149" s="201">
        <f t="shared" si="130"/>
        <v>0.75570000000000004</v>
      </c>
      <c r="H149" s="201">
        <f t="shared" si="130"/>
        <v>0.82369999999999999</v>
      </c>
      <c r="I149" s="201">
        <f t="shared" si="130"/>
        <v>0.73140000000000005</v>
      </c>
      <c r="J149" s="201">
        <f t="shared" si="130"/>
        <v>0.8921</v>
      </c>
      <c r="K149" s="201">
        <f t="shared" si="130"/>
        <v>0.91259999999999997</v>
      </c>
      <c r="L149" s="201">
        <f t="shared" si="130"/>
        <v>0.55379999999999996</v>
      </c>
      <c r="M149" s="201">
        <f t="shared" si="130"/>
        <v>3.7126999999999999</v>
      </c>
      <c r="N149" s="201">
        <f t="shared" si="130"/>
        <v>2.1739000000000002</v>
      </c>
      <c r="O149" s="201">
        <f t="shared" si="130"/>
        <v>14.9034</v>
      </c>
      <c r="P149" s="201">
        <f t="shared" si="130"/>
        <v>1.0548999999999999</v>
      </c>
      <c r="Q149" s="201">
        <f t="shared" si="130"/>
        <v>1.2855000000000001</v>
      </c>
      <c r="R149" s="201">
        <f t="shared" si="130"/>
        <v>0.36330000000000001</v>
      </c>
      <c r="S149" s="201">
        <f t="shared" si="130"/>
        <v>1.0606</v>
      </c>
      <c r="T149" s="201">
        <f t="shared" si="130"/>
        <v>1.0854999999999999</v>
      </c>
      <c r="U149" s="201">
        <f t="shared" si="130"/>
        <v>1.0468</v>
      </c>
      <c r="V149" s="201">
        <f t="shared" si="130"/>
        <v>1.5723</v>
      </c>
      <c r="W149" s="201">
        <f t="shared" si="130"/>
        <v>2.5529000000000002</v>
      </c>
      <c r="X149" s="201">
        <f t="shared" si="130"/>
        <v>2.5529000000000002</v>
      </c>
      <c r="Y149" s="201">
        <f t="shared" si="130"/>
        <v>2.5529000000000002</v>
      </c>
      <c r="Z149" s="201">
        <f t="shared" si="130"/>
        <v>1.7504</v>
      </c>
      <c r="AA149" s="201">
        <f t="shared" si="130"/>
        <v>1.9964</v>
      </c>
      <c r="AB149" s="201">
        <f t="shared" si="130"/>
        <v>1.5848</v>
      </c>
      <c r="AC149" s="201">
        <f t="shared" si="130"/>
        <v>1.4463999999999999</v>
      </c>
      <c r="AD149" s="201">
        <f t="shared" si="130"/>
        <v>2.5245000000000002</v>
      </c>
      <c r="AE149" s="201">
        <f t="shared" si="130"/>
        <v>1.7797000000000001</v>
      </c>
      <c r="AF149" s="201">
        <f t="shared" si="130"/>
        <v>2.7692000000000001</v>
      </c>
      <c r="AG149" s="201">
        <f t="shared" si="130"/>
        <v>1</v>
      </c>
      <c r="AH149" s="49"/>
      <c r="AI149" s="49"/>
    </row>
    <row r="150" spans="1:45">
      <c r="A150" s="48">
        <v>2060</v>
      </c>
      <c r="B150" s="201">
        <f t="shared" ref="B150:AG150" si="131">IFERROR(ROUND(B104/B$17,4),1)</f>
        <v>4.57</v>
      </c>
      <c r="C150" s="201">
        <f t="shared" si="131"/>
        <v>4.8459000000000003</v>
      </c>
      <c r="D150" s="201">
        <f t="shared" si="131"/>
        <v>7.3224</v>
      </c>
      <c r="E150" s="201">
        <f t="shared" si="131"/>
        <v>0</v>
      </c>
      <c r="F150" s="201">
        <f t="shared" si="131"/>
        <v>3.0640999999999998</v>
      </c>
      <c r="G150" s="201">
        <f t="shared" si="131"/>
        <v>0.69979999999999998</v>
      </c>
      <c r="H150" s="201">
        <f t="shared" si="131"/>
        <v>0.70179999999999998</v>
      </c>
      <c r="I150" s="201">
        <f t="shared" si="131"/>
        <v>0.69899999999999995</v>
      </c>
      <c r="J150" s="201">
        <f t="shared" si="131"/>
        <v>0.8921</v>
      </c>
      <c r="K150" s="201">
        <f t="shared" si="131"/>
        <v>0.91259999999999997</v>
      </c>
      <c r="L150" s="201">
        <f t="shared" si="131"/>
        <v>0.55379999999999996</v>
      </c>
      <c r="M150" s="201">
        <f t="shared" si="131"/>
        <v>3.7404999999999999</v>
      </c>
      <c r="N150" s="201">
        <f t="shared" si="131"/>
        <v>2.0966999999999998</v>
      </c>
      <c r="O150" s="201">
        <f t="shared" si="131"/>
        <v>15.693899999999999</v>
      </c>
      <c r="P150" s="201">
        <f t="shared" si="131"/>
        <v>1.0325</v>
      </c>
      <c r="Q150" s="201">
        <f t="shared" si="131"/>
        <v>1.2584</v>
      </c>
      <c r="R150" s="201">
        <f t="shared" si="131"/>
        <v>0.35499999999999998</v>
      </c>
      <c r="S150" s="201">
        <f t="shared" si="131"/>
        <v>1.0381</v>
      </c>
      <c r="T150" s="201">
        <f t="shared" si="131"/>
        <v>1.0624</v>
      </c>
      <c r="U150" s="201">
        <f t="shared" si="131"/>
        <v>1.0246</v>
      </c>
      <c r="V150" s="201">
        <f t="shared" si="131"/>
        <v>1.5828</v>
      </c>
      <c r="W150" s="201">
        <f t="shared" si="131"/>
        <v>2.5638000000000001</v>
      </c>
      <c r="X150" s="201">
        <f t="shared" si="131"/>
        <v>2.5638000000000001</v>
      </c>
      <c r="Y150" s="201">
        <f t="shared" si="131"/>
        <v>2.5638000000000001</v>
      </c>
      <c r="Z150" s="201">
        <f t="shared" si="131"/>
        <v>1.7643</v>
      </c>
      <c r="AA150" s="201">
        <f t="shared" si="131"/>
        <v>2.0217999999999998</v>
      </c>
      <c r="AB150" s="201">
        <f t="shared" si="131"/>
        <v>1.5863</v>
      </c>
      <c r="AC150" s="201">
        <f t="shared" si="131"/>
        <v>1.4481999999999999</v>
      </c>
      <c r="AD150" s="201">
        <f t="shared" si="131"/>
        <v>2.5550999999999999</v>
      </c>
      <c r="AE150" s="201">
        <f t="shared" si="131"/>
        <v>1.7844</v>
      </c>
      <c r="AF150" s="201">
        <f t="shared" si="131"/>
        <v>2.8083</v>
      </c>
      <c r="AG150" s="201">
        <f t="shared" si="131"/>
        <v>1</v>
      </c>
      <c r="AH150" s="49">
        <f t="shared" si="126"/>
        <v>2060</v>
      </c>
      <c r="AI150" s="49"/>
    </row>
    <row r="151" spans="1:45">
      <c r="G151" s="205"/>
    </row>
    <row r="152" spans="1:45">
      <c r="A152" s="48" cm="1">
        <f t="array" ref="A152:F184">TRANSPOSE(A107:AG112)</f>
        <v>0</v>
      </c>
      <c r="B152" s="48">
        <v>0</v>
      </c>
      <c r="C152" s="48">
        <v>2019</v>
      </c>
      <c r="D152" s="179">
        <v>2020</v>
      </c>
      <c r="E152" s="179">
        <v>2021</v>
      </c>
      <c r="F152" s="48">
        <v>2022</v>
      </c>
      <c r="G152" s="205" t="s">
        <v>1077</v>
      </c>
      <c r="H152" s="48" cm="1">
        <f t="array" ref="H152:AS184">TRANSPOSE(A113:AG150)</f>
        <v>2023</v>
      </c>
      <c r="I152" s="48">
        <v>2024</v>
      </c>
      <c r="J152" s="48">
        <v>2025</v>
      </c>
      <c r="K152" s="48">
        <v>2026</v>
      </c>
      <c r="L152" s="180">
        <v>2027</v>
      </c>
      <c r="M152" s="48">
        <v>2028</v>
      </c>
      <c r="N152" s="48">
        <v>2029</v>
      </c>
      <c r="O152" s="48">
        <v>2030</v>
      </c>
      <c r="P152" s="48">
        <v>2031</v>
      </c>
      <c r="Q152" s="48">
        <v>2032</v>
      </c>
      <c r="R152" s="48">
        <v>2033</v>
      </c>
      <c r="S152" s="48">
        <v>2034</v>
      </c>
      <c r="T152" s="48">
        <v>2035</v>
      </c>
      <c r="U152" s="48">
        <v>2036</v>
      </c>
      <c r="V152" s="49">
        <v>2037</v>
      </c>
      <c r="W152" s="49">
        <v>2038</v>
      </c>
      <c r="X152" s="49">
        <v>2039</v>
      </c>
      <c r="Y152" s="49">
        <v>2040</v>
      </c>
      <c r="Z152" s="49">
        <v>2041</v>
      </c>
      <c r="AA152" s="49">
        <v>2042</v>
      </c>
      <c r="AB152" s="49">
        <v>2043</v>
      </c>
      <c r="AC152" s="49">
        <v>2044</v>
      </c>
      <c r="AD152" s="49">
        <v>2045</v>
      </c>
      <c r="AE152" s="49">
        <v>2046</v>
      </c>
      <c r="AF152" s="49">
        <v>2047</v>
      </c>
      <c r="AG152" s="49">
        <v>2048</v>
      </c>
      <c r="AH152" s="48">
        <v>2049</v>
      </c>
      <c r="AI152" s="191">
        <v>2050</v>
      </c>
      <c r="AJ152" s="48">
        <v>2051</v>
      </c>
      <c r="AK152" s="48">
        <v>2052</v>
      </c>
      <c r="AL152" s="48">
        <v>2053</v>
      </c>
      <c r="AM152" s="48">
        <v>2054</v>
      </c>
      <c r="AN152" s="48">
        <v>2055</v>
      </c>
      <c r="AO152" s="48">
        <v>2056</v>
      </c>
      <c r="AP152" s="48">
        <v>2057</v>
      </c>
      <c r="AQ152" s="48">
        <v>2058</v>
      </c>
      <c r="AR152" s="48">
        <v>2059</v>
      </c>
      <c r="AS152" s="48">
        <v>2060</v>
      </c>
    </row>
    <row r="153" spans="1:45">
      <c r="A153" s="48" t="str">
        <v>psgr-rail</v>
      </c>
      <c r="B153" s="48" t="str">
        <v>铁路旅客周转量</v>
      </c>
      <c r="C153" s="204">
        <v>1.0135000000000001</v>
      </c>
      <c r="D153" s="204">
        <v>0.59160000000000001</v>
      </c>
      <c r="E153" s="204">
        <v>0.70250000000000001</v>
      </c>
      <c r="F153" s="204">
        <v>0.49869999999999998</v>
      </c>
      <c r="G153" s="206">
        <f>1</f>
        <v>1</v>
      </c>
      <c r="H153" s="204">
        <v>1.0531999999999999</v>
      </c>
      <c r="I153" s="204">
        <v>1.2150000000000001</v>
      </c>
      <c r="J153" s="204">
        <v>1.3794999999999999</v>
      </c>
      <c r="K153" s="204">
        <v>1.4646999999999999</v>
      </c>
      <c r="L153" s="204">
        <v>1.5626</v>
      </c>
      <c r="M153" s="204">
        <v>1.6697</v>
      </c>
      <c r="N153" s="204">
        <v>1.7807999999999999</v>
      </c>
      <c r="O153" s="204">
        <v>1.8893</v>
      </c>
      <c r="P153" s="204">
        <v>1.9945999999999999</v>
      </c>
      <c r="Q153" s="204">
        <v>2.1015000000000001</v>
      </c>
      <c r="R153" s="204">
        <v>2.2096</v>
      </c>
      <c r="S153" s="204">
        <v>2.3180000000000001</v>
      </c>
      <c r="T153" s="204">
        <v>2.4249999999999998</v>
      </c>
      <c r="U153" s="204">
        <v>2.5337000000000001</v>
      </c>
      <c r="V153" s="204">
        <v>2.6459999999999999</v>
      </c>
      <c r="W153" s="204">
        <v>2.7585000000000002</v>
      </c>
      <c r="X153" s="204">
        <v>2.8666999999999998</v>
      </c>
      <c r="Y153" s="204">
        <v>2.9661</v>
      </c>
      <c r="Z153" s="204">
        <v>3.0617000000000001</v>
      </c>
      <c r="AA153" s="204">
        <v>3.1598999999999999</v>
      </c>
      <c r="AB153" s="204">
        <v>3.2576000000000001</v>
      </c>
      <c r="AC153" s="204">
        <v>3.3517999999999999</v>
      </c>
      <c r="AD153" s="204">
        <v>3.4384999999999999</v>
      </c>
      <c r="AE153" s="204">
        <v>3.5145</v>
      </c>
      <c r="AF153" s="204">
        <v>3.5817999999999999</v>
      </c>
      <c r="AG153" s="204">
        <v>3.645</v>
      </c>
      <c r="AH153" s="204">
        <v>3.7094</v>
      </c>
      <c r="AI153" s="204">
        <v>3.7803</v>
      </c>
      <c r="AJ153" s="204">
        <v>3.8597000000000001</v>
      </c>
      <c r="AK153" s="204">
        <v>3.9441000000000002</v>
      </c>
      <c r="AL153" s="204">
        <v>4.0311000000000003</v>
      </c>
      <c r="AM153" s="204">
        <v>4.1174999999999997</v>
      </c>
      <c r="AN153" s="204">
        <v>4.1997999999999998</v>
      </c>
      <c r="AO153" s="204">
        <v>4.2779999999999996</v>
      </c>
      <c r="AP153" s="204">
        <v>4.3547000000000002</v>
      </c>
      <c r="AQ153" s="204">
        <v>4.4294000000000002</v>
      </c>
      <c r="AR153" s="204">
        <v>4.5014000000000003</v>
      </c>
      <c r="AS153" s="48">
        <v>4.57</v>
      </c>
    </row>
    <row r="154" spans="1:45">
      <c r="A154" s="48">
        <v>0</v>
      </c>
      <c r="B154" s="48" t="str">
        <v>营运铁路旅客周转量</v>
      </c>
      <c r="C154" s="204">
        <v>1.0504</v>
      </c>
      <c r="D154" s="204">
        <v>0.59040000000000004</v>
      </c>
      <c r="E154" s="204">
        <v>0.68330000000000002</v>
      </c>
      <c r="F154" s="204">
        <v>0.4698</v>
      </c>
      <c r="G154" s="206">
        <f>1</f>
        <v>1</v>
      </c>
      <c r="H154" s="204">
        <v>1.052</v>
      </c>
      <c r="I154" s="204">
        <v>1.2309000000000001</v>
      </c>
      <c r="J154" s="204">
        <v>1.4098999999999999</v>
      </c>
      <c r="K154" s="204">
        <v>1.4898</v>
      </c>
      <c r="L154" s="204">
        <v>1.5798000000000001</v>
      </c>
      <c r="M154" s="204">
        <v>1.6759999999999999</v>
      </c>
      <c r="N154" s="204">
        <v>1.7738</v>
      </c>
      <c r="O154" s="204">
        <v>1.8672</v>
      </c>
      <c r="P154" s="204">
        <v>1.954</v>
      </c>
      <c r="Q154" s="204">
        <v>2.0377000000000001</v>
      </c>
      <c r="R154" s="204">
        <v>2.1208</v>
      </c>
      <c r="S154" s="204">
        <v>2.2058</v>
      </c>
      <c r="T154" s="204">
        <v>2.2961</v>
      </c>
      <c r="U154" s="204">
        <v>2.3929</v>
      </c>
      <c r="V154" s="204">
        <v>2.4944000000000002</v>
      </c>
      <c r="W154" s="204">
        <v>2.5994000000000002</v>
      </c>
      <c r="X154" s="204">
        <v>2.7063000000000001</v>
      </c>
      <c r="Y154" s="204">
        <v>2.8136000000000001</v>
      </c>
      <c r="Z154" s="204">
        <v>2.9232999999999998</v>
      </c>
      <c r="AA154" s="204">
        <v>3.0367000000000002</v>
      </c>
      <c r="AB154" s="204">
        <v>3.1503000000000001</v>
      </c>
      <c r="AC154" s="204">
        <v>3.2604000000000002</v>
      </c>
      <c r="AD154" s="204">
        <v>3.3626</v>
      </c>
      <c r="AE154" s="204">
        <v>3.4540000000000002</v>
      </c>
      <c r="AF154" s="204">
        <v>3.5377000000000001</v>
      </c>
      <c r="AG154" s="204">
        <v>3.6185999999999998</v>
      </c>
      <c r="AH154" s="204">
        <v>3.7018</v>
      </c>
      <c r="AI154" s="204">
        <v>3.7930999999999999</v>
      </c>
      <c r="AJ154" s="204">
        <v>3.8965999999999998</v>
      </c>
      <c r="AK154" s="204">
        <v>4.0091000000000001</v>
      </c>
      <c r="AL154" s="204">
        <v>4.1262999999999996</v>
      </c>
      <c r="AM154" s="204">
        <v>4.2427999999999999</v>
      </c>
      <c r="AN154" s="204">
        <v>4.3529999999999998</v>
      </c>
      <c r="AO154" s="204">
        <v>4.4570999999999996</v>
      </c>
      <c r="AP154" s="204">
        <v>4.5591999999999997</v>
      </c>
      <c r="AQ154" s="204">
        <v>4.6585000000000001</v>
      </c>
      <c r="AR154" s="204">
        <v>4.7542999999999997</v>
      </c>
      <c r="AS154" s="48">
        <v>4.8459000000000003</v>
      </c>
    </row>
    <row r="155" spans="1:45">
      <c r="A155" s="48">
        <v>0</v>
      </c>
      <c r="B155" s="48" t="str">
        <v>高铁旅客周转量</v>
      </c>
      <c r="C155" s="204">
        <v>0.83799999999999997</v>
      </c>
      <c r="D155" s="204">
        <v>0.52480000000000004</v>
      </c>
      <c r="E155" s="204">
        <v>0.65600000000000003</v>
      </c>
      <c r="F155" s="204">
        <v>0.4698</v>
      </c>
      <c r="G155" s="206">
        <f>1</f>
        <v>1</v>
      </c>
      <c r="H155" s="204">
        <v>1.0623</v>
      </c>
      <c r="I155" s="204">
        <v>1.2954000000000001</v>
      </c>
      <c r="J155" s="204">
        <v>1.5387</v>
      </c>
      <c r="K155" s="204">
        <v>1.6791</v>
      </c>
      <c r="L155" s="204">
        <v>1.8321000000000001</v>
      </c>
      <c r="M155" s="204">
        <v>1.9937</v>
      </c>
      <c r="N155" s="204">
        <v>2.1585000000000001</v>
      </c>
      <c r="O155" s="204">
        <v>2.3188</v>
      </c>
      <c r="P155" s="204">
        <v>2.4712999999999998</v>
      </c>
      <c r="Q155" s="204">
        <v>2.6198999999999999</v>
      </c>
      <c r="R155" s="204">
        <v>2.7673000000000001</v>
      </c>
      <c r="S155" s="204">
        <v>2.9169</v>
      </c>
      <c r="T155" s="204">
        <v>3.0731999999999999</v>
      </c>
      <c r="U155" s="204">
        <v>3.2378999999999998</v>
      </c>
      <c r="V155" s="204">
        <v>3.4087000000000001</v>
      </c>
      <c r="W155" s="204">
        <v>3.5840000000000001</v>
      </c>
      <c r="X155" s="204">
        <v>3.7618999999999998</v>
      </c>
      <c r="Y155" s="204">
        <v>3.9409000000000001</v>
      </c>
      <c r="Z155" s="204">
        <v>4.1254</v>
      </c>
      <c r="AA155" s="204">
        <v>4.3174999999999999</v>
      </c>
      <c r="AB155" s="204">
        <v>4.5124000000000004</v>
      </c>
      <c r="AC155" s="204">
        <v>4.7045000000000003</v>
      </c>
      <c r="AD155" s="204">
        <v>4.8875999999999999</v>
      </c>
      <c r="AE155" s="204">
        <v>5.0570000000000004</v>
      </c>
      <c r="AF155" s="204">
        <v>5.2169999999999996</v>
      </c>
      <c r="AG155" s="204">
        <v>5.3745000000000003</v>
      </c>
      <c r="AH155" s="204">
        <v>5.5372000000000003</v>
      </c>
      <c r="AI155" s="204">
        <v>5.7138999999999998</v>
      </c>
      <c r="AJ155" s="204">
        <v>5.8879000000000001</v>
      </c>
      <c r="AK155" s="204">
        <v>6.0579999999999998</v>
      </c>
      <c r="AL155" s="204">
        <v>6.2350000000000003</v>
      </c>
      <c r="AM155" s="204">
        <v>6.4111000000000002</v>
      </c>
      <c r="AN155" s="204">
        <v>6.5776000000000003</v>
      </c>
      <c r="AO155" s="204">
        <v>6.7350000000000003</v>
      </c>
      <c r="AP155" s="204">
        <v>6.8891999999999998</v>
      </c>
      <c r="AQ155" s="204">
        <v>7.0392000000000001</v>
      </c>
      <c r="AR155" s="204">
        <v>7.1840000000000002</v>
      </c>
      <c r="AS155" s="48">
        <v>7.3224</v>
      </c>
    </row>
    <row r="156" spans="1:45">
      <c r="A156" s="48">
        <v>0</v>
      </c>
      <c r="B156" s="48" t="str">
        <v>客运机车旅客周转量</v>
      </c>
      <c r="C156" s="204">
        <v>1.466</v>
      </c>
      <c r="D156" s="204">
        <v>0.71870000000000001</v>
      </c>
      <c r="E156" s="204">
        <v>0.7369</v>
      </c>
      <c r="F156" s="204">
        <v>0.4698</v>
      </c>
      <c r="G156" s="206">
        <f>1</f>
        <v>1</v>
      </c>
      <c r="H156" s="204">
        <v>1.0318000000000001</v>
      </c>
      <c r="I156" s="204">
        <v>1.1047</v>
      </c>
      <c r="J156" s="204">
        <v>1.1577999999999999</v>
      </c>
      <c r="K156" s="204">
        <v>1.1194999999999999</v>
      </c>
      <c r="L156" s="204">
        <v>1.0861000000000001</v>
      </c>
      <c r="M156" s="204">
        <v>1.0544</v>
      </c>
      <c r="N156" s="204">
        <v>1.0209999999999999</v>
      </c>
      <c r="O156" s="204">
        <v>0.98340000000000005</v>
      </c>
      <c r="P156" s="204">
        <v>0.94159999999999999</v>
      </c>
      <c r="Q156" s="204">
        <v>0.89849999999999997</v>
      </c>
      <c r="R156" s="204">
        <v>0.85570000000000002</v>
      </c>
      <c r="S156" s="204">
        <v>0.81430000000000002</v>
      </c>
      <c r="T156" s="204">
        <v>0.77559999999999996</v>
      </c>
      <c r="U156" s="204">
        <v>0.73960000000000004</v>
      </c>
      <c r="V156" s="204">
        <v>0.70550000000000002</v>
      </c>
      <c r="W156" s="204">
        <v>0.67259999999999998</v>
      </c>
      <c r="X156" s="204">
        <v>0.64080000000000004</v>
      </c>
      <c r="Y156" s="204">
        <v>0.60799999999999998</v>
      </c>
      <c r="Z156" s="204">
        <v>0.57120000000000004</v>
      </c>
      <c r="AA156" s="204">
        <v>0.53049999999999997</v>
      </c>
      <c r="AB156" s="204">
        <v>0.48509999999999998</v>
      </c>
      <c r="AC156" s="204">
        <v>0.43459999999999999</v>
      </c>
      <c r="AD156" s="204">
        <v>0.37859999999999999</v>
      </c>
      <c r="AE156" s="204">
        <v>0.31740000000000002</v>
      </c>
      <c r="AF156" s="204">
        <v>0.25190000000000001</v>
      </c>
      <c r="AG156" s="204">
        <v>0.1827</v>
      </c>
      <c r="AH156" s="204">
        <v>0.1103</v>
      </c>
      <c r="AI156" s="204">
        <v>3.4500000000000003E-2</v>
      </c>
      <c r="AJ156" s="204">
        <v>0</v>
      </c>
      <c r="AK156" s="204">
        <v>0</v>
      </c>
      <c r="AL156" s="204">
        <v>0</v>
      </c>
      <c r="AM156" s="204">
        <v>0</v>
      </c>
      <c r="AN156" s="204">
        <v>0</v>
      </c>
      <c r="AO156" s="204">
        <v>0</v>
      </c>
      <c r="AP156" s="204">
        <v>0</v>
      </c>
      <c r="AQ156" s="204">
        <v>0</v>
      </c>
      <c r="AR156" s="204">
        <v>0</v>
      </c>
      <c r="AS156" s="48">
        <v>0</v>
      </c>
    </row>
    <row r="157" spans="1:45">
      <c r="A157" s="48">
        <v>0</v>
      </c>
      <c r="B157" s="48" t="str">
        <v>城市轨道交通周转量</v>
      </c>
      <c r="C157" s="204">
        <v>0.81200000000000006</v>
      </c>
      <c r="D157" s="204">
        <v>0.59819999999999995</v>
      </c>
      <c r="E157" s="204">
        <v>0.80689999999999995</v>
      </c>
      <c r="F157" s="204">
        <v>0.65669999999999995</v>
      </c>
      <c r="G157" s="206">
        <f>1</f>
        <v>1</v>
      </c>
      <c r="H157" s="204">
        <v>1.0596000000000001</v>
      </c>
      <c r="I157" s="204">
        <v>1.1281000000000001</v>
      </c>
      <c r="J157" s="204">
        <v>1.2141</v>
      </c>
      <c r="K157" s="204">
        <v>1.3273999999999999</v>
      </c>
      <c r="L157" s="204">
        <v>1.4689000000000001</v>
      </c>
      <c r="M157" s="204">
        <v>1.635</v>
      </c>
      <c r="N157" s="204">
        <v>1.819</v>
      </c>
      <c r="O157" s="204">
        <v>2.0099</v>
      </c>
      <c r="P157" s="204">
        <v>2.2162000000000002</v>
      </c>
      <c r="Q157" s="204">
        <v>2.4493</v>
      </c>
      <c r="R157" s="204">
        <v>2.6945999999999999</v>
      </c>
      <c r="S157" s="204">
        <v>2.9304000000000001</v>
      </c>
      <c r="T157" s="204">
        <v>3.1286999999999998</v>
      </c>
      <c r="U157" s="204">
        <v>3.3018999999999998</v>
      </c>
      <c r="V157" s="204">
        <v>3.4737</v>
      </c>
      <c r="W157" s="204">
        <v>3.6271</v>
      </c>
      <c r="X157" s="204">
        <v>3.7423999999999999</v>
      </c>
      <c r="Y157" s="204">
        <v>3.7987000000000002</v>
      </c>
      <c r="Z157" s="204">
        <v>3.8172000000000001</v>
      </c>
      <c r="AA157" s="204">
        <v>3.8323</v>
      </c>
      <c r="AB157" s="204">
        <v>3.8435999999999999</v>
      </c>
      <c r="AC157" s="204">
        <v>3.8506999999999998</v>
      </c>
      <c r="AD157" s="204">
        <v>3.8531</v>
      </c>
      <c r="AE157" s="204">
        <v>3.8447</v>
      </c>
      <c r="AF157" s="204">
        <v>3.8222</v>
      </c>
      <c r="AG157" s="204">
        <v>3.7896000000000001</v>
      </c>
      <c r="AH157" s="204">
        <v>3.7509999999999999</v>
      </c>
      <c r="AI157" s="204">
        <v>3.7103000000000002</v>
      </c>
      <c r="AJ157" s="204">
        <v>3.6581999999999999</v>
      </c>
      <c r="AK157" s="204">
        <v>3.589</v>
      </c>
      <c r="AL157" s="204">
        <v>3.5114000000000001</v>
      </c>
      <c r="AM157" s="204">
        <v>3.4337</v>
      </c>
      <c r="AN157" s="204">
        <v>3.3633999999999999</v>
      </c>
      <c r="AO157" s="204">
        <v>3.3</v>
      </c>
      <c r="AP157" s="204">
        <v>3.2383999999999999</v>
      </c>
      <c r="AQ157" s="204">
        <v>3.1785999999999999</v>
      </c>
      <c r="AR157" s="204">
        <v>3.1204999999999998</v>
      </c>
      <c r="AS157" s="48">
        <v>3.0640999999999998</v>
      </c>
    </row>
    <row r="158" spans="1:45">
      <c r="A158" s="48" t="str">
        <v>psgr-hdv</v>
      </c>
      <c r="B158" s="48" t="str">
        <v>重型车旅客周转量</v>
      </c>
      <c r="C158" s="204">
        <v>1.7269000000000001</v>
      </c>
      <c r="D158" s="204">
        <v>1.0282</v>
      </c>
      <c r="E158" s="204">
        <v>1.0249999999999999</v>
      </c>
      <c r="F158" s="204">
        <v>0.72460000000000002</v>
      </c>
      <c r="G158" s="206">
        <f>1</f>
        <v>1</v>
      </c>
      <c r="H158" s="204">
        <v>1.0024999999999999</v>
      </c>
      <c r="I158" s="204">
        <v>1.3425</v>
      </c>
      <c r="J158" s="204">
        <v>1.6825000000000001</v>
      </c>
      <c r="K158" s="204">
        <v>1.6793</v>
      </c>
      <c r="L158" s="204">
        <v>1.6768000000000001</v>
      </c>
      <c r="M158" s="204">
        <v>1.6746000000000001</v>
      </c>
      <c r="N158" s="204">
        <v>1.6722999999999999</v>
      </c>
      <c r="O158" s="204">
        <v>1.6697</v>
      </c>
      <c r="P158" s="204">
        <v>1.6651</v>
      </c>
      <c r="Q158" s="204">
        <v>1.6580999999999999</v>
      </c>
      <c r="R158" s="204">
        <v>1.6495</v>
      </c>
      <c r="S158" s="204">
        <v>1.64</v>
      </c>
      <c r="T158" s="204">
        <v>1.6304000000000001</v>
      </c>
      <c r="U158" s="204">
        <v>1.6206</v>
      </c>
      <c r="V158" s="204">
        <v>1.61</v>
      </c>
      <c r="W158" s="204">
        <v>1.5984</v>
      </c>
      <c r="X158" s="204">
        <v>1.5860000000000001</v>
      </c>
      <c r="Y158" s="204">
        <v>1.5725</v>
      </c>
      <c r="Z158" s="204">
        <v>1.5552999999999999</v>
      </c>
      <c r="AA158" s="204">
        <v>1.5328999999999999</v>
      </c>
      <c r="AB158" s="204">
        <v>1.5071000000000001</v>
      </c>
      <c r="AC158" s="204">
        <v>1.4798</v>
      </c>
      <c r="AD158" s="204">
        <v>1.4529000000000001</v>
      </c>
      <c r="AE158" s="204">
        <v>1.4260999999999999</v>
      </c>
      <c r="AF158" s="204">
        <v>1.3977999999999999</v>
      </c>
      <c r="AG158" s="204">
        <v>1.3668</v>
      </c>
      <c r="AH158" s="204">
        <v>1.3322000000000001</v>
      </c>
      <c r="AI158" s="204">
        <v>1.2932999999999999</v>
      </c>
      <c r="AJ158" s="204">
        <v>1.2457</v>
      </c>
      <c r="AK158" s="204">
        <v>1.1883999999999999</v>
      </c>
      <c r="AL158" s="204">
        <v>1.1259999999999999</v>
      </c>
      <c r="AM158" s="204">
        <v>1.0623</v>
      </c>
      <c r="AN158" s="204">
        <v>1.0004</v>
      </c>
      <c r="AO158" s="204">
        <v>0.93910000000000005</v>
      </c>
      <c r="AP158" s="204">
        <v>0.87660000000000005</v>
      </c>
      <c r="AQ158" s="204">
        <v>0.81499999999999995</v>
      </c>
      <c r="AR158" s="204">
        <v>0.75570000000000004</v>
      </c>
      <c r="AS158" s="48">
        <v>0.69979999999999998</v>
      </c>
    </row>
    <row r="159" spans="1:45">
      <c r="A159" s="48">
        <v>0</v>
      </c>
      <c r="B159" s="48" t="str">
        <v>公路旅客周转量</v>
      </c>
      <c r="C159" s="204">
        <v>2.5055000000000001</v>
      </c>
      <c r="D159" s="204">
        <v>1.3129</v>
      </c>
      <c r="E159" s="204">
        <v>1.0262</v>
      </c>
      <c r="F159" s="204">
        <v>0.68110000000000004</v>
      </c>
      <c r="G159" s="206">
        <f>1</f>
        <v>1</v>
      </c>
      <c r="H159" s="204">
        <v>0.99509999999999998</v>
      </c>
      <c r="I159" s="204">
        <v>1.7019</v>
      </c>
      <c r="J159" s="204">
        <v>2.4087999999999998</v>
      </c>
      <c r="K159" s="204">
        <v>2.4045000000000001</v>
      </c>
      <c r="L159" s="204">
        <v>2.4007000000000001</v>
      </c>
      <c r="M159" s="204">
        <v>2.3978000000000002</v>
      </c>
      <c r="N159" s="204">
        <v>2.3959000000000001</v>
      </c>
      <c r="O159" s="204">
        <v>2.3952</v>
      </c>
      <c r="P159" s="204">
        <v>2.3955000000000002</v>
      </c>
      <c r="Q159" s="204">
        <v>2.3963000000000001</v>
      </c>
      <c r="R159" s="204">
        <v>2.3973</v>
      </c>
      <c r="S159" s="204">
        <v>2.3984000000000001</v>
      </c>
      <c r="T159" s="204">
        <v>2.3993000000000002</v>
      </c>
      <c r="U159" s="204">
        <v>2.4003000000000001</v>
      </c>
      <c r="V159" s="204">
        <v>2.4013</v>
      </c>
      <c r="W159" s="204">
        <v>2.4024000000000001</v>
      </c>
      <c r="X159" s="204">
        <v>2.4030999999999998</v>
      </c>
      <c r="Y159" s="204">
        <v>2.4034</v>
      </c>
      <c r="Z159" s="204">
        <v>2.3956</v>
      </c>
      <c r="AA159" s="204">
        <v>2.3746999999999998</v>
      </c>
      <c r="AB159" s="204">
        <v>2.3448000000000002</v>
      </c>
      <c r="AC159" s="204">
        <v>2.3096000000000001</v>
      </c>
      <c r="AD159" s="204">
        <v>2.2730000000000001</v>
      </c>
      <c r="AE159" s="204">
        <v>2.2321</v>
      </c>
      <c r="AF159" s="204">
        <v>2.1819000000000002</v>
      </c>
      <c r="AG159" s="204">
        <v>2.1225999999999998</v>
      </c>
      <c r="AH159" s="204">
        <v>2.0548000000000002</v>
      </c>
      <c r="AI159" s="204">
        <v>1.9791000000000001</v>
      </c>
      <c r="AJ159" s="204">
        <v>1.8852</v>
      </c>
      <c r="AK159" s="204">
        <v>1.7689999999999999</v>
      </c>
      <c r="AL159" s="204">
        <v>1.6396999999999999</v>
      </c>
      <c r="AM159" s="204">
        <v>1.5055000000000001</v>
      </c>
      <c r="AN159" s="204">
        <v>1.3728</v>
      </c>
      <c r="AO159" s="204">
        <v>1.2372000000000001</v>
      </c>
      <c r="AP159" s="204">
        <v>1.0959000000000001</v>
      </c>
      <c r="AQ159" s="204">
        <v>0.95620000000000005</v>
      </c>
      <c r="AR159" s="204">
        <v>0.82369999999999999</v>
      </c>
      <c r="AS159" s="48">
        <v>0.70179999999999998</v>
      </c>
    </row>
    <row r="160" spans="1:45">
      <c r="A160" s="48">
        <v>0</v>
      </c>
      <c r="B160" s="48" t="str">
        <v>城市公交旅客周转量</v>
      </c>
      <c r="C160" s="204">
        <v>1.4489000000000001</v>
      </c>
      <c r="D160" s="204">
        <v>0.92649999999999999</v>
      </c>
      <c r="E160" s="204">
        <v>1.0245</v>
      </c>
      <c r="F160" s="204">
        <v>0.74009999999999998</v>
      </c>
      <c r="G160" s="206">
        <f>1</f>
        <v>1</v>
      </c>
      <c r="H160" s="204">
        <v>1.0052000000000001</v>
      </c>
      <c r="I160" s="204">
        <v>1.2141999999999999</v>
      </c>
      <c r="J160" s="204">
        <v>1.4233</v>
      </c>
      <c r="K160" s="204">
        <v>1.4204000000000001</v>
      </c>
      <c r="L160" s="204">
        <v>1.4182999999999999</v>
      </c>
      <c r="M160" s="204">
        <v>1.4164000000000001</v>
      </c>
      <c r="N160" s="204">
        <v>1.4139999999999999</v>
      </c>
      <c r="O160" s="204">
        <v>1.4106000000000001</v>
      </c>
      <c r="P160" s="204">
        <v>1.4044000000000001</v>
      </c>
      <c r="Q160" s="204">
        <v>1.3946000000000001</v>
      </c>
      <c r="R160" s="204">
        <v>1.3825000000000001</v>
      </c>
      <c r="S160" s="204">
        <v>1.3692</v>
      </c>
      <c r="T160" s="204">
        <v>1.3559000000000001</v>
      </c>
      <c r="U160" s="204">
        <v>1.3423</v>
      </c>
      <c r="V160" s="204">
        <v>1.3274999999999999</v>
      </c>
      <c r="W160" s="204">
        <v>1.3115000000000001</v>
      </c>
      <c r="X160" s="204">
        <v>1.2943</v>
      </c>
      <c r="Y160" s="204">
        <v>1.2759</v>
      </c>
      <c r="Z160" s="204">
        <v>1.2553000000000001</v>
      </c>
      <c r="AA160" s="204">
        <v>1.2323</v>
      </c>
      <c r="AB160" s="204">
        <v>1.208</v>
      </c>
      <c r="AC160" s="204">
        <v>1.1836</v>
      </c>
      <c r="AD160" s="204">
        <v>1.1600999999999999</v>
      </c>
      <c r="AE160" s="204">
        <v>1.1384000000000001</v>
      </c>
      <c r="AF160" s="204">
        <v>1.1178999999999999</v>
      </c>
      <c r="AG160" s="204">
        <v>1.097</v>
      </c>
      <c r="AH160" s="204">
        <v>1.0743</v>
      </c>
      <c r="AI160" s="204">
        <v>1.0485</v>
      </c>
      <c r="AJ160" s="204">
        <v>1.0174000000000001</v>
      </c>
      <c r="AK160" s="204">
        <v>0.98119999999999996</v>
      </c>
      <c r="AL160" s="204">
        <v>0.94259999999999999</v>
      </c>
      <c r="AM160" s="204">
        <v>0.90410000000000001</v>
      </c>
      <c r="AN160" s="204">
        <v>0.86739999999999995</v>
      </c>
      <c r="AO160" s="204">
        <v>0.83260000000000001</v>
      </c>
      <c r="AP160" s="204">
        <v>0.79830000000000001</v>
      </c>
      <c r="AQ160" s="204">
        <v>0.76449999999999996</v>
      </c>
      <c r="AR160" s="204">
        <v>0.73140000000000005</v>
      </c>
      <c r="AS160" s="48">
        <v>0.69899999999999995</v>
      </c>
    </row>
    <row r="161" spans="1:45">
      <c r="A161" s="48" t="str">
        <v>psgr-ship</v>
      </c>
      <c r="B161" s="48" t="str">
        <v>水运旅客周转量</v>
      </c>
      <c r="C161" s="204">
        <v>1.4974000000000001</v>
      </c>
      <c r="D161" s="204">
        <v>0.61870000000000003</v>
      </c>
      <c r="E161" s="204">
        <v>0.63460000000000005</v>
      </c>
      <c r="F161" s="204">
        <v>0.43930000000000002</v>
      </c>
      <c r="G161" s="206">
        <f>1</f>
        <v>1</v>
      </c>
      <c r="H161" s="204">
        <v>1.0209999999999999</v>
      </c>
      <c r="I161" s="204">
        <v>1.3468</v>
      </c>
      <c r="J161" s="204">
        <v>1.6727000000000001</v>
      </c>
      <c r="K161" s="204">
        <v>1.7071000000000001</v>
      </c>
      <c r="L161" s="204">
        <v>1.7461</v>
      </c>
      <c r="M161" s="204">
        <v>1.7828999999999999</v>
      </c>
      <c r="N161" s="204">
        <v>1.8106</v>
      </c>
      <c r="O161" s="204">
        <v>1.8213999999999999</v>
      </c>
      <c r="P161" s="204">
        <v>1.8205</v>
      </c>
      <c r="Q161" s="204">
        <v>1.8180000000000001</v>
      </c>
      <c r="R161" s="204">
        <v>1.8141</v>
      </c>
      <c r="S161" s="204">
        <v>1.8089</v>
      </c>
      <c r="T161" s="204">
        <v>1.8028</v>
      </c>
      <c r="U161" s="204">
        <v>1.7888999999999999</v>
      </c>
      <c r="V161" s="204">
        <v>1.7632000000000001</v>
      </c>
      <c r="W161" s="204">
        <v>1.7296</v>
      </c>
      <c r="X161" s="204">
        <v>1.6919999999999999</v>
      </c>
      <c r="Y161" s="204">
        <v>1.6540999999999999</v>
      </c>
      <c r="Z161" s="204">
        <v>1.6149</v>
      </c>
      <c r="AA161" s="204">
        <v>1.5709</v>
      </c>
      <c r="AB161" s="204">
        <v>1.5223</v>
      </c>
      <c r="AC161" s="204">
        <v>1.4694</v>
      </c>
      <c r="AD161" s="204">
        <v>1.4125000000000001</v>
      </c>
      <c r="AE161" s="204">
        <v>1.3411</v>
      </c>
      <c r="AF161" s="204">
        <v>1.2555000000000001</v>
      </c>
      <c r="AG161" s="204">
        <v>1.17</v>
      </c>
      <c r="AH161" s="204">
        <v>1.0955999999999999</v>
      </c>
      <c r="AI161" s="204">
        <v>1.0407999999999999</v>
      </c>
      <c r="AJ161" s="204">
        <v>0.99770000000000003</v>
      </c>
      <c r="AK161" s="204">
        <v>0.95720000000000005</v>
      </c>
      <c r="AL161" s="204">
        <v>0.92349999999999999</v>
      </c>
      <c r="AM161" s="204">
        <v>0.90069999999999995</v>
      </c>
      <c r="AN161" s="204">
        <v>0.8921</v>
      </c>
      <c r="AO161" s="204">
        <v>0.8921</v>
      </c>
      <c r="AP161" s="204">
        <v>0.8921</v>
      </c>
      <c r="AQ161" s="204">
        <v>0.8921</v>
      </c>
      <c r="AR161" s="204">
        <v>0.8921</v>
      </c>
      <c r="AS161" s="48">
        <v>0.8921</v>
      </c>
    </row>
    <row r="162" spans="1:45">
      <c r="A162" s="48">
        <v>0</v>
      </c>
      <c r="B162" s="48" t="str">
        <v>营运水运旅客周转量</v>
      </c>
      <c r="C162" s="204">
        <v>1.5250999999999999</v>
      </c>
      <c r="D162" s="204">
        <v>0.62719999999999998</v>
      </c>
      <c r="E162" s="204">
        <v>0.62949999999999995</v>
      </c>
      <c r="F162" s="204">
        <v>0.42970000000000003</v>
      </c>
      <c r="G162" s="206">
        <f>1</f>
        <v>1</v>
      </c>
      <c r="H162" s="204">
        <v>1.0223</v>
      </c>
      <c r="I162" s="204">
        <v>1.3666</v>
      </c>
      <c r="J162" s="204">
        <v>1.7110000000000001</v>
      </c>
      <c r="K162" s="204">
        <v>1.7462</v>
      </c>
      <c r="L162" s="204">
        <v>1.7861</v>
      </c>
      <c r="M162" s="204">
        <v>1.8238000000000001</v>
      </c>
      <c r="N162" s="204">
        <v>1.8521000000000001</v>
      </c>
      <c r="O162" s="204">
        <v>1.8631</v>
      </c>
      <c r="P162" s="204">
        <v>1.8622000000000001</v>
      </c>
      <c r="Q162" s="204">
        <v>1.8596999999999999</v>
      </c>
      <c r="R162" s="204">
        <v>1.8556999999999999</v>
      </c>
      <c r="S162" s="204">
        <v>1.8504</v>
      </c>
      <c r="T162" s="204">
        <v>1.8441000000000001</v>
      </c>
      <c r="U162" s="204">
        <v>1.8299000000000001</v>
      </c>
      <c r="V162" s="204">
        <v>1.8036000000000001</v>
      </c>
      <c r="W162" s="204">
        <v>1.7692000000000001</v>
      </c>
      <c r="X162" s="204">
        <v>1.7307999999999999</v>
      </c>
      <c r="Y162" s="204">
        <v>1.6919999999999999</v>
      </c>
      <c r="Z162" s="204">
        <v>1.6518999999999999</v>
      </c>
      <c r="AA162" s="204">
        <v>1.6069</v>
      </c>
      <c r="AB162" s="204">
        <v>1.5571999999999999</v>
      </c>
      <c r="AC162" s="204">
        <v>1.5031000000000001</v>
      </c>
      <c r="AD162" s="204">
        <v>1.4449000000000001</v>
      </c>
      <c r="AE162" s="204">
        <v>1.3718999999999999</v>
      </c>
      <c r="AF162" s="204">
        <v>1.2842</v>
      </c>
      <c r="AG162" s="204">
        <v>1.1968000000000001</v>
      </c>
      <c r="AH162" s="204">
        <v>1.1207</v>
      </c>
      <c r="AI162" s="204">
        <v>1.0646</v>
      </c>
      <c r="AJ162" s="204">
        <v>1.0205</v>
      </c>
      <c r="AK162" s="204">
        <v>0.97909999999999997</v>
      </c>
      <c r="AL162" s="204">
        <v>0.94469999999999998</v>
      </c>
      <c r="AM162" s="204">
        <v>0.92130000000000001</v>
      </c>
      <c r="AN162" s="204">
        <v>0.91259999999999997</v>
      </c>
      <c r="AO162" s="204">
        <v>0.91259999999999997</v>
      </c>
      <c r="AP162" s="204">
        <v>0.91259999999999997</v>
      </c>
      <c r="AQ162" s="204">
        <v>0.91259999999999997</v>
      </c>
      <c r="AR162" s="204">
        <v>0.91259999999999997</v>
      </c>
      <c r="AS162" s="48">
        <v>0.91259999999999997</v>
      </c>
    </row>
    <row r="163" spans="1:45">
      <c r="A163" s="48">
        <v>0</v>
      </c>
      <c r="B163" s="48" t="str">
        <v>城市轮渡旅客周转量</v>
      </c>
      <c r="C163" s="204">
        <v>1.0383</v>
      </c>
      <c r="D163" s="204">
        <v>0.47799999999999998</v>
      </c>
      <c r="E163" s="204">
        <v>0.71870000000000001</v>
      </c>
      <c r="F163" s="204">
        <v>0.59960000000000002</v>
      </c>
      <c r="G163" s="206">
        <f>1</f>
        <v>1</v>
      </c>
      <c r="H163" s="204">
        <v>1</v>
      </c>
      <c r="I163" s="204">
        <v>1.0192000000000001</v>
      </c>
      <c r="J163" s="204">
        <v>1.0383</v>
      </c>
      <c r="K163" s="204">
        <v>1.0597000000000001</v>
      </c>
      <c r="L163" s="204">
        <v>1.0839000000000001</v>
      </c>
      <c r="M163" s="204">
        <v>1.1067</v>
      </c>
      <c r="N163" s="204">
        <v>1.1238999999999999</v>
      </c>
      <c r="O163" s="204">
        <v>1.1306</v>
      </c>
      <c r="P163" s="204">
        <v>1.1301000000000001</v>
      </c>
      <c r="Q163" s="204">
        <v>1.1286</v>
      </c>
      <c r="R163" s="204">
        <v>1.1261000000000001</v>
      </c>
      <c r="S163" s="204">
        <v>1.1229</v>
      </c>
      <c r="T163" s="204">
        <v>1.1191</v>
      </c>
      <c r="U163" s="204">
        <v>1.1104000000000001</v>
      </c>
      <c r="V163" s="204">
        <v>1.0945</v>
      </c>
      <c r="W163" s="204">
        <v>1.0736000000000001</v>
      </c>
      <c r="X163" s="204">
        <v>1.0503</v>
      </c>
      <c r="Y163" s="204">
        <v>1.0267999999999999</v>
      </c>
      <c r="Z163" s="204">
        <v>1.0024999999999999</v>
      </c>
      <c r="AA163" s="204">
        <v>0.97509999999999997</v>
      </c>
      <c r="AB163" s="204">
        <v>0.94499999999999995</v>
      </c>
      <c r="AC163" s="204">
        <v>0.91210000000000002</v>
      </c>
      <c r="AD163" s="204">
        <v>0.87680000000000002</v>
      </c>
      <c r="AE163" s="204">
        <v>0.83250000000000002</v>
      </c>
      <c r="AF163" s="204">
        <v>0.77929999999999999</v>
      </c>
      <c r="AG163" s="204">
        <v>0.72629999999999995</v>
      </c>
      <c r="AH163" s="204">
        <v>0.68010000000000004</v>
      </c>
      <c r="AI163" s="204">
        <v>0.64610000000000001</v>
      </c>
      <c r="AJ163" s="204">
        <v>0.61929999999999996</v>
      </c>
      <c r="AK163" s="204">
        <v>0.59419999999999995</v>
      </c>
      <c r="AL163" s="204">
        <v>0.57330000000000003</v>
      </c>
      <c r="AM163" s="204">
        <v>0.55910000000000004</v>
      </c>
      <c r="AN163" s="204">
        <v>0.55379999999999996</v>
      </c>
      <c r="AO163" s="204">
        <v>0.55379999999999996</v>
      </c>
      <c r="AP163" s="204">
        <v>0.55379999999999996</v>
      </c>
      <c r="AQ163" s="204">
        <v>0.55379999999999996</v>
      </c>
      <c r="AR163" s="204">
        <v>0.55379999999999996</v>
      </c>
      <c r="AS163" s="48">
        <v>0.55379999999999996</v>
      </c>
    </row>
    <row r="164" spans="1:45">
      <c r="A164" s="48" t="str">
        <v>psgr-aircraft</v>
      </c>
      <c r="B164" s="48" t="str">
        <v>民用航空旅客周转量</v>
      </c>
      <c r="C164" s="204">
        <v>1.1674</v>
      </c>
      <c r="D164" s="204">
        <v>0.62939999999999996</v>
      </c>
      <c r="E164" s="204">
        <v>0.6512</v>
      </c>
      <c r="F164" s="204">
        <v>0.39029999999999998</v>
      </c>
      <c r="G164" s="206">
        <f>1</f>
        <v>1</v>
      </c>
      <c r="H164" s="204">
        <v>1.0281</v>
      </c>
      <c r="I164" s="204">
        <v>1.4908999999999999</v>
      </c>
      <c r="J164" s="204">
        <v>1.7830999999999999</v>
      </c>
      <c r="K164" s="204">
        <v>1.8765000000000001</v>
      </c>
      <c r="L164" s="204">
        <v>1.9885999999999999</v>
      </c>
      <c r="M164" s="204">
        <v>2.1131000000000002</v>
      </c>
      <c r="N164" s="204">
        <v>2.2418</v>
      </c>
      <c r="O164" s="204">
        <v>2.3643000000000001</v>
      </c>
      <c r="P164" s="204">
        <v>2.4893000000000001</v>
      </c>
      <c r="Q164" s="204">
        <v>2.6253000000000002</v>
      </c>
      <c r="R164" s="204">
        <v>2.7572999999999999</v>
      </c>
      <c r="S164" s="204">
        <v>2.8673999999999999</v>
      </c>
      <c r="T164" s="204">
        <v>2.9359000000000002</v>
      </c>
      <c r="U164" s="204">
        <v>2.9750000000000001</v>
      </c>
      <c r="V164" s="204">
        <v>3.0114999999999998</v>
      </c>
      <c r="W164" s="204">
        <v>3.0476000000000001</v>
      </c>
      <c r="X164" s="204">
        <v>3.0853000000000002</v>
      </c>
      <c r="Y164" s="204">
        <v>3.1267999999999998</v>
      </c>
      <c r="Z164" s="204">
        <v>3.1751</v>
      </c>
      <c r="AA164" s="204">
        <v>3.2290000000000001</v>
      </c>
      <c r="AB164" s="204">
        <v>3.2848999999999999</v>
      </c>
      <c r="AC164" s="204">
        <v>3.3391999999999999</v>
      </c>
      <c r="AD164" s="204">
        <v>3.3877999999999999</v>
      </c>
      <c r="AE164" s="204">
        <v>3.4291</v>
      </c>
      <c r="AF164" s="204">
        <v>3.4651999999999998</v>
      </c>
      <c r="AG164" s="204">
        <v>3.4980000000000002</v>
      </c>
      <c r="AH164" s="204">
        <v>3.5295000000000001</v>
      </c>
      <c r="AI164" s="204">
        <v>3.5617000000000001</v>
      </c>
      <c r="AJ164" s="204">
        <v>3.5872000000000002</v>
      </c>
      <c r="AK164" s="204">
        <v>3.6013000000000002</v>
      </c>
      <c r="AL164" s="204">
        <v>3.6097999999999999</v>
      </c>
      <c r="AM164" s="204">
        <v>3.6183000000000001</v>
      </c>
      <c r="AN164" s="204">
        <v>3.6316999999999999</v>
      </c>
      <c r="AO164" s="204">
        <v>3.6494</v>
      </c>
      <c r="AP164" s="204">
        <v>3.6682000000000001</v>
      </c>
      <c r="AQ164" s="204">
        <v>3.6888999999999998</v>
      </c>
      <c r="AR164" s="204">
        <v>3.7126999999999999</v>
      </c>
      <c r="AS164" s="48">
        <v>3.7404999999999999</v>
      </c>
    </row>
    <row r="165" spans="1:45">
      <c r="A165" s="48">
        <v>0</v>
      </c>
      <c r="B165" s="48" t="str">
        <v>国内民航周转量</v>
      </c>
      <c r="C165" s="204">
        <v>0.96450000000000002</v>
      </c>
      <c r="D165" s="204">
        <v>0.66579999999999995</v>
      </c>
      <c r="E165" s="204">
        <v>0.73050000000000004</v>
      </c>
      <c r="F165" s="204">
        <v>0.43169999999999997</v>
      </c>
      <c r="G165" s="206">
        <f>1</f>
        <v>1</v>
      </c>
      <c r="H165" s="204">
        <v>1.03</v>
      </c>
      <c r="I165" s="204">
        <v>1.3446</v>
      </c>
      <c r="J165" s="204">
        <v>1.6592</v>
      </c>
      <c r="K165" s="204">
        <v>1.7470000000000001</v>
      </c>
      <c r="L165" s="204">
        <v>1.8549</v>
      </c>
      <c r="M165" s="204">
        <v>1.9759</v>
      </c>
      <c r="N165" s="204">
        <v>2.1006</v>
      </c>
      <c r="O165" s="204">
        <v>2.2172000000000001</v>
      </c>
      <c r="P165" s="204">
        <v>2.3353999999999999</v>
      </c>
      <c r="Q165" s="204">
        <v>2.4649000000000001</v>
      </c>
      <c r="R165" s="204">
        <v>2.5884</v>
      </c>
      <c r="S165" s="204">
        <v>2.6857000000000002</v>
      </c>
      <c r="T165" s="204">
        <v>2.7341000000000002</v>
      </c>
      <c r="U165" s="204">
        <v>2.7475999999999998</v>
      </c>
      <c r="V165" s="204">
        <v>2.7565</v>
      </c>
      <c r="W165" s="204">
        <v>2.7631000000000001</v>
      </c>
      <c r="X165" s="204">
        <v>2.7698</v>
      </c>
      <c r="Y165" s="204">
        <v>2.7789999999999999</v>
      </c>
      <c r="Z165" s="204">
        <v>2.7936999999999999</v>
      </c>
      <c r="AA165" s="204">
        <v>2.8127</v>
      </c>
      <c r="AB165" s="204">
        <v>2.8317999999999999</v>
      </c>
      <c r="AC165" s="204">
        <v>2.8466</v>
      </c>
      <c r="AD165" s="204">
        <v>2.8525</v>
      </c>
      <c r="AE165" s="204">
        <v>2.8473999999999999</v>
      </c>
      <c r="AF165" s="204">
        <v>2.8336000000000001</v>
      </c>
      <c r="AG165" s="204">
        <v>2.8130999999999999</v>
      </c>
      <c r="AH165" s="204">
        <v>2.7879999999999998</v>
      </c>
      <c r="AI165" s="204">
        <v>2.7605</v>
      </c>
      <c r="AJ165" s="204">
        <v>2.7218</v>
      </c>
      <c r="AK165" s="204">
        <v>2.6665999999999999</v>
      </c>
      <c r="AL165" s="204">
        <v>2.6011000000000002</v>
      </c>
      <c r="AM165" s="204">
        <v>2.5314999999999999</v>
      </c>
      <c r="AN165" s="204">
        <v>2.4632999999999998</v>
      </c>
      <c r="AO165" s="204">
        <v>2.3955000000000002</v>
      </c>
      <c r="AP165" s="204">
        <v>2.3241000000000001</v>
      </c>
      <c r="AQ165" s="204">
        <v>2.2498999999999998</v>
      </c>
      <c r="AR165" s="204">
        <v>2.1739000000000002</v>
      </c>
      <c r="AS165" s="48">
        <v>2.0966999999999998</v>
      </c>
    </row>
    <row r="166" spans="1:45">
      <c r="A166" s="48">
        <v>0</v>
      </c>
      <c r="B166" s="48" t="str">
        <v>国际民航周转量</v>
      </c>
      <c r="C166" s="204">
        <v>2.6425000000000001</v>
      </c>
      <c r="D166" s="204">
        <v>0.36499999999999999</v>
      </c>
      <c r="E166" s="204">
        <v>7.4700000000000003E-2</v>
      </c>
      <c r="F166" s="204">
        <v>8.9800000000000005E-2</v>
      </c>
      <c r="G166" s="206">
        <f>1</f>
        <v>1</v>
      </c>
      <c r="H166" s="204">
        <v>1.0143</v>
      </c>
      <c r="I166" s="204">
        <v>2.5548999999999999</v>
      </c>
      <c r="J166" s="204">
        <v>2.6835</v>
      </c>
      <c r="K166" s="204">
        <v>2.8187000000000002</v>
      </c>
      <c r="L166" s="204">
        <v>2.9609000000000001</v>
      </c>
      <c r="M166" s="204">
        <v>3.1105999999999998</v>
      </c>
      <c r="N166" s="204">
        <v>3.2682000000000002</v>
      </c>
      <c r="O166" s="204">
        <v>3.4339</v>
      </c>
      <c r="P166" s="204">
        <v>3.6084000000000001</v>
      </c>
      <c r="Q166" s="204">
        <v>3.7919999999999998</v>
      </c>
      <c r="R166" s="204">
        <v>3.9853000000000001</v>
      </c>
      <c r="S166" s="204">
        <v>4.1887999999999996</v>
      </c>
      <c r="T166" s="204">
        <v>4.4029999999999996</v>
      </c>
      <c r="U166" s="204">
        <v>4.6285999999999996</v>
      </c>
      <c r="V166" s="204">
        <v>4.8659999999999997</v>
      </c>
      <c r="W166" s="204">
        <v>5.1159999999999997</v>
      </c>
      <c r="X166" s="204">
        <v>5.3792999999999997</v>
      </c>
      <c r="Y166" s="204">
        <v>5.6566000000000001</v>
      </c>
      <c r="Z166" s="204">
        <v>5.9485999999999999</v>
      </c>
      <c r="AA166" s="204">
        <v>6.2561999999999998</v>
      </c>
      <c r="AB166" s="204">
        <v>6.5800999999999998</v>
      </c>
      <c r="AC166" s="204">
        <v>6.9212999999999996</v>
      </c>
      <c r="AD166" s="204">
        <v>7.2808000000000002</v>
      </c>
      <c r="AE166" s="204">
        <v>7.6595000000000004</v>
      </c>
      <c r="AF166" s="204">
        <v>8.0585000000000004</v>
      </c>
      <c r="AG166" s="204">
        <v>8.4788999999999994</v>
      </c>
      <c r="AH166" s="204">
        <v>8.9217999999999993</v>
      </c>
      <c r="AI166" s="204">
        <v>9.3886000000000003</v>
      </c>
      <c r="AJ166" s="204">
        <v>9.8804999999999996</v>
      </c>
      <c r="AK166" s="204">
        <v>10.398899999999999</v>
      </c>
      <c r="AL166" s="204">
        <v>10.9453</v>
      </c>
      <c r="AM166" s="204">
        <v>11.521100000000001</v>
      </c>
      <c r="AN166" s="204">
        <v>12.1282</v>
      </c>
      <c r="AO166" s="204">
        <v>12.768000000000001</v>
      </c>
      <c r="AP166" s="204">
        <v>13.442600000000001</v>
      </c>
      <c r="AQ166" s="204">
        <v>14.153700000000001</v>
      </c>
      <c r="AR166" s="204">
        <v>14.9034</v>
      </c>
      <c r="AS166" s="48">
        <v>15.693899999999999</v>
      </c>
    </row>
    <row r="167" spans="1:45">
      <c r="A167" s="48" t="str">
        <v>psgr-ldv</v>
      </c>
      <c r="B167" s="48" t="str">
        <v>轻型车旅客周转量</v>
      </c>
      <c r="C167" s="204">
        <v>0.88470000000000004</v>
      </c>
      <c r="D167" s="204">
        <v>0.88339999999999996</v>
      </c>
      <c r="E167" s="204">
        <v>0.90010000000000001</v>
      </c>
      <c r="F167" s="204">
        <v>0.96250000000000002</v>
      </c>
      <c r="G167" s="206">
        <f>1</f>
        <v>1</v>
      </c>
      <c r="H167" s="204">
        <v>1.0378000000000001</v>
      </c>
      <c r="I167" s="204">
        <v>1.0879000000000001</v>
      </c>
      <c r="J167" s="204">
        <v>1.1379999999999999</v>
      </c>
      <c r="K167" s="204">
        <v>1.1637</v>
      </c>
      <c r="L167" s="204">
        <v>1.1857</v>
      </c>
      <c r="M167" s="204">
        <v>1.2041999999999999</v>
      </c>
      <c r="N167" s="204">
        <v>1.2197</v>
      </c>
      <c r="O167" s="204">
        <v>1.2322</v>
      </c>
      <c r="P167" s="204">
        <v>1.2423</v>
      </c>
      <c r="Q167" s="204">
        <v>1.25</v>
      </c>
      <c r="R167" s="204">
        <v>1.2557</v>
      </c>
      <c r="S167" s="204">
        <v>1.2596000000000001</v>
      </c>
      <c r="T167" s="204">
        <v>1.2618</v>
      </c>
      <c r="U167" s="204">
        <v>1.2625</v>
      </c>
      <c r="V167" s="204">
        <v>1.262</v>
      </c>
      <c r="W167" s="204">
        <v>1.2604</v>
      </c>
      <c r="X167" s="204">
        <v>1.2578</v>
      </c>
      <c r="Y167" s="204">
        <v>1.2543</v>
      </c>
      <c r="Z167" s="204">
        <v>1.25</v>
      </c>
      <c r="AA167" s="204">
        <v>1.2451000000000001</v>
      </c>
      <c r="AB167" s="204">
        <v>1.2395</v>
      </c>
      <c r="AC167" s="204">
        <v>1.2334000000000001</v>
      </c>
      <c r="AD167" s="204">
        <v>1.2266999999999999</v>
      </c>
      <c r="AE167" s="204">
        <v>1.2195</v>
      </c>
      <c r="AF167" s="204">
        <v>1.2118</v>
      </c>
      <c r="AG167" s="204">
        <v>1.2036</v>
      </c>
      <c r="AH167" s="204">
        <v>1.1947000000000001</v>
      </c>
      <c r="AI167" s="204">
        <v>1.1853</v>
      </c>
      <c r="AJ167" s="204">
        <v>1.1752</v>
      </c>
      <c r="AK167" s="204">
        <v>1.1641999999999999</v>
      </c>
      <c r="AL167" s="204">
        <v>1.1524000000000001</v>
      </c>
      <c r="AM167" s="204">
        <v>1.1395999999999999</v>
      </c>
      <c r="AN167" s="204">
        <v>1.1255999999999999</v>
      </c>
      <c r="AO167" s="204">
        <v>1.1103000000000001</v>
      </c>
      <c r="AP167" s="204">
        <v>1.0935999999999999</v>
      </c>
      <c r="AQ167" s="204">
        <v>1.0751999999999999</v>
      </c>
      <c r="AR167" s="204">
        <v>1.0548999999999999</v>
      </c>
      <c r="AS167" s="48">
        <v>1.0325</v>
      </c>
    </row>
    <row r="168" spans="1:45">
      <c r="A168" s="48">
        <v>0</v>
      </c>
      <c r="B168" s="48" t="str">
        <v>私家车出行周转量</v>
      </c>
      <c r="C168" s="204">
        <v>0.8518</v>
      </c>
      <c r="D168" s="204">
        <v>0.86150000000000004</v>
      </c>
      <c r="E168" s="204">
        <v>0.88890000000000002</v>
      </c>
      <c r="F168" s="204">
        <v>0.96250000000000002</v>
      </c>
      <c r="G168" s="206">
        <f>1</f>
        <v>1</v>
      </c>
      <c r="H168" s="204">
        <v>1.0506</v>
      </c>
      <c r="I168" s="204">
        <v>1.1149</v>
      </c>
      <c r="J168" s="204">
        <v>1.1803999999999999</v>
      </c>
      <c r="K168" s="204">
        <v>1.2242999999999999</v>
      </c>
      <c r="L168" s="204">
        <v>1.2648999999999999</v>
      </c>
      <c r="M168" s="204">
        <v>1.3025</v>
      </c>
      <c r="N168" s="204">
        <v>1.3372999999999999</v>
      </c>
      <c r="O168" s="204">
        <v>1.3693</v>
      </c>
      <c r="P168" s="204">
        <v>1.3865000000000001</v>
      </c>
      <c r="Q168" s="204">
        <v>1.4011</v>
      </c>
      <c r="R168" s="204">
        <v>1.4136</v>
      </c>
      <c r="S168" s="204">
        <v>1.4239999999999999</v>
      </c>
      <c r="T168" s="204">
        <v>1.4326000000000001</v>
      </c>
      <c r="U168" s="204">
        <v>1.4421999999999999</v>
      </c>
      <c r="V168" s="204">
        <v>1.4502999999999999</v>
      </c>
      <c r="W168" s="204">
        <v>1.4571000000000001</v>
      </c>
      <c r="X168" s="204">
        <v>1.4628000000000001</v>
      </c>
      <c r="Y168" s="204">
        <v>1.4674</v>
      </c>
      <c r="Z168" s="204">
        <v>1.4690000000000001</v>
      </c>
      <c r="AA168" s="204">
        <v>1.4697</v>
      </c>
      <c r="AB168" s="204">
        <v>1.4697</v>
      </c>
      <c r="AC168" s="204">
        <v>1.4689000000000001</v>
      </c>
      <c r="AD168" s="204">
        <v>1.4674</v>
      </c>
      <c r="AE168" s="204">
        <v>1.4622999999999999</v>
      </c>
      <c r="AF168" s="204">
        <v>1.4564999999999999</v>
      </c>
      <c r="AG168" s="204">
        <v>1.45</v>
      </c>
      <c r="AH168" s="204">
        <v>1.4428000000000001</v>
      </c>
      <c r="AI168" s="204">
        <v>1.4348000000000001</v>
      </c>
      <c r="AJ168" s="204">
        <v>1.4241999999999999</v>
      </c>
      <c r="AK168" s="204">
        <v>1.4127000000000001</v>
      </c>
      <c r="AL168" s="204">
        <v>1.4</v>
      </c>
      <c r="AM168" s="204">
        <v>1.3861000000000001</v>
      </c>
      <c r="AN168" s="204">
        <v>1.3707</v>
      </c>
      <c r="AO168" s="204">
        <v>1.3524</v>
      </c>
      <c r="AP168" s="204">
        <v>1.3322000000000001</v>
      </c>
      <c r="AQ168" s="204">
        <v>1.31</v>
      </c>
      <c r="AR168" s="204">
        <v>1.2855000000000001</v>
      </c>
      <c r="AS168" s="48">
        <v>1.2584</v>
      </c>
    </row>
    <row r="169" spans="1:45">
      <c r="A169" s="48">
        <v>0</v>
      </c>
      <c r="B169" s="48" t="str">
        <v>出租网约车出行周转量</v>
      </c>
      <c r="C169" s="204">
        <v>0.98340000000000005</v>
      </c>
      <c r="D169" s="204">
        <v>0.94920000000000004</v>
      </c>
      <c r="E169" s="204">
        <v>0.93359999999999999</v>
      </c>
      <c r="F169" s="204">
        <v>0.96250000000000002</v>
      </c>
      <c r="G169" s="206">
        <f>1</f>
        <v>1</v>
      </c>
      <c r="H169" s="204">
        <v>0.99919999999999998</v>
      </c>
      <c r="I169" s="204">
        <v>1.0069999999999999</v>
      </c>
      <c r="J169" s="204">
        <v>1.0109999999999999</v>
      </c>
      <c r="K169" s="204">
        <v>0.98219999999999996</v>
      </c>
      <c r="L169" s="204">
        <v>0.94810000000000005</v>
      </c>
      <c r="M169" s="204">
        <v>0.90949999999999998</v>
      </c>
      <c r="N169" s="204">
        <v>0.86699999999999999</v>
      </c>
      <c r="O169" s="204">
        <v>0.82130000000000003</v>
      </c>
      <c r="P169" s="204">
        <v>0.81</v>
      </c>
      <c r="Q169" s="204">
        <v>0.79690000000000005</v>
      </c>
      <c r="R169" s="204">
        <v>0.78239999999999998</v>
      </c>
      <c r="S169" s="204">
        <v>0.76649999999999996</v>
      </c>
      <c r="T169" s="204">
        <v>0.74960000000000004</v>
      </c>
      <c r="U169" s="204">
        <v>0.72389999999999999</v>
      </c>
      <c r="V169" s="204">
        <v>0.69750000000000001</v>
      </c>
      <c r="W169" s="204">
        <v>0.67049999999999998</v>
      </c>
      <c r="X169" s="204">
        <v>0.6431</v>
      </c>
      <c r="Y169" s="204">
        <v>0.61529999999999996</v>
      </c>
      <c r="Z169" s="204">
        <v>0.59340000000000004</v>
      </c>
      <c r="AA169" s="204">
        <v>0.57140000000000002</v>
      </c>
      <c r="AB169" s="204">
        <v>0.54930000000000001</v>
      </c>
      <c r="AC169" s="204">
        <v>0.52700000000000002</v>
      </c>
      <c r="AD169" s="204">
        <v>0.50480000000000003</v>
      </c>
      <c r="AE169" s="204">
        <v>0.4914</v>
      </c>
      <c r="AF169" s="204">
        <v>0.47799999999999998</v>
      </c>
      <c r="AG169" s="204">
        <v>0.46450000000000002</v>
      </c>
      <c r="AH169" s="204">
        <v>0.45090000000000002</v>
      </c>
      <c r="AI169" s="204">
        <v>0.43730000000000002</v>
      </c>
      <c r="AJ169" s="204">
        <v>0.4284</v>
      </c>
      <c r="AK169" s="204">
        <v>0.41930000000000001</v>
      </c>
      <c r="AL169" s="204">
        <v>0.41010000000000002</v>
      </c>
      <c r="AM169" s="204">
        <v>0.40050000000000002</v>
      </c>
      <c r="AN169" s="204">
        <v>0.39069999999999999</v>
      </c>
      <c r="AO169" s="204">
        <v>0.38469999999999999</v>
      </c>
      <c r="AP169" s="204">
        <v>0.37809999999999999</v>
      </c>
      <c r="AQ169" s="204">
        <v>0.37109999999999999</v>
      </c>
      <c r="AR169" s="204">
        <v>0.36330000000000001</v>
      </c>
      <c r="AS169" s="48">
        <v>0.35499999999999998</v>
      </c>
    </row>
    <row r="170" spans="1:45">
      <c r="A170" s="48" t="str">
        <v>psgr-motorbike</v>
      </c>
      <c r="B170" s="48" t="str">
        <v>两轮车出行量</v>
      </c>
      <c r="C170" s="204">
        <v>0</v>
      </c>
      <c r="D170" s="204">
        <v>0</v>
      </c>
      <c r="E170" s="204">
        <v>0</v>
      </c>
      <c r="F170" s="204">
        <v>1</v>
      </c>
      <c r="G170" s="206">
        <f>1</f>
        <v>1</v>
      </c>
      <c r="H170" s="204">
        <v>1.0434000000000001</v>
      </c>
      <c r="I170" s="204">
        <v>1.0939000000000001</v>
      </c>
      <c r="J170" s="204">
        <v>1.1443000000000001</v>
      </c>
      <c r="K170" s="204">
        <v>1.1700999999999999</v>
      </c>
      <c r="L170" s="204">
        <v>1.1921999999999999</v>
      </c>
      <c r="M170" s="204">
        <v>1.2108000000000001</v>
      </c>
      <c r="N170" s="204">
        <v>1.2262999999999999</v>
      </c>
      <c r="O170" s="204">
        <v>1.2390000000000001</v>
      </c>
      <c r="P170" s="204">
        <v>1.2491000000000001</v>
      </c>
      <c r="Q170" s="204">
        <v>1.2568999999999999</v>
      </c>
      <c r="R170" s="204">
        <v>1.2625999999999999</v>
      </c>
      <c r="S170" s="204">
        <v>1.2665</v>
      </c>
      <c r="T170" s="204">
        <v>1.2686999999999999</v>
      </c>
      <c r="U170" s="204">
        <v>1.2695000000000001</v>
      </c>
      <c r="V170" s="204">
        <v>1.2688999999999999</v>
      </c>
      <c r="W170" s="204">
        <v>1.2673000000000001</v>
      </c>
      <c r="X170" s="204">
        <v>1.2646999999999999</v>
      </c>
      <c r="Y170" s="204">
        <v>1.2611000000000001</v>
      </c>
      <c r="Z170" s="204">
        <v>1.2568999999999999</v>
      </c>
      <c r="AA170" s="204">
        <v>1.2519</v>
      </c>
      <c r="AB170" s="204">
        <v>1.2463</v>
      </c>
      <c r="AC170" s="204">
        <v>1.2401</v>
      </c>
      <c r="AD170" s="204">
        <v>1.2334000000000001</v>
      </c>
      <c r="AE170" s="204">
        <v>1.2262</v>
      </c>
      <c r="AF170" s="204">
        <v>1.2183999999999999</v>
      </c>
      <c r="AG170" s="204">
        <v>1.2101999999999999</v>
      </c>
      <c r="AH170" s="204">
        <v>1.2013</v>
      </c>
      <c r="AI170" s="204">
        <v>1.1918</v>
      </c>
      <c r="AJ170" s="204">
        <v>1.1816</v>
      </c>
      <c r="AK170" s="204">
        <v>1.1706000000000001</v>
      </c>
      <c r="AL170" s="204">
        <v>1.1587000000000001</v>
      </c>
      <c r="AM170" s="204">
        <v>1.1457999999999999</v>
      </c>
      <c r="AN170" s="204">
        <v>1.1317999999999999</v>
      </c>
      <c r="AO170" s="204">
        <v>1.1164000000000001</v>
      </c>
      <c r="AP170" s="204">
        <v>1.0995999999999999</v>
      </c>
      <c r="AQ170" s="204">
        <v>1.0810999999999999</v>
      </c>
      <c r="AR170" s="204">
        <v>1.0606</v>
      </c>
      <c r="AS170" s="48">
        <v>1.0381</v>
      </c>
    </row>
    <row r="171" spans="1:45">
      <c r="A171" s="48">
        <v>0</v>
      </c>
      <c r="B171" s="48" t="str">
        <v>摩托车出行量</v>
      </c>
      <c r="C171" s="204">
        <v>0</v>
      </c>
      <c r="D171" s="204">
        <v>0</v>
      </c>
      <c r="E171" s="204">
        <v>0</v>
      </c>
      <c r="F171" s="204">
        <v>1</v>
      </c>
      <c r="G171" s="206">
        <f>1</f>
        <v>1</v>
      </c>
      <c r="H171" s="204">
        <v>1.0679000000000001</v>
      </c>
      <c r="I171" s="204">
        <v>1.1194999999999999</v>
      </c>
      <c r="J171" s="204">
        <v>1.171</v>
      </c>
      <c r="K171" s="204">
        <v>1.1975</v>
      </c>
      <c r="L171" s="204">
        <v>1.2201</v>
      </c>
      <c r="M171" s="204">
        <v>1.2392000000000001</v>
      </c>
      <c r="N171" s="204">
        <v>1.2549999999999999</v>
      </c>
      <c r="O171" s="204">
        <v>1.268</v>
      </c>
      <c r="P171" s="204">
        <v>1.2783</v>
      </c>
      <c r="Q171" s="204">
        <v>1.2863</v>
      </c>
      <c r="R171" s="204">
        <v>1.2921</v>
      </c>
      <c r="S171" s="204">
        <v>1.2961</v>
      </c>
      <c r="T171" s="204">
        <v>1.2984</v>
      </c>
      <c r="U171" s="204">
        <v>1.2991999999999999</v>
      </c>
      <c r="V171" s="204">
        <v>1.2986</v>
      </c>
      <c r="W171" s="204">
        <v>1.2968999999999999</v>
      </c>
      <c r="X171" s="204">
        <v>1.2942</v>
      </c>
      <c r="Y171" s="204">
        <v>1.2907</v>
      </c>
      <c r="Z171" s="204">
        <v>1.2863</v>
      </c>
      <c r="AA171" s="204">
        <v>1.2811999999999999</v>
      </c>
      <c r="AB171" s="204">
        <v>1.2754000000000001</v>
      </c>
      <c r="AC171" s="204">
        <v>1.2690999999999999</v>
      </c>
      <c r="AD171" s="204">
        <v>1.2623</v>
      </c>
      <c r="AE171" s="204">
        <v>1.2548999999999999</v>
      </c>
      <c r="AF171" s="204">
        <v>1.2470000000000001</v>
      </c>
      <c r="AG171" s="204">
        <v>1.2384999999999999</v>
      </c>
      <c r="AH171" s="204">
        <v>1.2294</v>
      </c>
      <c r="AI171" s="204">
        <v>1.2197</v>
      </c>
      <c r="AJ171" s="204">
        <v>1.2093</v>
      </c>
      <c r="AK171" s="204">
        <v>1.198</v>
      </c>
      <c r="AL171" s="204">
        <v>1.1859</v>
      </c>
      <c r="AM171" s="204">
        <v>1.1727000000000001</v>
      </c>
      <c r="AN171" s="204">
        <v>1.1583000000000001</v>
      </c>
      <c r="AO171" s="204">
        <v>1.1426000000000001</v>
      </c>
      <c r="AP171" s="204">
        <v>1.1253</v>
      </c>
      <c r="AQ171" s="204">
        <v>1.1064000000000001</v>
      </c>
      <c r="AR171" s="204">
        <v>1.0854999999999999</v>
      </c>
      <c r="AS171" s="48">
        <v>1.0624</v>
      </c>
    </row>
    <row r="172" spans="1:45">
      <c r="A172" s="48">
        <v>0</v>
      </c>
      <c r="B172" s="48" t="str">
        <v>电自行车出行量</v>
      </c>
      <c r="C172" s="204">
        <v>0.8508</v>
      </c>
      <c r="D172" s="204">
        <v>0.88060000000000005</v>
      </c>
      <c r="E172" s="204">
        <v>0.94030000000000002</v>
      </c>
      <c r="F172" s="204">
        <v>1</v>
      </c>
      <c r="G172" s="206">
        <f>1</f>
        <v>1</v>
      </c>
      <c r="H172" s="204">
        <v>1.0298</v>
      </c>
      <c r="I172" s="204">
        <v>1.0795999999999999</v>
      </c>
      <c r="J172" s="204">
        <v>1.1293</v>
      </c>
      <c r="K172" s="204">
        <v>1.1549</v>
      </c>
      <c r="L172" s="204">
        <v>1.1766000000000001</v>
      </c>
      <c r="M172" s="204">
        <v>1.1950000000000001</v>
      </c>
      <c r="N172" s="204">
        <v>1.2103999999999999</v>
      </c>
      <c r="O172" s="204">
        <v>1.2228000000000001</v>
      </c>
      <c r="P172" s="204">
        <v>1.2327999999999999</v>
      </c>
      <c r="Q172" s="204">
        <v>1.2404999999999999</v>
      </c>
      <c r="R172" s="204">
        <v>1.2461</v>
      </c>
      <c r="S172" s="204">
        <v>1.25</v>
      </c>
      <c r="T172" s="204">
        <v>1.2521</v>
      </c>
      <c r="U172" s="204">
        <v>1.2528999999999999</v>
      </c>
      <c r="V172" s="204">
        <v>1.2524</v>
      </c>
      <c r="W172" s="204">
        <v>1.2507999999999999</v>
      </c>
      <c r="X172" s="204">
        <v>1.2482</v>
      </c>
      <c r="Y172" s="204">
        <v>1.2446999999999999</v>
      </c>
      <c r="Z172" s="204">
        <v>1.2404999999999999</v>
      </c>
      <c r="AA172" s="204">
        <v>1.2356</v>
      </c>
      <c r="AB172" s="204">
        <v>1.23</v>
      </c>
      <c r="AC172" s="204">
        <v>1.2239</v>
      </c>
      <c r="AD172" s="204">
        <v>1.2173</v>
      </c>
      <c r="AE172" s="204">
        <v>1.2101999999999999</v>
      </c>
      <c r="AF172" s="204">
        <v>1.2025999999999999</v>
      </c>
      <c r="AG172" s="204">
        <v>1.1943999999999999</v>
      </c>
      <c r="AH172" s="204">
        <v>1.1856</v>
      </c>
      <c r="AI172" s="204">
        <v>1.1762999999999999</v>
      </c>
      <c r="AJ172" s="204">
        <v>1.1661999999999999</v>
      </c>
      <c r="AK172" s="204">
        <v>1.1554</v>
      </c>
      <c r="AL172" s="204">
        <v>1.1435999999999999</v>
      </c>
      <c r="AM172" s="204">
        <v>1.1309</v>
      </c>
      <c r="AN172" s="204">
        <v>1.117</v>
      </c>
      <c r="AO172" s="204">
        <v>1.1019000000000001</v>
      </c>
      <c r="AP172" s="204">
        <v>1.0851999999999999</v>
      </c>
      <c r="AQ172" s="204">
        <v>1.0669999999999999</v>
      </c>
      <c r="AR172" s="204">
        <v>1.0468</v>
      </c>
      <c r="AS172" s="48">
        <v>1.0246</v>
      </c>
    </row>
    <row r="173" spans="1:45">
      <c r="A173" s="48" t="str">
        <v>frgt-rail</v>
      </c>
      <c r="B173" s="48" t="str">
        <v>铁路货物周转量</v>
      </c>
      <c r="C173" s="204">
        <v>0.86399999999999999</v>
      </c>
      <c r="D173" s="204">
        <v>0.87350000000000005</v>
      </c>
      <c r="E173" s="204">
        <v>0.95140000000000002</v>
      </c>
      <c r="F173" s="204">
        <v>1.0288999999999999</v>
      </c>
      <c r="G173" s="206">
        <f>1</f>
        <v>1</v>
      </c>
      <c r="H173" s="204">
        <v>1.0437000000000001</v>
      </c>
      <c r="I173" s="204">
        <v>1.0826</v>
      </c>
      <c r="J173" s="204">
        <v>1.1131</v>
      </c>
      <c r="K173" s="204">
        <v>1.1362000000000001</v>
      </c>
      <c r="L173" s="204">
        <v>1.1556999999999999</v>
      </c>
      <c r="M173" s="204">
        <v>1.1728000000000001</v>
      </c>
      <c r="N173" s="204">
        <v>1.1888000000000001</v>
      </c>
      <c r="O173" s="204">
        <v>1.2050000000000001</v>
      </c>
      <c r="P173" s="204">
        <v>1.2208000000000001</v>
      </c>
      <c r="Q173" s="204">
        <v>1.2355</v>
      </c>
      <c r="R173" s="204">
        <v>1.2499</v>
      </c>
      <c r="S173" s="204">
        <v>1.2648999999999999</v>
      </c>
      <c r="T173" s="204">
        <v>1.2814000000000001</v>
      </c>
      <c r="U173" s="204">
        <v>1.3012999999999999</v>
      </c>
      <c r="V173" s="204">
        <v>1.3243</v>
      </c>
      <c r="W173" s="204">
        <v>1.3476999999999999</v>
      </c>
      <c r="X173" s="204">
        <v>1.369</v>
      </c>
      <c r="Y173" s="204">
        <v>1.3853</v>
      </c>
      <c r="Z173" s="204">
        <v>1.3969</v>
      </c>
      <c r="AA173" s="204">
        <v>1.4064000000000001</v>
      </c>
      <c r="AB173" s="204">
        <v>1.4148000000000001</v>
      </c>
      <c r="AC173" s="204">
        <v>1.4229000000000001</v>
      </c>
      <c r="AD173" s="204">
        <v>1.4316</v>
      </c>
      <c r="AE173" s="204">
        <v>1.4407000000000001</v>
      </c>
      <c r="AF173" s="204">
        <v>1.4498</v>
      </c>
      <c r="AG173" s="204">
        <v>1.4589000000000001</v>
      </c>
      <c r="AH173" s="204">
        <v>1.4681999999999999</v>
      </c>
      <c r="AI173" s="204">
        <v>1.4779</v>
      </c>
      <c r="AJ173" s="204">
        <v>1.4879</v>
      </c>
      <c r="AK173" s="204">
        <v>1.4984</v>
      </c>
      <c r="AL173" s="204">
        <v>1.5089999999999999</v>
      </c>
      <c r="AM173" s="204">
        <v>1.5197000000000001</v>
      </c>
      <c r="AN173" s="204">
        <v>1.5303</v>
      </c>
      <c r="AO173" s="204">
        <v>1.5407999999999999</v>
      </c>
      <c r="AP173" s="204">
        <v>1.5512999999999999</v>
      </c>
      <c r="AQ173" s="204">
        <v>1.5618000000000001</v>
      </c>
      <c r="AR173" s="204">
        <v>1.5723</v>
      </c>
      <c r="AS173" s="48">
        <v>1.5828</v>
      </c>
    </row>
    <row r="174" spans="1:45">
      <c r="A174" s="48">
        <v>0</v>
      </c>
      <c r="B174" s="48" t="str">
        <v>公路货物周转量</v>
      </c>
      <c r="C174" s="204">
        <v>0</v>
      </c>
      <c r="D174" s="204">
        <v>0</v>
      </c>
      <c r="E174" s="204">
        <v>0</v>
      </c>
      <c r="F174" s="204">
        <v>0</v>
      </c>
      <c r="G174" s="206">
        <f>1</f>
        <v>1</v>
      </c>
      <c r="H174" s="204">
        <v>1.0593999999999999</v>
      </c>
      <c r="I174" s="204">
        <v>1.1194999999999999</v>
      </c>
      <c r="J174" s="204">
        <v>1.1709000000000001</v>
      </c>
      <c r="K174" s="204">
        <v>1.2133</v>
      </c>
      <c r="L174" s="204">
        <v>1.2537</v>
      </c>
      <c r="M174" s="204">
        <v>1.2934000000000001</v>
      </c>
      <c r="N174" s="204">
        <v>1.3332999999999999</v>
      </c>
      <c r="O174" s="204">
        <v>1.3749</v>
      </c>
      <c r="P174" s="204">
        <v>1.419</v>
      </c>
      <c r="Q174" s="204">
        <v>1.4646999999999999</v>
      </c>
      <c r="R174" s="204">
        <v>1.5109999999999999</v>
      </c>
      <c r="S174" s="204">
        <v>1.5566</v>
      </c>
      <c r="T174" s="204">
        <v>1.6004</v>
      </c>
      <c r="U174" s="204">
        <v>1.6413</v>
      </c>
      <c r="V174" s="204">
        <v>1.6803999999999999</v>
      </c>
      <c r="W174" s="204">
        <v>1.7186999999999999</v>
      </c>
      <c r="X174" s="204">
        <v>1.7578</v>
      </c>
      <c r="Y174" s="204">
        <v>1.7992999999999999</v>
      </c>
      <c r="Z174" s="204">
        <v>1.8435999999999999</v>
      </c>
      <c r="AA174" s="204">
        <v>1.89</v>
      </c>
      <c r="AB174" s="204">
        <v>1.9377</v>
      </c>
      <c r="AC174" s="204">
        <v>1.9861</v>
      </c>
      <c r="AD174" s="204">
        <v>2.0341999999999998</v>
      </c>
      <c r="AE174" s="204">
        <v>2.0829</v>
      </c>
      <c r="AF174" s="204">
        <v>2.1328</v>
      </c>
      <c r="AG174" s="204">
        <v>2.1825000000000001</v>
      </c>
      <c r="AH174" s="204">
        <v>2.2307999999999999</v>
      </c>
      <c r="AI174" s="204">
        <v>2.2759</v>
      </c>
      <c r="AJ174" s="204">
        <v>2.3193999999999999</v>
      </c>
      <c r="AK174" s="204">
        <v>2.3624999999999998</v>
      </c>
      <c r="AL174" s="204">
        <v>2.4034</v>
      </c>
      <c r="AM174" s="204">
        <v>2.4397000000000002</v>
      </c>
      <c r="AN174" s="204">
        <v>2.4693000000000001</v>
      </c>
      <c r="AO174" s="204">
        <v>2.4941</v>
      </c>
      <c r="AP174" s="204">
        <v>2.5169999999999999</v>
      </c>
      <c r="AQ174" s="204">
        <v>2.5369000000000002</v>
      </c>
      <c r="AR174" s="204">
        <v>2.5529000000000002</v>
      </c>
      <c r="AS174" s="48">
        <v>2.5638000000000001</v>
      </c>
    </row>
    <row r="175" spans="1:45">
      <c r="A175" s="48" t="str">
        <v>frgt-HDV</v>
      </c>
      <c r="B175" s="48" t="str">
        <v>重型货车货运周转量</v>
      </c>
      <c r="C175" s="204">
        <v>0.85429999999999995</v>
      </c>
      <c r="D175" s="204">
        <v>0.86199999999999999</v>
      </c>
      <c r="E175" s="204">
        <v>0.98970000000000002</v>
      </c>
      <c r="F175" s="204">
        <v>0.9879</v>
      </c>
      <c r="G175" s="206">
        <f>1</f>
        <v>1</v>
      </c>
      <c r="H175" s="204">
        <v>1.0593999999999999</v>
      </c>
      <c r="I175" s="204">
        <v>1.1194999999999999</v>
      </c>
      <c r="J175" s="204">
        <v>1.1709000000000001</v>
      </c>
      <c r="K175" s="204">
        <v>1.2133</v>
      </c>
      <c r="L175" s="204">
        <v>1.2537</v>
      </c>
      <c r="M175" s="204">
        <v>1.2934000000000001</v>
      </c>
      <c r="N175" s="204">
        <v>1.3332999999999999</v>
      </c>
      <c r="O175" s="204">
        <v>1.3749</v>
      </c>
      <c r="P175" s="204">
        <v>1.419</v>
      </c>
      <c r="Q175" s="204">
        <v>1.4646999999999999</v>
      </c>
      <c r="R175" s="204">
        <v>1.5109999999999999</v>
      </c>
      <c r="S175" s="204">
        <v>1.5566</v>
      </c>
      <c r="T175" s="204">
        <v>1.6004</v>
      </c>
      <c r="U175" s="204">
        <v>1.6413</v>
      </c>
      <c r="V175" s="204">
        <v>1.6803999999999999</v>
      </c>
      <c r="W175" s="204">
        <v>1.7186999999999999</v>
      </c>
      <c r="X175" s="204">
        <v>1.7578</v>
      </c>
      <c r="Y175" s="204">
        <v>1.7992999999999999</v>
      </c>
      <c r="Z175" s="204">
        <v>1.8435999999999999</v>
      </c>
      <c r="AA175" s="204">
        <v>1.89</v>
      </c>
      <c r="AB175" s="204">
        <v>1.9377</v>
      </c>
      <c r="AC175" s="204">
        <v>1.9861</v>
      </c>
      <c r="AD175" s="204">
        <v>2.0341999999999998</v>
      </c>
      <c r="AE175" s="204">
        <v>2.0829</v>
      </c>
      <c r="AF175" s="204">
        <v>2.1328</v>
      </c>
      <c r="AG175" s="204">
        <v>2.1825000000000001</v>
      </c>
      <c r="AH175" s="204">
        <v>2.2307999999999999</v>
      </c>
      <c r="AI175" s="204">
        <v>2.2759</v>
      </c>
      <c r="AJ175" s="204">
        <v>2.3193999999999999</v>
      </c>
      <c r="AK175" s="204">
        <v>2.3624999999999998</v>
      </c>
      <c r="AL175" s="204">
        <v>2.4034</v>
      </c>
      <c r="AM175" s="204">
        <v>2.4397000000000002</v>
      </c>
      <c r="AN175" s="204">
        <v>2.4693000000000001</v>
      </c>
      <c r="AO175" s="204">
        <v>2.4941</v>
      </c>
      <c r="AP175" s="204">
        <v>2.5169999999999999</v>
      </c>
      <c r="AQ175" s="204">
        <v>2.5369000000000002</v>
      </c>
      <c r="AR175" s="204">
        <v>2.5529000000000002</v>
      </c>
      <c r="AS175" s="48">
        <v>2.5638000000000001</v>
      </c>
    </row>
    <row r="176" spans="1:45">
      <c r="A176" s="48" t="str">
        <v>frgt-LDV</v>
      </c>
      <c r="B176" s="48" t="str">
        <v>轻型货车货运周转量</v>
      </c>
      <c r="C176" s="204">
        <v>0</v>
      </c>
      <c r="D176" s="204">
        <v>0</v>
      </c>
      <c r="E176" s="204">
        <v>0</v>
      </c>
      <c r="F176" s="204">
        <v>1</v>
      </c>
      <c r="G176" s="206">
        <f>1</f>
        <v>1</v>
      </c>
      <c r="H176" s="204">
        <v>1.0593999999999999</v>
      </c>
      <c r="I176" s="204">
        <v>1.1194999999999999</v>
      </c>
      <c r="J176" s="204">
        <v>1.1709000000000001</v>
      </c>
      <c r="K176" s="204">
        <v>1.2133</v>
      </c>
      <c r="L176" s="204">
        <v>1.2537</v>
      </c>
      <c r="M176" s="204">
        <v>1.2934000000000001</v>
      </c>
      <c r="N176" s="204">
        <v>1.3332999999999999</v>
      </c>
      <c r="O176" s="204">
        <v>1.3749</v>
      </c>
      <c r="P176" s="204">
        <v>1.419</v>
      </c>
      <c r="Q176" s="204">
        <v>1.4646999999999999</v>
      </c>
      <c r="R176" s="204">
        <v>1.5109999999999999</v>
      </c>
      <c r="S176" s="204">
        <v>1.5566</v>
      </c>
      <c r="T176" s="204">
        <v>1.6004</v>
      </c>
      <c r="U176" s="204">
        <v>1.6413</v>
      </c>
      <c r="V176" s="204">
        <v>1.6803999999999999</v>
      </c>
      <c r="W176" s="204">
        <v>1.7186999999999999</v>
      </c>
      <c r="X176" s="204">
        <v>1.7578</v>
      </c>
      <c r="Y176" s="204">
        <v>1.7992999999999999</v>
      </c>
      <c r="Z176" s="204">
        <v>1.8435999999999999</v>
      </c>
      <c r="AA176" s="204">
        <v>1.89</v>
      </c>
      <c r="AB176" s="204">
        <v>1.9377</v>
      </c>
      <c r="AC176" s="204">
        <v>1.9861</v>
      </c>
      <c r="AD176" s="204">
        <v>2.0341999999999998</v>
      </c>
      <c r="AE176" s="204">
        <v>2.0829</v>
      </c>
      <c r="AF176" s="204">
        <v>2.1328</v>
      </c>
      <c r="AG176" s="204">
        <v>2.1825000000000001</v>
      </c>
      <c r="AH176" s="204">
        <v>2.2307999999999999</v>
      </c>
      <c r="AI176" s="204">
        <v>2.2759</v>
      </c>
      <c r="AJ176" s="204">
        <v>2.3193999999999999</v>
      </c>
      <c r="AK176" s="204">
        <v>2.3624999999999998</v>
      </c>
      <c r="AL176" s="204">
        <v>2.4034</v>
      </c>
      <c r="AM176" s="204">
        <v>2.4397000000000002</v>
      </c>
      <c r="AN176" s="204">
        <v>2.4693000000000001</v>
      </c>
      <c r="AO176" s="204">
        <v>2.4941</v>
      </c>
      <c r="AP176" s="204">
        <v>2.5169999999999999</v>
      </c>
      <c r="AQ176" s="204">
        <v>2.5369000000000002</v>
      </c>
      <c r="AR176" s="204">
        <v>2.5529000000000002</v>
      </c>
      <c r="AS176" s="48">
        <v>2.5638000000000001</v>
      </c>
    </row>
    <row r="177" spans="1:45">
      <c r="A177" s="48" t="str">
        <v>frgt-ships</v>
      </c>
      <c r="B177" s="48" t="str">
        <v>水运货物周转量</v>
      </c>
      <c r="C177" s="204">
        <v>0.84909999999999997</v>
      </c>
      <c r="D177" s="204">
        <v>0.86439999999999995</v>
      </c>
      <c r="E177" s="204">
        <v>0.94389999999999996</v>
      </c>
      <c r="F177" s="204">
        <v>0.98819999999999997</v>
      </c>
      <c r="G177" s="206">
        <f>1</f>
        <v>1</v>
      </c>
      <c r="H177" s="204">
        <v>1.0555000000000001</v>
      </c>
      <c r="I177" s="204">
        <v>1.0764</v>
      </c>
      <c r="J177" s="204">
        <v>1.1023000000000001</v>
      </c>
      <c r="K177" s="204">
        <v>1.1256999999999999</v>
      </c>
      <c r="L177" s="204">
        <v>1.1475</v>
      </c>
      <c r="M177" s="204">
        <v>1.1722999999999999</v>
      </c>
      <c r="N177" s="204">
        <v>1.1958</v>
      </c>
      <c r="O177" s="204">
        <v>1.2205999999999999</v>
      </c>
      <c r="P177" s="204">
        <v>1.2461</v>
      </c>
      <c r="Q177" s="204">
        <v>1.2694000000000001</v>
      </c>
      <c r="R177" s="204">
        <v>1.2949999999999999</v>
      </c>
      <c r="S177" s="204">
        <v>1.3208</v>
      </c>
      <c r="T177" s="204">
        <v>1.3451</v>
      </c>
      <c r="U177" s="204">
        <v>1.3721000000000001</v>
      </c>
      <c r="V177" s="204">
        <v>1.4009</v>
      </c>
      <c r="W177" s="204">
        <v>1.4293</v>
      </c>
      <c r="X177" s="204">
        <v>1.4545999999999999</v>
      </c>
      <c r="Y177" s="204">
        <v>1.4733000000000001</v>
      </c>
      <c r="Z177" s="204">
        <v>1.4901</v>
      </c>
      <c r="AA177" s="204">
        <v>1.5062</v>
      </c>
      <c r="AB177" s="204">
        <v>1.5196000000000001</v>
      </c>
      <c r="AC177" s="204">
        <v>1.5347999999999999</v>
      </c>
      <c r="AD177" s="204">
        <v>1.5504</v>
      </c>
      <c r="AE177" s="204">
        <v>1.5659000000000001</v>
      </c>
      <c r="AF177" s="204">
        <v>1.5813999999999999</v>
      </c>
      <c r="AG177" s="204">
        <v>1.5956999999999999</v>
      </c>
      <c r="AH177" s="204">
        <v>1.6112</v>
      </c>
      <c r="AI177" s="204">
        <v>1.6248</v>
      </c>
      <c r="AJ177" s="204">
        <v>1.6395999999999999</v>
      </c>
      <c r="AK177" s="204">
        <v>1.6535</v>
      </c>
      <c r="AL177" s="204">
        <v>1.6673</v>
      </c>
      <c r="AM177" s="204">
        <v>1.6811</v>
      </c>
      <c r="AN177" s="204">
        <v>1.6949000000000001</v>
      </c>
      <c r="AO177" s="204">
        <v>1.7088000000000001</v>
      </c>
      <c r="AP177" s="204">
        <v>1.7225999999999999</v>
      </c>
      <c r="AQ177" s="204">
        <v>1.7364999999999999</v>
      </c>
      <c r="AR177" s="204">
        <v>1.7504</v>
      </c>
      <c r="AS177" s="48">
        <v>1.7643</v>
      </c>
    </row>
    <row r="178" spans="1:45">
      <c r="A178" s="48">
        <v>0</v>
      </c>
      <c r="B178" s="48" t="str">
        <v>远洋货物周转量</v>
      </c>
      <c r="C178" s="204">
        <v>0.85960000000000003</v>
      </c>
      <c r="D178" s="204">
        <v>0.88149999999999995</v>
      </c>
      <c r="E178" s="204">
        <v>0.95950000000000002</v>
      </c>
      <c r="F178" s="204">
        <v>1</v>
      </c>
      <c r="G178" s="206">
        <f>1</f>
        <v>1</v>
      </c>
      <c r="H178" s="204">
        <v>1.0706</v>
      </c>
      <c r="I178" s="204">
        <v>1.0935999999999999</v>
      </c>
      <c r="J178" s="204">
        <v>1.1245000000000001</v>
      </c>
      <c r="K178" s="204">
        <v>1.1489</v>
      </c>
      <c r="L178" s="204">
        <v>1.17</v>
      </c>
      <c r="M178" s="204">
        <v>1.1968000000000001</v>
      </c>
      <c r="N178" s="204">
        <v>1.2210000000000001</v>
      </c>
      <c r="O178" s="204">
        <v>1.2474000000000001</v>
      </c>
      <c r="P178" s="204">
        <v>1.2748999999999999</v>
      </c>
      <c r="Q178" s="204">
        <v>1.2978000000000001</v>
      </c>
      <c r="R178" s="204">
        <v>1.3249</v>
      </c>
      <c r="S178" s="204">
        <v>1.3524</v>
      </c>
      <c r="T178" s="204">
        <v>1.377</v>
      </c>
      <c r="U178" s="204">
        <v>1.4040999999999999</v>
      </c>
      <c r="V178" s="204">
        <v>1.4320999999999999</v>
      </c>
      <c r="W178" s="204">
        <v>1.4602999999999999</v>
      </c>
      <c r="X178" s="204">
        <v>1.4876</v>
      </c>
      <c r="Y178" s="204">
        <v>1.5115000000000001</v>
      </c>
      <c r="Z178" s="204">
        <v>1.5386</v>
      </c>
      <c r="AA178" s="204">
        <v>1.5657000000000001</v>
      </c>
      <c r="AB178" s="204">
        <v>1.5885</v>
      </c>
      <c r="AC178" s="204">
        <v>1.6149</v>
      </c>
      <c r="AD178" s="204">
        <v>1.6415999999999999</v>
      </c>
      <c r="AE178" s="204">
        <v>1.6675</v>
      </c>
      <c r="AF178" s="204">
        <v>1.6932</v>
      </c>
      <c r="AG178" s="204">
        <v>1.7164999999999999</v>
      </c>
      <c r="AH178" s="204">
        <v>1.7428999999999999</v>
      </c>
      <c r="AI178" s="204">
        <v>1.7664</v>
      </c>
      <c r="AJ178" s="204">
        <v>1.7931999999999999</v>
      </c>
      <c r="AK178" s="204">
        <v>1.8186</v>
      </c>
      <c r="AL178" s="204">
        <v>1.8440000000000001</v>
      </c>
      <c r="AM178" s="204">
        <v>1.8694</v>
      </c>
      <c r="AN178" s="204">
        <v>1.8948</v>
      </c>
      <c r="AO178" s="204">
        <v>1.9201999999999999</v>
      </c>
      <c r="AP178" s="204">
        <v>1.9456</v>
      </c>
      <c r="AQ178" s="204">
        <v>1.9710000000000001</v>
      </c>
      <c r="AR178" s="204">
        <v>1.9964</v>
      </c>
      <c r="AS178" s="48">
        <v>2.0217999999999998</v>
      </c>
    </row>
    <row r="179" spans="1:45">
      <c r="A179" s="48">
        <v>0</v>
      </c>
      <c r="B179" s="48" t="str">
        <v>内河货物周转量</v>
      </c>
      <c r="C179" s="204">
        <v>0.85680000000000001</v>
      </c>
      <c r="D179" s="204">
        <v>0.8377</v>
      </c>
      <c r="E179" s="204">
        <v>0.93220000000000003</v>
      </c>
      <c r="F179" s="204">
        <v>1</v>
      </c>
      <c r="G179" s="206">
        <f>1</f>
        <v>1</v>
      </c>
      <c r="H179" s="204">
        <v>1.0918000000000001</v>
      </c>
      <c r="I179" s="204">
        <v>1.1171</v>
      </c>
      <c r="J179" s="204">
        <v>1.1432</v>
      </c>
      <c r="K179" s="204">
        <v>1.1691</v>
      </c>
      <c r="L179" s="204">
        <v>1.1936</v>
      </c>
      <c r="M179" s="204">
        <v>1.2174</v>
      </c>
      <c r="N179" s="204">
        <v>1.2415</v>
      </c>
      <c r="O179" s="204">
        <v>1.2667999999999999</v>
      </c>
      <c r="P179" s="204">
        <v>1.2936000000000001</v>
      </c>
      <c r="Q179" s="204">
        <v>1.3210999999999999</v>
      </c>
      <c r="R179" s="204">
        <v>1.3492</v>
      </c>
      <c r="S179" s="204">
        <v>1.3778999999999999</v>
      </c>
      <c r="T179" s="204">
        <v>1.4069</v>
      </c>
      <c r="U179" s="204">
        <v>1.4404999999999999</v>
      </c>
      <c r="V179" s="204">
        <v>1.4792000000000001</v>
      </c>
      <c r="W179" s="204">
        <v>1.5165</v>
      </c>
      <c r="X179" s="204">
        <v>1.5454000000000001</v>
      </c>
      <c r="Y179" s="204">
        <v>1.5583</v>
      </c>
      <c r="Z179" s="204">
        <v>1.5604</v>
      </c>
      <c r="AA179" s="204">
        <v>1.5617000000000001</v>
      </c>
      <c r="AB179" s="204">
        <v>1.5627</v>
      </c>
      <c r="AC179" s="204">
        <v>1.5637000000000001</v>
      </c>
      <c r="AD179" s="204">
        <v>1.5648</v>
      </c>
      <c r="AE179" s="204">
        <v>1.5660000000000001</v>
      </c>
      <c r="AF179" s="204">
        <v>1.5672999999999999</v>
      </c>
      <c r="AG179" s="204">
        <v>1.5686</v>
      </c>
      <c r="AH179" s="204">
        <v>1.5699000000000001</v>
      </c>
      <c r="AI179" s="204">
        <v>1.5712999999999999</v>
      </c>
      <c r="AJ179" s="204">
        <v>1.5727</v>
      </c>
      <c r="AK179" s="204">
        <v>1.5742</v>
      </c>
      <c r="AL179" s="204">
        <v>1.5758000000000001</v>
      </c>
      <c r="AM179" s="204">
        <v>1.5772999999999999</v>
      </c>
      <c r="AN179" s="204">
        <v>1.5788</v>
      </c>
      <c r="AO179" s="204">
        <v>1.5803</v>
      </c>
      <c r="AP179" s="204">
        <v>1.5818000000000001</v>
      </c>
      <c r="AQ179" s="204">
        <v>1.5832999999999999</v>
      </c>
      <c r="AR179" s="204">
        <v>1.5848</v>
      </c>
      <c r="AS179" s="48">
        <v>1.5863</v>
      </c>
    </row>
    <row r="180" spans="1:45">
      <c r="A180" s="48">
        <v>0</v>
      </c>
      <c r="B180" s="48" t="str">
        <v>沿海货物周转量</v>
      </c>
      <c r="C180" s="204">
        <v>0.82909999999999995</v>
      </c>
      <c r="D180" s="204">
        <v>0.85019999999999996</v>
      </c>
      <c r="E180" s="204">
        <v>0.9254</v>
      </c>
      <c r="F180" s="204">
        <v>0.96450000000000002</v>
      </c>
      <c r="G180" s="206">
        <f>1</f>
        <v>1</v>
      </c>
      <c r="H180" s="204">
        <v>1.0150999999999999</v>
      </c>
      <c r="I180" s="204">
        <v>1.0305</v>
      </c>
      <c r="J180" s="204">
        <v>1.0486</v>
      </c>
      <c r="K180" s="204">
        <v>1.0693999999999999</v>
      </c>
      <c r="L180" s="204">
        <v>1.091</v>
      </c>
      <c r="M180" s="204">
        <v>1.1131</v>
      </c>
      <c r="N180" s="204">
        <v>1.1354</v>
      </c>
      <c r="O180" s="204">
        <v>1.1574</v>
      </c>
      <c r="P180" s="204">
        <v>1.1793</v>
      </c>
      <c r="Q180" s="204">
        <v>1.2012</v>
      </c>
      <c r="R180" s="204">
        <v>1.2231000000000001</v>
      </c>
      <c r="S180" s="204">
        <v>1.2448999999999999</v>
      </c>
      <c r="T180" s="204">
        <v>1.2666999999999999</v>
      </c>
      <c r="U180" s="204">
        <v>1.2902</v>
      </c>
      <c r="V180" s="204">
        <v>1.3156000000000001</v>
      </c>
      <c r="W180" s="204">
        <v>1.3401000000000001</v>
      </c>
      <c r="X180" s="204">
        <v>1.3607</v>
      </c>
      <c r="Y180" s="204">
        <v>1.3742000000000001</v>
      </c>
      <c r="Z180" s="204">
        <v>1.3818999999999999</v>
      </c>
      <c r="AA180" s="204">
        <v>1.3877999999999999</v>
      </c>
      <c r="AB180" s="204">
        <v>1.3926000000000001</v>
      </c>
      <c r="AC180" s="204">
        <v>1.3971</v>
      </c>
      <c r="AD180" s="204">
        <v>1.4021999999999999</v>
      </c>
      <c r="AE180" s="204">
        <v>1.4081999999999999</v>
      </c>
      <c r="AF180" s="204">
        <v>1.4148000000000001</v>
      </c>
      <c r="AG180" s="204">
        <v>1.4211</v>
      </c>
      <c r="AH180" s="204">
        <v>1.4265000000000001</v>
      </c>
      <c r="AI180" s="204">
        <v>1.4301999999999999</v>
      </c>
      <c r="AJ180" s="204">
        <v>1.4326000000000001</v>
      </c>
      <c r="AK180" s="204">
        <v>1.4345000000000001</v>
      </c>
      <c r="AL180" s="204">
        <v>1.4360999999999999</v>
      </c>
      <c r="AM180" s="204">
        <v>1.4376</v>
      </c>
      <c r="AN180" s="204">
        <v>1.4392</v>
      </c>
      <c r="AO180" s="204">
        <v>1.4410000000000001</v>
      </c>
      <c r="AP180" s="204">
        <v>1.4428000000000001</v>
      </c>
      <c r="AQ180" s="204">
        <v>1.4446000000000001</v>
      </c>
      <c r="AR180" s="204">
        <v>1.4463999999999999</v>
      </c>
      <c r="AS180" s="48">
        <v>1.4481999999999999</v>
      </c>
    </row>
    <row r="181" spans="1:45">
      <c r="A181" s="48" t="str">
        <v>frgt-aircraft</v>
      </c>
      <c r="B181" s="48" t="str">
        <v>民用航空货物周转量</v>
      </c>
      <c r="C181" s="204">
        <v>0.98170000000000002</v>
      </c>
      <c r="D181" s="204">
        <v>0.89590000000000003</v>
      </c>
      <c r="E181" s="204">
        <v>1.0375000000000001</v>
      </c>
      <c r="F181" s="204">
        <v>0.94769999999999999</v>
      </c>
      <c r="G181" s="206">
        <f>1</f>
        <v>1</v>
      </c>
      <c r="H181" s="204">
        <v>1.0578000000000001</v>
      </c>
      <c r="I181" s="204">
        <v>1.1724000000000001</v>
      </c>
      <c r="J181" s="204">
        <v>1.2155</v>
      </c>
      <c r="K181" s="204">
        <v>1.2597</v>
      </c>
      <c r="L181" s="204">
        <v>1.3046</v>
      </c>
      <c r="M181" s="204">
        <v>1.3499000000000001</v>
      </c>
      <c r="N181" s="204">
        <v>1.3952</v>
      </c>
      <c r="O181" s="204">
        <v>1.4400999999999999</v>
      </c>
      <c r="P181" s="204">
        <v>1.4845999999999999</v>
      </c>
      <c r="Q181" s="204">
        <v>1.5288999999999999</v>
      </c>
      <c r="R181" s="204">
        <v>1.5730999999999999</v>
      </c>
      <c r="S181" s="204">
        <v>1.6169</v>
      </c>
      <c r="T181" s="204">
        <v>1.6601999999999999</v>
      </c>
      <c r="U181" s="204">
        <v>1.7035</v>
      </c>
      <c r="V181" s="204">
        <v>1.7467999999999999</v>
      </c>
      <c r="W181" s="204">
        <v>1.7896000000000001</v>
      </c>
      <c r="X181" s="204">
        <v>1.8311999999999999</v>
      </c>
      <c r="Y181" s="204">
        <v>1.8708</v>
      </c>
      <c r="Z181" s="204">
        <v>1.9087000000000001</v>
      </c>
      <c r="AA181" s="204">
        <v>1.9459</v>
      </c>
      <c r="AB181" s="204">
        <v>1.9825999999999999</v>
      </c>
      <c r="AC181" s="204">
        <v>2.0188999999999999</v>
      </c>
      <c r="AD181" s="204">
        <v>2.0550000000000002</v>
      </c>
      <c r="AE181" s="204">
        <v>2.0909</v>
      </c>
      <c r="AF181" s="204">
        <v>2.1265999999999998</v>
      </c>
      <c r="AG181" s="204">
        <v>2.1619000000000002</v>
      </c>
      <c r="AH181" s="204">
        <v>2.1968999999999999</v>
      </c>
      <c r="AI181" s="204">
        <v>2.2313999999999998</v>
      </c>
      <c r="AJ181" s="204">
        <v>2.2654000000000001</v>
      </c>
      <c r="AK181" s="204">
        <v>2.2991000000000001</v>
      </c>
      <c r="AL181" s="204">
        <v>2.3323</v>
      </c>
      <c r="AM181" s="204">
        <v>2.3652000000000002</v>
      </c>
      <c r="AN181" s="204">
        <v>2.3978000000000002</v>
      </c>
      <c r="AO181" s="204">
        <v>2.4300999999999999</v>
      </c>
      <c r="AP181" s="204">
        <v>2.4619</v>
      </c>
      <c r="AQ181" s="204">
        <v>2.4933999999999998</v>
      </c>
      <c r="AR181" s="204">
        <v>2.5245000000000002</v>
      </c>
      <c r="AS181" s="48">
        <v>2.5550999999999999</v>
      </c>
    </row>
    <row r="182" spans="1:45">
      <c r="A182" s="48">
        <v>0</v>
      </c>
      <c r="B182" s="48" t="str">
        <v>国内民航货物周转量</v>
      </c>
      <c r="C182" s="204">
        <v>1.1851</v>
      </c>
      <c r="D182" s="204">
        <v>1.0235000000000001</v>
      </c>
      <c r="E182" s="204">
        <v>1.0645</v>
      </c>
      <c r="F182" s="204">
        <v>0.78869999999999996</v>
      </c>
      <c r="G182" s="206">
        <f>1</f>
        <v>1</v>
      </c>
      <c r="H182" s="204">
        <v>1.0627</v>
      </c>
      <c r="I182" s="204">
        <v>1.0952999999999999</v>
      </c>
      <c r="J182" s="204">
        <v>1.1301000000000001</v>
      </c>
      <c r="K182" s="204">
        <v>1.1682999999999999</v>
      </c>
      <c r="L182" s="204">
        <v>1.2090000000000001</v>
      </c>
      <c r="M182" s="204">
        <v>1.2509999999999999</v>
      </c>
      <c r="N182" s="204">
        <v>1.2927999999999999</v>
      </c>
      <c r="O182" s="204">
        <v>1.3324</v>
      </c>
      <c r="P182" s="204">
        <v>1.3702000000000001</v>
      </c>
      <c r="Q182" s="204">
        <v>1.4072</v>
      </c>
      <c r="R182" s="204">
        <v>1.4434</v>
      </c>
      <c r="S182" s="204">
        <v>1.478</v>
      </c>
      <c r="T182" s="204">
        <v>1.5107999999999999</v>
      </c>
      <c r="U182" s="204">
        <v>1.5435000000000001</v>
      </c>
      <c r="V182" s="204">
        <v>1.5768</v>
      </c>
      <c r="W182" s="204">
        <v>1.6080000000000001</v>
      </c>
      <c r="X182" s="204">
        <v>1.6345000000000001</v>
      </c>
      <c r="Y182" s="204">
        <v>1.6536</v>
      </c>
      <c r="Z182" s="204">
        <v>1.6664000000000001</v>
      </c>
      <c r="AA182" s="204">
        <v>1.6768000000000001</v>
      </c>
      <c r="AB182" s="204">
        <v>1.6855</v>
      </c>
      <c r="AC182" s="204">
        <v>1.6933</v>
      </c>
      <c r="AD182" s="204">
        <v>1.7012</v>
      </c>
      <c r="AE182" s="204">
        <v>1.7091000000000001</v>
      </c>
      <c r="AF182" s="204">
        <v>1.7169000000000001</v>
      </c>
      <c r="AG182" s="204">
        <v>1.7241</v>
      </c>
      <c r="AH182" s="204">
        <v>1.7307999999999999</v>
      </c>
      <c r="AI182" s="204">
        <v>1.7369000000000001</v>
      </c>
      <c r="AJ182" s="204">
        <v>1.7422</v>
      </c>
      <c r="AK182" s="204">
        <v>1.7471000000000001</v>
      </c>
      <c r="AL182" s="204">
        <v>1.7516</v>
      </c>
      <c r="AM182" s="204">
        <v>1.756</v>
      </c>
      <c r="AN182" s="204">
        <v>1.7605999999999999</v>
      </c>
      <c r="AO182" s="204">
        <v>1.7654000000000001</v>
      </c>
      <c r="AP182" s="204">
        <v>1.7702</v>
      </c>
      <c r="AQ182" s="204">
        <v>1.7748999999999999</v>
      </c>
      <c r="AR182" s="204">
        <v>1.7797000000000001</v>
      </c>
      <c r="AS182" s="48">
        <v>1.7844</v>
      </c>
    </row>
    <row r="183" spans="1:45">
      <c r="A183" s="48">
        <v>0</v>
      </c>
      <c r="B183" s="48" t="str">
        <v>国际民航货物周转量</v>
      </c>
      <c r="C183" s="204">
        <v>0.91479999999999995</v>
      </c>
      <c r="D183" s="204">
        <v>0.85399999999999998</v>
      </c>
      <c r="E183" s="204">
        <v>1.0286</v>
      </c>
      <c r="F183" s="204">
        <v>1</v>
      </c>
      <c r="G183" s="206">
        <f>1</f>
        <v>1</v>
      </c>
      <c r="H183" s="204">
        <v>1.0562</v>
      </c>
      <c r="I183" s="204">
        <v>1.1977</v>
      </c>
      <c r="J183" s="204">
        <v>1.2436</v>
      </c>
      <c r="K183" s="204">
        <v>1.2897000000000001</v>
      </c>
      <c r="L183" s="204">
        <v>1.3360000000000001</v>
      </c>
      <c r="M183" s="204">
        <v>1.3824000000000001</v>
      </c>
      <c r="N183" s="204">
        <v>1.4289000000000001</v>
      </c>
      <c r="O183" s="204">
        <v>1.4755</v>
      </c>
      <c r="P183" s="204">
        <v>1.5222</v>
      </c>
      <c r="Q183" s="204">
        <v>1.5689</v>
      </c>
      <c r="R183" s="204">
        <v>1.6156999999999999</v>
      </c>
      <c r="S183" s="204">
        <v>1.6625000000000001</v>
      </c>
      <c r="T183" s="204">
        <v>1.7093</v>
      </c>
      <c r="U183" s="204">
        <v>1.756</v>
      </c>
      <c r="V183" s="204">
        <v>1.8027</v>
      </c>
      <c r="W183" s="204">
        <v>1.8492999999999999</v>
      </c>
      <c r="X183" s="204">
        <v>1.8957999999999999</v>
      </c>
      <c r="Y183" s="204">
        <v>1.9420999999999999</v>
      </c>
      <c r="Z183" s="204">
        <v>1.9883999999999999</v>
      </c>
      <c r="AA183" s="204">
        <v>2.0344000000000002</v>
      </c>
      <c r="AB183" s="204">
        <v>2.0802</v>
      </c>
      <c r="AC183" s="204">
        <v>2.1259000000000001</v>
      </c>
      <c r="AD183" s="204">
        <v>2.1713</v>
      </c>
      <c r="AE183" s="204">
        <v>2.2164000000000001</v>
      </c>
      <c r="AF183" s="204">
        <v>2.2612999999999999</v>
      </c>
      <c r="AG183" s="204">
        <v>2.3058000000000001</v>
      </c>
      <c r="AH183" s="204">
        <v>2.35</v>
      </c>
      <c r="AI183" s="204">
        <v>2.3938999999999999</v>
      </c>
      <c r="AJ183" s="204">
        <v>2.4373999999999998</v>
      </c>
      <c r="AK183" s="204">
        <v>2.4805000000000001</v>
      </c>
      <c r="AL183" s="204">
        <v>2.5232000000000001</v>
      </c>
      <c r="AM183" s="204">
        <v>2.5653999999999999</v>
      </c>
      <c r="AN183" s="204">
        <v>2.6072000000000002</v>
      </c>
      <c r="AO183" s="204">
        <v>2.6484999999999999</v>
      </c>
      <c r="AP183" s="204">
        <v>2.6892999999999998</v>
      </c>
      <c r="AQ183" s="204">
        <v>2.7294999999999998</v>
      </c>
      <c r="AR183" s="204">
        <v>2.7692000000000001</v>
      </c>
      <c r="AS183" s="48">
        <v>2.8083</v>
      </c>
    </row>
    <row r="184" spans="1:45">
      <c r="A184" s="48" t="str">
        <v>frgt-motorbike</v>
      </c>
      <c r="B184" s="48" t="str">
        <v>两轮车货运周转量</v>
      </c>
      <c r="C184" s="204">
        <v>1</v>
      </c>
      <c r="D184" s="204">
        <v>1</v>
      </c>
      <c r="E184" s="204">
        <v>1</v>
      </c>
      <c r="F184" s="204">
        <v>1</v>
      </c>
      <c r="G184" s="206">
        <f>1</f>
        <v>1</v>
      </c>
      <c r="H184" s="204">
        <v>1</v>
      </c>
      <c r="I184" s="204">
        <v>1</v>
      </c>
      <c r="J184" s="204">
        <v>1</v>
      </c>
      <c r="K184" s="204">
        <v>1</v>
      </c>
      <c r="L184" s="204">
        <v>1</v>
      </c>
      <c r="M184" s="204">
        <v>1</v>
      </c>
      <c r="N184" s="204">
        <v>1</v>
      </c>
      <c r="O184" s="204">
        <v>1</v>
      </c>
      <c r="P184" s="204">
        <v>1</v>
      </c>
      <c r="Q184" s="204">
        <v>1</v>
      </c>
      <c r="R184" s="204">
        <v>1</v>
      </c>
      <c r="S184" s="204">
        <v>1</v>
      </c>
      <c r="T184" s="204">
        <v>1</v>
      </c>
      <c r="U184" s="204">
        <v>1</v>
      </c>
      <c r="V184" s="204">
        <v>1</v>
      </c>
      <c r="W184" s="204">
        <v>1</v>
      </c>
      <c r="X184" s="204">
        <v>1</v>
      </c>
      <c r="Y184" s="204">
        <v>1</v>
      </c>
      <c r="Z184" s="204">
        <v>1</v>
      </c>
      <c r="AA184" s="204">
        <v>1</v>
      </c>
      <c r="AB184" s="204">
        <v>1</v>
      </c>
      <c r="AC184" s="204">
        <v>1</v>
      </c>
      <c r="AD184" s="204">
        <v>1</v>
      </c>
      <c r="AE184" s="204">
        <v>1</v>
      </c>
      <c r="AF184" s="204">
        <v>1</v>
      </c>
      <c r="AG184" s="204">
        <v>1</v>
      </c>
      <c r="AH184" s="204">
        <v>1</v>
      </c>
      <c r="AI184" s="204">
        <v>1</v>
      </c>
      <c r="AJ184" s="204">
        <v>1</v>
      </c>
      <c r="AK184" s="204">
        <v>1</v>
      </c>
      <c r="AL184" s="204">
        <v>1</v>
      </c>
      <c r="AM184" s="204">
        <v>1</v>
      </c>
      <c r="AN184" s="204">
        <v>1</v>
      </c>
      <c r="AO184" s="204">
        <v>1</v>
      </c>
      <c r="AP184" s="204">
        <v>1</v>
      </c>
      <c r="AQ184" s="204">
        <v>1</v>
      </c>
      <c r="AR184" s="204">
        <v>1</v>
      </c>
      <c r="AS184" s="48">
        <v>1</v>
      </c>
    </row>
  </sheetData>
  <phoneticPr fontId="3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81F99-515B-42ED-BCD6-7185E6466D0A}">
  <sheetPr>
    <tabColor rgb="FFFFC000"/>
  </sheetPr>
  <dimension ref="A1:W29"/>
  <sheetViews>
    <sheetView workbookViewId="0">
      <selection activeCell="K8" sqref="K8"/>
    </sheetView>
  </sheetViews>
  <sheetFormatPr defaultRowHeight="14.3"/>
  <cols>
    <col min="1" max="1" width="11" customWidth="1"/>
    <col min="2" max="2" width="7.75" customWidth="1"/>
    <col min="3" max="11" width="12.5" customWidth="1"/>
    <col min="12" max="12" width="13" customWidth="1"/>
    <col min="13" max="13" width="15.125" bestFit="1" customWidth="1"/>
    <col min="14" max="15" width="13" customWidth="1"/>
    <col min="16" max="19" width="11" customWidth="1"/>
    <col min="20" max="20" width="13" customWidth="1"/>
  </cols>
  <sheetData>
    <row r="1" spans="1:23">
      <c r="A1" s="25" t="s">
        <v>364</v>
      </c>
      <c r="B1" s="25"/>
      <c r="C1" s="25"/>
      <c r="D1" s="25"/>
      <c r="E1" s="25"/>
      <c r="F1" s="25"/>
      <c r="G1" s="25"/>
      <c r="H1" s="25"/>
      <c r="I1" s="25"/>
      <c r="J1" s="25"/>
      <c r="K1" s="25"/>
      <c r="N1" s="258" t="s">
        <v>1078</v>
      </c>
      <c r="O1" s="258"/>
      <c r="P1" s="258"/>
      <c r="Q1" s="258"/>
    </row>
    <row r="2" spans="1:23">
      <c r="A2" s="25"/>
      <c r="B2" s="25"/>
      <c r="C2" s="25" t="s">
        <v>383</v>
      </c>
      <c r="D2" s="25" t="s">
        <v>384</v>
      </c>
      <c r="E2" s="25" t="s">
        <v>376</v>
      </c>
      <c r="F2" s="25" t="s">
        <v>382</v>
      </c>
      <c r="G2" s="25" t="s">
        <v>378</v>
      </c>
      <c r="H2" s="25" t="s">
        <v>377</v>
      </c>
      <c r="I2" s="25" t="s">
        <v>380</v>
      </c>
      <c r="J2" s="25" t="s">
        <v>381</v>
      </c>
      <c r="K2" s="25" t="s">
        <v>379</v>
      </c>
      <c r="N2">
        <v>2019</v>
      </c>
      <c r="O2" t="s">
        <v>957</v>
      </c>
      <c r="P2">
        <v>2023</v>
      </c>
      <c r="Q2">
        <v>2025</v>
      </c>
      <c r="R2" t="s">
        <v>1092</v>
      </c>
    </row>
    <row r="3" spans="1:23">
      <c r="A3" s="25" t="s">
        <v>369</v>
      </c>
      <c r="B3" s="25" t="s">
        <v>368</v>
      </c>
      <c r="C3" s="210">
        <f>SUM(E3:K3)</f>
        <v>277227058</v>
      </c>
      <c r="D3" s="211">
        <f t="shared" ref="D3:D14" si="0">(E3+I3+K3)/C3</f>
        <v>4.2564102815678261E-2</v>
      </c>
      <c r="E3" s="210">
        <f>SUMIFS('EPS Input'!$G:$G,'EPS Input'!$E:$E,$A$1,'EPS Input'!$D:$D,E$2,'EPS Input'!$C:$C,$B3,'EPS Input'!$B:$B,$A3)</f>
        <v>9632950</v>
      </c>
      <c r="F3" s="210">
        <f>SUMIFS('EPS Input'!$G:$G,'EPS Input'!$E:$E,$A$1,'EPS Input'!$D:$D,F$2,'EPS Input'!$C:$C,$B3,'EPS Input'!$B:$B,$A3)</f>
        <v>69802</v>
      </c>
      <c r="G3" s="210">
        <f>SUMIFS('EPS Input'!$G:$G,'EPS Input'!$E:$E,$A$1,'EPS Input'!$D:$D,G$2,'EPS Input'!$C:$C,$B3,'EPS Input'!$B:$B,$A3)</f>
        <v>261344000</v>
      </c>
      <c r="H3" s="210">
        <f>SUMIFS('EPS Input'!$G:$G,'EPS Input'!$E:$E,$A$1,'EPS Input'!$D:$D,H$2,'EPS Input'!$C:$C,$B3,'EPS Input'!$B:$B,$A3)</f>
        <v>4009990</v>
      </c>
      <c r="I3" s="210">
        <f>SUMIFS('EPS Input'!$G:$G,'EPS Input'!$E:$E,$A$1,'EPS Input'!$D:$D,I$2,'EPS Input'!$C:$C,$B3,'EPS Input'!$B:$B,$A3)</f>
        <v>2166640</v>
      </c>
      <c r="J3" s="210">
        <f>SUMIFS('EPS Input'!$G:$G,'EPS Input'!$E:$E,$A$1,'EPS Input'!$D:$D,J$2,'EPS Input'!$C:$C,$B3,'EPS Input'!$B:$B,$A3)</f>
        <v>3345</v>
      </c>
      <c r="K3" s="210">
        <f>SUMIFS('EPS Input'!$G:$G,'EPS Input'!$E:$E,$A$1,'EPS Input'!$D:$D,K$2,'EPS Input'!$C:$C,$B3,'EPS Input'!$B:$B,$A3)</f>
        <v>331</v>
      </c>
      <c r="M3" t="s">
        <v>1089</v>
      </c>
      <c r="N3" s="11">
        <f>HLOOKUP($M3,'Cargo Distance Prediction'!$B$1:$AG$60,11,FALSE)</f>
        <v>35870.105877516711</v>
      </c>
      <c r="O3" s="11">
        <f>HLOOKUP($M3,'Cargo Distance Prediction'!$B$1:$AG$60,17,FALSE)</f>
        <v>40544.774177236679</v>
      </c>
      <c r="P3" s="11">
        <f>HLOOKUP($M3,'Cargo Distance Prediction'!$B$1:$AG$60,18,FALSE)</f>
        <v>42075.651389809653</v>
      </c>
      <c r="Q3" s="11">
        <f>HLOOKUP($M3,'Cargo Distance Prediction'!$B$1:$AG$60,20,FALSE)</f>
        <v>46140.736774517543</v>
      </c>
      <c r="R3" s="19">
        <f>'Intracity Transport'!G76</f>
        <v>0.53802237268791764</v>
      </c>
      <c r="S3" s="11">
        <f>C3*C18*D18/10^8</f>
        <v>40530.599311727827</v>
      </c>
      <c r="T3" s="19">
        <f>S3/O3</f>
        <v>0.99965038982713561</v>
      </c>
      <c r="U3" t="s">
        <v>395</v>
      </c>
      <c r="V3" s="38">
        <f>G3</f>
        <v>261344000</v>
      </c>
      <c r="W3" t="s">
        <v>400</v>
      </c>
    </row>
    <row r="4" spans="1:23">
      <c r="A4" s="25" t="s">
        <v>371</v>
      </c>
      <c r="B4" s="25" t="s">
        <v>368</v>
      </c>
      <c r="C4" s="210">
        <f>SUM(E4:K4)</f>
        <v>2146005</v>
      </c>
      <c r="D4" s="211">
        <f t="shared" si="0"/>
        <v>0.28195088082273806</v>
      </c>
      <c r="E4" s="210">
        <f>SUMIFS('EPS Input'!$G:$G,'EPS Input'!$E:$E,$A$1,'EPS Input'!$D:$D,E$2,'EPS Input'!$C:$C,$B4,'EPS Input'!$B:$B,$A4)</f>
        <v>548448</v>
      </c>
      <c r="F4" s="210">
        <f>SUMIFS('EPS Input'!$G:$G,'EPS Input'!$E:$E,$A$1,'EPS Input'!$D:$D,F$2,'EPS Input'!$C:$C,$B4,'EPS Input'!$B:$B,$A4)</f>
        <v>7690</v>
      </c>
      <c r="G4" s="210">
        <f>SUMIFS('EPS Input'!$G:$G,'EPS Input'!$E:$E,$A$1,'EPS Input'!$D:$D,G$2,'EPS Input'!$C:$C,$B4,'EPS Input'!$B:$B,$A4)</f>
        <v>631888</v>
      </c>
      <c r="H4" s="210">
        <f>SUMIFS('EPS Input'!$G:$G,'EPS Input'!$E:$E,$A$1,'EPS Input'!$D:$D,H$2,'EPS Input'!$C:$C,$B4,'EPS Input'!$B:$B,$A4)</f>
        <v>901359</v>
      </c>
      <c r="I4" s="210">
        <f>SUMIFS('EPS Input'!$G:$G,'EPS Input'!$E:$E,$A$1,'EPS Input'!$D:$D,I$2,'EPS Input'!$C:$C,$B4,'EPS Input'!$B:$B,$A4)</f>
        <v>51205</v>
      </c>
      <c r="J4" s="210">
        <f>SUMIFS('EPS Input'!$G:$G,'EPS Input'!$E:$E,$A$1,'EPS Input'!$D:$D,J$2,'EPS Input'!$C:$C,$B4,'EPS Input'!$B:$B,$A4)</f>
        <v>0</v>
      </c>
      <c r="K4" s="210">
        <f>SUMIFS('EPS Input'!$G:$G,'EPS Input'!$E:$E,$A$1,'EPS Input'!$D:$D,K$2,'EPS Input'!$C:$C,$B4,'EPS Input'!$B:$B,$A4)</f>
        <v>5415</v>
      </c>
      <c r="M4" t="s">
        <v>1090</v>
      </c>
      <c r="N4" s="11">
        <f>HLOOKUP($M4,'Cargo Distance Prediction'!$B$1:$AG$60,11,FALSE)</f>
        <v>23204.206718553265</v>
      </c>
      <c r="O4" s="11">
        <f>HLOOKUP($M4,'Cargo Distance Prediction'!$B$1:$AG$60,17,FALSE)</f>
        <v>13437.09065357524</v>
      </c>
      <c r="P4" s="11">
        <f>HLOOKUP($M4,'Cargo Distance Prediction'!$B$1:$AG$60,18,FALSE)</f>
        <v>13471.23372083608</v>
      </c>
      <c r="Q4" s="11">
        <f>HLOOKUP($M4,'Cargo Distance Prediction'!$B$1:$AG$60,20,FALSE)</f>
        <v>22608.403754511251</v>
      </c>
      <c r="S4" s="11">
        <f t="shared" ref="S4:S14" si="1">C4*C19*D19/10^8</f>
        <v>13437.054697759304</v>
      </c>
      <c r="T4" s="19">
        <f t="shared" ref="T4:T14" si="2">S4/O4</f>
        <v>0.99999732413683418</v>
      </c>
      <c r="U4" t="s">
        <v>396</v>
      </c>
      <c r="V4">
        <v>11800</v>
      </c>
      <c r="W4" t="s">
        <v>401</v>
      </c>
    </row>
    <row r="5" spans="1:23">
      <c r="A5" s="25" t="s">
        <v>372</v>
      </c>
      <c r="B5" s="25" t="s">
        <v>368</v>
      </c>
      <c r="C5" s="210">
        <f>SUM(E5:K5)</f>
        <v>3942</v>
      </c>
      <c r="D5" s="211">
        <f t="shared" si="0"/>
        <v>0</v>
      </c>
      <c r="E5" s="210">
        <f>SUMIFS('EPS Input'!$G:$G,'EPS Input'!$E:$E,$A$1,'EPS Input'!$D:$D,E$2,'EPS Input'!$C:$C,$B5,'EPS Input'!$B:$B,$A5)</f>
        <v>0</v>
      </c>
      <c r="F5" s="210">
        <f>SUMIFS('EPS Input'!$G:$G,'EPS Input'!$E:$E,$A$1,'EPS Input'!$D:$D,F$2,'EPS Input'!$C:$C,$B5,'EPS Input'!$B:$B,$A5)</f>
        <v>0</v>
      </c>
      <c r="G5" s="210">
        <f>SUMIFS('EPS Input'!$G:$G,'EPS Input'!$E:$E,$A$1,'EPS Input'!$D:$D,G$2,'EPS Input'!$C:$C,$B5,'EPS Input'!$B:$B,$A5)</f>
        <v>0</v>
      </c>
      <c r="H5" s="210">
        <f>SUMIFS('EPS Input'!$G:$G,'EPS Input'!$E:$E,$A$1,'EPS Input'!$D:$D,H$2,'EPS Input'!$C:$C,$B5,'EPS Input'!$B:$B,$A5)</f>
        <v>3942</v>
      </c>
      <c r="I5" s="210">
        <f>SUMIFS('EPS Input'!$G:$G,'EPS Input'!$E:$E,$A$1,'EPS Input'!$D:$D,I$2,'EPS Input'!$C:$C,$B5,'EPS Input'!$B:$B,$A5)</f>
        <v>0</v>
      </c>
      <c r="J5" s="210">
        <f>SUMIFS('EPS Input'!$G:$G,'EPS Input'!$E:$E,$A$1,'EPS Input'!$D:$D,J$2,'EPS Input'!$C:$C,$B5,'EPS Input'!$B:$B,$A5)</f>
        <v>0</v>
      </c>
      <c r="K5" s="210">
        <f>SUMIFS('EPS Input'!$G:$G,'EPS Input'!$E:$E,$A$1,'EPS Input'!$D:$D,K$2,'EPS Input'!$C:$C,$B5,'EPS Input'!$B:$B,$A5)</f>
        <v>0</v>
      </c>
      <c r="M5" t="s">
        <v>1079</v>
      </c>
      <c r="N5" s="11">
        <f>HLOOKUP($M5,'Cargo Distance Prediction'!$B$1:$AG$60,11,FALSE)</f>
        <v>11705.3</v>
      </c>
      <c r="O5" s="11">
        <f>HLOOKUP($M5,'Cargo Distance Prediction'!$B$1:$AG$60,17,FALSE)</f>
        <v>10026.989929461253</v>
      </c>
      <c r="P5" s="11">
        <f>HLOOKUP($M5,'Cargo Distance Prediction'!$B$1:$AG$60,18,FALSE)</f>
        <v>10308.98</v>
      </c>
      <c r="Q5" s="11">
        <f>HLOOKUP($M5,'Cargo Distance Prediction'!$B$1:$AG$60,20,FALSE)</f>
        <v>17878.785672975031</v>
      </c>
      <c r="S5" s="11">
        <f t="shared" si="1"/>
        <v>10026.989929461253</v>
      </c>
      <c r="T5" s="19">
        <f t="shared" si="2"/>
        <v>1</v>
      </c>
      <c r="U5" t="s">
        <v>397</v>
      </c>
      <c r="V5">
        <v>7.0000000000000007E-2</v>
      </c>
      <c r="W5" t="s">
        <v>402</v>
      </c>
    </row>
    <row r="6" spans="1:23">
      <c r="A6" s="25" t="s">
        <v>373</v>
      </c>
      <c r="B6" s="25" t="s">
        <v>368</v>
      </c>
      <c r="C6" s="207">
        <f>O6*10^8/C21/D21</f>
        <v>4498.4373067826182</v>
      </c>
      <c r="D6" s="29">
        <f t="shared" si="0"/>
        <v>0.9471581558107296</v>
      </c>
      <c r="E6" s="27">
        <f>4194/2+(C6-4194/2)*(14200/(14200+7800*0.2))</f>
        <v>4260.7315835224099</v>
      </c>
      <c r="F6" s="27">
        <f>SUMIFS('EPS Input'!$G:$G,'EPS Input'!$E:$E,$A$1,'EPS Input'!$D:$D,F$2,'EPS Input'!$C:$C,$B6,'EPS Input'!$B:$B,$A6)</f>
        <v>0</v>
      </c>
      <c r="G6" s="27">
        <f>SUMIFS('EPS Input'!$G:$G,'EPS Input'!$E:$E,$A$1,'EPS Input'!$D:$D,G$2,'EPS Input'!$C:$C,$B6,'EPS Input'!$B:$B,$A6)</f>
        <v>0</v>
      </c>
      <c r="H6" s="27">
        <f>(C6-4194/2)*(7800*0.2/(14200+7800*0.2))</f>
        <v>237.7057232602084</v>
      </c>
      <c r="I6" s="27">
        <f>SUMIFS('EPS Input'!$G:$G,'EPS Input'!$E:$E,$A$1,'EPS Input'!$D:$D,I$2,'EPS Input'!$C:$C,$B6,'EPS Input'!$B:$B,$A6)</f>
        <v>0</v>
      </c>
      <c r="J6" s="27">
        <f>SUMIFS('EPS Input'!$G:$G,'EPS Input'!$E:$E,$A$1,'EPS Input'!$D:$D,J$2,'EPS Input'!$C:$C,$B6,'EPS Input'!$B:$B,$A6)</f>
        <v>0</v>
      </c>
      <c r="K6" s="27">
        <f>SUMIFS('EPS Input'!$G:$G,'EPS Input'!$E:$E,$A$1,'EPS Input'!$D:$D,K$2,'EPS Input'!$C:$C,$B6,'EPS Input'!$B:$B,$A6)</f>
        <v>0</v>
      </c>
      <c r="M6" s="213" t="s">
        <v>1080</v>
      </c>
      <c r="N6" s="11">
        <f>HLOOKUP($M6,'Cargo Distance Prediction'!$B$1:$AG$60,11,FALSE)</f>
        <v>16789.142113919504</v>
      </c>
      <c r="O6" s="11">
        <f>HLOOKUP($M6,'Cargo Distance Prediction'!$B$1:$AG$60,17,FALSE)</f>
        <v>16565.957523333542</v>
      </c>
      <c r="P6" s="11">
        <f>HLOOKUP($M6,'Cargo Distance Prediction'!$B$1:$AG$60,18,FALSE)</f>
        <v>17446.781930877962</v>
      </c>
      <c r="Q6" s="11">
        <f>HLOOKUP($M6,'Cargo Distance Prediction'!$B$1:$AG$60,20,FALSE)</f>
        <v>22853.549102392426</v>
      </c>
      <c r="S6" s="11">
        <f t="shared" si="1"/>
        <v>16565.957523333542</v>
      </c>
      <c r="T6" s="19">
        <f t="shared" si="2"/>
        <v>1</v>
      </c>
      <c r="U6" t="s">
        <v>398</v>
      </c>
      <c r="V6">
        <v>0.73</v>
      </c>
      <c r="W6" t="s">
        <v>403</v>
      </c>
    </row>
    <row r="7" spans="1:23">
      <c r="A7" s="25" t="s">
        <v>374</v>
      </c>
      <c r="B7" s="25" t="s">
        <v>368</v>
      </c>
      <c r="C7" s="27">
        <f t="shared" ref="C7:C14" si="3">SUM(E7:K7)</f>
        <v>870</v>
      </c>
      <c r="D7" s="29">
        <f t="shared" si="0"/>
        <v>0.28735632183908044</v>
      </c>
      <c r="E7" s="27">
        <f>SUMIFS('EPS Input'!$G:$G,'EPS Input'!$E:$E,$A$1,'EPS Input'!$D:$D,E$2,'EPS Input'!$C:$C,$B7,'EPS Input'!$B:$B,$A7)</f>
        <v>250</v>
      </c>
      <c r="F7" s="27">
        <f>SUMIFS('EPS Input'!$G:$G,'EPS Input'!$E:$E,$A$1,'EPS Input'!$D:$D,F$2,'EPS Input'!$C:$C,$B7,'EPS Input'!$B:$B,$A7)</f>
        <v>1</v>
      </c>
      <c r="G7" s="27">
        <f>SUMIFS('EPS Input'!$G:$G,'EPS Input'!$E:$E,$A$1,'EPS Input'!$D:$D,G$2,'EPS Input'!$C:$C,$B7,'EPS Input'!$B:$B,$A7)</f>
        <v>0</v>
      </c>
      <c r="H7" s="27">
        <f>SUMIFS('EPS Input'!$G:$G,'EPS Input'!$E:$E,$A$1,'EPS Input'!$D:$D,H$2,'EPS Input'!$C:$C,$B7,'EPS Input'!$B:$B,$A7)</f>
        <v>619</v>
      </c>
      <c r="I7" s="27">
        <f>SUMIFS('EPS Input'!$G:$G,'EPS Input'!$E:$E,$A$1,'EPS Input'!$D:$D,I$2,'EPS Input'!$C:$C,$B7,'EPS Input'!$B:$B,$A7)</f>
        <v>0</v>
      </c>
      <c r="J7" s="27">
        <f>SUMIFS('EPS Input'!$G:$G,'EPS Input'!$E:$E,$A$1,'EPS Input'!$D:$D,J$2,'EPS Input'!$C:$C,$B7,'EPS Input'!$B:$B,$A7)</f>
        <v>0</v>
      </c>
      <c r="K7" s="27">
        <f>SUMIFS('EPS Input'!$G:$G,'EPS Input'!$E:$E,$A$1,'EPS Input'!$D:$D,K$2,'EPS Input'!$C:$C,$B7,'EPS Input'!$B:$B,$A7)</f>
        <v>0</v>
      </c>
      <c r="M7" s="213" t="s">
        <v>424</v>
      </c>
      <c r="N7" s="11">
        <f>HLOOKUP($M7,'Cargo Distance Prediction'!$B$1:$AG$60,11,FALSE)</f>
        <v>83.520761363636367</v>
      </c>
      <c r="O7" s="11">
        <f>HLOOKUP($M7,'Cargo Distance Prediction'!$B$1:$AG$60,17,FALSE)</f>
        <v>55.778498240129672</v>
      </c>
      <c r="P7" s="11">
        <f>HLOOKUP($M7,'Cargo Distance Prediction'!$B$1:$AG$60,18,FALSE)</f>
        <v>56.948900000000002</v>
      </c>
      <c r="Q7" s="11">
        <f>HLOOKUP($M7,'Cargo Distance Prediction'!$B$1:$AG$60,20,FALSE)</f>
        <v>93.300761363636369</v>
      </c>
      <c r="S7" s="11">
        <f t="shared" si="1"/>
        <v>58.084774094277257</v>
      </c>
      <c r="T7" s="19">
        <f t="shared" si="2"/>
        <v>1.0413470410088657</v>
      </c>
      <c r="U7" t="s">
        <v>399</v>
      </c>
      <c r="V7" s="11">
        <f>V3*V4*V5*V6/10^7</f>
        <v>15758.520512000003</v>
      </c>
      <c r="W7" t="s">
        <v>404</v>
      </c>
    </row>
    <row r="8" spans="1:23">
      <c r="A8" s="25" t="s">
        <v>375</v>
      </c>
      <c r="B8" s="25" t="s">
        <v>368</v>
      </c>
      <c r="C8" s="207">
        <f t="shared" si="3"/>
        <v>429961000</v>
      </c>
      <c r="D8" s="29">
        <f t="shared" si="0"/>
        <v>0.81226204237128485</v>
      </c>
      <c r="E8" s="27">
        <f>Motorbike!B28*10^4</f>
        <v>349241000</v>
      </c>
      <c r="F8" s="27">
        <f>SUMIFS('EPS Input'!$G:$G,'EPS Input'!$E:$E,$A$1,'EPS Input'!$D:$D,F$2,'EPS Input'!$C:$C,$B8,'EPS Input'!$B:$B,$A8)</f>
        <v>0</v>
      </c>
      <c r="G8" s="27">
        <f>SUMIFS('EPS Input'!$G:$G,'EPS Input'!$E:$E,$A$1,'EPS Input'!$D:$D,G$2,'EPS Input'!$C:$C,$B8,'EPS Input'!$B:$B,$A8)</f>
        <v>80720000</v>
      </c>
      <c r="H8" s="27">
        <f>SUMIFS('EPS Input'!$G:$G,'EPS Input'!$E:$E,$A$1,'EPS Input'!$D:$D,H$2,'EPS Input'!$C:$C,$B8,'EPS Input'!$B:$B,$A8)</f>
        <v>0</v>
      </c>
      <c r="I8" s="27">
        <f>SUMIFS('EPS Input'!$G:$G,'EPS Input'!$E:$E,$A$1,'EPS Input'!$D:$D,I$2,'EPS Input'!$C:$C,$B8,'EPS Input'!$B:$B,$A8)</f>
        <v>0</v>
      </c>
      <c r="J8" s="27">
        <f>SUMIFS('EPS Input'!$G:$G,'EPS Input'!$E:$E,$A$1,'EPS Input'!$D:$D,J$2,'EPS Input'!$C:$C,$B8,'EPS Input'!$B:$B,$A8)</f>
        <v>0</v>
      </c>
      <c r="K8" s="27">
        <f>SUMIFS('EPS Input'!$G:$G,'EPS Input'!$E:$E,$A$1,'EPS Input'!$D:$D,K$2,'EPS Input'!$C:$C,$B8,'EPS Input'!$B:$B,$A8)</f>
        <v>0</v>
      </c>
      <c r="M8" t="s">
        <v>427</v>
      </c>
      <c r="N8" s="11">
        <f>HLOOKUP($M8,'Cargo Distance Prediction'!$B$1:$AG$60,11,FALSE)</f>
        <v>0</v>
      </c>
      <c r="O8" s="11">
        <f>HLOOKUP($M8,'Cargo Distance Prediction'!$B$1:$AG$60,17,FALSE)</f>
        <v>12676.974577874998</v>
      </c>
      <c r="P8" s="11">
        <f>HLOOKUP($M8,'Cargo Distance Prediction'!$B$1:$AG$60,18,FALSE)</f>
        <v>13227.734272874997</v>
      </c>
      <c r="Q8" s="11">
        <f>HLOOKUP($M8,'Cargo Distance Prediction'!$B$1:$AG$60,20,FALSE)</f>
        <v>14505.714945528038</v>
      </c>
      <c r="S8" s="11">
        <f t="shared" si="1"/>
        <v>12676.974577874998</v>
      </c>
      <c r="T8" s="19">
        <f t="shared" si="2"/>
        <v>1</v>
      </c>
    </row>
    <row r="9" spans="1:23">
      <c r="A9" s="25" t="s">
        <v>369</v>
      </c>
      <c r="B9" s="25" t="s">
        <v>367</v>
      </c>
      <c r="C9" s="27">
        <f t="shared" si="3"/>
        <v>23375149</v>
      </c>
      <c r="D9" s="29">
        <f t="shared" si="0"/>
        <v>1.3042055903044724E-2</v>
      </c>
      <c r="E9" s="27">
        <f>SUMIFS('EPS Input'!$G:$G,'EPS Input'!$E:$E,$A$1,'EPS Input'!$D:$D,E$2,'EPS Input'!$C:$C,$B9,'EPS Input'!$B:$B,$A9)</f>
        <v>300978</v>
      </c>
      <c r="F9" s="27">
        <f>SUMIFS('EPS Input'!$G:$G,'EPS Input'!$E:$E,$A$1,'EPS Input'!$D:$D,F$2,'EPS Input'!$C:$C,$B9,'EPS Input'!$B:$B,$A9)</f>
        <v>69719</v>
      </c>
      <c r="G9" s="27">
        <f>SUMIFS('EPS Input'!$G:$G,'EPS Input'!$E:$E,$A$1,'EPS Input'!$D:$D,G$2,'EPS Input'!$C:$C,$B9,'EPS Input'!$B:$B,$A9)</f>
        <v>13054400</v>
      </c>
      <c r="H9" s="27">
        <f>SUMIFS('EPS Input'!$G:$G,'EPS Input'!$E:$E,$A$1,'EPS Input'!$D:$D,H$2,'EPS Input'!$C:$C,$B9,'EPS Input'!$B:$B,$A9)</f>
        <v>9946170</v>
      </c>
      <c r="I9" s="27">
        <f>SUMIFS('EPS Input'!$G:$G,'EPS Input'!$E:$E,$A$1,'EPS Input'!$D:$D,I$2,'EPS Input'!$C:$C,$B9,'EPS Input'!$B:$B,$A9)</f>
        <v>3070</v>
      </c>
      <c r="J9" s="27">
        <f>SUMIFS('EPS Input'!$G:$G,'EPS Input'!$E:$E,$A$1,'EPS Input'!$D:$D,J$2,'EPS Input'!$C:$C,$B9,'EPS Input'!$B:$B,$A9)</f>
        <v>0</v>
      </c>
      <c r="K9" s="27">
        <f>SUMIFS('EPS Input'!$G:$G,'EPS Input'!$E:$E,$A$1,'EPS Input'!$D:$D,K$2,'EPS Input'!$C:$C,$B9,'EPS Input'!$B:$B,$A9)</f>
        <v>812</v>
      </c>
      <c r="M9" t="s">
        <v>1086</v>
      </c>
      <c r="N9" s="11">
        <f>HLOOKUP($M9,'Cargo Distance Prediction'!$B$1:$AG$60,11,FALSE)</f>
        <v>0</v>
      </c>
      <c r="O9" s="11">
        <f>HLOOKUP($M9,'Cargo Distance Prediction'!$B$1:$AG$60,17,FALSE)</f>
        <v>9326.6844509999992</v>
      </c>
      <c r="P9" s="11">
        <f>HLOOKUP($M9,'Cargo Distance Prediction'!$B$1:$AG$60,18,FALSE)</f>
        <v>9880.4836455359746</v>
      </c>
      <c r="Q9" s="11">
        <f>HLOOKUP($M9,'Cargo Distance Prediction'!$B$1:$AG$60,20,FALSE)</f>
        <v>10920.528046436182</v>
      </c>
      <c r="S9" s="11">
        <f t="shared" si="1"/>
        <v>9326.6844509999974</v>
      </c>
      <c r="T9" s="19">
        <f t="shared" si="2"/>
        <v>0.99999999999999978</v>
      </c>
    </row>
    <row r="10" spans="1:23">
      <c r="A10" s="25" t="s">
        <v>371</v>
      </c>
      <c r="B10" s="25" t="s">
        <v>367</v>
      </c>
      <c r="C10" s="27">
        <f t="shared" si="3"/>
        <v>9805643</v>
      </c>
      <c r="D10" s="29">
        <f t="shared" si="0"/>
        <v>8.5636403446464442E-3</v>
      </c>
      <c r="E10" s="27">
        <f>SUMIFS('EPS Input'!$G:$G,'EPS Input'!$E:$E,$A$1,'EPS Input'!$D:$D,E$2,'EPS Input'!$C:$C,$B10,'EPS Input'!$B:$B,$A10)</f>
        <v>75142</v>
      </c>
      <c r="F10" s="27">
        <f>SUMIFS('EPS Input'!$G:$G,'EPS Input'!$E:$E,$A$1,'EPS Input'!$D:$D,F$2,'EPS Input'!$C:$C,$B10,'EPS Input'!$B:$B,$A10)</f>
        <v>454791</v>
      </c>
      <c r="G10" s="27">
        <f>SUMIFS('EPS Input'!$G:$G,'EPS Input'!$E:$E,$A$1,'EPS Input'!$D:$D,G$2,'EPS Input'!$C:$C,$B10,'EPS Input'!$B:$B,$A10)</f>
        <v>0</v>
      </c>
      <c r="H10" s="27">
        <f>SUMIFS('EPS Input'!$G:$G,'EPS Input'!$E:$E,$A$1,'EPS Input'!$D:$D,H$2,'EPS Input'!$C:$C,$B10,'EPS Input'!$B:$B,$A10)</f>
        <v>9266880</v>
      </c>
      <c r="I10" s="27">
        <f>SUMIFS('EPS Input'!$G:$G,'EPS Input'!$E:$E,$A$1,'EPS Input'!$D:$D,I$2,'EPS Input'!$C:$C,$B10,'EPS Input'!$B:$B,$A10)</f>
        <v>1247</v>
      </c>
      <c r="J10" s="27">
        <f>SUMIFS('EPS Input'!$G:$G,'EPS Input'!$E:$E,$A$1,'EPS Input'!$D:$D,J$2,'EPS Input'!$C:$C,$B10,'EPS Input'!$B:$B,$A10)</f>
        <v>0</v>
      </c>
      <c r="K10" s="27">
        <f>SUMIFS('EPS Input'!$G:$G,'EPS Input'!$E:$E,$A$1,'EPS Input'!$D:$D,K$2,'EPS Input'!$C:$C,$B10,'EPS Input'!$B:$B,$A10)</f>
        <v>7583</v>
      </c>
      <c r="M10" t="s">
        <v>1088</v>
      </c>
      <c r="N10" s="11">
        <f>HLOOKUP($M10,'Cargo Distance Prediction'!$B$1:$AG$60,11,FALSE)</f>
        <v>59636.39</v>
      </c>
      <c r="O10" s="11">
        <f>HLOOKUP($M10,'Cargo Distance Prediction'!$B$1:$AG$60,17,FALSE)</f>
        <v>69805.315053256272</v>
      </c>
      <c r="P10" s="11">
        <f>HLOOKUP($M10,'Cargo Distance Prediction'!$B$1:$AG$60,18,FALSE)</f>
        <v>73950.210000000006</v>
      </c>
      <c r="Q10" s="11">
        <f>HLOOKUP($M10,'Cargo Distance Prediction'!$B$1:$AG$60,20,FALSE)</f>
        <v>81734.393913977066</v>
      </c>
      <c r="S10" s="11">
        <f t="shared" si="1"/>
        <v>69805.315053256272</v>
      </c>
      <c r="T10" s="19">
        <f t="shared" si="2"/>
        <v>1</v>
      </c>
    </row>
    <row r="11" spans="1:23">
      <c r="A11" s="25" t="s">
        <v>372</v>
      </c>
      <c r="B11" s="25" t="s">
        <v>367</v>
      </c>
      <c r="C11" s="27">
        <f t="shared" si="3"/>
        <v>223</v>
      </c>
      <c r="D11" s="29">
        <f t="shared" si="0"/>
        <v>0</v>
      </c>
      <c r="E11" s="27">
        <f>SUMIFS('EPS Input'!$G:$G,'EPS Input'!$E:$E,$A$1,'EPS Input'!$D:$D,E$2,'EPS Input'!$C:$C,$B11,'EPS Input'!$B:$B,$A11)</f>
        <v>0</v>
      </c>
      <c r="F11" s="27">
        <f>SUMIFS('EPS Input'!$G:$G,'EPS Input'!$E:$E,$A$1,'EPS Input'!$D:$D,F$2,'EPS Input'!$C:$C,$B11,'EPS Input'!$B:$B,$A11)</f>
        <v>0</v>
      </c>
      <c r="G11" s="27">
        <f>SUMIFS('EPS Input'!$G:$G,'EPS Input'!$E:$E,$A$1,'EPS Input'!$D:$D,G$2,'EPS Input'!$C:$C,$B11,'EPS Input'!$B:$B,$A11)</f>
        <v>0</v>
      </c>
      <c r="H11" s="27">
        <f>SUMIFS('EPS Input'!$G:$G,'EPS Input'!$E:$E,$A$1,'EPS Input'!$D:$D,H$2,'EPS Input'!$C:$C,$B11,'EPS Input'!$B:$B,$A11)</f>
        <v>223</v>
      </c>
      <c r="I11" s="27">
        <f>SUMIFS('EPS Input'!$G:$G,'EPS Input'!$E:$E,$A$1,'EPS Input'!$D:$D,I$2,'EPS Input'!$C:$C,$B11,'EPS Input'!$B:$B,$A11)</f>
        <v>0</v>
      </c>
      <c r="J11" s="27">
        <f>SUMIFS('EPS Input'!$G:$G,'EPS Input'!$E:$E,$A$1,'EPS Input'!$D:$D,J$2,'EPS Input'!$C:$C,$B11,'EPS Input'!$B:$B,$A11)</f>
        <v>0</v>
      </c>
      <c r="K11" s="27">
        <f>SUMIFS('EPS Input'!$G:$G,'EPS Input'!$E:$E,$A$1,'EPS Input'!$D:$D,K$2,'EPS Input'!$C:$C,$B11,'EPS Input'!$B:$B,$A11)</f>
        <v>0</v>
      </c>
      <c r="M11" t="s">
        <v>1081</v>
      </c>
      <c r="N11" s="11">
        <f>HLOOKUP($M11,'Cargo Distance Prediction'!$B$1:$AG$60,11,FALSE)</f>
        <v>263.2</v>
      </c>
      <c r="O11" s="11">
        <f>HLOOKUP($M11,'Cargo Distance Prediction'!$B$1:$AG$60,17,FALSE)</f>
        <v>268.11264077017802</v>
      </c>
      <c r="P11" s="11">
        <f>HLOOKUP($M11,'Cargo Distance Prediction'!$B$1:$AG$60,18,FALSE)</f>
        <v>283.62</v>
      </c>
      <c r="Q11" s="11">
        <f>HLOOKUP($M11,'Cargo Distance Prediction'!$B$1:$AG$60,20,FALSE)</f>
        <v>325.90170388157452</v>
      </c>
      <c r="S11" s="11">
        <f t="shared" si="1"/>
        <v>268.11264077017802</v>
      </c>
      <c r="T11" s="19">
        <f t="shared" si="2"/>
        <v>1</v>
      </c>
    </row>
    <row r="12" spans="1:23">
      <c r="A12" s="25" t="s">
        <v>373</v>
      </c>
      <c r="B12" s="25" t="s">
        <v>367</v>
      </c>
      <c r="C12" s="207">
        <f t="shared" si="3"/>
        <v>13358.56269321738</v>
      </c>
      <c r="D12" s="29">
        <f t="shared" si="0"/>
        <v>0.90101522842639603</v>
      </c>
      <c r="E12" s="27">
        <f>14200+4194/2-E6</f>
        <v>12036.268416477589</v>
      </c>
      <c r="F12" s="27">
        <f>SUMIFS('EPS Input'!$G:$G,'EPS Input'!$E:$E,$A$1,'EPS Input'!$D:$D,F$2,'EPS Input'!$C:$C,$B12,'EPS Input'!$B:$B,$A12)</f>
        <v>0</v>
      </c>
      <c r="G12" s="27">
        <f>SUMIFS('EPS Input'!$G:$G,'EPS Input'!$E:$E,$A$1,'EPS Input'!$D:$D,G$2,'EPS Input'!$C:$C,$B12,'EPS Input'!$B:$B,$A12)</f>
        <v>0</v>
      </c>
      <c r="H12" s="27">
        <f>7800*0.2-H6</f>
        <v>1322.2942767397917</v>
      </c>
      <c r="I12" s="27">
        <f>SUMIFS('EPS Input'!$G:$G,'EPS Input'!$E:$E,$A$1,'EPS Input'!$D:$D,I$2,'EPS Input'!$C:$C,$B12,'EPS Input'!$B:$B,$A12)</f>
        <v>0</v>
      </c>
      <c r="J12" s="27">
        <f>SUMIFS('EPS Input'!$G:$G,'EPS Input'!$E:$E,$A$1,'EPS Input'!$D:$D,J$2,'EPS Input'!$C:$C,$B12,'EPS Input'!$B:$B,$A12)</f>
        <v>0</v>
      </c>
      <c r="K12" s="27">
        <f>SUMIFS('EPS Input'!$G:$G,'EPS Input'!$E:$E,$A$1,'EPS Input'!$D:$D,K$2,'EPS Input'!$C:$C,$B12,'EPS Input'!$B:$B,$A12)</f>
        <v>0</v>
      </c>
      <c r="M12" s="213" t="s">
        <v>1082</v>
      </c>
      <c r="N12" s="11">
        <f>HLOOKUP($M12,'Cargo Distance Prediction'!$B$1:$AG$60,11,FALSE)</f>
        <v>30181.95</v>
      </c>
      <c r="O12" s="11">
        <f>HLOOKUP($M12,'Cargo Distance Prediction'!$B$1:$AG$60,17,FALSE)</f>
        <v>34934.360139495533</v>
      </c>
      <c r="P12" s="11">
        <f>HLOOKUP($M12,'Cargo Distance Prediction'!$B$1:$AG$60,18,FALSE)</f>
        <v>36460.39</v>
      </c>
      <c r="Q12" s="11">
        <f>HLOOKUP($M12,'Cargo Distance Prediction'!$B$1:$AG$60,20,FALSE)</f>
        <v>38886.244456146931</v>
      </c>
      <c r="S12" s="11">
        <f t="shared" si="1"/>
        <v>34934.360139495533</v>
      </c>
      <c r="T12" s="19">
        <f t="shared" si="2"/>
        <v>1</v>
      </c>
    </row>
    <row r="13" spans="1:23">
      <c r="A13" s="25" t="s">
        <v>374</v>
      </c>
      <c r="B13" s="25" t="s">
        <v>367</v>
      </c>
      <c r="C13" s="27">
        <f t="shared" si="3"/>
        <v>120998</v>
      </c>
      <c r="D13" s="29">
        <f t="shared" si="0"/>
        <v>0</v>
      </c>
      <c r="E13" s="27">
        <f>SUMIFS('EPS Input'!$G:$G,'EPS Input'!$E:$E,$A$1,'EPS Input'!$D:$D,E$2,'EPS Input'!$C:$C,$B13,'EPS Input'!$B:$B,$A13)</f>
        <v>0</v>
      </c>
      <c r="F13" s="27">
        <f>SUMIFS('EPS Input'!$G:$G,'EPS Input'!$E:$E,$A$1,'EPS Input'!$D:$D,F$2,'EPS Input'!$C:$C,$B13,'EPS Input'!$B:$B,$A13)</f>
        <v>489</v>
      </c>
      <c r="G13" s="27">
        <f>SUMIFS('EPS Input'!$G:$G,'EPS Input'!$E:$E,$A$1,'EPS Input'!$D:$D,G$2,'EPS Input'!$C:$C,$B13,'EPS Input'!$B:$B,$A13)</f>
        <v>0</v>
      </c>
      <c r="H13" s="27">
        <f>SUMIFS('EPS Input'!$G:$G,'EPS Input'!$E:$E,$A$1,'EPS Input'!$D:$D,H$2,'EPS Input'!$C:$C,$B13,'EPS Input'!$B:$B,$A13)</f>
        <v>120509</v>
      </c>
      <c r="I13" s="27">
        <f>SUMIFS('EPS Input'!$G:$G,'EPS Input'!$E:$E,$A$1,'EPS Input'!$D:$D,I$2,'EPS Input'!$C:$C,$B13,'EPS Input'!$B:$B,$A13)</f>
        <v>0</v>
      </c>
      <c r="J13" s="27">
        <f>SUMIFS('EPS Input'!$G:$G,'EPS Input'!$E:$E,$A$1,'EPS Input'!$D:$D,J$2,'EPS Input'!$C:$C,$B13,'EPS Input'!$B:$B,$A13)</f>
        <v>0</v>
      </c>
      <c r="K13" s="27">
        <f>SUMIFS('EPS Input'!$G:$G,'EPS Input'!$E:$E,$A$1,'EPS Input'!$D:$D,K$2,'EPS Input'!$C:$C,$B13,'EPS Input'!$B:$B,$A13)</f>
        <v>0</v>
      </c>
      <c r="M13" t="s">
        <v>1083</v>
      </c>
      <c r="N13" s="11">
        <f>HLOOKUP($M13,'Cargo Distance Prediction'!$B$1:$AG$60,11,FALSE)</f>
        <v>103963.04</v>
      </c>
      <c r="O13" s="11">
        <f>HLOOKUP($M13,'Cargo Distance Prediction'!$B$1:$AG$60,17,FALSE)</f>
        <v>122443.10880442533</v>
      </c>
      <c r="P13" s="11">
        <f>HLOOKUP($M13,'Cargo Distance Prediction'!$B$1:$AG$60,18,FALSE)</f>
        <v>129241.32162901906</v>
      </c>
      <c r="Q13" s="11">
        <f>HLOOKUP($M13,'Cargo Distance Prediction'!$B$1:$AG$60,20,FALSE)</f>
        <v>134965.97140765362</v>
      </c>
      <c r="S13" s="11">
        <f t="shared" si="1"/>
        <v>122443.10880442533</v>
      </c>
      <c r="T13" s="19">
        <f t="shared" si="2"/>
        <v>1</v>
      </c>
    </row>
    <row r="14" spans="1:23">
      <c r="A14" s="25" t="s">
        <v>375</v>
      </c>
      <c r="B14" s="25" t="s">
        <v>367</v>
      </c>
      <c r="C14" s="27">
        <f t="shared" si="3"/>
        <v>0</v>
      </c>
      <c r="D14" s="29" t="e">
        <f t="shared" si="0"/>
        <v>#DIV/0!</v>
      </c>
      <c r="E14" s="27">
        <f>SUMIFS('EPS Input'!$G:$G,'EPS Input'!$E:$E,$A$1,'EPS Input'!$D:$D,E$2,'EPS Input'!$C:$C,$B14,'EPS Input'!$B:$B,$A14)</f>
        <v>0</v>
      </c>
      <c r="F14" s="27">
        <f>SUMIFS('EPS Input'!$G:$G,'EPS Input'!$E:$E,$A$1,'EPS Input'!$D:$D,F$2,'EPS Input'!$C:$C,$B14,'EPS Input'!$B:$B,$A14)</f>
        <v>0</v>
      </c>
      <c r="G14" s="27">
        <f>SUMIFS('EPS Input'!$G:$G,'EPS Input'!$E:$E,$A$1,'EPS Input'!$D:$D,G$2,'EPS Input'!$C:$C,$B14,'EPS Input'!$B:$B,$A14)</f>
        <v>0</v>
      </c>
      <c r="H14" s="27">
        <f>SUMIFS('EPS Input'!$G:$G,'EPS Input'!$E:$E,$A$1,'EPS Input'!$D:$D,H$2,'EPS Input'!$C:$C,$B14,'EPS Input'!$B:$B,$A14)</f>
        <v>0</v>
      </c>
      <c r="I14" s="27">
        <f>SUMIFS('EPS Input'!$G:$G,'EPS Input'!$E:$E,$A$1,'EPS Input'!$D:$D,I$2,'EPS Input'!$C:$C,$B14,'EPS Input'!$B:$B,$A14)</f>
        <v>0</v>
      </c>
      <c r="J14" s="27">
        <f>SUMIFS('EPS Input'!$G:$G,'EPS Input'!$E:$E,$A$1,'EPS Input'!$D:$D,J$2,'EPS Input'!$C:$C,$B14,'EPS Input'!$B:$B,$A14)</f>
        <v>0</v>
      </c>
      <c r="K14" s="27">
        <f>SUMIFS('EPS Input'!$G:$G,'EPS Input'!$E:$E,$A$1,'EPS Input'!$D:$D,K$2,'EPS Input'!$C:$C,$B14,'EPS Input'!$B:$B,$A14)</f>
        <v>0</v>
      </c>
      <c r="M14" t="s">
        <v>1091</v>
      </c>
      <c r="N14" s="11">
        <f>HLOOKUP($M14,'Cargo Distance Prediction'!$B$1:$AG$60,11,FALSE)</f>
        <v>0</v>
      </c>
      <c r="O14" s="11">
        <f>HLOOKUP($M14,'Cargo Distance Prediction'!$B$1:$AG$60,17,FALSE)</f>
        <v>0</v>
      </c>
      <c r="P14" s="11">
        <f>HLOOKUP($M14,'Cargo Distance Prediction'!$B$1:$AG$60,18,FALSE)</f>
        <v>0</v>
      </c>
      <c r="Q14" s="11">
        <f>HLOOKUP($M14,'Cargo Distance Prediction'!$B$1:$AG$60,20,FALSE)</f>
        <v>0</v>
      </c>
      <c r="S14" s="11">
        <f t="shared" si="1"/>
        <v>0</v>
      </c>
      <c r="T14" s="19" t="e">
        <f t="shared" si="2"/>
        <v>#DIV/0!</v>
      </c>
    </row>
    <row r="16" spans="1:23">
      <c r="A16" s="25"/>
      <c r="B16" s="25"/>
      <c r="C16" s="26" t="s">
        <v>360</v>
      </c>
      <c r="D16" s="26" t="s">
        <v>361</v>
      </c>
      <c r="E16" s="26" t="s">
        <v>361</v>
      </c>
      <c r="G16" s="25"/>
      <c r="H16" s="25"/>
      <c r="I16" s="259" t="s">
        <v>1546</v>
      </c>
      <c r="J16" s="259"/>
      <c r="K16" s="259"/>
      <c r="L16" s="259"/>
    </row>
    <row r="17" spans="1:12">
      <c r="A17" s="25"/>
      <c r="B17" s="25"/>
      <c r="C17" s="26" t="s">
        <v>392</v>
      </c>
      <c r="D17" s="26" t="s">
        <v>390</v>
      </c>
      <c r="E17" s="26" t="s">
        <v>391</v>
      </c>
      <c r="G17" s="25"/>
      <c r="H17" s="25"/>
      <c r="I17" s="25">
        <v>2022</v>
      </c>
      <c r="J17" s="25">
        <v>2023</v>
      </c>
      <c r="K17" s="25">
        <v>2024</v>
      </c>
      <c r="L17" s="25">
        <v>2025</v>
      </c>
    </row>
    <row r="18" spans="1:12">
      <c r="A18" s="25" t="s">
        <v>369</v>
      </c>
      <c r="B18" s="25" t="s">
        <v>368</v>
      </c>
      <c r="C18" s="212">
        <f>ROUND(O3*10^8/C3/D18,3)</f>
        <v>1.2470000000000001</v>
      </c>
      <c r="D18" s="209">
        <f>E18*'Intracity Transport'!G72</f>
        <v>11724.138923833605</v>
      </c>
      <c r="E18" s="209">
        <f>'Vehicle VKT'!C3</f>
        <v>11800</v>
      </c>
      <c r="G18" s="25" t="s">
        <v>1547</v>
      </c>
      <c r="H18" s="25" t="s">
        <v>369</v>
      </c>
      <c r="I18" s="27">
        <f>J18</f>
        <v>7286.5997040606617</v>
      </c>
      <c r="J18" s="27">
        <f t="shared" ref="J18:J29" si="4">D18/1.609</f>
        <v>7286.5997040606617</v>
      </c>
      <c r="K18" s="27">
        <f t="shared" ref="K18:K29" si="5">AVERAGE(D18:E18)/1.609</f>
        <v>7310.1736867102563</v>
      </c>
      <c r="L18" s="27">
        <f t="shared" ref="L18:L29" si="6">E18/1.609</f>
        <v>7333.747669359851</v>
      </c>
    </row>
    <row r="19" spans="1:12">
      <c r="A19" s="25" t="s">
        <v>371</v>
      </c>
      <c r="B19" s="25" t="s">
        <v>368</v>
      </c>
      <c r="C19" s="212">
        <f>ROUND(O4*10^8/C4/D19,3)</f>
        <v>24.184999999999999</v>
      </c>
      <c r="D19" s="209">
        <f>E19*'Intracity Transport'!G76</f>
        <v>25889.714652223265</v>
      </c>
      <c r="E19" s="209">
        <f>'Vehicle VKT'!I6</f>
        <v>48120.14512125263</v>
      </c>
      <c r="G19" s="25" t="s">
        <v>1547</v>
      </c>
      <c r="H19" s="25" t="s">
        <v>371</v>
      </c>
      <c r="I19" s="27">
        <f t="shared" ref="I19:I29" si="7">J19</f>
        <v>16090.562245011351</v>
      </c>
      <c r="J19" s="27">
        <f t="shared" si="4"/>
        <v>16090.562245011351</v>
      </c>
      <c r="K19" s="27">
        <f t="shared" si="5"/>
        <v>22998.713416244842</v>
      </c>
      <c r="L19" s="27">
        <f t="shared" si="6"/>
        <v>29906.864587478329</v>
      </c>
    </row>
    <row r="20" spans="1:12">
      <c r="A20" s="25" t="s">
        <v>372</v>
      </c>
      <c r="B20" s="25" t="s">
        <v>368</v>
      </c>
      <c r="C20" s="212">
        <f>'Flight Load'!K5</f>
        <v>140.24414085657449</v>
      </c>
      <c r="D20" s="209">
        <f>O5*10^8/(C20*C5)</f>
        <v>1813715.7841720323</v>
      </c>
      <c r="E20" s="209">
        <f>D20/'Compare Regression and Actual'!I10</f>
        <v>2717413.468084259</v>
      </c>
      <c r="G20" s="25" t="s">
        <v>1547</v>
      </c>
      <c r="H20" s="25" t="s">
        <v>372</v>
      </c>
      <c r="I20" s="27">
        <f t="shared" si="7"/>
        <v>1127231.6868688827</v>
      </c>
      <c r="J20" s="27">
        <f t="shared" si="4"/>
        <v>1127231.6868688827</v>
      </c>
      <c r="K20" s="27">
        <f t="shared" si="5"/>
        <v>1408057.5675128312</v>
      </c>
      <c r="L20" s="27">
        <f t="shared" si="6"/>
        <v>1688883.4481567799</v>
      </c>
    </row>
    <row r="21" spans="1:12">
      <c r="A21" s="25" t="s">
        <v>373</v>
      </c>
      <c r="B21" s="25" t="s">
        <v>368</v>
      </c>
      <c r="C21" s="208">
        <f>576*2</f>
        <v>1152</v>
      </c>
      <c r="D21" s="27">
        <f>E21*'Compare Regression and Actual'!F10</f>
        <v>319670.3761891938</v>
      </c>
      <c r="E21" s="27">
        <v>386013</v>
      </c>
      <c r="G21" s="25" t="s">
        <v>1547</v>
      </c>
      <c r="H21" s="25" t="s">
        <v>373</v>
      </c>
      <c r="I21" s="27">
        <f t="shared" si="7"/>
        <v>198676.43019838023</v>
      </c>
      <c r="J21" s="27">
        <f t="shared" si="4"/>
        <v>198676.43019838023</v>
      </c>
      <c r="K21" s="27">
        <f t="shared" si="5"/>
        <v>219292.53455226656</v>
      </c>
      <c r="L21" s="27">
        <f t="shared" si="6"/>
        <v>239908.63890615289</v>
      </c>
    </row>
    <row r="22" spans="1:12">
      <c r="A22" s="25" t="s">
        <v>374</v>
      </c>
      <c r="B22" s="25" t="s">
        <v>368</v>
      </c>
      <c r="C22" s="212">
        <f>644*0.7</f>
        <v>450.79999999999995</v>
      </c>
      <c r="D22" s="210">
        <f>E22*'Compare Regression and Actual'!H10</f>
        <v>14810.139342134358</v>
      </c>
      <c r="E22" s="210">
        <f>Q7*10^8/C7/C22</f>
        <v>23789.319973593909</v>
      </c>
      <c r="G22" s="25" t="s">
        <v>1547</v>
      </c>
      <c r="H22" s="25" t="s">
        <v>374</v>
      </c>
      <c r="I22" s="27">
        <f t="shared" si="7"/>
        <v>9204.5614307858032</v>
      </c>
      <c r="J22" s="27">
        <f t="shared" si="4"/>
        <v>9204.5614307858032</v>
      </c>
      <c r="K22" s="27">
        <f t="shared" si="5"/>
        <v>11994.859948952228</v>
      </c>
      <c r="L22" s="27">
        <f t="shared" si="6"/>
        <v>14785.15846711865</v>
      </c>
    </row>
    <row r="23" spans="1:12">
      <c r="A23" s="25" t="s">
        <v>375</v>
      </c>
      <c r="B23" s="25" t="s">
        <v>368</v>
      </c>
      <c r="C23" s="212">
        <v>1</v>
      </c>
      <c r="D23" s="210">
        <f>E23</f>
        <v>2948.401035878835</v>
      </c>
      <c r="E23" s="210">
        <f>O8*10^8/C8/C23</f>
        <v>2948.401035878835</v>
      </c>
      <c r="G23" s="25" t="s">
        <v>1547</v>
      </c>
      <c r="H23" s="25" t="s">
        <v>375</v>
      </c>
      <c r="I23" s="27">
        <f t="shared" si="7"/>
        <v>1832.4431546792014</v>
      </c>
      <c r="J23" s="27">
        <f t="shared" si="4"/>
        <v>1832.4431546792014</v>
      </c>
      <c r="K23" s="27">
        <f t="shared" si="5"/>
        <v>1832.4431546792014</v>
      </c>
      <c r="L23" s="27">
        <f t="shared" si="6"/>
        <v>1832.4431546792014</v>
      </c>
    </row>
    <row r="24" spans="1:12">
      <c r="A24" s="25" t="s">
        <v>369</v>
      </c>
      <c r="B24" s="25" t="s">
        <v>367</v>
      </c>
      <c r="C24" s="212">
        <f>O9*10^8/C9/D24</f>
        <v>1.5959999999999996</v>
      </c>
      <c r="D24" s="210">
        <v>25000</v>
      </c>
      <c r="E24" s="210">
        <v>25000</v>
      </c>
      <c r="G24" s="25" t="s">
        <v>1548</v>
      </c>
      <c r="H24" s="25" t="s">
        <v>369</v>
      </c>
      <c r="I24" s="27">
        <f t="shared" si="7"/>
        <v>15537.600994406464</v>
      </c>
      <c r="J24" s="27">
        <f t="shared" si="4"/>
        <v>15537.600994406464</v>
      </c>
      <c r="K24" s="27">
        <f t="shared" si="5"/>
        <v>15537.600994406464</v>
      </c>
      <c r="L24" s="27">
        <f t="shared" si="6"/>
        <v>15537.600994406464</v>
      </c>
    </row>
    <row r="25" spans="1:12">
      <c r="A25" s="25" t="s">
        <v>371</v>
      </c>
      <c r="B25" s="25" t="s">
        <v>367</v>
      </c>
      <c r="C25" s="212">
        <f>O10*10^8/C10/D25</f>
        <v>10.169845939476785</v>
      </c>
      <c r="D25" s="210">
        <v>70000</v>
      </c>
      <c r="E25" s="210">
        <f>D25</f>
        <v>70000</v>
      </c>
      <c r="G25" s="25" t="s">
        <v>1548</v>
      </c>
      <c r="H25" s="25" t="s">
        <v>371</v>
      </c>
      <c r="I25" s="27">
        <f t="shared" si="7"/>
        <v>43505.282784338102</v>
      </c>
      <c r="J25" s="27">
        <f t="shared" si="4"/>
        <v>43505.282784338102</v>
      </c>
      <c r="K25" s="27">
        <f t="shared" si="5"/>
        <v>43505.282784338102</v>
      </c>
      <c r="L25" s="27">
        <f t="shared" si="6"/>
        <v>43505.282784338102</v>
      </c>
    </row>
    <row r="26" spans="1:12">
      <c r="A26" s="25" t="s">
        <v>372</v>
      </c>
      <c r="B26" s="25" t="s">
        <v>367</v>
      </c>
      <c r="C26" s="212">
        <f>O11*10^8/C11/D26</f>
        <v>27.415107634635792</v>
      </c>
      <c r="D26" s="210">
        <f>E26*'Compare Regression and Actual'!T10</f>
        <v>4385533.8945139367</v>
      </c>
      <c r="E26" s="210">
        <f>3455091*1.609</f>
        <v>5559241.4189999998</v>
      </c>
      <c r="G26" s="25" t="s">
        <v>1548</v>
      </c>
      <c r="H26" s="25" t="s">
        <v>372</v>
      </c>
      <c r="I26" s="27">
        <f t="shared" si="7"/>
        <v>2725627.0320161199</v>
      </c>
      <c r="J26" s="27">
        <f t="shared" si="4"/>
        <v>2725627.0320161199</v>
      </c>
      <c r="K26" s="27">
        <f t="shared" si="5"/>
        <v>3090359.01600806</v>
      </c>
      <c r="L26" s="27">
        <f t="shared" si="6"/>
        <v>3455091</v>
      </c>
    </row>
    <row r="27" spans="1:12">
      <c r="A27" s="25" t="s">
        <v>373</v>
      </c>
      <c r="B27" s="25" t="s">
        <v>367</v>
      </c>
      <c r="C27" s="208">
        <f>SUMIFS('EPS Input'!$G:$G,'EPS Input'!$E:$E,$C$16,'EPS Input'!$C:$C,$B27,'EPS Input'!$B:$B,$A27)</f>
        <v>4000</v>
      </c>
      <c r="D27" s="27">
        <f>O12*10^8/C12/C27</f>
        <v>65378.216470161417</v>
      </c>
      <c r="E27" s="27">
        <f>D27</f>
        <v>65378.216470161417</v>
      </c>
      <c r="G27" s="25" t="s">
        <v>1548</v>
      </c>
      <c r="H27" s="25" t="s">
        <v>373</v>
      </c>
      <c r="I27" s="27">
        <f t="shared" si="7"/>
        <v>40632.825649572042</v>
      </c>
      <c r="J27" s="27">
        <f t="shared" si="4"/>
        <v>40632.825649572042</v>
      </c>
      <c r="K27" s="27">
        <f t="shared" si="5"/>
        <v>40632.825649572042</v>
      </c>
      <c r="L27" s="27">
        <f t="shared" si="6"/>
        <v>40632.825649572042</v>
      </c>
    </row>
    <row r="28" spans="1:12">
      <c r="A28" s="25" t="s">
        <v>374</v>
      </c>
      <c r="B28" s="25" t="s">
        <v>367</v>
      </c>
      <c r="C28" s="208">
        <f>SUMIFS('EPS Input'!$G:$G,'EPS Input'!$E:$E,$C$16,'EPS Input'!$C:$C,$B28,'EPS Input'!$B:$B,$A28)</f>
        <v>2258</v>
      </c>
      <c r="D28" s="27">
        <f>O13*10^8/C13/C28</f>
        <v>44815.909892802119</v>
      </c>
      <c r="E28" s="27">
        <f>D28</f>
        <v>44815.909892802119</v>
      </c>
      <c r="G28" s="25" t="s">
        <v>1548</v>
      </c>
      <c r="H28" s="25" t="s">
        <v>374</v>
      </c>
      <c r="I28" s="27">
        <f t="shared" si="7"/>
        <v>27853.269044625307</v>
      </c>
      <c r="J28" s="27">
        <f t="shared" si="4"/>
        <v>27853.269044625307</v>
      </c>
      <c r="K28" s="27">
        <f t="shared" si="5"/>
        <v>27853.269044625307</v>
      </c>
      <c r="L28" s="27">
        <f t="shared" si="6"/>
        <v>27853.269044625307</v>
      </c>
    </row>
    <row r="29" spans="1:12">
      <c r="A29" s="25" t="s">
        <v>375</v>
      </c>
      <c r="B29" s="25" t="s">
        <v>367</v>
      </c>
      <c r="C29" s="208">
        <f>SUMIFS('EPS Input'!$G:$G,'EPS Input'!$E:$E,$C$16,'EPS Input'!$C:$C,$B29,'EPS Input'!$B:$B,$A29)</f>
        <v>0.15</v>
      </c>
      <c r="D29" s="27">
        <f>D23</f>
        <v>2948.401035878835</v>
      </c>
      <c r="E29" s="27">
        <f>E23</f>
        <v>2948.401035878835</v>
      </c>
      <c r="G29" s="25" t="s">
        <v>1548</v>
      </c>
      <c r="H29" s="25" t="s">
        <v>375</v>
      </c>
      <c r="I29" s="27">
        <f t="shared" si="7"/>
        <v>1832.4431546792014</v>
      </c>
      <c r="J29" s="27">
        <f t="shared" si="4"/>
        <v>1832.4431546792014</v>
      </c>
      <c r="K29" s="27">
        <f t="shared" si="5"/>
        <v>1832.4431546792014</v>
      </c>
      <c r="L29" s="27">
        <f t="shared" si="6"/>
        <v>1832.4431546792014</v>
      </c>
    </row>
  </sheetData>
  <mergeCells count="2">
    <mergeCell ref="I16:L16"/>
    <mergeCell ref="N1:Q1"/>
  </mergeCells>
  <phoneticPr fontId="3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5BAB9-819F-4D75-A856-01FCF836130B}">
  <sheetPr>
    <tabColor rgb="FFFF0000"/>
  </sheetPr>
  <dimension ref="A1"/>
  <sheetViews>
    <sheetView workbookViewId="0">
      <selection activeCell="O15" sqref="O15"/>
    </sheetView>
  </sheetViews>
  <sheetFormatPr defaultRowHeight="14.3"/>
  <sheetData/>
  <phoneticPr fontId="3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78CA2-5ED7-4901-A067-6CA811033FA5}">
  <sheetPr>
    <tabColor theme="3"/>
  </sheetPr>
  <dimension ref="A1:AQ7"/>
  <sheetViews>
    <sheetView workbookViewId="0">
      <selection activeCell="D5" sqref="D5"/>
    </sheetView>
  </sheetViews>
  <sheetFormatPr defaultColWidth="8.875" defaultRowHeight="14.3"/>
  <cols>
    <col min="1" max="4" width="13.125" style="248" customWidth="1"/>
    <col min="5" max="16384" width="8.875" style="248"/>
  </cols>
  <sheetData>
    <row r="1" spans="1:43">
      <c r="A1" s="246"/>
      <c r="B1" s="247">
        <v>2019</v>
      </c>
      <c r="C1" s="246">
        <v>2020</v>
      </c>
      <c r="D1" s="247">
        <v>2021</v>
      </c>
      <c r="E1" s="246">
        <v>2022</v>
      </c>
      <c r="F1" s="247">
        <v>2023</v>
      </c>
      <c r="G1" s="246">
        <v>2024</v>
      </c>
      <c r="H1" s="247">
        <v>2025</v>
      </c>
      <c r="I1" s="246">
        <v>2026</v>
      </c>
      <c r="J1" s="247">
        <v>2027</v>
      </c>
      <c r="K1" s="246">
        <v>2028</v>
      </c>
      <c r="L1" s="247">
        <v>2029</v>
      </c>
      <c r="M1" s="246">
        <v>2030</v>
      </c>
      <c r="N1" s="247">
        <v>2031</v>
      </c>
      <c r="O1" s="246">
        <v>2032</v>
      </c>
      <c r="P1" s="247">
        <v>2033</v>
      </c>
      <c r="Q1" s="246">
        <v>2034</v>
      </c>
      <c r="R1" s="247">
        <v>2035</v>
      </c>
      <c r="S1" s="246">
        <v>2036</v>
      </c>
      <c r="T1" s="247">
        <v>2037</v>
      </c>
      <c r="U1" s="246">
        <v>2038</v>
      </c>
      <c r="V1" s="247">
        <v>2039</v>
      </c>
      <c r="W1" s="246">
        <v>2040</v>
      </c>
      <c r="X1" s="247">
        <v>2041</v>
      </c>
      <c r="Y1" s="246">
        <v>2042</v>
      </c>
      <c r="Z1" s="247">
        <v>2043</v>
      </c>
      <c r="AA1" s="246">
        <v>2044</v>
      </c>
      <c r="AB1" s="247">
        <v>2045</v>
      </c>
      <c r="AC1" s="246">
        <v>2046</v>
      </c>
      <c r="AD1" s="247">
        <v>2047</v>
      </c>
      <c r="AE1" s="246">
        <v>2048</v>
      </c>
      <c r="AF1" s="247">
        <v>2049</v>
      </c>
      <c r="AG1" s="246">
        <v>2050</v>
      </c>
      <c r="AH1" s="246">
        <v>2051</v>
      </c>
      <c r="AI1" s="246">
        <v>2052</v>
      </c>
      <c r="AJ1" s="246">
        <v>2053</v>
      </c>
      <c r="AK1" s="246">
        <v>2054</v>
      </c>
      <c r="AL1" s="246">
        <v>2055</v>
      </c>
      <c r="AM1" s="246">
        <v>2056</v>
      </c>
      <c r="AN1" s="246">
        <v>2057</v>
      </c>
      <c r="AO1" s="246">
        <v>2058</v>
      </c>
      <c r="AP1" s="246">
        <v>2059</v>
      </c>
      <c r="AQ1" s="246">
        <v>2060</v>
      </c>
    </row>
    <row r="2" spans="1:43">
      <c r="A2" s="246" t="s">
        <v>369</v>
      </c>
      <c r="B2" s="249">
        <f t="shared" ref="B2:D7" si="0">$E2</f>
        <v>1.2470000000000001</v>
      </c>
      <c r="C2" s="249">
        <f t="shared" ref="C2:D2" si="1">$E2</f>
        <v>1.2470000000000001</v>
      </c>
      <c r="D2" s="249">
        <f t="shared" si="1"/>
        <v>1.2470000000000001</v>
      </c>
      <c r="E2" s="249">
        <f>Calculation!C18</f>
        <v>1.2470000000000001</v>
      </c>
      <c r="F2" s="249">
        <f>$E2</f>
        <v>1.2470000000000001</v>
      </c>
      <c r="G2" s="249">
        <f t="shared" ref="G2:AQ7" si="2">$E2</f>
        <v>1.2470000000000001</v>
      </c>
      <c r="H2" s="249">
        <f t="shared" si="2"/>
        <v>1.2470000000000001</v>
      </c>
      <c r="I2" s="249">
        <f t="shared" si="2"/>
        <v>1.2470000000000001</v>
      </c>
      <c r="J2" s="249">
        <f t="shared" si="2"/>
        <v>1.2470000000000001</v>
      </c>
      <c r="K2" s="249">
        <f t="shared" si="2"/>
        <v>1.2470000000000001</v>
      </c>
      <c r="L2" s="249">
        <f t="shared" si="2"/>
        <v>1.2470000000000001</v>
      </c>
      <c r="M2" s="249">
        <f t="shared" si="2"/>
        <v>1.2470000000000001</v>
      </c>
      <c r="N2" s="249">
        <f t="shared" si="2"/>
        <v>1.2470000000000001</v>
      </c>
      <c r="O2" s="249">
        <f t="shared" si="2"/>
        <v>1.2470000000000001</v>
      </c>
      <c r="P2" s="249">
        <f t="shared" si="2"/>
        <v>1.2470000000000001</v>
      </c>
      <c r="Q2" s="249">
        <f t="shared" si="2"/>
        <v>1.2470000000000001</v>
      </c>
      <c r="R2" s="249">
        <f t="shared" si="2"/>
        <v>1.2470000000000001</v>
      </c>
      <c r="S2" s="249">
        <f t="shared" si="2"/>
        <v>1.2470000000000001</v>
      </c>
      <c r="T2" s="249">
        <f t="shared" si="2"/>
        <v>1.2470000000000001</v>
      </c>
      <c r="U2" s="249">
        <f t="shared" si="2"/>
        <v>1.2470000000000001</v>
      </c>
      <c r="V2" s="249">
        <f t="shared" si="2"/>
        <v>1.2470000000000001</v>
      </c>
      <c r="W2" s="249">
        <f t="shared" si="2"/>
        <v>1.2470000000000001</v>
      </c>
      <c r="X2" s="249">
        <f t="shared" si="2"/>
        <v>1.2470000000000001</v>
      </c>
      <c r="Y2" s="249">
        <f t="shared" si="2"/>
        <v>1.2470000000000001</v>
      </c>
      <c r="Z2" s="249">
        <f t="shared" si="2"/>
        <v>1.2470000000000001</v>
      </c>
      <c r="AA2" s="249">
        <f t="shared" si="2"/>
        <v>1.2470000000000001</v>
      </c>
      <c r="AB2" s="249">
        <f t="shared" si="2"/>
        <v>1.2470000000000001</v>
      </c>
      <c r="AC2" s="249">
        <f t="shared" si="2"/>
        <v>1.2470000000000001</v>
      </c>
      <c r="AD2" s="249">
        <f t="shared" si="2"/>
        <v>1.2470000000000001</v>
      </c>
      <c r="AE2" s="249">
        <f t="shared" si="2"/>
        <v>1.2470000000000001</v>
      </c>
      <c r="AF2" s="249">
        <f t="shared" si="2"/>
        <v>1.2470000000000001</v>
      </c>
      <c r="AG2" s="249">
        <f t="shared" si="2"/>
        <v>1.2470000000000001</v>
      </c>
      <c r="AH2" s="249">
        <f t="shared" si="2"/>
        <v>1.2470000000000001</v>
      </c>
      <c r="AI2" s="249">
        <f t="shared" si="2"/>
        <v>1.2470000000000001</v>
      </c>
      <c r="AJ2" s="249">
        <f t="shared" si="2"/>
        <v>1.2470000000000001</v>
      </c>
      <c r="AK2" s="249">
        <f t="shared" si="2"/>
        <v>1.2470000000000001</v>
      </c>
      <c r="AL2" s="249">
        <f t="shared" si="2"/>
        <v>1.2470000000000001</v>
      </c>
      <c r="AM2" s="249">
        <f t="shared" si="2"/>
        <v>1.2470000000000001</v>
      </c>
      <c r="AN2" s="249">
        <f t="shared" si="2"/>
        <v>1.2470000000000001</v>
      </c>
      <c r="AO2" s="249">
        <f t="shared" si="2"/>
        <v>1.2470000000000001</v>
      </c>
      <c r="AP2" s="249">
        <f t="shared" si="2"/>
        <v>1.2470000000000001</v>
      </c>
      <c r="AQ2" s="249">
        <f t="shared" si="2"/>
        <v>1.2470000000000001</v>
      </c>
    </row>
    <row r="3" spans="1:43">
      <c r="A3" s="246" t="s">
        <v>371</v>
      </c>
      <c r="B3" s="249">
        <f t="shared" si="0"/>
        <v>24.184999999999999</v>
      </c>
      <c r="C3" s="249">
        <f t="shared" si="0"/>
        <v>24.184999999999999</v>
      </c>
      <c r="D3" s="249">
        <f t="shared" si="0"/>
        <v>24.184999999999999</v>
      </c>
      <c r="E3" s="249">
        <f>Calculation!C19</f>
        <v>24.184999999999999</v>
      </c>
      <c r="F3" s="249">
        <f t="shared" ref="F3:U7" si="3">$E3</f>
        <v>24.184999999999999</v>
      </c>
      <c r="G3" s="249">
        <f t="shared" si="3"/>
        <v>24.184999999999999</v>
      </c>
      <c r="H3" s="249">
        <f t="shared" si="3"/>
        <v>24.184999999999999</v>
      </c>
      <c r="I3" s="249">
        <f t="shared" si="3"/>
        <v>24.184999999999999</v>
      </c>
      <c r="J3" s="249">
        <f t="shared" si="3"/>
        <v>24.184999999999999</v>
      </c>
      <c r="K3" s="249">
        <f t="shared" si="3"/>
        <v>24.184999999999999</v>
      </c>
      <c r="L3" s="249">
        <f t="shared" si="3"/>
        <v>24.184999999999999</v>
      </c>
      <c r="M3" s="249">
        <f t="shared" si="3"/>
        <v>24.184999999999999</v>
      </c>
      <c r="N3" s="249">
        <f t="shared" si="3"/>
        <v>24.184999999999999</v>
      </c>
      <c r="O3" s="249">
        <f t="shared" si="3"/>
        <v>24.184999999999999</v>
      </c>
      <c r="P3" s="249">
        <f t="shared" si="3"/>
        <v>24.184999999999999</v>
      </c>
      <c r="Q3" s="249">
        <f t="shared" si="3"/>
        <v>24.184999999999999</v>
      </c>
      <c r="R3" s="249">
        <f t="shared" si="3"/>
        <v>24.184999999999999</v>
      </c>
      <c r="S3" s="249">
        <f t="shared" si="3"/>
        <v>24.184999999999999</v>
      </c>
      <c r="T3" s="249">
        <f t="shared" si="3"/>
        <v>24.184999999999999</v>
      </c>
      <c r="U3" s="249">
        <f t="shared" si="3"/>
        <v>24.184999999999999</v>
      </c>
      <c r="V3" s="249">
        <f t="shared" si="2"/>
        <v>24.184999999999999</v>
      </c>
      <c r="W3" s="249">
        <f t="shared" si="2"/>
        <v>24.184999999999999</v>
      </c>
      <c r="X3" s="249">
        <f t="shared" si="2"/>
        <v>24.184999999999999</v>
      </c>
      <c r="Y3" s="249">
        <f t="shared" si="2"/>
        <v>24.184999999999999</v>
      </c>
      <c r="Z3" s="249">
        <f t="shared" si="2"/>
        <v>24.184999999999999</v>
      </c>
      <c r="AA3" s="249">
        <f t="shared" si="2"/>
        <v>24.184999999999999</v>
      </c>
      <c r="AB3" s="249">
        <f t="shared" si="2"/>
        <v>24.184999999999999</v>
      </c>
      <c r="AC3" s="249">
        <f t="shared" si="2"/>
        <v>24.184999999999999</v>
      </c>
      <c r="AD3" s="249">
        <f t="shared" si="2"/>
        <v>24.184999999999999</v>
      </c>
      <c r="AE3" s="249">
        <f t="shared" si="2"/>
        <v>24.184999999999999</v>
      </c>
      <c r="AF3" s="249">
        <f t="shared" si="2"/>
        <v>24.184999999999999</v>
      </c>
      <c r="AG3" s="249">
        <f t="shared" si="2"/>
        <v>24.184999999999999</v>
      </c>
      <c r="AH3" s="249">
        <f t="shared" si="2"/>
        <v>24.184999999999999</v>
      </c>
      <c r="AI3" s="249">
        <f t="shared" si="2"/>
        <v>24.184999999999999</v>
      </c>
      <c r="AJ3" s="249">
        <f t="shared" si="2"/>
        <v>24.184999999999999</v>
      </c>
      <c r="AK3" s="249">
        <f t="shared" si="2"/>
        <v>24.184999999999999</v>
      </c>
      <c r="AL3" s="249">
        <f t="shared" si="2"/>
        <v>24.184999999999999</v>
      </c>
      <c r="AM3" s="249">
        <f t="shared" si="2"/>
        <v>24.184999999999999</v>
      </c>
      <c r="AN3" s="249">
        <f t="shared" si="2"/>
        <v>24.184999999999999</v>
      </c>
      <c r="AO3" s="249">
        <f t="shared" si="2"/>
        <v>24.184999999999999</v>
      </c>
      <c r="AP3" s="249">
        <f t="shared" si="2"/>
        <v>24.184999999999999</v>
      </c>
      <c r="AQ3" s="249">
        <f t="shared" si="2"/>
        <v>24.184999999999999</v>
      </c>
    </row>
    <row r="4" spans="1:43" s="252" customFormat="1">
      <c r="A4" s="253" t="s">
        <v>372</v>
      </c>
      <c r="B4" s="252">
        <f t="shared" si="0"/>
        <v>140.24414085657449</v>
      </c>
      <c r="C4" s="252">
        <f t="shared" si="0"/>
        <v>140.24414085657449</v>
      </c>
      <c r="D4" s="252">
        <f t="shared" si="0"/>
        <v>140.24414085657449</v>
      </c>
      <c r="E4" s="252">
        <f>Calculation!C20</f>
        <v>140.24414085657449</v>
      </c>
      <c r="F4" s="252">
        <f t="shared" si="3"/>
        <v>140.24414085657449</v>
      </c>
      <c r="G4" s="252">
        <f t="shared" si="2"/>
        <v>140.24414085657449</v>
      </c>
      <c r="H4" s="252">
        <f t="shared" si="2"/>
        <v>140.24414085657449</v>
      </c>
      <c r="I4" s="252">
        <f t="shared" si="2"/>
        <v>140.24414085657449</v>
      </c>
      <c r="J4" s="252">
        <f t="shared" si="2"/>
        <v>140.24414085657449</v>
      </c>
      <c r="K4" s="252">
        <f t="shared" si="2"/>
        <v>140.24414085657449</v>
      </c>
      <c r="L4" s="252">
        <f t="shared" si="2"/>
        <v>140.24414085657449</v>
      </c>
      <c r="M4" s="252">
        <f t="shared" si="2"/>
        <v>140.24414085657449</v>
      </c>
      <c r="N4" s="252">
        <f t="shared" si="2"/>
        <v>140.24414085657449</v>
      </c>
      <c r="O4" s="252">
        <f t="shared" si="2"/>
        <v>140.24414085657449</v>
      </c>
      <c r="P4" s="252">
        <f t="shared" si="2"/>
        <v>140.24414085657449</v>
      </c>
      <c r="Q4" s="252">
        <f t="shared" si="2"/>
        <v>140.24414085657449</v>
      </c>
      <c r="R4" s="252">
        <f t="shared" si="2"/>
        <v>140.24414085657449</v>
      </c>
      <c r="S4" s="252">
        <f t="shared" si="2"/>
        <v>140.24414085657449</v>
      </c>
      <c r="T4" s="252">
        <f t="shared" si="2"/>
        <v>140.24414085657449</v>
      </c>
      <c r="U4" s="252">
        <f t="shared" si="2"/>
        <v>140.24414085657449</v>
      </c>
      <c r="V4" s="252">
        <f t="shared" si="2"/>
        <v>140.24414085657449</v>
      </c>
      <c r="W4" s="252">
        <f t="shared" si="2"/>
        <v>140.24414085657449</v>
      </c>
      <c r="X4" s="252">
        <f t="shared" si="2"/>
        <v>140.24414085657449</v>
      </c>
      <c r="Y4" s="252">
        <f t="shared" si="2"/>
        <v>140.24414085657449</v>
      </c>
      <c r="Z4" s="252">
        <f t="shared" si="2"/>
        <v>140.24414085657449</v>
      </c>
      <c r="AA4" s="252">
        <f t="shared" si="2"/>
        <v>140.24414085657449</v>
      </c>
      <c r="AB4" s="252">
        <f t="shared" si="2"/>
        <v>140.24414085657449</v>
      </c>
      <c r="AC4" s="252">
        <f t="shared" si="2"/>
        <v>140.24414085657449</v>
      </c>
      <c r="AD4" s="252">
        <f t="shared" si="2"/>
        <v>140.24414085657449</v>
      </c>
      <c r="AE4" s="252">
        <f t="shared" si="2"/>
        <v>140.24414085657449</v>
      </c>
      <c r="AF4" s="252">
        <f t="shared" si="2"/>
        <v>140.24414085657449</v>
      </c>
      <c r="AG4" s="252">
        <f t="shared" si="2"/>
        <v>140.24414085657449</v>
      </c>
      <c r="AH4" s="252">
        <f t="shared" si="2"/>
        <v>140.24414085657449</v>
      </c>
      <c r="AI4" s="252">
        <f t="shared" si="2"/>
        <v>140.24414085657449</v>
      </c>
      <c r="AJ4" s="252">
        <f t="shared" si="2"/>
        <v>140.24414085657449</v>
      </c>
      <c r="AK4" s="252">
        <f t="shared" si="2"/>
        <v>140.24414085657449</v>
      </c>
      <c r="AL4" s="252">
        <f t="shared" si="2"/>
        <v>140.24414085657449</v>
      </c>
      <c r="AM4" s="252">
        <f t="shared" si="2"/>
        <v>140.24414085657449</v>
      </c>
      <c r="AN4" s="252">
        <f t="shared" si="2"/>
        <v>140.24414085657449</v>
      </c>
      <c r="AO4" s="252">
        <f t="shared" si="2"/>
        <v>140.24414085657449</v>
      </c>
      <c r="AP4" s="252">
        <f t="shared" si="2"/>
        <v>140.24414085657449</v>
      </c>
      <c r="AQ4" s="252">
        <f t="shared" si="2"/>
        <v>140.24414085657449</v>
      </c>
    </row>
    <row r="5" spans="1:43" s="252" customFormat="1">
      <c r="A5" s="251" t="s">
        <v>373</v>
      </c>
      <c r="B5" s="252">
        <f t="shared" si="0"/>
        <v>1152</v>
      </c>
      <c r="C5" s="252">
        <f t="shared" si="0"/>
        <v>1152</v>
      </c>
      <c r="D5" s="252">
        <f t="shared" si="0"/>
        <v>1152</v>
      </c>
      <c r="E5" s="252">
        <f>Calculation!C21</f>
        <v>1152</v>
      </c>
      <c r="F5" s="252">
        <f t="shared" si="3"/>
        <v>1152</v>
      </c>
      <c r="G5" s="252">
        <f t="shared" si="2"/>
        <v>1152</v>
      </c>
      <c r="H5" s="252">
        <f t="shared" si="2"/>
        <v>1152</v>
      </c>
      <c r="I5" s="252">
        <f t="shared" si="2"/>
        <v>1152</v>
      </c>
      <c r="J5" s="252">
        <f t="shared" si="2"/>
        <v>1152</v>
      </c>
      <c r="K5" s="252">
        <f t="shared" si="2"/>
        <v>1152</v>
      </c>
      <c r="L5" s="252">
        <f t="shared" si="2"/>
        <v>1152</v>
      </c>
      <c r="M5" s="252">
        <f t="shared" si="2"/>
        <v>1152</v>
      </c>
      <c r="N5" s="252">
        <f t="shared" si="2"/>
        <v>1152</v>
      </c>
      <c r="O5" s="252">
        <f t="shared" si="2"/>
        <v>1152</v>
      </c>
      <c r="P5" s="252">
        <f t="shared" si="2"/>
        <v>1152</v>
      </c>
      <c r="Q5" s="252">
        <f t="shared" si="2"/>
        <v>1152</v>
      </c>
      <c r="R5" s="252">
        <f t="shared" si="2"/>
        <v>1152</v>
      </c>
      <c r="S5" s="252">
        <f t="shared" si="2"/>
        <v>1152</v>
      </c>
      <c r="T5" s="252">
        <f t="shared" si="2"/>
        <v>1152</v>
      </c>
      <c r="U5" s="252">
        <f t="shared" si="2"/>
        <v>1152</v>
      </c>
      <c r="V5" s="252">
        <f t="shared" si="2"/>
        <v>1152</v>
      </c>
      <c r="W5" s="252">
        <f t="shared" si="2"/>
        <v>1152</v>
      </c>
      <c r="X5" s="252">
        <f t="shared" si="2"/>
        <v>1152</v>
      </c>
      <c r="Y5" s="252">
        <f t="shared" si="2"/>
        <v>1152</v>
      </c>
      <c r="Z5" s="252">
        <f t="shared" si="2"/>
        <v>1152</v>
      </c>
      <c r="AA5" s="252">
        <f t="shared" si="2"/>
        <v>1152</v>
      </c>
      <c r="AB5" s="252">
        <f t="shared" si="2"/>
        <v>1152</v>
      </c>
      <c r="AC5" s="252">
        <f t="shared" si="2"/>
        <v>1152</v>
      </c>
      <c r="AD5" s="252">
        <f t="shared" si="2"/>
        <v>1152</v>
      </c>
      <c r="AE5" s="252">
        <f t="shared" si="2"/>
        <v>1152</v>
      </c>
      <c r="AF5" s="252">
        <f t="shared" si="2"/>
        <v>1152</v>
      </c>
      <c r="AG5" s="252">
        <f t="shared" si="2"/>
        <v>1152</v>
      </c>
      <c r="AH5" s="252">
        <f t="shared" si="2"/>
        <v>1152</v>
      </c>
      <c r="AI5" s="252">
        <f t="shared" si="2"/>
        <v>1152</v>
      </c>
      <c r="AJ5" s="252">
        <f t="shared" si="2"/>
        <v>1152</v>
      </c>
      <c r="AK5" s="252">
        <f t="shared" si="2"/>
        <v>1152</v>
      </c>
      <c r="AL5" s="252">
        <f t="shared" si="2"/>
        <v>1152</v>
      </c>
      <c r="AM5" s="252">
        <f t="shared" si="2"/>
        <v>1152</v>
      </c>
      <c r="AN5" s="252">
        <f t="shared" si="2"/>
        <v>1152</v>
      </c>
      <c r="AO5" s="252">
        <f t="shared" si="2"/>
        <v>1152</v>
      </c>
      <c r="AP5" s="252">
        <f t="shared" si="2"/>
        <v>1152</v>
      </c>
      <c r="AQ5" s="252">
        <f t="shared" si="2"/>
        <v>1152</v>
      </c>
    </row>
    <row r="6" spans="1:43">
      <c r="A6" s="246" t="s">
        <v>374</v>
      </c>
      <c r="B6" s="252">
        <f t="shared" si="0"/>
        <v>450.79999999999995</v>
      </c>
      <c r="C6" s="252">
        <f t="shared" si="0"/>
        <v>450.79999999999995</v>
      </c>
      <c r="D6" s="252">
        <f t="shared" si="0"/>
        <v>450.79999999999995</v>
      </c>
      <c r="E6" s="252">
        <f>Calculation!C22</f>
        <v>450.79999999999995</v>
      </c>
      <c r="F6" s="252">
        <f t="shared" si="3"/>
        <v>450.79999999999995</v>
      </c>
      <c r="G6" s="252">
        <f t="shared" si="2"/>
        <v>450.79999999999995</v>
      </c>
      <c r="H6" s="252">
        <f t="shared" si="2"/>
        <v>450.79999999999995</v>
      </c>
      <c r="I6" s="252">
        <f t="shared" si="2"/>
        <v>450.79999999999995</v>
      </c>
      <c r="J6" s="252">
        <f t="shared" si="2"/>
        <v>450.79999999999995</v>
      </c>
      <c r="K6" s="252">
        <f t="shared" si="2"/>
        <v>450.79999999999995</v>
      </c>
      <c r="L6" s="252">
        <f t="shared" si="2"/>
        <v>450.79999999999995</v>
      </c>
      <c r="M6" s="252">
        <f t="shared" si="2"/>
        <v>450.79999999999995</v>
      </c>
      <c r="N6" s="252">
        <f t="shared" si="2"/>
        <v>450.79999999999995</v>
      </c>
      <c r="O6" s="252">
        <f t="shared" si="2"/>
        <v>450.79999999999995</v>
      </c>
      <c r="P6" s="252">
        <f t="shared" si="2"/>
        <v>450.79999999999995</v>
      </c>
      <c r="Q6" s="252">
        <f t="shared" si="2"/>
        <v>450.79999999999995</v>
      </c>
      <c r="R6" s="252">
        <f t="shared" si="2"/>
        <v>450.79999999999995</v>
      </c>
      <c r="S6" s="252">
        <f t="shared" si="2"/>
        <v>450.79999999999995</v>
      </c>
      <c r="T6" s="252">
        <f t="shared" si="2"/>
        <v>450.79999999999995</v>
      </c>
      <c r="U6" s="252">
        <f t="shared" si="2"/>
        <v>450.79999999999995</v>
      </c>
      <c r="V6" s="252">
        <f t="shared" si="2"/>
        <v>450.79999999999995</v>
      </c>
      <c r="W6" s="252">
        <f t="shared" si="2"/>
        <v>450.79999999999995</v>
      </c>
      <c r="X6" s="252">
        <f t="shared" si="2"/>
        <v>450.79999999999995</v>
      </c>
      <c r="Y6" s="252">
        <f t="shared" si="2"/>
        <v>450.79999999999995</v>
      </c>
      <c r="Z6" s="252">
        <f t="shared" si="2"/>
        <v>450.79999999999995</v>
      </c>
      <c r="AA6" s="252">
        <f t="shared" si="2"/>
        <v>450.79999999999995</v>
      </c>
      <c r="AB6" s="252">
        <f t="shared" si="2"/>
        <v>450.79999999999995</v>
      </c>
      <c r="AC6" s="252">
        <f t="shared" si="2"/>
        <v>450.79999999999995</v>
      </c>
      <c r="AD6" s="252">
        <f t="shared" si="2"/>
        <v>450.79999999999995</v>
      </c>
      <c r="AE6" s="252">
        <f t="shared" si="2"/>
        <v>450.79999999999995</v>
      </c>
      <c r="AF6" s="252">
        <f t="shared" si="2"/>
        <v>450.79999999999995</v>
      </c>
      <c r="AG6" s="252">
        <f t="shared" si="2"/>
        <v>450.79999999999995</v>
      </c>
      <c r="AH6" s="252">
        <f t="shared" si="2"/>
        <v>450.79999999999995</v>
      </c>
      <c r="AI6" s="252">
        <f t="shared" si="2"/>
        <v>450.79999999999995</v>
      </c>
      <c r="AJ6" s="252">
        <f t="shared" si="2"/>
        <v>450.79999999999995</v>
      </c>
      <c r="AK6" s="252">
        <f t="shared" si="2"/>
        <v>450.79999999999995</v>
      </c>
      <c r="AL6" s="252">
        <f t="shared" si="2"/>
        <v>450.79999999999995</v>
      </c>
      <c r="AM6" s="252">
        <f t="shared" si="2"/>
        <v>450.79999999999995</v>
      </c>
      <c r="AN6" s="252">
        <f t="shared" si="2"/>
        <v>450.79999999999995</v>
      </c>
      <c r="AO6" s="252">
        <f t="shared" si="2"/>
        <v>450.79999999999995</v>
      </c>
      <c r="AP6" s="252">
        <f t="shared" si="2"/>
        <v>450.79999999999995</v>
      </c>
      <c r="AQ6" s="252">
        <f t="shared" si="2"/>
        <v>450.79999999999995</v>
      </c>
    </row>
    <row r="7" spans="1:43">
      <c r="A7" s="246" t="s">
        <v>375</v>
      </c>
      <c r="B7" s="249">
        <f t="shared" si="0"/>
        <v>1</v>
      </c>
      <c r="C7" s="249">
        <f t="shared" si="0"/>
        <v>1</v>
      </c>
      <c r="D7" s="249">
        <f t="shared" si="0"/>
        <v>1</v>
      </c>
      <c r="E7" s="249">
        <f>Calculation!C23</f>
        <v>1</v>
      </c>
      <c r="F7" s="249">
        <f t="shared" si="3"/>
        <v>1</v>
      </c>
      <c r="G7" s="249">
        <f t="shared" si="2"/>
        <v>1</v>
      </c>
      <c r="H7" s="249">
        <f t="shared" si="2"/>
        <v>1</v>
      </c>
      <c r="I7" s="249">
        <f t="shared" si="2"/>
        <v>1</v>
      </c>
      <c r="J7" s="249">
        <f t="shared" si="2"/>
        <v>1</v>
      </c>
      <c r="K7" s="249">
        <f t="shared" si="2"/>
        <v>1</v>
      </c>
      <c r="L7" s="249">
        <f t="shared" si="2"/>
        <v>1</v>
      </c>
      <c r="M7" s="249">
        <f t="shared" si="2"/>
        <v>1</v>
      </c>
      <c r="N7" s="249">
        <f t="shared" si="2"/>
        <v>1</v>
      </c>
      <c r="O7" s="249">
        <f t="shared" si="2"/>
        <v>1</v>
      </c>
      <c r="P7" s="249">
        <f t="shared" si="2"/>
        <v>1</v>
      </c>
      <c r="Q7" s="249">
        <f t="shared" si="2"/>
        <v>1</v>
      </c>
      <c r="R7" s="249">
        <f t="shared" si="2"/>
        <v>1</v>
      </c>
      <c r="S7" s="249">
        <f t="shared" si="2"/>
        <v>1</v>
      </c>
      <c r="T7" s="249">
        <f t="shared" si="2"/>
        <v>1</v>
      </c>
      <c r="U7" s="249">
        <f t="shared" si="2"/>
        <v>1</v>
      </c>
      <c r="V7" s="249">
        <f t="shared" si="2"/>
        <v>1</v>
      </c>
      <c r="W7" s="249">
        <f t="shared" si="2"/>
        <v>1</v>
      </c>
      <c r="X7" s="249">
        <f t="shared" si="2"/>
        <v>1</v>
      </c>
      <c r="Y7" s="249">
        <f t="shared" si="2"/>
        <v>1</v>
      </c>
      <c r="Z7" s="249">
        <f t="shared" si="2"/>
        <v>1</v>
      </c>
      <c r="AA7" s="249">
        <f t="shared" si="2"/>
        <v>1</v>
      </c>
      <c r="AB7" s="249">
        <f t="shared" si="2"/>
        <v>1</v>
      </c>
      <c r="AC7" s="249">
        <f t="shared" si="2"/>
        <v>1</v>
      </c>
      <c r="AD7" s="249">
        <f t="shared" si="2"/>
        <v>1</v>
      </c>
      <c r="AE7" s="249">
        <f t="shared" si="2"/>
        <v>1</v>
      </c>
      <c r="AF7" s="249">
        <f t="shared" si="2"/>
        <v>1</v>
      </c>
      <c r="AG7" s="249">
        <f t="shared" si="2"/>
        <v>1</v>
      </c>
      <c r="AH7" s="249">
        <f t="shared" si="2"/>
        <v>1</v>
      </c>
      <c r="AI7" s="249">
        <f t="shared" si="2"/>
        <v>1</v>
      </c>
      <c r="AJ7" s="249">
        <f t="shared" si="2"/>
        <v>1</v>
      </c>
      <c r="AK7" s="249">
        <f t="shared" si="2"/>
        <v>1</v>
      </c>
      <c r="AL7" s="249">
        <f t="shared" si="2"/>
        <v>1</v>
      </c>
      <c r="AM7" s="249">
        <f t="shared" si="2"/>
        <v>1</v>
      </c>
      <c r="AN7" s="249">
        <f t="shared" si="2"/>
        <v>1</v>
      </c>
      <c r="AO7" s="249">
        <f t="shared" si="2"/>
        <v>1</v>
      </c>
      <c r="AP7" s="249">
        <f t="shared" si="2"/>
        <v>1</v>
      </c>
      <c r="AQ7" s="249">
        <f t="shared" si="2"/>
        <v>1</v>
      </c>
    </row>
  </sheetData>
  <phoneticPr fontId="3" type="noConversion"/>
  <pageMargins left="0.7" right="0.7" top="0.75" bottom="0.75" header="0.3" footer="0.3"/>
  <pageSetup orientation="portrait" horizontalDpi="4294967292" verticalDpi="4294967292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B53D8-6906-43FB-AE2E-345F21176A58}">
  <sheetPr>
    <tabColor theme="3"/>
  </sheetPr>
  <dimension ref="A1:AQ7"/>
  <sheetViews>
    <sheetView workbookViewId="0">
      <selection activeCell="C2" sqref="B2:C7"/>
    </sheetView>
  </sheetViews>
  <sheetFormatPr defaultColWidth="8.875" defaultRowHeight="14.3"/>
  <cols>
    <col min="1" max="4" width="11.875" style="248" customWidth="1"/>
    <col min="5" max="33" width="9" style="248" bestFit="1" customWidth="1"/>
    <col min="34" max="16384" width="8.875" style="248"/>
  </cols>
  <sheetData>
    <row r="1" spans="1:43" s="246" customFormat="1">
      <c r="B1" s="246">
        <v>2019</v>
      </c>
      <c r="C1" s="246">
        <v>2020</v>
      </c>
      <c r="D1" s="246">
        <v>2021</v>
      </c>
      <c r="E1" s="246">
        <v>2022</v>
      </c>
      <c r="F1" s="246">
        <v>2023</v>
      </c>
      <c r="G1" s="246">
        <v>2024</v>
      </c>
      <c r="H1" s="246">
        <v>2025</v>
      </c>
      <c r="I1" s="246">
        <v>2026</v>
      </c>
      <c r="J1" s="246">
        <v>2027</v>
      </c>
      <c r="K1" s="246">
        <v>2028</v>
      </c>
      <c r="L1" s="246">
        <v>2029</v>
      </c>
      <c r="M1" s="246">
        <v>2030</v>
      </c>
      <c r="N1" s="246">
        <v>2031</v>
      </c>
      <c r="O1" s="246">
        <v>2032</v>
      </c>
      <c r="P1" s="246">
        <v>2033</v>
      </c>
      <c r="Q1" s="246">
        <v>2034</v>
      </c>
      <c r="R1" s="246">
        <v>2035</v>
      </c>
      <c r="S1" s="246">
        <v>2036</v>
      </c>
      <c r="T1" s="246">
        <v>2037</v>
      </c>
      <c r="U1" s="246">
        <v>2038</v>
      </c>
      <c r="V1" s="246">
        <v>2039</v>
      </c>
      <c r="W1" s="246">
        <v>2040</v>
      </c>
      <c r="X1" s="246">
        <v>2041</v>
      </c>
      <c r="Y1" s="246">
        <v>2042</v>
      </c>
      <c r="Z1" s="246">
        <v>2043</v>
      </c>
      <c r="AA1" s="246">
        <v>2044</v>
      </c>
      <c r="AB1" s="246">
        <v>2045</v>
      </c>
      <c r="AC1" s="246">
        <v>2046</v>
      </c>
      <c r="AD1" s="246">
        <v>2047</v>
      </c>
      <c r="AE1" s="246">
        <v>2048</v>
      </c>
      <c r="AF1" s="246">
        <v>2049</v>
      </c>
      <c r="AG1" s="246">
        <v>2050</v>
      </c>
      <c r="AH1" s="246">
        <v>2051</v>
      </c>
      <c r="AI1" s="246">
        <v>2052</v>
      </c>
      <c r="AJ1" s="246">
        <v>2053</v>
      </c>
      <c r="AK1" s="246">
        <v>2054</v>
      </c>
      <c r="AL1" s="246">
        <v>2055</v>
      </c>
      <c r="AM1" s="246">
        <v>2056</v>
      </c>
      <c r="AN1" s="246">
        <v>2057</v>
      </c>
      <c r="AO1" s="246">
        <v>2058</v>
      </c>
      <c r="AP1" s="246">
        <v>2059</v>
      </c>
      <c r="AQ1" s="246">
        <v>2060</v>
      </c>
    </row>
    <row r="2" spans="1:43">
      <c r="A2" s="246" t="s">
        <v>369</v>
      </c>
      <c r="B2" s="249">
        <f>$E2</f>
        <v>1.5959999999999996</v>
      </c>
      <c r="C2" s="249">
        <f>$E2</f>
        <v>1.5959999999999996</v>
      </c>
      <c r="D2" s="249">
        <f t="shared" ref="D2:D7" si="0">$E2</f>
        <v>1.5959999999999996</v>
      </c>
      <c r="E2" s="249">
        <f>Calculation!C24</f>
        <v>1.5959999999999996</v>
      </c>
      <c r="F2" s="249">
        <f>$E2</f>
        <v>1.5959999999999996</v>
      </c>
      <c r="G2" s="249">
        <f t="shared" ref="G2:AQ7" si="1">$E2</f>
        <v>1.5959999999999996</v>
      </c>
      <c r="H2" s="249">
        <f t="shared" si="1"/>
        <v>1.5959999999999996</v>
      </c>
      <c r="I2" s="249">
        <f t="shared" si="1"/>
        <v>1.5959999999999996</v>
      </c>
      <c r="J2" s="249">
        <f t="shared" si="1"/>
        <v>1.5959999999999996</v>
      </c>
      <c r="K2" s="249">
        <f t="shared" si="1"/>
        <v>1.5959999999999996</v>
      </c>
      <c r="L2" s="249">
        <f t="shared" si="1"/>
        <v>1.5959999999999996</v>
      </c>
      <c r="M2" s="249">
        <f t="shared" si="1"/>
        <v>1.5959999999999996</v>
      </c>
      <c r="N2" s="249">
        <f t="shared" si="1"/>
        <v>1.5959999999999996</v>
      </c>
      <c r="O2" s="249">
        <f t="shared" si="1"/>
        <v>1.5959999999999996</v>
      </c>
      <c r="P2" s="249">
        <f t="shared" si="1"/>
        <v>1.5959999999999996</v>
      </c>
      <c r="Q2" s="249">
        <f t="shared" si="1"/>
        <v>1.5959999999999996</v>
      </c>
      <c r="R2" s="249">
        <f t="shared" si="1"/>
        <v>1.5959999999999996</v>
      </c>
      <c r="S2" s="249">
        <f t="shared" si="1"/>
        <v>1.5959999999999996</v>
      </c>
      <c r="T2" s="249">
        <f t="shared" si="1"/>
        <v>1.5959999999999996</v>
      </c>
      <c r="U2" s="249">
        <f t="shared" si="1"/>
        <v>1.5959999999999996</v>
      </c>
      <c r="V2" s="249">
        <f t="shared" si="1"/>
        <v>1.5959999999999996</v>
      </c>
      <c r="W2" s="249">
        <f t="shared" si="1"/>
        <v>1.5959999999999996</v>
      </c>
      <c r="X2" s="249">
        <f t="shared" si="1"/>
        <v>1.5959999999999996</v>
      </c>
      <c r="Y2" s="249">
        <f t="shared" si="1"/>
        <v>1.5959999999999996</v>
      </c>
      <c r="Z2" s="249">
        <f t="shared" si="1"/>
        <v>1.5959999999999996</v>
      </c>
      <c r="AA2" s="249">
        <f t="shared" si="1"/>
        <v>1.5959999999999996</v>
      </c>
      <c r="AB2" s="249">
        <f t="shared" si="1"/>
        <v>1.5959999999999996</v>
      </c>
      <c r="AC2" s="249">
        <f t="shared" si="1"/>
        <v>1.5959999999999996</v>
      </c>
      <c r="AD2" s="249">
        <f t="shared" si="1"/>
        <v>1.5959999999999996</v>
      </c>
      <c r="AE2" s="249">
        <f t="shared" si="1"/>
        <v>1.5959999999999996</v>
      </c>
      <c r="AF2" s="249">
        <f t="shared" si="1"/>
        <v>1.5959999999999996</v>
      </c>
      <c r="AG2" s="249">
        <f t="shared" si="1"/>
        <v>1.5959999999999996</v>
      </c>
      <c r="AH2" s="249">
        <f t="shared" si="1"/>
        <v>1.5959999999999996</v>
      </c>
      <c r="AI2" s="249">
        <f t="shared" si="1"/>
        <v>1.5959999999999996</v>
      </c>
      <c r="AJ2" s="249">
        <f t="shared" si="1"/>
        <v>1.5959999999999996</v>
      </c>
      <c r="AK2" s="249">
        <f t="shared" si="1"/>
        <v>1.5959999999999996</v>
      </c>
      <c r="AL2" s="249">
        <f t="shared" si="1"/>
        <v>1.5959999999999996</v>
      </c>
      <c r="AM2" s="249">
        <f t="shared" si="1"/>
        <v>1.5959999999999996</v>
      </c>
      <c r="AN2" s="249">
        <f t="shared" si="1"/>
        <v>1.5959999999999996</v>
      </c>
      <c r="AO2" s="249">
        <f t="shared" si="1"/>
        <v>1.5959999999999996</v>
      </c>
      <c r="AP2" s="249">
        <f t="shared" si="1"/>
        <v>1.5959999999999996</v>
      </c>
      <c r="AQ2" s="249">
        <f t="shared" si="1"/>
        <v>1.5959999999999996</v>
      </c>
    </row>
    <row r="3" spans="1:43">
      <c r="A3" s="246" t="s">
        <v>371</v>
      </c>
      <c r="B3" s="249">
        <f t="shared" ref="B3:D7" si="2">$E3</f>
        <v>10.169845939476785</v>
      </c>
      <c r="C3" s="249">
        <f t="shared" si="2"/>
        <v>10.169845939476785</v>
      </c>
      <c r="D3" s="249">
        <f t="shared" si="2"/>
        <v>10.169845939476785</v>
      </c>
      <c r="E3" s="249">
        <f>Calculation!C25</f>
        <v>10.169845939476785</v>
      </c>
      <c r="F3" s="249">
        <f t="shared" ref="F3:U7" si="3">$E3</f>
        <v>10.169845939476785</v>
      </c>
      <c r="G3" s="249">
        <f t="shared" si="3"/>
        <v>10.169845939476785</v>
      </c>
      <c r="H3" s="249">
        <f t="shared" si="3"/>
        <v>10.169845939476785</v>
      </c>
      <c r="I3" s="249">
        <f t="shared" si="3"/>
        <v>10.169845939476785</v>
      </c>
      <c r="J3" s="249">
        <f t="shared" si="3"/>
        <v>10.169845939476785</v>
      </c>
      <c r="K3" s="249">
        <f t="shared" si="3"/>
        <v>10.169845939476785</v>
      </c>
      <c r="L3" s="249">
        <f t="shared" si="3"/>
        <v>10.169845939476785</v>
      </c>
      <c r="M3" s="249">
        <f t="shared" si="3"/>
        <v>10.169845939476785</v>
      </c>
      <c r="N3" s="249">
        <f t="shared" si="3"/>
        <v>10.169845939476785</v>
      </c>
      <c r="O3" s="249">
        <f t="shared" si="3"/>
        <v>10.169845939476785</v>
      </c>
      <c r="P3" s="249">
        <f t="shared" si="3"/>
        <v>10.169845939476785</v>
      </c>
      <c r="Q3" s="249">
        <f t="shared" si="3"/>
        <v>10.169845939476785</v>
      </c>
      <c r="R3" s="249">
        <f t="shared" si="3"/>
        <v>10.169845939476785</v>
      </c>
      <c r="S3" s="249">
        <f t="shared" si="3"/>
        <v>10.169845939476785</v>
      </c>
      <c r="T3" s="249">
        <f t="shared" si="3"/>
        <v>10.169845939476785</v>
      </c>
      <c r="U3" s="249">
        <f t="shared" si="3"/>
        <v>10.169845939476785</v>
      </c>
      <c r="V3" s="249">
        <f t="shared" si="1"/>
        <v>10.169845939476785</v>
      </c>
      <c r="W3" s="249">
        <f t="shared" si="1"/>
        <v>10.169845939476785</v>
      </c>
      <c r="X3" s="249">
        <f t="shared" si="1"/>
        <v>10.169845939476785</v>
      </c>
      <c r="Y3" s="249">
        <f t="shared" si="1"/>
        <v>10.169845939476785</v>
      </c>
      <c r="Z3" s="249">
        <f t="shared" si="1"/>
        <v>10.169845939476785</v>
      </c>
      <c r="AA3" s="249">
        <f t="shared" si="1"/>
        <v>10.169845939476785</v>
      </c>
      <c r="AB3" s="249">
        <f t="shared" si="1"/>
        <v>10.169845939476785</v>
      </c>
      <c r="AC3" s="249">
        <f t="shared" si="1"/>
        <v>10.169845939476785</v>
      </c>
      <c r="AD3" s="249">
        <f t="shared" si="1"/>
        <v>10.169845939476785</v>
      </c>
      <c r="AE3" s="249">
        <f t="shared" si="1"/>
        <v>10.169845939476785</v>
      </c>
      <c r="AF3" s="249">
        <f t="shared" si="1"/>
        <v>10.169845939476785</v>
      </c>
      <c r="AG3" s="249">
        <f t="shared" si="1"/>
        <v>10.169845939476785</v>
      </c>
      <c r="AH3" s="249">
        <f t="shared" si="1"/>
        <v>10.169845939476785</v>
      </c>
      <c r="AI3" s="249">
        <f t="shared" si="1"/>
        <v>10.169845939476785</v>
      </c>
      <c r="AJ3" s="249">
        <f t="shared" si="1"/>
        <v>10.169845939476785</v>
      </c>
      <c r="AK3" s="249">
        <f t="shared" si="1"/>
        <v>10.169845939476785</v>
      </c>
      <c r="AL3" s="249">
        <f t="shared" si="1"/>
        <v>10.169845939476785</v>
      </c>
      <c r="AM3" s="249">
        <f t="shared" si="1"/>
        <v>10.169845939476785</v>
      </c>
      <c r="AN3" s="249">
        <f t="shared" si="1"/>
        <v>10.169845939476785</v>
      </c>
      <c r="AO3" s="249">
        <f t="shared" si="1"/>
        <v>10.169845939476785</v>
      </c>
      <c r="AP3" s="249">
        <f t="shared" si="1"/>
        <v>10.169845939476785</v>
      </c>
      <c r="AQ3" s="249">
        <f t="shared" si="1"/>
        <v>10.169845939476785</v>
      </c>
    </row>
    <row r="4" spans="1:43">
      <c r="A4" s="250" t="s">
        <v>372</v>
      </c>
      <c r="B4" s="249">
        <f t="shared" si="2"/>
        <v>27.415107634635792</v>
      </c>
      <c r="C4" s="249">
        <f t="shared" si="2"/>
        <v>27.415107634635792</v>
      </c>
      <c r="D4" s="249">
        <f t="shared" si="0"/>
        <v>27.415107634635792</v>
      </c>
      <c r="E4" s="249">
        <f>Calculation!C26</f>
        <v>27.415107634635792</v>
      </c>
      <c r="F4" s="249">
        <f t="shared" si="3"/>
        <v>27.415107634635792</v>
      </c>
      <c r="G4" s="249">
        <f t="shared" si="1"/>
        <v>27.415107634635792</v>
      </c>
      <c r="H4" s="249">
        <f t="shared" si="1"/>
        <v>27.415107634635792</v>
      </c>
      <c r="I4" s="249">
        <f t="shared" si="1"/>
        <v>27.415107634635792</v>
      </c>
      <c r="J4" s="249">
        <f t="shared" si="1"/>
        <v>27.415107634635792</v>
      </c>
      <c r="K4" s="249">
        <f t="shared" si="1"/>
        <v>27.415107634635792</v>
      </c>
      <c r="L4" s="249">
        <f t="shared" si="1"/>
        <v>27.415107634635792</v>
      </c>
      <c r="M4" s="249">
        <f t="shared" si="1"/>
        <v>27.415107634635792</v>
      </c>
      <c r="N4" s="249">
        <f t="shared" si="1"/>
        <v>27.415107634635792</v>
      </c>
      <c r="O4" s="249">
        <f t="shared" si="1"/>
        <v>27.415107634635792</v>
      </c>
      <c r="P4" s="249">
        <f t="shared" si="1"/>
        <v>27.415107634635792</v>
      </c>
      <c r="Q4" s="249">
        <f t="shared" si="1"/>
        <v>27.415107634635792</v>
      </c>
      <c r="R4" s="249">
        <f t="shared" si="1"/>
        <v>27.415107634635792</v>
      </c>
      <c r="S4" s="249">
        <f t="shared" si="1"/>
        <v>27.415107634635792</v>
      </c>
      <c r="T4" s="249">
        <f t="shared" si="1"/>
        <v>27.415107634635792</v>
      </c>
      <c r="U4" s="249">
        <f t="shared" si="1"/>
        <v>27.415107634635792</v>
      </c>
      <c r="V4" s="249">
        <f t="shared" si="1"/>
        <v>27.415107634635792</v>
      </c>
      <c r="W4" s="249">
        <f t="shared" si="1"/>
        <v>27.415107634635792</v>
      </c>
      <c r="X4" s="249">
        <f t="shared" si="1"/>
        <v>27.415107634635792</v>
      </c>
      <c r="Y4" s="249">
        <f t="shared" si="1"/>
        <v>27.415107634635792</v>
      </c>
      <c r="Z4" s="249">
        <f t="shared" si="1"/>
        <v>27.415107634635792</v>
      </c>
      <c r="AA4" s="249">
        <f t="shared" si="1"/>
        <v>27.415107634635792</v>
      </c>
      <c r="AB4" s="249">
        <f t="shared" si="1"/>
        <v>27.415107634635792</v>
      </c>
      <c r="AC4" s="249">
        <f t="shared" si="1"/>
        <v>27.415107634635792</v>
      </c>
      <c r="AD4" s="249">
        <f t="shared" si="1"/>
        <v>27.415107634635792</v>
      </c>
      <c r="AE4" s="249">
        <f t="shared" si="1"/>
        <v>27.415107634635792</v>
      </c>
      <c r="AF4" s="249">
        <f t="shared" si="1"/>
        <v>27.415107634635792</v>
      </c>
      <c r="AG4" s="249">
        <f t="shared" si="1"/>
        <v>27.415107634635792</v>
      </c>
      <c r="AH4" s="249">
        <f t="shared" si="1"/>
        <v>27.415107634635792</v>
      </c>
      <c r="AI4" s="249">
        <f t="shared" si="1"/>
        <v>27.415107634635792</v>
      </c>
      <c r="AJ4" s="249">
        <f t="shared" si="1"/>
        <v>27.415107634635792</v>
      </c>
      <c r="AK4" s="249">
        <f t="shared" si="1"/>
        <v>27.415107634635792</v>
      </c>
      <c r="AL4" s="249">
        <f t="shared" si="1"/>
        <v>27.415107634635792</v>
      </c>
      <c r="AM4" s="249">
        <f t="shared" si="1"/>
        <v>27.415107634635792</v>
      </c>
      <c r="AN4" s="249">
        <f t="shared" si="1"/>
        <v>27.415107634635792</v>
      </c>
      <c r="AO4" s="249">
        <f t="shared" si="1"/>
        <v>27.415107634635792</v>
      </c>
      <c r="AP4" s="249">
        <f t="shared" si="1"/>
        <v>27.415107634635792</v>
      </c>
      <c r="AQ4" s="249">
        <f t="shared" si="1"/>
        <v>27.415107634635792</v>
      </c>
    </row>
    <row r="5" spans="1:43" s="252" customFormat="1">
      <c r="A5" s="251" t="s">
        <v>373</v>
      </c>
      <c r="B5" s="252">
        <f t="shared" si="2"/>
        <v>4000</v>
      </c>
      <c r="C5" s="252">
        <f t="shared" si="2"/>
        <v>4000</v>
      </c>
      <c r="D5" s="252">
        <f t="shared" si="0"/>
        <v>4000</v>
      </c>
      <c r="E5" s="252">
        <f>Calculation!C27</f>
        <v>4000</v>
      </c>
      <c r="F5" s="252">
        <f t="shared" si="3"/>
        <v>4000</v>
      </c>
      <c r="G5" s="252">
        <f t="shared" si="1"/>
        <v>4000</v>
      </c>
      <c r="H5" s="252">
        <f t="shared" si="1"/>
        <v>4000</v>
      </c>
      <c r="I5" s="252">
        <f t="shared" si="1"/>
        <v>4000</v>
      </c>
      <c r="J5" s="252">
        <f t="shared" si="1"/>
        <v>4000</v>
      </c>
      <c r="K5" s="252">
        <f t="shared" si="1"/>
        <v>4000</v>
      </c>
      <c r="L5" s="252">
        <f t="shared" si="1"/>
        <v>4000</v>
      </c>
      <c r="M5" s="252">
        <f t="shared" si="1"/>
        <v>4000</v>
      </c>
      <c r="N5" s="252">
        <f t="shared" si="1"/>
        <v>4000</v>
      </c>
      <c r="O5" s="252">
        <f t="shared" si="1"/>
        <v>4000</v>
      </c>
      <c r="P5" s="252">
        <f t="shared" si="1"/>
        <v>4000</v>
      </c>
      <c r="Q5" s="252">
        <f t="shared" si="1"/>
        <v>4000</v>
      </c>
      <c r="R5" s="252">
        <f t="shared" si="1"/>
        <v>4000</v>
      </c>
      <c r="S5" s="252">
        <f t="shared" si="1"/>
        <v>4000</v>
      </c>
      <c r="T5" s="252">
        <f t="shared" si="1"/>
        <v>4000</v>
      </c>
      <c r="U5" s="252">
        <f t="shared" si="1"/>
        <v>4000</v>
      </c>
      <c r="V5" s="252">
        <f t="shared" si="1"/>
        <v>4000</v>
      </c>
      <c r="W5" s="252">
        <f t="shared" si="1"/>
        <v>4000</v>
      </c>
      <c r="X5" s="252">
        <f t="shared" si="1"/>
        <v>4000</v>
      </c>
      <c r="Y5" s="252">
        <f t="shared" si="1"/>
        <v>4000</v>
      </c>
      <c r="Z5" s="252">
        <f t="shared" si="1"/>
        <v>4000</v>
      </c>
      <c r="AA5" s="252">
        <f t="shared" si="1"/>
        <v>4000</v>
      </c>
      <c r="AB5" s="252">
        <f t="shared" si="1"/>
        <v>4000</v>
      </c>
      <c r="AC5" s="252">
        <f t="shared" si="1"/>
        <v>4000</v>
      </c>
      <c r="AD5" s="252">
        <f t="shared" si="1"/>
        <v>4000</v>
      </c>
      <c r="AE5" s="252">
        <f t="shared" si="1"/>
        <v>4000</v>
      </c>
      <c r="AF5" s="252">
        <f t="shared" si="1"/>
        <v>4000</v>
      </c>
      <c r="AG5" s="252">
        <f t="shared" si="1"/>
        <v>4000</v>
      </c>
      <c r="AH5" s="252">
        <f t="shared" si="1"/>
        <v>4000</v>
      </c>
      <c r="AI5" s="252">
        <f t="shared" si="1"/>
        <v>4000</v>
      </c>
      <c r="AJ5" s="252">
        <f t="shared" si="1"/>
        <v>4000</v>
      </c>
      <c r="AK5" s="252">
        <f t="shared" si="1"/>
        <v>4000</v>
      </c>
      <c r="AL5" s="252">
        <f t="shared" si="1"/>
        <v>4000</v>
      </c>
      <c r="AM5" s="252">
        <f t="shared" si="1"/>
        <v>4000</v>
      </c>
      <c r="AN5" s="252">
        <f t="shared" si="1"/>
        <v>4000</v>
      </c>
      <c r="AO5" s="252">
        <f t="shared" si="1"/>
        <v>4000</v>
      </c>
      <c r="AP5" s="252">
        <f t="shared" si="1"/>
        <v>4000</v>
      </c>
      <c r="AQ5" s="252">
        <f t="shared" si="1"/>
        <v>4000</v>
      </c>
    </row>
    <row r="6" spans="1:43" s="252" customFormat="1">
      <c r="A6" s="251" t="s">
        <v>374</v>
      </c>
      <c r="B6" s="252">
        <f t="shared" si="2"/>
        <v>2258</v>
      </c>
      <c r="C6" s="252">
        <f t="shared" si="2"/>
        <v>2258</v>
      </c>
      <c r="D6" s="252">
        <f t="shared" si="0"/>
        <v>2258</v>
      </c>
      <c r="E6" s="252">
        <f>Calculation!C28</f>
        <v>2258</v>
      </c>
      <c r="F6" s="252">
        <f t="shared" si="3"/>
        <v>2258</v>
      </c>
      <c r="G6" s="252">
        <f t="shared" si="1"/>
        <v>2258</v>
      </c>
      <c r="H6" s="252">
        <f t="shared" si="1"/>
        <v>2258</v>
      </c>
      <c r="I6" s="252">
        <f t="shared" si="1"/>
        <v>2258</v>
      </c>
      <c r="J6" s="252">
        <f t="shared" si="1"/>
        <v>2258</v>
      </c>
      <c r="K6" s="252">
        <f t="shared" si="1"/>
        <v>2258</v>
      </c>
      <c r="L6" s="252">
        <f t="shared" si="1"/>
        <v>2258</v>
      </c>
      <c r="M6" s="252">
        <f t="shared" si="1"/>
        <v>2258</v>
      </c>
      <c r="N6" s="252">
        <f t="shared" si="1"/>
        <v>2258</v>
      </c>
      <c r="O6" s="252">
        <f t="shared" si="1"/>
        <v>2258</v>
      </c>
      <c r="P6" s="252">
        <f t="shared" si="1"/>
        <v>2258</v>
      </c>
      <c r="Q6" s="252">
        <f t="shared" si="1"/>
        <v>2258</v>
      </c>
      <c r="R6" s="252">
        <f t="shared" si="1"/>
        <v>2258</v>
      </c>
      <c r="S6" s="252">
        <f t="shared" si="1"/>
        <v>2258</v>
      </c>
      <c r="T6" s="252">
        <f t="shared" si="1"/>
        <v>2258</v>
      </c>
      <c r="U6" s="252">
        <f t="shared" si="1"/>
        <v>2258</v>
      </c>
      <c r="V6" s="252">
        <f t="shared" si="1"/>
        <v>2258</v>
      </c>
      <c r="W6" s="252">
        <f t="shared" si="1"/>
        <v>2258</v>
      </c>
      <c r="X6" s="252">
        <f t="shared" si="1"/>
        <v>2258</v>
      </c>
      <c r="Y6" s="252">
        <f t="shared" si="1"/>
        <v>2258</v>
      </c>
      <c r="Z6" s="252">
        <f t="shared" si="1"/>
        <v>2258</v>
      </c>
      <c r="AA6" s="252">
        <f t="shared" si="1"/>
        <v>2258</v>
      </c>
      <c r="AB6" s="252">
        <f t="shared" si="1"/>
        <v>2258</v>
      </c>
      <c r="AC6" s="252">
        <f t="shared" si="1"/>
        <v>2258</v>
      </c>
      <c r="AD6" s="252">
        <f t="shared" si="1"/>
        <v>2258</v>
      </c>
      <c r="AE6" s="252">
        <f t="shared" si="1"/>
        <v>2258</v>
      </c>
      <c r="AF6" s="252">
        <f t="shared" si="1"/>
        <v>2258</v>
      </c>
      <c r="AG6" s="252">
        <f t="shared" si="1"/>
        <v>2258</v>
      </c>
      <c r="AH6" s="252">
        <f t="shared" si="1"/>
        <v>2258</v>
      </c>
      <c r="AI6" s="252">
        <f t="shared" si="1"/>
        <v>2258</v>
      </c>
      <c r="AJ6" s="252">
        <f t="shared" si="1"/>
        <v>2258</v>
      </c>
      <c r="AK6" s="252">
        <f t="shared" si="1"/>
        <v>2258</v>
      </c>
      <c r="AL6" s="252">
        <f t="shared" si="1"/>
        <v>2258</v>
      </c>
      <c r="AM6" s="252">
        <f t="shared" si="1"/>
        <v>2258</v>
      </c>
      <c r="AN6" s="252">
        <f t="shared" si="1"/>
        <v>2258</v>
      </c>
      <c r="AO6" s="252">
        <f t="shared" si="1"/>
        <v>2258</v>
      </c>
      <c r="AP6" s="252">
        <f t="shared" si="1"/>
        <v>2258</v>
      </c>
      <c r="AQ6" s="252">
        <f t="shared" si="1"/>
        <v>2258</v>
      </c>
    </row>
    <row r="7" spans="1:43">
      <c r="A7" s="246" t="s">
        <v>375</v>
      </c>
      <c r="B7" s="249">
        <f t="shared" si="2"/>
        <v>0.15</v>
      </c>
      <c r="C7" s="249">
        <f t="shared" si="2"/>
        <v>0.15</v>
      </c>
      <c r="D7" s="249">
        <f t="shared" si="0"/>
        <v>0.15</v>
      </c>
      <c r="E7" s="249">
        <f>Calculation!C29</f>
        <v>0.15</v>
      </c>
      <c r="F7" s="249">
        <f t="shared" si="3"/>
        <v>0.15</v>
      </c>
      <c r="G7" s="249">
        <f t="shared" si="1"/>
        <v>0.15</v>
      </c>
      <c r="H7" s="249">
        <f t="shared" si="1"/>
        <v>0.15</v>
      </c>
      <c r="I7" s="249">
        <f t="shared" si="1"/>
        <v>0.15</v>
      </c>
      <c r="J7" s="249">
        <f t="shared" si="1"/>
        <v>0.15</v>
      </c>
      <c r="K7" s="249">
        <f t="shared" si="1"/>
        <v>0.15</v>
      </c>
      <c r="L7" s="249">
        <f t="shared" si="1"/>
        <v>0.15</v>
      </c>
      <c r="M7" s="249">
        <f t="shared" si="1"/>
        <v>0.15</v>
      </c>
      <c r="N7" s="249">
        <f t="shared" si="1"/>
        <v>0.15</v>
      </c>
      <c r="O7" s="249">
        <f t="shared" si="1"/>
        <v>0.15</v>
      </c>
      <c r="P7" s="249">
        <f t="shared" si="1"/>
        <v>0.15</v>
      </c>
      <c r="Q7" s="249">
        <f t="shared" si="1"/>
        <v>0.15</v>
      </c>
      <c r="R7" s="249">
        <f t="shared" si="1"/>
        <v>0.15</v>
      </c>
      <c r="S7" s="249">
        <f t="shared" si="1"/>
        <v>0.15</v>
      </c>
      <c r="T7" s="249">
        <f t="shared" si="1"/>
        <v>0.15</v>
      </c>
      <c r="U7" s="249">
        <f t="shared" si="1"/>
        <v>0.15</v>
      </c>
      <c r="V7" s="249">
        <f t="shared" si="1"/>
        <v>0.15</v>
      </c>
      <c r="W7" s="249">
        <f t="shared" si="1"/>
        <v>0.15</v>
      </c>
      <c r="X7" s="249">
        <f t="shared" si="1"/>
        <v>0.15</v>
      </c>
      <c r="Y7" s="249">
        <f t="shared" si="1"/>
        <v>0.15</v>
      </c>
      <c r="Z7" s="249">
        <f t="shared" si="1"/>
        <v>0.15</v>
      </c>
      <c r="AA7" s="249">
        <f t="shared" si="1"/>
        <v>0.15</v>
      </c>
      <c r="AB7" s="249">
        <f t="shared" si="1"/>
        <v>0.15</v>
      </c>
      <c r="AC7" s="249">
        <f t="shared" si="1"/>
        <v>0.15</v>
      </c>
      <c r="AD7" s="249">
        <f t="shared" si="1"/>
        <v>0.15</v>
      </c>
      <c r="AE7" s="249">
        <f t="shared" si="1"/>
        <v>0.15</v>
      </c>
      <c r="AF7" s="249">
        <f t="shared" si="1"/>
        <v>0.15</v>
      </c>
      <c r="AG7" s="249">
        <f t="shared" si="1"/>
        <v>0.15</v>
      </c>
      <c r="AH7" s="249">
        <f t="shared" si="1"/>
        <v>0.15</v>
      </c>
      <c r="AI7" s="249">
        <f t="shared" si="1"/>
        <v>0.15</v>
      </c>
      <c r="AJ7" s="249">
        <f t="shared" si="1"/>
        <v>0.15</v>
      </c>
      <c r="AK7" s="249">
        <f t="shared" si="1"/>
        <v>0.15</v>
      </c>
      <c r="AL7" s="249">
        <f t="shared" si="1"/>
        <v>0.15</v>
      </c>
      <c r="AM7" s="249">
        <f t="shared" si="1"/>
        <v>0.15</v>
      </c>
      <c r="AN7" s="249">
        <f t="shared" si="1"/>
        <v>0.15</v>
      </c>
      <c r="AO7" s="249">
        <f t="shared" si="1"/>
        <v>0.15</v>
      </c>
      <c r="AP7" s="249">
        <f t="shared" si="1"/>
        <v>0.15</v>
      </c>
      <c r="AQ7" s="249">
        <f t="shared" si="1"/>
        <v>0.15</v>
      </c>
    </row>
  </sheetData>
  <phoneticPr fontId="3" type="noConversion"/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4CBAF-FA55-4A55-9BEB-A30413AC185B}">
  <sheetPr>
    <tabColor rgb="FF002060"/>
  </sheetPr>
  <dimension ref="A1:AN7"/>
  <sheetViews>
    <sheetView workbookViewId="0">
      <selection activeCell="I16" sqref="I16"/>
    </sheetView>
  </sheetViews>
  <sheetFormatPr defaultRowHeight="14.3"/>
  <cols>
    <col min="1" max="1" width="16.5" style="54" customWidth="1"/>
    <col min="2" max="16384" width="9" style="54"/>
  </cols>
  <sheetData>
    <row r="1" spans="1:40" ht="71.349999999999994">
      <c r="A1" s="200" t="s">
        <v>1074</v>
      </c>
      <c r="B1" s="54">
        <v>2022</v>
      </c>
      <c r="C1" s="54">
        <v>2023</v>
      </c>
      <c r="D1" s="54">
        <v>2024</v>
      </c>
      <c r="E1" s="54">
        <v>2025</v>
      </c>
      <c r="F1" s="54">
        <v>2026</v>
      </c>
      <c r="G1" s="54">
        <v>2027</v>
      </c>
      <c r="H1" s="54">
        <v>2028</v>
      </c>
      <c r="I1" s="54">
        <v>2029</v>
      </c>
      <c r="J1" s="54">
        <v>2030</v>
      </c>
      <c r="K1" s="54">
        <v>2031</v>
      </c>
      <c r="L1" s="54">
        <v>2032</v>
      </c>
      <c r="M1" s="54">
        <v>2033</v>
      </c>
      <c r="N1" s="54">
        <v>2034</v>
      </c>
      <c r="O1" s="54">
        <v>2035</v>
      </c>
      <c r="P1" s="54">
        <v>2036</v>
      </c>
      <c r="Q1" s="54">
        <v>2037</v>
      </c>
      <c r="R1" s="54">
        <v>2038</v>
      </c>
      <c r="S1" s="54">
        <v>2039</v>
      </c>
      <c r="T1" s="54">
        <v>2040</v>
      </c>
      <c r="U1" s="54">
        <v>2041</v>
      </c>
      <c r="V1" s="54">
        <v>2042</v>
      </c>
      <c r="W1" s="54">
        <v>2043</v>
      </c>
      <c r="X1" s="54">
        <v>2044</v>
      </c>
      <c r="Y1" s="54">
        <v>2045</v>
      </c>
      <c r="Z1" s="54">
        <v>2046</v>
      </c>
      <c r="AA1" s="54">
        <v>2047</v>
      </c>
      <c r="AB1" s="54">
        <v>2048</v>
      </c>
      <c r="AC1" s="54">
        <v>2049</v>
      </c>
      <c r="AD1" s="54">
        <v>2050</v>
      </c>
      <c r="AE1" s="54">
        <v>2051</v>
      </c>
      <c r="AF1" s="54">
        <v>2052</v>
      </c>
      <c r="AG1" s="54">
        <v>2053</v>
      </c>
      <c r="AH1" s="54">
        <v>2054</v>
      </c>
      <c r="AI1" s="54">
        <v>2055</v>
      </c>
      <c r="AJ1" s="54">
        <v>2056</v>
      </c>
      <c r="AK1" s="54">
        <v>2057</v>
      </c>
      <c r="AL1" s="54">
        <v>2058</v>
      </c>
      <c r="AM1" s="54">
        <v>2059</v>
      </c>
      <c r="AN1" s="54">
        <v>2060</v>
      </c>
    </row>
    <row r="2" spans="1:40">
      <c r="A2" s="54" t="s">
        <v>369</v>
      </c>
      <c r="B2" s="244">
        <f>'Cargo Distance Prediction'!G167</f>
        <v>1</v>
      </c>
      <c r="C2" s="244">
        <f>'Cargo Distance Prediction'!H167</f>
        <v>1.0378000000000001</v>
      </c>
      <c r="D2" s="244">
        <f>'Cargo Distance Prediction'!I167</f>
        <v>1.0879000000000001</v>
      </c>
      <c r="E2" s="244">
        <f>'Cargo Distance Prediction'!J167</f>
        <v>1.1379999999999999</v>
      </c>
      <c r="F2" s="244">
        <f>'Cargo Distance Prediction'!K167</f>
        <v>1.1637</v>
      </c>
      <c r="G2" s="244">
        <f>'Cargo Distance Prediction'!L167</f>
        <v>1.1857</v>
      </c>
      <c r="H2" s="244">
        <f>'Cargo Distance Prediction'!M167</f>
        <v>1.2041999999999999</v>
      </c>
      <c r="I2" s="244">
        <f>'Cargo Distance Prediction'!N167</f>
        <v>1.2197</v>
      </c>
      <c r="J2" s="244">
        <f>'Cargo Distance Prediction'!O167</f>
        <v>1.2322</v>
      </c>
      <c r="K2" s="244">
        <f>'Cargo Distance Prediction'!P167</f>
        <v>1.2423</v>
      </c>
      <c r="L2" s="244">
        <f>'Cargo Distance Prediction'!Q167</f>
        <v>1.25</v>
      </c>
      <c r="M2" s="244">
        <f>'Cargo Distance Prediction'!R167</f>
        <v>1.2557</v>
      </c>
      <c r="N2" s="244">
        <f>'Cargo Distance Prediction'!S167</f>
        <v>1.2596000000000001</v>
      </c>
      <c r="O2" s="244">
        <f>'Cargo Distance Prediction'!T167</f>
        <v>1.2618</v>
      </c>
      <c r="P2" s="244">
        <f>'Cargo Distance Prediction'!U167</f>
        <v>1.2625</v>
      </c>
      <c r="Q2" s="244">
        <f>'Cargo Distance Prediction'!V167</f>
        <v>1.262</v>
      </c>
      <c r="R2" s="244">
        <f>'Cargo Distance Prediction'!W167</f>
        <v>1.2604</v>
      </c>
      <c r="S2" s="244">
        <f>'Cargo Distance Prediction'!X167</f>
        <v>1.2578</v>
      </c>
      <c r="T2" s="244">
        <f>'Cargo Distance Prediction'!Y167</f>
        <v>1.2543</v>
      </c>
      <c r="U2" s="244">
        <f>'Cargo Distance Prediction'!Z167</f>
        <v>1.25</v>
      </c>
      <c r="V2" s="244">
        <f>'Cargo Distance Prediction'!AA167</f>
        <v>1.2451000000000001</v>
      </c>
      <c r="W2" s="244">
        <f>'Cargo Distance Prediction'!AB167</f>
        <v>1.2395</v>
      </c>
      <c r="X2" s="244">
        <f>'Cargo Distance Prediction'!AC167</f>
        <v>1.2334000000000001</v>
      </c>
      <c r="Y2" s="244">
        <f>'Cargo Distance Prediction'!AD167</f>
        <v>1.2266999999999999</v>
      </c>
      <c r="Z2" s="244">
        <f>'Cargo Distance Prediction'!AE167</f>
        <v>1.2195</v>
      </c>
      <c r="AA2" s="244">
        <f>'Cargo Distance Prediction'!AF167</f>
        <v>1.2118</v>
      </c>
      <c r="AB2" s="244">
        <f>'Cargo Distance Prediction'!AG167</f>
        <v>1.2036</v>
      </c>
      <c r="AC2" s="244">
        <f>'Cargo Distance Prediction'!AH167</f>
        <v>1.1947000000000001</v>
      </c>
      <c r="AD2" s="244">
        <f>'Cargo Distance Prediction'!AI167</f>
        <v>1.1853</v>
      </c>
      <c r="AE2" s="244">
        <f>'Cargo Distance Prediction'!AJ167</f>
        <v>1.1752</v>
      </c>
      <c r="AF2" s="244">
        <f>'Cargo Distance Prediction'!AK167</f>
        <v>1.1641999999999999</v>
      </c>
      <c r="AG2" s="244">
        <f>'Cargo Distance Prediction'!AL167</f>
        <v>1.1524000000000001</v>
      </c>
      <c r="AH2" s="244">
        <f>'Cargo Distance Prediction'!AM167</f>
        <v>1.1395999999999999</v>
      </c>
      <c r="AI2" s="244">
        <f>'Cargo Distance Prediction'!AN167</f>
        <v>1.1255999999999999</v>
      </c>
      <c r="AJ2" s="244">
        <f>'Cargo Distance Prediction'!AO167</f>
        <v>1.1103000000000001</v>
      </c>
      <c r="AK2" s="244">
        <f>'Cargo Distance Prediction'!AP167</f>
        <v>1.0935999999999999</v>
      </c>
      <c r="AL2" s="244">
        <f>'Cargo Distance Prediction'!AQ167</f>
        <v>1.0751999999999999</v>
      </c>
      <c r="AM2" s="244">
        <f>'Cargo Distance Prediction'!AR167</f>
        <v>1.0548999999999999</v>
      </c>
      <c r="AN2" s="244">
        <f>'Cargo Distance Prediction'!AS167</f>
        <v>1.0325</v>
      </c>
    </row>
    <row r="3" spans="1:40">
      <c r="A3" s="54" t="s">
        <v>371</v>
      </c>
      <c r="B3" s="244">
        <f>'Cargo Distance Prediction'!G158</f>
        <v>1</v>
      </c>
      <c r="C3" s="244">
        <f>'Cargo Distance Prediction'!H158</f>
        <v>1.0024999999999999</v>
      </c>
      <c r="D3" s="244">
        <f>'Cargo Distance Prediction'!I158</f>
        <v>1.3425</v>
      </c>
      <c r="E3" s="244">
        <f>'Cargo Distance Prediction'!J158</f>
        <v>1.6825000000000001</v>
      </c>
      <c r="F3" s="244">
        <f>'Cargo Distance Prediction'!K158</f>
        <v>1.6793</v>
      </c>
      <c r="G3" s="244">
        <f>'Cargo Distance Prediction'!L158</f>
        <v>1.6768000000000001</v>
      </c>
      <c r="H3" s="244">
        <f>'Cargo Distance Prediction'!M158</f>
        <v>1.6746000000000001</v>
      </c>
      <c r="I3" s="244">
        <f>'Cargo Distance Prediction'!N158</f>
        <v>1.6722999999999999</v>
      </c>
      <c r="J3" s="244">
        <f>'Cargo Distance Prediction'!O158</f>
        <v>1.6697</v>
      </c>
      <c r="K3" s="244">
        <f>'Cargo Distance Prediction'!P158</f>
        <v>1.6651</v>
      </c>
      <c r="L3" s="244">
        <f>'Cargo Distance Prediction'!Q158</f>
        <v>1.6580999999999999</v>
      </c>
      <c r="M3" s="244">
        <f>'Cargo Distance Prediction'!R158</f>
        <v>1.6495</v>
      </c>
      <c r="N3" s="244">
        <f>'Cargo Distance Prediction'!S158</f>
        <v>1.64</v>
      </c>
      <c r="O3" s="244">
        <f>'Cargo Distance Prediction'!T158</f>
        <v>1.6304000000000001</v>
      </c>
      <c r="P3" s="244">
        <f>'Cargo Distance Prediction'!U158</f>
        <v>1.6206</v>
      </c>
      <c r="Q3" s="244">
        <f>'Cargo Distance Prediction'!V158</f>
        <v>1.61</v>
      </c>
      <c r="R3" s="244">
        <f>'Cargo Distance Prediction'!W158</f>
        <v>1.5984</v>
      </c>
      <c r="S3" s="244">
        <f>'Cargo Distance Prediction'!X158</f>
        <v>1.5860000000000001</v>
      </c>
      <c r="T3" s="244">
        <f>'Cargo Distance Prediction'!Y158</f>
        <v>1.5725</v>
      </c>
      <c r="U3" s="244">
        <f>'Cargo Distance Prediction'!Z158</f>
        <v>1.5552999999999999</v>
      </c>
      <c r="V3" s="244">
        <f>'Cargo Distance Prediction'!AA158</f>
        <v>1.5328999999999999</v>
      </c>
      <c r="W3" s="244">
        <f>'Cargo Distance Prediction'!AB158</f>
        <v>1.5071000000000001</v>
      </c>
      <c r="X3" s="244">
        <f>'Cargo Distance Prediction'!AC158</f>
        <v>1.4798</v>
      </c>
      <c r="Y3" s="244">
        <f>'Cargo Distance Prediction'!AD158</f>
        <v>1.4529000000000001</v>
      </c>
      <c r="Z3" s="244">
        <f>'Cargo Distance Prediction'!AE158</f>
        <v>1.4260999999999999</v>
      </c>
      <c r="AA3" s="244">
        <f>'Cargo Distance Prediction'!AF158</f>
        <v>1.3977999999999999</v>
      </c>
      <c r="AB3" s="244">
        <f>'Cargo Distance Prediction'!AG158</f>
        <v>1.3668</v>
      </c>
      <c r="AC3" s="244">
        <f>'Cargo Distance Prediction'!AH158</f>
        <v>1.3322000000000001</v>
      </c>
      <c r="AD3" s="244">
        <f>'Cargo Distance Prediction'!AI158</f>
        <v>1.2932999999999999</v>
      </c>
      <c r="AE3" s="244">
        <f>'Cargo Distance Prediction'!AJ158</f>
        <v>1.2457</v>
      </c>
      <c r="AF3" s="244">
        <f>'Cargo Distance Prediction'!AK158</f>
        <v>1.1883999999999999</v>
      </c>
      <c r="AG3" s="244">
        <f>'Cargo Distance Prediction'!AL158</f>
        <v>1.1259999999999999</v>
      </c>
      <c r="AH3" s="244">
        <f>'Cargo Distance Prediction'!AM158</f>
        <v>1.0623</v>
      </c>
      <c r="AI3" s="244">
        <f>'Cargo Distance Prediction'!AN158</f>
        <v>1.0004</v>
      </c>
      <c r="AJ3" s="244">
        <f>'Cargo Distance Prediction'!AO158</f>
        <v>0.93910000000000005</v>
      </c>
      <c r="AK3" s="244">
        <f>'Cargo Distance Prediction'!AP158</f>
        <v>0.87660000000000005</v>
      </c>
      <c r="AL3" s="244">
        <f>'Cargo Distance Prediction'!AQ158</f>
        <v>0.81499999999999995</v>
      </c>
      <c r="AM3" s="244">
        <f>'Cargo Distance Prediction'!AR158</f>
        <v>0.75570000000000004</v>
      </c>
      <c r="AN3" s="244">
        <f>'Cargo Distance Prediction'!AS158</f>
        <v>0.69979999999999998</v>
      </c>
    </row>
    <row r="4" spans="1:40">
      <c r="A4" s="54" t="s">
        <v>372</v>
      </c>
      <c r="B4" s="244">
        <f>'Cargo Distance Prediction'!G164</f>
        <v>1</v>
      </c>
      <c r="C4" s="244">
        <f>'Cargo Distance Prediction'!H164</f>
        <v>1.0281</v>
      </c>
      <c r="D4" s="244">
        <f>'Cargo Distance Prediction'!I164</f>
        <v>1.4908999999999999</v>
      </c>
      <c r="E4" s="244">
        <f>'Cargo Distance Prediction'!J164</f>
        <v>1.7830999999999999</v>
      </c>
      <c r="F4" s="244">
        <f>'Cargo Distance Prediction'!K164</f>
        <v>1.8765000000000001</v>
      </c>
      <c r="G4" s="244">
        <f>'Cargo Distance Prediction'!L164</f>
        <v>1.9885999999999999</v>
      </c>
      <c r="H4" s="244">
        <f>'Cargo Distance Prediction'!M164</f>
        <v>2.1131000000000002</v>
      </c>
      <c r="I4" s="244">
        <f>'Cargo Distance Prediction'!N164</f>
        <v>2.2418</v>
      </c>
      <c r="J4" s="244">
        <f>'Cargo Distance Prediction'!O164</f>
        <v>2.3643000000000001</v>
      </c>
      <c r="K4" s="244">
        <f>'Cargo Distance Prediction'!P164</f>
        <v>2.4893000000000001</v>
      </c>
      <c r="L4" s="244">
        <f>'Cargo Distance Prediction'!Q164</f>
        <v>2.6253000000000002</v>
      </c>
      <c r="M4" s="244">
        <f>'Cargo Distance Prediction'!R164</f>
        <v>2.7572999999999999</v>
      </c>
      <c r="N4" s="244">
        <f>'Cargo Distance Prediction'!S164</f>
        <v>2.8673999999999999</v>
      </c>
      <c r="O4" s="244">
        <f>'Cargo Distance Prediction'!T164</f>
        <v>2.9359000000000002</v>
      </c>
      <c r="P4" s="244">
        <f>'Cargo Distance Prediction'!U164</f>
        <v>2.9750000000000001</v>
      </c>
      <c r="Q4" s="244">
        <f>'Cargo Distance Prediction'!V164</f>
        <v>3.0114999999999998</v>
      </c>
      <c r="R4" s="244">
        <f>'Cargo Distance Prediction'!W164</f>
        <v>3.0476000000000001</v>
      </c>
      <c r="S4" s="244">
        <f>'Cargo Distance Prediction'!X164</f>
        <v>3.0853000000000002</v>
      </c>
      <c r="T4" s="244">
        <f>'Cargo Distance Prediction'!Y164</f>
        <v>3.1267999999999998</v>
      </c>
      <c r="U4" s="244">
        <f>'Cargo Distance Prediction'!Z164</f>
        <v>3.1751</v>
      </c>
      <c r="V4" s="244">
        <f>'Cargo Distance Prediction'!AA164</f>
        <v>3.2290000000000001</v>
      </c>
      <c r="W4" s="244">
        <f>'Cargo Distance Prediction'!AB164</f>
        <v>3.2848999999999999</v>
      </c>
      <c r="X4" s="244">
        <f>'Cargo Distance Prediction'!AC164</f>
        <v>3.3391999999999999</v>
      </c>
      <c r="Y4" s="244">
        <f>'Cargo Distance Prediction'!AD164</f>
        <v>3.3877999999999999</v>
      </c>
      <c r="Z4" s="244">
        <f>'Cargo Distance Prediction'!AE164</f>
        <v>3.4291</v>
      </c>
      <c r="AA4" s="244">
        <f>'Cargo Distance Prediction'!AF164</f>
        <v>3.4651999999999998</v>
      </c>
      <c r="AB4" s="244">
        <f>'Cargo Distance Prediction'!AG164</f>
        <v>3.4980000000000002</v>
      </c>
      <c r="AC4" s="244">
        <f>'Cargo Distance Prediction'!AH164</f>
        <v>3.5295000000000001</v>
      </c>
      <c r="AD4" s="244">
        <f>'Cargo Distance Prediction'!AI164</f>
        <v>3.5617000000000001</v>
      </c>
      <c r="AE4" s="244">
        <f>'Cargo Distance Prediction'!AJ164</f>
        <v>3.5872000000000002</v>
      </c>
      <c r="AF4" s="244">
        <f>'Cargo Distance Prediction'!AK164</f>
        <v>3.6013000000000002</v>
      </c>
      <c r="AG4" s="244">
        <f>'Cargo Distance Prediction'!AL164</f>
        <v>3.6097999999999999</v>
      </c>
      <c r="AH4" s="244">
        <f>'Cargo Distance Prediction'!AM164</f>
        <v>3.6183000000000001</v>
      </c>
      <c r="AI4" s="244">
        <f>'Cargo Distance Prediction'!AN164</f>
        <v>3.6316999999999999</v>
      </c>
      <c r="AJ4" s="244">
        <f>'Cargo Distance Prediction'!AO164</f>
        <v>3.6494</v>
      </c>
      <c r="AK4" s="244">
        <f>'Cargo Distance Prediction'!AP164</f>
        <v>3.6682000000000001</v>
      </c>
      <c r="AL4" s="244">
        <f>'Cargo Distance Prediction'!AQ164</f>
        <v>3.6888999999999998</v>
      </c>
      <c r="AM4" s="244">
        <f>'Cargo Distance Prediction'!AR164</f>
        <v>3.7126999999999999</v>
      </c>
      <c r="AN4" s="244">
        <f>'Cargo Distance Prediction'!AS164</f>
        <v>3.7404999999999999</v>
      </c>
    </row>
    <row r="5" spans="1:40">
      <c r="A5" s="54" t="s">
        <v>373</v>
      </c>
      <c r="B5" s="244">
        <f>'Cargo Distance Prediction'!G153</f>
        <v>1</v>
      </c>
      <c r="C5" s="244">
        <f>'Cargo Distance Prediction'!H153</f>
        <v>1.0531999999999999</v>
      </c>
      <c r="D5" s="244">
        <f>'Cargo Distance Prediction'!I153</f>
        <v>1.2150000000000001</v>
      </c>
      <c r="E5" s="244">
        <f>'Cargo Distance Prediction'!J153</f>
        <v>1.3794999999999999</v>
      </c>
      <c r="F5" s="244">
        <f>'Cargo Distance Prediction'!K153</f>
        <v>1.4646999999999999</v>
      </c>
      <c r="G5" s="244">
        <f>'Cargo Distance Prediction'!L153</f>
        <v>1.5626</v>
      </c>
      <c r="H5" s="244">
        <f>'Cargo Distance Prediction'!M153</f>
        <v>1.6697</v>
      </c>
      <c r="I5" s="244">
        <f>'Cargo Distance Prediction'!N153</f>
        <v>1.7807999999999999</v>
      </c>
      <c r="J5" s="244">
        <f>'Cargo Distance Prediction'!O153</f>
        <v>1.8893</v>
      </c>
      <c r="K5" s="244">
        <f>'Cargo Distance Prediction'!P153</f>
        <v>1.9945999999999999</v>
      </c>
      <c r="L5" s="244">
        <f>'Cargo Distance Prediction'!Q153</f>
        <v>2.1015000000000001</v>
      </c>
      <c r="M5" s="244">
        <f>'Cargo Distance Prediction'!R153</f>
        <v>2.2096</v>
      </c>
      <c r="N5" s="244">
        <f>'Cargo Distance Prediction'!S153</f>
        <v>2.3180000000000001</v>
      </c>
      <c r="O5" s="244">
        <f>'Cargo Distance Prediction'!T153</f>
        <v>2.4249999999999998</v>
      </c>
      <c r="P5" s="244">
        <f>'Cargo Distance Prediction'!U153</f>
        <v>2.5337000000000001</v>
      </c>
      <c r="Q5" s="244">
        <f>'Cargo Distance Prediction'!V153</f>
        <v>2.6459999999999999</v>
      </c>
      <c r="R5" s="244">
        <f>'Cargo Distance Prediction'!W153</f>
        <v>2.7585000000000002</v>
      </c>
      <c r="S5" s="244">
        <f>'Cargo Distance Prediction'!X153</f>
        <v>2.8666999999999998</v>
      </c>
      <c r="T5" s="244">
        <f>'Cargo Distance Prediction'!Y153</f>
        <v>2.9661</v>
      </c>
      <c r="U5" s="244">
        <f>'Cargo Distance Prediction'!Z153</f>
        <v>3.0617000000000001</v>
      </c>
      <c r="V5" s="244">
        <f>'Cargo Distance Prediction'!AA153</f>
        <v>3.1598999999999999</v>
      </c>
      <c r="W5" s="244">
        <f>'Cargo Distance Prediction'!AB153</f>
        <v>3.2576000000000001</v>
      </c>
      <c r="X5" s="244">
        <f>'Cargo Distance Prediction'!AC153</f>
        <v>3.3517999999999999</v>
      </c>
      <c r="Y5" s="244">
        <f>'Cargo Distance Prediction'!AD153</f>
        <v>3.4384999999999999</v>
      </c>
      <c r="Z5" s="244">
        <f>'Cargo Distance Prediction'!AE153</f>
        <v>3.5145</v>
      </c>
      <c r="AA5" s="244">
        <f>'Cargo Distance Prediction'!AF153</f>
        <v>3.5817999999999999</v>
      </c>
      <c r="AB5" s="244">
        <f>'Cargo Distance Prediction'!AG153</f>
        <v>3.645</v>
      </c>
      <c r="AC5" s="244">
        <f>'Cargo Distance Prediction'!AH153</f>
        <v>3.7094</v>
      </c>
      <c r="AD5" s="244">
        <f>'Cargo Distance Prediction'!AI153</f>
        <v>3.7803</v>
      </c>
      <c r="AE5" s="244">
        <f>'Cargo Distance Prediction'!AJ153</f>
        <v>3.8597000000000001</v>
      </c>
      <c r="AF5" s="244">
        <f>'Cargo Distance Prediction'!AK153</f>
        <v>3.9441000000000002</v>
      </c>
      <c r="AG5" s="244">
        <f>'Cargo Distance Prediction'!AL153</f>
        <v>4.0311000000000003</v>
      </c>
      <c r="AH5" s="244">
        <f>'Cargo Distance Prediction'!AM153</f>
        <v>4.1174999999999997</v>
      </c>
      <c r="AI5" s="244">
        <f>'Cargo Distance Prediction'!AN153</f>
        <v>4.1997999999999998</v>
      </c>
      <c r="AJ5" s="244">
        <f>'Cargo Distance Prediction'!AO153</f>
        <v>4.2779999999999996</v>
      </c>
      <c r="AK5" s="244">
        <f>'Cargo Distance Prediction'!AP153</f>
        <v>4.3547000000000002</v>
      </c>
      <c r="AL5" s="244">
        <f>'Cargo Distance Prediction'!AQ153</f>
        <v>4.4294000000000002</v>
      </c>
      <c r="AM5" s="244">
        <f>'Cargo Distance Prediction'!AR153</f>
        <v>4.5014000000000003</v>
      </c>
      <c r="AN5" s="244">
        <f>'Cargo Distance Prediction'!AS153</f>
        <v>4.57</v>
      </c>
    </row>
    <row r="6" spans="1:40">
      <c r="A6" s="54" t="s">
        <v>374</v>
      </c>
      <c r="B6" s="244">
        <f>'Cargo Distance Prediction'!G161</f>
        <v>1</v>
      </c>
      <c r="C6" s="244">
        <f>'Cargo Distance Prediction'!H161</f>
        <v>1.0209999999999999</v>
      </c>
      <c r="D6" s="244">
        <f>'Cargo Distance Prediction'!I161</f>
        <v>1.3468</v>
      </c>
      <c r="E6" s="244">
        <f>'Cargo Distance Prediction'!J161</f>
        <v>1.6727000000000001</v>
      </c>
      <c r="F6" s="244">
        <f>'Cargo Distance Prediction'!K161</f>
        <v>1.7071000000000001</v>
      </c>
      <c r="G6" s="244">
        <f>'Cargo Distance Prediction'!L161</f>
        <v>1.7461</v>
      </c>
      <c r="H6" s="244">
        <f>'Cargo Distance Prediction'!M161</f>
        <v>1.7828999999999999</v>
      </c>
      <c r="I6" s="244">
        <f>'Cargo Distance Prediction'!N161</f>
        <v>1.8106</v>
      </c>
      <c r="J6" s="244">
        <f>'Cargo Distance Prediction'!O161</f>
        <v>1.8213999999999999</v>
      </c>
      <c r="K6" s="244">
        <f>'Cargo Distance Prediction'!P161</f>
        <v>1.8205</v>
      </c>
      <c r="L6" s="244">
        <f>'Cargo Distance Prediction'!Q161</f>
        <v>1.8180000000000001</v>
      </c>
      <c r="M6" s="244">
        <f>'Cargo Distance Prediction'!R161</f>
        <v>1.8141</v>
      </c>
      <c r="N6" s="244">
        <f>'Cargo Distance Prediction'!S161</f>
        <v>1.8089</v>
      </c>
      <c r="O6" s="244">
        <f>'Cargo Distance Prediction'!T161</f>
        <v>1.8028</v>
      </c>
      <c r="P6" s="244">
        <f>'Cargo Distance Prediction'!U161</f>
        <v>1.7888999999999999</v>
      </c>
      <c r="Q6" s="244">
        <f>'Cargo Distance Prediction'!V161</f>
        <v>1.7632000000000001</v>
      </c>
      <c r="R6" s="244">
        <f>'Cargo Distance Prediction'!W161</f>
        <v>1.7296</v>
      </c>
      <c r="S6" s="244">
        <f>'Cargo Distance Prediction'!X161</f>
        <v>1.6919999999999999</v>
      </c>
      <c r="T6" s="244">
        <f>'Cargo Distance Prediction'!Y161</f>
        <v>1.6540999999999999</v>
      </c>
      <c r="U6" s="244">
        <f>'Cargo Distance Prediction'!Z161</f>
        <v>1.6149</v>
      </c>
      <c r="V6" s="244">
        <f>'Cargo Distance Prediction'!AA161</f>
        <v>1.5709</v>
      </c>
      <c r="W6" s="244">
        <f>'Cargo Distance Prediction'!AB161</f>
        <v>1.5223</v>
      </c>
      <c r="X6" s="244">
        <f>'Cargo Distance Prediction'!AC161</f>
        <v>1.4694</v>
      </c>
      <c r="Y6" s="244">
        <f>'Cargo Distance Prediction'!AD161</f>
        <v>1.4125000000000001</v>
      </c>
      <c r="Z6" s="244">
        <f>'Cargo Distance Prediction'!AE161</f>
        <v>1.3411</v>
      </c>
      <c r="AA6" s="244">
        <f>'Cargo Distance Prediction'!AF161</f>
        <v>1.2555000000000001</v>
      </c>
      <c r="AB6" s="244">
        <f>'Cargo Distance Prediction'!AG161</f>
        <v>1.17</v>
      </c>
      <c r="AC6" s="244">
        <f>'Cargo Distance Prediction'!AH161</f>
        <v>1.0955999999999999</v>
      </c>
      <c r="AD6" s="244">
        <f>'Cargo Distance Prediction'!AI161</f>
        <v>1.0407999999999999</v>
      </c>
      <c r="AE6" s="244">
        <f>'Cargo Distance Prediction'!AJ161</f>
        <v>0.99770000000000003</v>
      </c>
      <c r="AF6" s="244">
        <f>'Cargo Distance Prediction'!AK161</f>
        <v>0.95720000000000005</v>
      </c>
      <c r="AG6" s="244">
        <f>'Cargo Distance Prediction'!AL161</f>
        <v>0.92349999999999999</v>
      </c>
      <c r="AH6" s="244">
        <f>'Cargo Distance Prediction'!AM161</f>
        <v>0.90069999999999995</v>
      </c>
      <c r="AI6" s="244">
        <f>'Cargo Distance Prediction'!AN161</f>
        <v>0.8921</v>
      </c>
      <c r="AJ6" s="244">
        <f>'Cargo Distance Prediction'!AO161</f>
        <v>0.8921</v>
      </c>
      <c r="AK6" s="244">
        <f>'Cargo Distance Prediction'!AP161</f>
        <v>0.8921</v>
      </c>
      <c r="AL6" s="244">
        <f>'Cargo Distance Prediction'!AQ161</f>
        <v>0.8921</v>
      </c>
      <c r="AM6" s="244">
        <f>'Cargo Distance Prediction'!AR161</f>
        <v>0.8921</v>
      </c>
      <c r="AN6" s="244">
        <f>'Cargo Distance Prediction'!AS161</f>
        <v>0.8921</v>
      </c>
    </row>
    <row r="7" spans="1:40">
      <c r="A7" s="54" t="s">
        <v>375</v>
      </c>
      <c r="B7" s="244">
        <f>'Cargo Distance Prediction'!G170</f>
        <v>1</v>
      </c>
      <c r="C7" s="244">
        <f>'Cargo Distance Prediction'!H170</f>
        <v>1.0434000000000001</v>
      </c>
      <c r="D7" s="244">
        <f>'Cargo Distance Prediction'!I170</f>
        <v>1.0939000000000001</v>
      </c>
      <c r="E7" s="244">
        <f>'Cargo Distance Prediction'!J170</f>
        <v>1.1443000000000001</v>
      </c>
      <c r="F7" s="244">
        <f>'Cargo Distance Prediction'!K170</f>
        <v>1.1700999999999999</v>
      </c>
      <c r="G7" s="244">
        <f>'Cargo Distance Prediction'!L170</f>
        <v>1.1921999999999999</v>
      </c>
      <c r="H7" s="244">
        <f>'Cargo Distance Prediction'!M170</f>
        <v>1.2108000000000001</v>
      </c>
      <c r="I7" s="244">
        <f>'Cargo Distance Prediction'!N170</f>
        <v>1.2262999999999999</v>
      </c>
      <c r="J7" s="244">
        <f>'Cargo Distance Prediction'!O170</f>
        <v>1.2390000000000001</v>
      </c>
      <c r="K7" s="244">
        <f>'Cargo Distance Prediction'!P170</f>
        <v>1.2491000000000001</v>
      </c>
      <c r="L7" s="244">
        <f>'Cargo Distance Prediction'!Q170</f>
        <v>1.2568999999999999</v>
      </c>
      <c r="M7" s="244">
        <f>'Cargo Distance Prediction'!R170</f>
        <v>1.2625999999999999</v>
      </c>
      <c r="N7" s="244">
        <f>'Cargo Distance Prediction'!S170</f>
        <v>1.2665</v>
      </c>
      <c r="O7" s="244">
        <f>'Cargo Distance Prediction'!T170</f>
        <v>1.2686999999999999</v>
      </c>
      <c r="P7" s="244">
        <f>'Cargo Distance Prediction'!U170</f>
        <v>1.2695000000000001</v>
      </c>
      <c r="Q7" s="244">
        <f>'Cargo Distance Prediction'!V170</f>
        <v>1.2688999999999999</v>
      </c>
      <c r="R7" s="244">
        <f>'Cargo Distance Prediction'!W170</f>
        <v>1.2673000000000001</v>
      </c>
      <c r="S7" s="244">
        <f>'Cargo Distance Prediction'!X170</f>
        <v>1.2646999999999999</v>
      </c>
      <c r="T7" s="244">
        <f>'Cargo Distance Prediction'!Y170</f>
        <v>1.2611000000000001</v>
      </c>
      <c r="U7" s="244">
        <f>'Cargo Distance Prediction'!Z170</f>
        <v>1.2568999999999999</v>
      </c>
      <c r="V7" s="244">
        <f>'Cargo Distance Prediction'!AA170</f>
        <v>1.2519</v>
      </c>
      <c r="W7" s="244">
        <f>'Cargo Distance Prediction'!AB170</f>
        <v>1.2463</v>
      </c>
      <c r="X7" s="244">
        <f>'Cargo Distance Prediction'!AC170</f>
        <v>1.2401</v>
      </c>
      <c r="Y7" s="244">
        <f>'Cargo Distance Prediction'!AD170</f>
        <v>1.2334000000000001</v>
      </c>
      <c r="Z7" s="244">
        <f>'Cargo Distance Prediction'!AE170</f>
        <v>1.2262</v>
      </c>
      <c r="AA7" s="244">
        <f>'Cargo Distance Prediction'!AF170</f>
        <v>1.2183999999999999</v>
      </c>
      <c r="AB7" s="244">
        <f>'Cargo Distance Prediction'!AG170</f>
        <v>1.2101999999999999</v>
      </c>
      <c r="AC7" s="244">
        <f>'Cargo Distance Prediction'!AH170</f>
        <v>1.2013</v>
      </c>
      <c r="AD7" s="244">
        <f>'Cargo Distance Prediction'!AI170</f>
        <v>1.1918</v>
      </c>
      <c r="AE7" s="244">
        <f>'Cargo Distance Prediction'!AJ170</f>
        <v>1.1816</v>
      </c>
      <c r="AF7" s="244">
        <f>'Cargo Distance Prediction'!AK170</f>
        <v>1.1706000000000001</v>
      </c>
      <c r="AG7" s="244">
        <f>'Cargo Distance Prediction'!AL170</f>
        <v>1.1587000000000001</v>
      </c>
      <c r="AH7" s="244">
        <f>'Cargo Distance Prediction'!AM170</f>
        <v>1.1457999999999999</v>
      </c>
      <c r="AI7" s="244">
        <f>'Cargo Distance Prediction'!AN170</f>
        <v>1.1317999999999999</v>
      </c>
      <c r="AJ7" s="244">
        <f>'Cargo Distance Prediction'!AO170</f>
        <v>1.1164000000000001</v>
      </c>
      <c r="AK7" s="244">
        <f>'Cargo Distance Prediction'!AP170</f>
        <v>1.0995999999999999</v>
      </c>
      <c r="AL7" s="244">
        <f>'Cargo Distance Prediction'!AQ170</f>
        <v>1.0810999999999999</v>
      </c>
      <c r="AM7" s="244">
        <f>'Cargo Distance Prediction'!AR170</f>
        <v>1.0606</v>
      </c>
      <c r="AN7" s="244">
        <f>'Cargo Distance Prediction'!AS170</f>
        <v>1.0381</v>
      </c>
    </row>
  </sheetData>
  <phoneticPr fontId="3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62B5D-FF9E-47C9-8AD5-B662A0200A85}">
  <sheetPr>
    <tabColor rgb="FF002060"/>
  </sheetPr>
  <dimension ref="A1:AN7"/>
  <sheetViews>
    <sheetView workbookViewId="0">
      <selection activeCell="F8" sqref="F8"/>
    </sheetView>
  </sheetViews>
  <sheetFormatPr defaultRowHeight="14.3"/>
  <cols>
    <col min="1" max="1" width="16.5" style="54" customWidth="1"/>
    <col min="2" max="16384" width="9" style="54"/>
  </cols>
  <sheetData>
    <row r="1" spans="1:40" ht="71.349999999999994">
      <c r="A1" s="200" t="s">
        <v>1074</v>
      </c>
      <c r="B1" s="54">
        <v>2022</v>
      </c>
      <c r="C1" s="54">
        <v>2023</v>
      </c>
      <c r="D1" s="54">
        <v>2024</v>
      </c>
      <c r="E1" s="54">
        <v>2025</v>
      </c>
      <c r="F1" s="54">
        <v>2026</v>
      </c>
      <c r="G1" s="54">
        <v>2027</v>
      </c>
      <c r="H1" s="54">
        <v>2028</v>
      </c>
      <c r="I1" s="54">
        <v>2029</v>
      </c>
      <c r="J1" s="54">
        <v>2030</v>
      </c>
      <c r="K1" s="54">
        <v>2031</v>
      </c>
      <c r="L1" s="54">
        <v>2032</v>
      </c>
      <c r="M1" s="54">
        <v>2033</v>
      </c>
      <c r="N1" s="54">
        <v>2034</v>
      </c>
      <c r="O1" s="54">
        <v>2035</v>
      </c>
      <c r="P1" s="54">
        <v>2036</v>
      </c>
      <c r="Q1" s="54">
        <v>2037</v>
      </c>
      <c r="R1" s="54">
        <v>2038</v>
      </c>
      <c r="S1" s="54">
        <v>2039</v>
      </c>
      <c r="T1" s="54">
        <v>2040</v>
      </c>
      <c r="U1" s="54">
        <v>2041</v>
      </c>
      <c r="V1" s="54">
        <v>2042</v>
      </c>
      <c r="W1" s="54">
        <v>2043</v>
      </c>
      <c r="X1" s="54">
        <v>2044</v>
      </c>
      <c r="Y1" s="54">
        <v>2045</v>
      </c>
      <c r="Z1" s="54">
        <v>2046</v>
      </c>
      <c r="AA1" s="54">
        <v>2047</v>
      </c>
      <c r="AB1" s="54">
        <v>2048</v>
      </c>
      <c r="AC1" s="54">
        <v>2049</v>
      </c>
      <c r="AD1" s="54">
        <v>2050</v>
      </c>
      <c r="AE1" s="54">
        <v>2051</v>
      </c>
      <c r="AF1" s="54">
        <v>2052</v>
      </c>
      <c r="AG1" s="54">
        <v>2053</v>
      </c>
      <c r="AH1" s="54">
        <v>2054</v>
      </c>
      <c r="AI1" s="54">
        <v>2055</v>
      </c>
      <c r="AJ1" s="54">
        <v>2056</v>
      </c>
      <c r="AK1" s="54">
        <v>2057</v>
      </c>
      <c r="AL1" s="54">
        <v>2058</v>
      </c>
      <c r="AM1" s="54">
        <v>2059</v>
      </c>
      <c r="AN1" s="54">
        <v>2060</v>
      </c>
    </row>
    <row r="2" spans="1:40">
      <c r="A2" s="54" t="s">
        <v>369</v>
      </c>
      <c r="B2" s="244">
        <f>'Cargo Distance Prediction'!G176</f>
        <v>1</v>
      </c>
      <c r="C2" s="244">
        <f>'Cargo Distance Prediction'!H176</f>
        <v>1.0593999999999999</v>
      </c>
      <c r="D2" s="244">
        <f>'Cargo Distance Prediction'!I176</f>
        <v>1.1194999999999999</v>
      </c>
      <c r="E2" s="244">
        <f>'Cargo Distance Prediction'!J176</f>
        <v>1.1709000000000001</v>
      </c>
      <c r="F2" s="244">
        <f>'Cargo Distance Prediction'!K176</f>
        <v>1.2133</v>
      </c>
      <c r="G2" s="244">
        <f>'Cargo Distance Prediction'!L176</f>
        <v>1.2537</v>
      </c>
      <c r="H2" s="244">
        <f>'Cargo Distance Prediction'!M176</f>
        <v>1.2934000000000001</v>
      </c>
      <c r="I2" s="244">
        <f>'Cargo Distance Prediction'!N176</f>
        <v>1.3332999999999999</v>
      </c>
      <c r="J2" s="244">
        <f>'Cargo Distance Prediction'!O176</f>
        <v>1.3749</v>
      </c>
      <c r="K2" s="244">
        <f>'Cargo Distance Prediction'!P176</f>
        <v>1.419</v>
      </c>
      <c r="L2" s="244">
        <f>'Cargo Distance Prediction'!Q176</f>
        <v>1.4646999999999999</v>
      </c>
      <c r="M2" s="244">
        <f>'Cargo Distance Prediction'!R176</f>
        <v>1.5109999999999999</v>
      </c>
      <c r="N2" s="244">
        <f>'Cargo Distance Prediction'!S176</f>
        <v>1.5566</v>
      </c>
      <c r="O2" s="244">
        <f>'Cargo Distance Prediction'!T176</f>
        <v>1.6004</v>
      </c>
      <c r="P2" s="244">
        <f>'Cargo Distance Prediction'!U176</f>
        <v>1.6413</v>
      </c>
      <c r="Q2" s="244">
        <f>'Cargo Distance Prediction'!V176</f>
        <v>1.6803999999999999</v>
      </c>
      <c r="R2" s="244">
        <f>'Cargo Distance Prediction'!W176</f>
        <v>1.7186999999999999</v>
      </c>
      <c r="S2" s="244">
        <f>'Cargo Distance Prediction'!X176</f>
        <v>1.7578</v>
      </c>
      <c r="T2" s="244">
        <f>'Cargo Distance Prediction'!Y176</f>
        <v>1.7992999999999999</v>
      </c>
      <c r="U2" s="244">
        <f>'Cargo Distance Prediction'!Z176</f>
        <v>1.8435999999999999</v>
      </c>
      <c r="V2" s="244">
        <f>'Cargo Distance Prediction'!AA176</f>
        <v>1.89</v>
      </c>
      <c r="W2" s="244">
        <f>'Cargo Distance Prediction'!AB176</f>
        <v>1.9377</v>
      </c>
      <c r="X2" s="244">
        <f>'Cargo Distance Prediction'!AC176</f>
        <v>1.9861</v>
      </c>
      <c r="Y2" s="244">
        <f>'Cargo Distance Prediction'!AD176</f>
        <v>2.0341999999999998</v>
      </c>
      <c r="Z2" s="244">
        <f>'Cargo Distance Prediction'!AE176</f>
        <v>2.0829</v>
      </c>
      <c r="AA2" s="244">
        <f>'Cargo Distance Prediction'!AF176</f>
        <v>2.1328</v>
      </c>
      <c r="AB2" s="244">
        <f>'Cargo Distance Prediction'!AG176</f>
        <v>2.1825000000000001</v>
      </c>
      <c r="AC2" s="244">
        <f>'Cargo Distance Prediction'!AH176</f>
        <v>2.2307999999999999</v>
      </c>
      <c r="AD2" s="244">
        <f>'Cargo Distance Prediction'!AI176</f>
        <v>2.2759</v>
      </c>
      <c r="AE2" s="244">
        <f>'Cargo Distance Prediction'!AJ176</f>
        <v>2.3193999999999999</v>
      </c>
      <c r="AF2" s="244">
        <f>'Cargo Distance Prediction'!AK176</f>
        <v>2.3624999999999998</v>
      </c>
      <c r="AG2" s="244">
        <f>'Cargo Distance Prediction'!AL176</f>
        <v>2.4034</v>
      </c>
      <c r="AH2" s="244">
        <f>'Cargo Distance Prediction'!AM176</f>
        <v>2.4397000000000002</v>
      </c>
      <c r="AI2" s="244">
        <f>'Cargo Distance Prediction'!AN176</f>
        <v>2.4693000000000001</v>
      </c>
      <c r="AJ2" s="244">
        <f>'Cargo Distance Prediction'!AO176</f>
        <v>2.4941</v>
      </c>
      <c r="AK2" s="244">
        <f>'Cargo Distance Prediction'!AP176</f>
        <v>2.5169999999999999</v>
      </c>
      <c r="AL2" s="244">
        <f>'Cargo Distance Prediction'!AQ176</f>
        <v>2.5369000000000002</v>
      </c>
      <c r="AM2" s="244">
        <f>'Cargo Distance Prediction'!AR176</f>
        <v>2.5529000000000002</v>
      </c>
      <c r="AN2" s="244">
        <f>'Cargo Distance Prediction'!AS176</f>
        <v>2.5638000000000001</v>
      </c>
    </row>
    <row r="3" spans="1:40">
      <c r="A3" s="54" t="s">
        <v>371</v>
      </c>
      <c r="B3" s="244">
        <f>'Cargo Distance Prediction'!G175</f>
        <v>1</v>
      </c>
      <c r="C3" s="244">
        <f>'Cargo Distance Prediction'!H175</f>
        <v>1.0593999999999999</v>
      </c>
      <c r="D3" s="244">
        <f>'Cargo Distance Prediction'!I175</f>
        <v>1.1194999999999999</v>
      </c>
      <c r="E3" s="244">
        <f>'Cargo Distance Prediction'!J175</f>
        <v>1.1709000000000001</v>
      </c>
      <c r="F3" s="244">
        <f>'Cargo Distance Prediction'!K175</f>
        <v>1.2133</v>
      </c>
      <c r="G3" s="244">
        <f>'Cargo Distance Prediction'!L175</f>
        <v>1.2537</v>
      </c>
      <c r="H3" s="244">
        <f>'Cargo Distance Prediction'!M175</f>
        <v>1.2934000000000001</v>
      </c>
      <c r="I3" s="244">
        <f>'Cargo Distance Prediction'!N175</f>
        <v>1.3332999999999999</v>
      </c>
      <c r="J3" s="244">
        <f>'Cargo Distance Prediction'!O175</f>
        <v>1.3749</v>
      </c>
      <c r="K3" s="244">
        <f>'Cargo Distance Prediction'!P175</f>
        <v>1.419</v>
      </c>
      <c r="L3" s="244">
        <f>'Cargo Distance Prediction'!Q175</f>
        <v>1.4646999999999999</v>
      </c>
      <c r="M3" s="244">
        <f>'Cargo Distance Prediction'!R175</f>
        <v>1.5109999999999999</v>
      </c>
      <c r="N3" s="244">
        <f>'Cargo Distance Prediction'!S175</f>
        <v>1.5566</v>
      </c>
      <c r="O3" s="244">
        <f>'Cargo Distance Prediction'!T175</f>
        <v>1.6004</v>
      </c>
      <c r="P3" s="244">
        <f>'Cargo Distance Prediction'!U175</f>
        <v>1.6413</v>
      </c>
      <c r="Q3" s="244">
        <f>'Cargo Distance Prediction'!V175</f>
        <v>1.6803999999999999</v>
      </c>
      <c r="R3" s="244">
        <f>'Cargo Distance Prediction'!W175</f>
        <v>1.7186999999999999</v>
      </c>
      <c r="S3" s="244">
        <f>'Cargo Distance Prediction'!X175</f>
        <v>1.7578</v>
      </c>
      <c r="T3" s="244">
        <f>'Cargo Distance Prediction'!Y175</f>
        <v>1.7992999999999999</v>
      </c>
      <c r="U3" s="244">
        <f>'Cargo Distance Prediction'!Z175</f>
        <v>1.8435999999999999</v>
      </c>
      <c r="V3" s="244">
        <f>'Cargo Distance Prediction'!AA175</f>
        <v>1.89</v>
      </c>
      <c r="W3" s="244">
        <f>'Cargo Distance Prediction'!AB175</f>
        <v>1.9377</v>
      </c>
      <c r="X3" s="244">
        <f>'Cargo Distance Prediction'!AC175</f>
        <v>1.9861</v>
      </c>
      <c r="Y3" s="244">
        <f>'Cargo Distance Prediction'!AD175</f>
        <v>2.0341999999999998</v>
      </c>
      <c r="Z3" s="244">
        <f>'Cargo Distance Prediction'!AE175</f>
        <v>2.0829</v>
      </c>
      <c r="AA3" s="244">
        <f>'Cargo Distance Prediction'!AF175</f>
        <v>2.1328</v>
      </c>
      <c r="AB3" s="244">
        <f>'Cargo Distance Prediction'!AG175</f>
        <v>2.1825000000000001</v>
      </c>
      <c r="AC3" s="244">
        <f>'Cargo Distance Prediction'!AH175</f>
        <v>2.2307999999999999</v>
      </c>
      <c r="AD3" s="244">
        <f>'Cargo Distance Prediction'!AI175</f>
        <v>2.2759</v>
      </c>
      <c r="AE3" s="244">
        <f>'Cargo Distance Prediction'!AJ175</f>
        <v>2.3193999999999999</v>
      </c>
      <c r="AF3" s="244">
        <f>'Cargo Distance Prediction'!AK175</f>
        <v>2.3624999999999998</v>
      </c>
      <c r="AG3" s="244">
        <f>'Cargo Distance Prediction'!AL175</f>
        <v>2.4034</v>
      </c>
      <c r="AH3" s="244">
        <f>'Cargo Distance Prediction'!AM175</f>
        <v>2.4397000000000002</v>
      </c>
      <c r="AI3" s="244">
        <f>'Cargo Distance Prediction'!AN175</f>
        <v>2.4693000000000001</v>
      </c>
      <c r="AJ3" s="244">
        <f>'Cargo Distance Prediction'!AO175</f>
        <v>2.4941</v>
      </c>
      <c r="AK3" s="244">
        <f>'Cargo Distance Prediction'!AP175</f>
        <v>2.5169999999999999</v>
      </c>
      <c r="AL3" s="244">
        <f>'Cargo Distance Prediction'!AQ175</f>
        <v>2.5369000000000002</v>
      </c>
      <c r="AM3" s="244">
        <f>'Cargo Distance Prediction'!AR175</f>
        <v>2.5529000000000002</v>
      </c>
      <c r="AN3" s="244">
        <f>'Cargo Distance Prediction'!AS175</f>
        <v>2.5638000000000001</v>
      </c>
    </row>
    <row r="4" spans="1:40">
      <c r="A4" s="54" t="s">
        <v>372</v>
      </c>
      <c r="B4" s="244">
        <f>'Cargo Distance Prediction'!G181</f>
        <v>1</v>
      </c>
      <c r="C4" s="244">
        <f>'Cargo Distance Prediction'!H181</f>
        <v>1.0578000000000001</v>
      </c>
      <c r="D4" s="244">
        <f>'Cargo Distance Prediction'!I181</f>
        <v>1.1724000000000001</v>
      </c>
      <c r="E4" s="244">
        <f>'Cargo Distance Prediction'!J181</f>
        <v>1.2155</v>
      </c>
      <c r="F4" s="244">
        <f>'Cargo Distance Prediction'!K181</f>
        <v>1.2597</v>
      </c>
      <c r="G4" s="244">
        <f>'Cargo Distance Prediction'!L181</f>
        <v>1.3046</v>
      </c>
      <c r="H4" s="244">
        <f>'Cargo Distance Prediction'!M181</f>
        <v>1.3499000000000001</v>
      </c>
      <c r="I4" s="244">
        <f>'Cargo Distance Prediction'!N181</f>
        <v>1.3952</v>
      </c>
      <c r="J4" s="244">
        <f>'Cargo Distance Prediction'!O181</f>
        <v>1.4400999999999999</v>
      </c>
      <c r="K4" s="244">
        <f>'Cargo Distance Prediction'!P181</f>
        <v>1.4845999999999999</v>
      </c>
      <c r="L4" s="244">
        <f>'Cargo Distance Prediction'!Q181</f>
        <v>1.5288999999999999</v>
      </c>
      <c r="M4" s="244">
        <f>'Cargo Distance Prediction'!R181</f>
        <v>1.5730999999999999</v>
      </c>
      <c r="N4" s="244">
        <f>'Cargo Distance Prediction'!S181</f>
        <v>1.6169</v>
      </c>
      <c r="O4" s="244">
        <f>'Cargo Distance Prediction'!T181</f>
        <v>1.6601999999999999</v>
      </c>
      <c r="P4" s="244">
        <f>'Cargo Distance Prediction'!U181</f>
        <v>1.7035</v>
      </c>
      <c r="Q4" s="244">
        <f>'Cargo Distance Prediction'!V181</f>
        <v>1.7467999999999999</v>
      </c>
      <c r="R4" s="244">
        <f>'Cargo Distance Prediction'!W181</f>
        <v>1.7896000000000001</v>
      </c>
      <c r="S4" s="244">
        <f>'Cargo Distance Prediction'!X181</f>
        <v>1.8311999999999999</v>
      </c>
      <c r="T4" s="244">
        <f>'Cargo Distance Prediction'!Y181</f>
        <v>1.8708</v>
      </c>
      <c r="U4" s="244">
        <f>'Cargo Distance Prediction'!Z181</f>
        <v>1.9087000000000001</v>
      </c>
      <c r="V4" s="244">
        <f>'Cargo Distance Prediction'!AA181</f>
        <v>1.9459</v>
      </c>
      <c r="W4" s="244">
        <f>'Cargo Distance Prediction'!AB181</f>
        <v>1.9825999999999999</v>
      </c>
      <c r="X4" s="244">
        <f>'Cargo Distance Prediction'!AC181</f>
        <v>2.0188999999999999</v>
      </c>
      <c r="Y4" s="244">
        <f>'Cargo Distance Prediction'!AD181</f>
        <v>2.0550000000000002</v>
      </c>
      <c r="Z4" s="244">
        <f>'Cargo Distance Prediction'!AE181</f>
        <v>2.0909</v>
      </c>
      <c r="AA4" s="244">
        <f>'Cargo Distance Prediction'!AF181</f>
        <v>2.1265999999999998</v>
      </c>
      <c r="AB4" s="244">
        <f>'Cargo Distance Prediction'!AG181</f>
        <v>2.1619000000000002</v>
      </c>
      <c r="AC4" s="244">
        <f>'Cargo Distance Prediction'!AH181</f>
        <v>2.1968999999999999</v>
      </c>
      <c r="AD4" s="244">
        <f>'Cargo Distance Prediction'!AI181</f>
        <v>2.2313999999999998</v>
      </c>
      <c r="AE4" s="244">
        <f>'Cargo Distance Prediction'!AJ181</f>
        <v>2.2654000000000001</v>
      </c>
      <c r="AF4" s="244">
        <f>'Cargo Distance Prediction'!AK181</f>
        <v>2.2991000000000001</v>
      </c>
      <c r="AG4" s="244">
        <f>'Cargo Distance Prediction'!AL181</f>
        <v>2.3323</v>
      </c>
      <c r="AH4" s="244">
        <f>'Cargo Distance Prediction'!AM181</f>
        <v>2.3652000000000002</v>
      </c>
      <c r="AI4" s="244">
        <f>'Cargo Distance Prediction'!AN181</f>
        <v>2.3978000000000002</v>
      </c>
      <c r="AJ4" s="244">
        <f>'Cargo Distance Prediction'!AO181</f>
        <v>2.4300999999999999</v>
      </c>
      <c r="AK4" s="244">
        <f>'Cargo Distance Prediction'!AP181</f>
        <v>2.4619</v>
      </c>
      <c r="AL4" s="244">
        <f>'Cargo Distance Prediction'!AQ181</f>
        <v>2.4933999999999998</v>
      </c>
      <c r="AM4" s="244">
        <f>'Cargo Distance Prediction'!AR181</f>
        <v>2.5245000000000002</v>
      </c>
      <c r="AN4" s="244">
        <f>'Cargo Distance Prediction'!AS181</f>
        <v>2.5550999999999999</v>
      </c>
    </row>
    <row r="5" spans="1:40">
      <c r="A5" s="54" t="s">
        <v>373</v>
      </c>
      <c r="B5" s="244">
        <f>'Cargo Distance Prediction'!G173</f>
        <v>1</v>
      </c>
      <c r="C5" s="244">
        <f>'Cargo Distance Prediction'!H173</f>
        <v>1.0437000000000001</v>
      </c>
      <c r="D5" s="244">
        <f>'Cargo Distance Prediction'!I173</f>
        <v>1.0826</v>
      </c>
      <c r="E5" s="244">
        <f>'Cargo Distance Prediction'!J173</f>
        <v>1.1131</v>
      </c>
      <c r="F5" s="244">
        <f>'Cargo Distance Prediction'!K173</f>
        <v>1.1362000000000001</v>
      </c>
      <c r="G5" s="244">
        <f>'Cargo Distance Prediction'!L173</f>
        <v>1.1556999999999999</v>
      </c>
      <c r="H5" s="244">
        <f>'Cargo Distance Prediction'!M173</f>
        <v>1.1728000000000001</v>
      </c>
      <c r="I5" s="244">
        <f>'Cargo Distance Prediction'!N173</f>
        <v>1.1888000000000001</v>
      </c>
      <c r="J5" s="244">
        <f>'Cargo Distance Prediction'!O173</f>
        <v>1.2050000000000001</v>
      </c>
      <c r="K5" s="244">
        <f>'Cargo Distance Prediction'!P173</f>
        <v>1.2208000000000001</v>
      </c>
      <c r="L5" s="244">
        <f>'Cargo Distance Prediction'!Q173</f>
        <v>1.2355</v>
      </c>
      <c r="M5" s="244">
        <f>'Cargo Distance Prediction'!R173</f>
        <v>1.2499</v>
      </c>
      <c r="N5" s="244">
        <f>'Cargo Distance Prediction'!S173</f>
        <v>1.2648999999999999</v>
      </c>
      <c r="O5" s="244">
        <f>'Cargo Distance Prediction'!T173</f>
        <v>1.2814000000000001</v>
      </c>
      <c r="P5" s="244">
        <f>'Cargo Distance Prediction'!U173</f>
        <v>1.3012999999999999</v>
      </c>
      <c r="Q5" s="244">
        <f>'Cargo Distance Prediction'!V173</f>
        <v>1.3243</v>
      </c>
      <c r="R5" s="244">
        <f>'Cargo Distance Prediction'!W173</f>
        <v>1.3476999999999999</v>
      </c>
      <c r="S5" s="244">
        <f>'Cargo Distance Prediction'!X173</f>
        <v>1.369</v>
      </c>
      <c r="T5" s="244">
        <f>'Cargo Distance Prediction'!Y173</f>
        <v>1.3853</v>
      </c>
      <c r="U5" s="244">
        <f>'Cargo Distance Prediction'!Z173</f>
        <v>1.3969</v>
      </c>
      <c r="V5" s="244">
        <f>'Cargo Distance Prediction'!AA173</f>
        <v>1.4064000000000001</v>
      </c>
      <c r="W5" s="244">
        <f>'Cargo Distance Prediction'!AB173</f>
        <v>1.4148000000000001</v>
      </c>
      <c r="X5" s="244">
        <f>'Cargo Distance Prediction'!AC173</f>
        <v>1.4229000000000001</v>
      </c>
      <c r="Y5" s="244">
        <f>'Cargo Distance Prediction'!AD173</f>
        <v>1.4316</v>
      </c>
      <c r="Z5" s="244">
        <f>'Cargo Distance Prediction'!AE173</f>
        <v>1.4407000000000001</v>
      </c>
      <c r="AA5" s="244">
        <f>'Cargo Distance Prediction'!AF173</f>
        <v>1.4498</v>
      </c>
      <c r="AB5" s="244">
        <f>'Cargo Distance Prediction'!AG173</f>
        <v>1.4589000000000001</v>
      </c>
      <c r="AC5" s="244">
        <f>'Cargo Distance Prediction'!AH173</f>
        <v>1.4681999999999999</v>
      </c>
      <c r="AD5" s="244">
        <f>'Cargo Distance Prediction'!AI173</f>
        <v>1.4779</v>
      </c>
      <c r="AE5" s="244">
        <f>'Cargo Distance Prediction'!AJ173</f>
        <v>1.4879</v>
      </c>
      <c r="AF5" s="244">
        <f>'Cargo Distance Prediction'!AK173</f>
        <v>1.4984</v>
      </c>
      <c r="AG5" s="244">
        <f>'Cargo Distance Prediction'!AL173</f>
        <v>1.5089999999999999</v>
      </c>
      <c r="AH5" s="244">
        <f>'Cargo Distance Prediction'!AM173</f>
        <v>1.5197000000000001</v>
      </c>
      <c r="AI5" s="244">
        <f>'Cargo Distance Prediction'!AN173</f>
        <v>1.5303</v>
      </c>
      <c r="AJ5" s="244">
        <f>'Cargo Distance Prediction'!AO173</f>
        <v>1.5407999999999999</v>
      </c>
      <c r="AK5" s="244">
        <f>'Cargo Distance Prediction'!AP173</f>
        <v>1.5512999999999999</v>
      </c>
      <c r="AL5" s="244">
        <f>'Cargo Distance Prediction'!AQ173</f>
        <v>1.5618000000000001</v>
      </c>
      <c r="AM5" s="244">
        <f>'Cargo Distance Prediction'!AR173</f>
        <v>1.5723</v>
      </c>
      <c r="AN5" s="244">
        <f>'Cargo Distance Prediction'!AS173</f>
        <v>1.5828</v>
      </c>
    </row>
    <row r="6" spans="1:40">
      <c r="A6" s="54" t="s">
        <v>374</v>
      </c>
      <c r="B6" s="244">
        <f>'Cargo Distance Prediction'!G177</f>
        <v>1</v>
      </c>
      <c r="C6" s="244">
        <f>'Cargo Distance Prediction'!H177</f>
        <v>1.0555000000000001</v>
      </c>
      <c r="D6" s="244">
        <f>'Cargo Distance Prediction'!I177</f>
        <v>1.0764</v>
      </c>
      <c r="E6" s="244">
        <f>'Cargo Distance Prediction'!J177</f>
        <v>1.1023000000000001</v>
      </c>
      <c r="F6" s="244">
        <f>'Cargo Distance Prediction'!K177</f>
        <v>1.1256999999999999</v>
      </c>
      <c r="G6" s="244">
        <f>'Cargo Distance Prediction'!L177</f>
        <v>1.1475</v>
      </c>
      <c r="H6" s="244">
        <f>'Cargo Distance Prediction'!M177</f>
        <v>1.1722999999999999</v>
      </c>
      <c r="I6" s="244">
        <f>'Cargo Distance Prediction'!N177</f>
        <v>1.1958</v>
      </c>
      <c r="J6" s="244">
        <f>'Cargo Distance Prediction'!O177</f>
        <v>1.2205999999999999</v>
      </c>
      <c r="K6" s="244">
        <f>'Cargo Distance Prediction'!P177</f>
        <v>1.2461</v>
      </c>
      <c r="L6" s="244">
        <f>'Cargo Distance Prediction'!Q177</f>
        <v>1.2694000000000001</v>
      </c>
      <c r="M6" s="244">
        <f>'Cargo Distance Prediction'!R177</f>
        <v>1.2949999999999999</v>
      </c>
      <c r="N6" s="244">
        <f>'Cargo Distance Prediction'!S177</f>
        <v>1.3208</v>
      </c>
      <c r="O6" s="244">
        <f>'Cargo Distance Prediction'!T177</f>
        <v>1.3451</v>
      </c>
      <c r="P6" s="244">
        <f>'Cargo Distance Prediction'!U177</f>
        <v>1.3721000000000001</v>
      </c>
      <c r="Q6" s="244">
        <f>'Cargo Distance Prediction'!V177</f>
        <v>1.4009</v>
      </c>
      <c r="R6" s="244">
        <f>'Cargo Distance Prediction'!W177</f>
        <v>1.4293</v>
      </c>
      <c r="S6" s="244">
        <f>'Cargo Distance Prediction'!X177</f>
        <v>1.4545999999999999</v>
      </c>
      <c r="T6" s="244">
        <f>'Cargo Distance Prediction'!Y177</f>
        <v>1.4733000000000001</v>
      </c>
      <c r="U6" s="244">
        <f>'Cargo Distance Prediction'!Z177</f>
        <v>1.4901</v>
      </c>
      <c r="V6" s="244">
        <f>'Cargo Distance Prediction'!AA177</f>
        <v>1.5062</v>
      </c>
      <c r="W6" s="244">
        <f>'Cargo Distance Prediction'!AB177</f>
        <v>1.5196000000000001</v>
      </c>
      <c r="X6" s="244">
        <f>'Cargo Distance Prediction'!AC177</f>
        <v>1.5347999999999999</v>
      </c>
      <c r="Y6" s="244">
        <f>'Cargo Distance Prediction'!AD177</f>
        <v>1.5504</v>
      </c>
      <c r="Z6" s="244">
        <f>'Cargo Distance Prediction'!AE177</f>
        <v>1.5659000000000001</v>
      </c>
      <c r="AA6" s="244">
        <f>'Cargo Distance Prediction'!AF177</f>
        <v>1.5813999999999999</v>
      </c>
      <c r="AB6" s="244">
        <f>'Cargo Distance Prediction'!AG177</f>
        <v>1.5956999999999999</v>
      </c>
      <c r="AC6" s="244">
        <f>'Cargo Distance Prediction'!AH177</f>
        <v>1.6112</v>
      </c>
      <c r="AD6" s="244">
        <f>'Cargo Distance Prediction'!AI177</f>
        <v>1.6248</v>
      </c>
      <c r="AE6" s="244">
        <f>'Cargo Distance Prediction'!AJ177</f>
        <v>1.6395999999999999</v>
      </c>
      <c r="AF6" s="244">
        <f>'Cargo Distance Prediction'!AK177</f>
        <v>1.6535</v>
      </c>
      <c r="AG6" s="244">
        <f>'Cargo Distance Prediction'!AL177</f>
        <v>1.6673</v>
      </c>
      <c r="AH6" s="244">
        <f>'Cargo Distance Prediction'!AM177</f>
        <v>1.6811</v>
      </c>
      <c r="AI6" s="244">
        <f>'Cargo Distance Prediction'!AN177</f>
        <v>1.6949000000000001</v>
      </c>
      <c r="AJ6" s="244">
        <f>'Cargo Distance Prediction'!AO177</f>
        <v>1.7088000000000001</v>
      </c>
      <c r="AK6" s="244">
        <f>'Cargo Distance Prediction'!AP177</f>
        <v>1.7225999999999999</v>
      </c>
      <c r="AL6" s="244">
        <f>'Cargo Distance Prediction'!AQ177</f>
        <v>1.7364999999999999</v>
      </c>
      <c r="AM6" s="244">
        <f>'Cargo Distance Prediction'!AR177</f>
        <v>1.7504</v>
      </c>
      <c r="AN6" s="244">
        <f>'Cargo Distance Prediction'!AS177</f>
        <v>1.7643</v>
      </c>
    </row>
    <row r="7" spans="1:40">
      <c r="A7" s="54" t="s">
        <v>375</v>
      </c>
      <c r="B7" s="244">
        <f>'Cargo Distance Prediction'!G184</f>
        <v>1</v>
      </c>
      <c r="C7" s="244">
        <f>'Cargo Distance Prediction'!H184</f>
        <v>1</v>
      </c>
      <c r="D7" s="244">
        <f>'Cargo Distance Prediction'!I184</f>
        <v>1</v>
      </c>
      <c r="E7" s="244">
        <f>'Cargo Distance Prediction'!J184</f>
        <v>1</v>
      </c>
      <c r="F7" s="244">
        <f>'Cargo Distance Prediction'!K184</f>
        <v>1</v>
      </c>
      <c r="G7" s="244">
        <f>'Cargo Distance Prediction'!L184</f>
        <v>1</v>
      </c>
      <c r="H7" s="244">
        <f>'Cargo Distance Prediction'!M184</f>
        <v>1</v>
      </c>
      <c r="I7" s="244">
        <f>'Cargo Distance Prediction'!N184</f>
        <v>1</v>
      </c>
      <c r="J7" s="244">
        <f>'Cargo Distance Prediction'!O184</f>
        <v>1</v>
      </c>
      <c r="K7" s="244">
        <f>'Cargo Distance Prediction'!P184</f>
        <v>1</v>
      </c>
      <c r="L7" s="244">
        <f>'Cargo Distance Prediction'!Q184</f>
        <v>1</v>
      </c>
      <c r="M7" s="244">
        <f>'Cargo Distance Prediction'!R184</f>
        <v>1</v>
      </c>
      <c r="N7" s="244">
        <f>'Cargo Distance Prediction'!S184</f>
        <v>1</v>
      </c>
      <c r="O7" s="244">
        <f>'Cargo Distance Prediction'!T184</f>
        <v>1</v>
      </c>
      <c r="P7" s="244">
        <f>'Cargo Distance Prediction'!U184</f>
        <v>1</v>
      </c>
      <c r="Q7" s="244">
        <f>'Cargo Distance Prediction'!V184</f>
        <v>1</v>
      </c>
      <c r="R7" s="244">
        <f>'Cargo Distance Prediction'!W184</f>
        <v>1</v>
      </c>
      <c r="S7" s="244">
        <f>'Cargo Distance Prediction'!X184</f>
        <v>1</v>
      </c>
      <c r="T7" s="244">
        <f>'Cargo Distance Prediction'!Y184</f>
        <v>1</v>
      </c>
      <c r="U7" s="244">
        <f>'Cargo Distance Prediction'!Z184</f>
        <v>1</v>
      </c>
      <c r="V7" s="244">
        <f>'Cargo Distance Prediction'!AA184</f>
        <v>1</v>
      </c>
      <c r="W7" s="244">
        <f>'Cargo Distance Prediction'!AB184</f>
        <v>1</v>
      </c>
      <c r="X7" s="244">
        <f>'Cargo Distance Prediction'!AC184</f>
        <v>1</v>
      </c>
      <c r="Y7" s="244">
        <f>'Cargo Distance Prediction'!AD184</f>
        <v>1</v>
      </c>
      <c r="Z7" s="244">
        <f>'Cargo Distance Prediction'!AE184</f>
        <v>1</v>
      </c>
      <c r="AA7" s="244">
        <f>'Cargo Distance Prediction'!AF184</f>
        <v>1</v>
      </c>
      <c r="AB7" s="244">
        <f>'Cargo Distance Prediction'!AG184</f>
        <v>1</v>
      </c>
      <c r="AC7" s="244">
        <f>'Cargo Distance Prediction'!AH184</f>
        <v>1</v>
      </c>
      <c r="AD7" s="244">
        <f>'Cargo Distance Prediction'!AI184</f>
        <v>1</v>
      </c>
      <c r="AE7" s="244">
        <f>'Cargo Distance Prediction'!AJ184</f>
        <v>1</v>
      </c>
      <c r="AF7" s="244">
        <f>'Cargo Distance Prediction'!AK184</f>
        <v>1</v>
      </c>
      <c r="AG7" s="244">
        <f>'Cargo Distance Prediction'!AL184</f>
        <v>1</v>
      </c>
      <c r="AH7" s="244">
        <f>'Cargo Distance Prediction'!AM184</f>
        <v>1</v>
      </c>
      <c r="AI7" s="244">
        <f>'Cargo Distance Prediction'!AN184</f>
        <v>1</v>
      </c>
      <c r="AJ7" s="244">
        <f>'Cargo Distance Prediction'!AO184</f>
        <v>1</v>
      </c>
      <c r="AK7" s="244">
        <f>'Cargo Distance Prediction'!AP184</f>
        <v>1</v>
      </c>
      <c r="AL7" s="244">
        <f>'Cargo Distance Prediction'!AQ184</f>
        <v>1</v>
      </c>
      <c r="AM7" s="244">
        <f>'Cargo Distance Prediction'!AR184</f>
        <v>1</v>
      </c>
      <c r="AN7" s="244">
        <f>'Cargo Distance Prediction'!AS184</f>
        <v>1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30</vt:i4>
      </vt:variant>
      <vt:variant>
        <vt:lpstr>命名范围</vt:lpstr>
      </vt:variant>
      <vt:variant>
        <vt:i4>1</vt:i4>
      </vt:variant>
    </vt:vector>
  </HeadingPairs>
  <TitlesOfParts>
    <vt:vector size="31" baseType="lpstr">
      <vt:lpstr>About</vt:lpstr>
      <vt:lpstr>HermitePrediction</vt:lpstr>
      <vt:lpstr>NBS Data</vt:lpstr>
      <vt:lpstr>Urban Data</vt:lpstr>
      <vt:lpstr>Additional Data</vt:lpstr>
      <vt:lpstr>jiaokeyuan2022</vt:lpstr>
      <vt:lpstr>Compare Regression and Actual</vt:lpstr>
      <vt:lpstr>EPS Input</vt:lpstr>
      <vt:lpstr>Compare EPS</vt:lpstr>
      <vt:lpstr>Fuel Balance Sheet</vt:lpstr>
      <vt:lpstr>SmartTrans_Bus</vt:lpstr>
      <vt:lpstr>SmartTrans_PV</vt:lpstr>
      <vt:lpstr>CityTransportData</vt:lpstr>
      <vt:lpstr>2023calc.</vt:lpstr>
      <vt:lpstr>ForecastValue</vt:lpstr>
      <vt:lpstr>Intracity Transport</vt:lpstr>
      <vt:lpstr>Intracity-Covid Adj.</vt:lpstr>
      <vt:lpstr>Vehicle VKT</vt:lpstr>
      <vt:lpstr>Flight Load</vt:lpstr>
      <vt:lpstr>Itnl Psgr Flight</vt:lpstr>
      <vt:lpstr>Itnl Frgt Flight</vt:lpstr>
      <vt:lpstr>Ship Frgt</vt:lpstr>
      <vt:lpstr>Motorbike</vt:lpstr>
      <vt:lpstr>Cargo Distance Prediction</vt:lpstr>
      <vt:lpstr>Calculation</vt:lpstr>
      <vt:lpstr>Output-&gt;</vt:lpstr>
      <vt:lpstr>AVLo-passengers</vt:lpstr>
      <vt:lpstr>AVLo-freight</vt:lpstr>
      <vt:lpstr>BCDTRtSY-psgr</vt:lpstr>
      <vt:lpstr>BCDTRtSY-frgt</vt:lpstr>
      <vt:lpstr>About!_Toc93782300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Wang</dc:creator>
  <cp:lastModifiedBy>wcy3015@126.com</cp:lastModifiedBy>
  <dcterms:created xsi:type="dcterms:W3CDTF">2024-10-28T03:34:21Z</dcterms:created>
  <dcterms:modified xsi:type="dcterms:W3CDTF">2025-01-23T06:11:06Z</dcterms:modified>
</cp:coreProperties>
</file>