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C:\Users\zhlxl\Desktop\EPS\eps-hubei-smart-trans\InputData\trans\BRAaCTSC\"/>
    </mc:Choice>
  </mc:AlternateContent>
  <xr:revisionPtr revIDLastSave="0" documentId="13_ncr:1_{62F250ED-AA56-4245-8FC9-E3468709A961}" xr6:coauthVersionLast="47" xr6:coauthVersionMax="47" xr10:uidLastSave="{00000000-0000-0000-0000-000000000000}"/>
  <bookViews>
    <workbookView xWindow="-109" yWindow="-109" windowWidth="26301" windowHeight="14169" activeTab="2" xr2:uid="{00000000-000D-0000-FFFF-FFFF00000000}"/>
  </bookViews>
  <sheets>
    <sheet name="About" sheetId="1" r:id="rId1"/>
    <sheet name="Calculations" sheetId="2" r:id="rId2"/>
    <sheet name="BRAaCTSC"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3" l="1"/>
  <c r="N2" i="3"/>
  <c r="O2" i="3"/>
  <c r="P2" i="3"/>
  <c r="Q2" i="3"/>
  <c r="R2" i="3"/>
  <c r="S2" i="3"/>
  <c r="T2" i="3"/>
  <c r="AD2" i="3"/>
  <c r="AE2" i="3"/>
  <c r="AF2" i="3"/>
  <c r="AG2" i="3"/>
  <c r="AH2" i="3"/>
  <c r="AI2" i="3"/>
  <c r="AJ2" i="3"/>
  <c r="B2" i="3"/>
  <c r="E2" i="3" s="1"/>
  <c r="B4" i="2"/>
  <c r="B23" i="2"/>
  <c r="B24" i="2"/>
  <c r="AC2" i="3" l="1"/>
  <c r="M2" i="3"/>
  <c r="C2" i="3"/>
  <c r="AB2" i="3"/>
  <c r="L2" i="3"/>
  <c r="AQ2" i="3"/>
  <c r="AA2" i="3"/>
  <c r="K2" i="3"/>
  <c r="AP2" i="3"/>
  <c r="Z2" i="3"/>
  <c r="J2" i="3"/>
  <c r="AO2" i="3"/>
  <c r="Y2" i="3"/>
  <c r="I2" i="3"/>
  <c r="AN2" i="3"/>
  <c r="X2" i="3"/>
  <c r="H2" i="3"/>
  <c r="AM2" i="3"/>
  <c r="W2" i="3"/>
  <c r="G2" i="3"/>
  <c r="AL2" i="3"/>
  <c r="V2" i="3"/>
  <c r="F2" i="3"/>
  <c r="AK2" i="3"/>
  <c r="U2" i="3"/>
  <c r="B10" i="2"/>
  <c r="B11" i="2" s="1"/>
  <c r="B25" i="2"/>
  <c r="B27" i="2" s="1"/>
  <c r="B29" i="2" s="1"/>
  <c r="B18" i="2"/>
  <c r="C10" i="2"/>
  <c r="D10" i="2"/>
  <c r="B31" i="2"/>
  <c r="B14" i="2"/>
  <c r="B20" i="2" l="1"/>
  <c r="B33" i="2" s="1"/>
  <c r="B34" i="2" s="1"/>
</calcChain>
</file>

<file path=xl/sharedStrings.xml><?xml version="1.0" encoding="utf-8"?>
<sst xmlns="http://schemas.openxmlformats.org/spreadsheetml/2006/main" count="70" uniqueCount="69">
  <si>
    <t>Source:</t>
  </si>
  <si>
    <t>Notes</t>
  </si>
  <si>
    <t>Cost ($/vehicle)</t>
  </si>
  <si>
    <t>Shadow cost</t>
  </si>
  <si>
    <t>BRAaCTSC BAU Range Anxiety and Charging Time Shadow Cost</t>
    <phoneticPr fontId="4" type="noConversion"/>
  </si>
  <si>
    <t>Range Anxiety and Charging Time</t>
    <phoneticPr fontId="4" type="noConversion"/>
  </si>
  <si>
    <t>截至2023年底我国累计建成充电基础设施859.6万台</t>
    <phoneticPr fontId="4" type="noConversion"/>
  </si>
  <si>
    <t>People's Daily</t>
    <phoneticPr fontId="4" type="noConversion"/>
  </si>
  <si>
    <t>人民日报</t>
    <phoneticPr fontId="4" type="noConversion"/>
  </si>
  <si>
    <t>By the end of 2023 China had built a total of 8,596,000 units of charging infrastructure</t>
  </si>
  <si>
    <t>https://www.gov.cn/lianbo/bumen/202403/content_6939863.htm</t>
  </si>
  <si>
    <t>Amount of EV charging infrastructure</t>
    <phoneticPr fontId="4" type="noConversion"/>
  </si>
  <si>
    <t>2022年交通运输行业发展统计公报</t>
    <phoneticPr fontId="4" type="noConversion"/>
  </si>
  <si>
    <t>Statistical bulletin on the development of the transport sector, 2022</t>
    <phoneticPr fontId="4" type="noConversion"/>
  </si>
  <si>
    <t>交通运输部</t>
    <phoneticPr fontId="4" type="noConversion"/>
  </si>
  <si>
    <t>PRC Ministry of Transport (MOT)</t>
    <phoneticPr fontId="4" type="noConversion"/>
  </si>
  <si>
    <t>https://www.gov.cn/lianbo/bumen/202306/content_6887539.htm</t>
    <phoneticPr fontId="4" type="noConversion"/>
  </si>
  <si>
    <t>Total mileage of roads in China</t>
    <phoneticPr fontId="4" type="noConversion"/>
  </si>
  <si>
    <t>中国充电联盟</t>
    <phoneticPr fontId="4" type="noConversion"/>
  </si>
  <si>
    <t>China EV Charging Infrastructure Promotion Alliance</t>
    <phoneticPr fontId="4" type="noConversion"/>
  </si>
  <si>
    <t>《2022中国电动汽车用户充电行为白皮书》</t>
    <phoneticPr fontId="4" type="noConversion"/>
  </si>
  <si>
    <t>2022 China Electric Vehicle User Charging Behaviour White Paper</t>
    <phoneticPr fontId="4" type="noConversion"/>
  </si>
  <si>
    <t>https://www.nea.gov.cn/2023-03/20/c_1310703965.htm</t>
  </si>
  <si>
    <t>2020 CNY to 2012 USD</t>
    <phoneticPr fontId="4" type="noConversion"/>
  </si>
  <si>
    <t>Investigation｜Public charging pile damage rate is as high as 20%</t>
    <phoneticPr fontId="4" type="noConversion"/>
  </si>
  <si>
    <t>https://new.qq.com/rain/a/20211101A0BV8E00</t>
    <phoneticPr fontId="4" type="noConversion"/>
  </si>
  <si>
    <t>调查｜公共充电桩损坏率高达20％</t>
    <phoneticPr fontId="4" type="noConversion"/>
  </si>
  <si>
    <t>第一财经</t>
    <phoneticPr fontId="4" type="noConversion"/>
  </si>
  <si>
    <t>Yicai</t>
    <phoneticPr fontId="4" type="noConversion"/>
  </si>
  <si>
    <t>Condition of EV charging infrastructure</t>
    <phoneticPr fontId="4" type="noConversion"/>
  </si>
  <si>
    <t>Average Fuel Consumption of Passenger Vehicle Enterprises in China, FY2022</t>
    <phoneticPr fontId="4" type="noConversion"/>
  </si>
  <si>
    <t>2022年度中国乘用车企业平均燃料消耗量</t>
    <phoneticPr fontId="4" type="noConversion"/>
  </si>
  <si>
    <t>工业和信息化部</t>
    <phoneticPr fontId="4" type="noConversion"/>
  </si>
  <si>
    <t>Ministry of Industry and Information Technology</t>
    <phoneticPr fontId="4" type="noConversion"/>
  </si>
  <si>
    <t>Average vehicle fuel consumption</t>
    <phoneticPr fontId="4" type="noConversion"/>
  </si>
  <si>
    <t>Calculating Charging Station Satisfaction:</t>
    <phoneticPr fontId="4" type="noConversion"/>
  </si>
  <si>
    <t>Downtown Public Charging</t>
    <phoneticPr fontId="4" type="noConversion"/>
  </si>
  <si>
    <t>Community Shared Charging Post Charging</t>
    <phoneticPr fontId="4" type="noConversion"/>
  </si>
  <si>
    <t>Highway charging</t>
    <phoneticPr fontId="4" type="noConversion"/>
  </si>
  <si>
    <t>Fully satisfied</t>
    <phoneticPr fontId="4" type="noConversion"/>
  </si>
  <si>
    <t>Charging Facility Average Intact Rate</t>
    <phoneticPr fontId="4" type="noConversion"/>
  </si>
  <si>
    <t>Average damage rate of charging facilities</t>
    <phoneticPr fontId="4" type="noConversion"/>
  </si>
  <si>
    <t>Charging time satisfaction</t>
    <phoneticPr fontId="4" type="noConversion"/>
  </si>
  <si>
    <t>Non-satisfaction with charging time</t>
    <phoneticPr fontId="4" type="noConversion"/>
  </si>
  <si>
    <t>Proportion of people choosing to use fuel vehicles</t>
    <phoneticPr fontId="4" type="noConversion"/>
  </si>
  <si>
    <t>Spending on life-cycle fuel, etc. for fuel vehicles</t>
    <phoneticPr fontId="4" type="noConversion"/>
  </si>
  <si>
    <t>Other spending on fuel vehicles (Beijing)</t>
    <phoneticPr fontId="4" type="noConversion"/>
  </si>
  <si>
    <t>Fuel price per unit</t>
    <phoneticPr fontId="4" type="noConversion"/>
  </si>
  <si>
    <t>Life cycle fuel cost</t>
    <phoneticPr fontId="4" type="noConversion"/>
  </si>
  <si>
    <t>Generally satisfied</t>
    <phoneticPr fontId="4" type="noConversion"/>
  </si>
  <si>
    <t>Dissatisfied</t>
    <phoneticPr fontId="4" type="noConversion"/>
  </si>
  <si>
    <t>Currency Exchange Rate</t>
    <phoneticPr fontId="4" type="noConversion"/>
  </si>
  <si>
    <t>Life cycle fuel consumption (litre)</t>
    <phoneticPr fontId="4" type="noConversion"/>
  </si>
  <si>
    <t>Fuel consumption per unit mile (litre/mile)</t>
    <phoneticPr fontId="4" type="noConversion"/>
  </si>
  <si>
    <t>Fuel vehicle life cycle mileage (mile)</t>
    <phoneticPr fontId="4" type="noConversion"/>
  </si>
  <si>
    <t>BRAaCTSC Estimation</t>
    <phoneticPr fontId="4" type="noConversion"/>
  </si>
  <si>
    <t>Amount of EV charging piles in China</t>
    <phoneticPr fontId="4" type="noConversion"/>
  </si>
  <si>
    <t>Average distance (kilometer)</t>
    <phoneticPr fontId="4" type="noConversion"/>
  </si>
  <si>
    <t>Total mileage of roads in China (kilometer)</t>
    <phoneticPr fontId="4" type="noConversion"/>
  </si>
  <si>
    <t>In 2012 USD</t>
    <phoneticPr fontId="4" type="noConversion"/>
  </si>
  <si>
    <t>Calculating the average distance between charging stations</t>
    <phoneticPr fontId="4" type="noConversion"/>
  </si>
  <si>
    <t>Calculating additional cost of fuel vehicles</t>
    <phoneticPr fontId="4" type="noConversion"/>
  </si>
  <si>
    <t>Fully satisfied with charging station</t>
    <phoneticPr fontId="4" type="noConversion"/>
  </si>
  <si>
    <t>Not fully satisfied with charging station</t>
    <phoneticPr fontId="4" type="noConversion"/>
  </si>
  <si>
    <t>The analysis calculates the average distance between EV charging stations to gauge infrastructure accessibility and examines user satisfaction with these stations, identifying potential barriers to EV adoption. It also assesses the condition of charging facilities, measuring their reliability. From this data, the proportion of consumers choosing fuel vehicles over EVs, motivated by concerns such as range anxiety and charging convenience, is derived. This proportion, applied to the lifecycle costs of fuel vehicles, quantifies shadow costs that influence the broader acceptance of electric vehicles.</t>
    <phoneticPr fontId="4" type="noConversion"/>
  </si>
  <si>
    <t>该分析计算电动汽车充电站之间的平均距离，以衡量基础设施的可达性，并检查用户对这些充电站的满意度，从而识别电动汽车采用的潜在障碍。 它还评估充电设施的状况，测量其可靠性。 根据这些数据，可以得出出于里程焦虑和充电便利性等担忧而选择燃油汽车而非电动汽车的消费者比例。 这一比例适用于燃油汽车的生命周期成本，量化了影响电动汽车更广泛接受度的影子成本。</t>
    <phoneticPr fontId="4" type="noConversion"/>
  </si>
  <si>
    <t>Other expenses on fuel vehicles (estimation for Inner Mongolia)</t>
    <phoneticPr fontId="4" type="noConversion"/>
  </si>
  <si>
    <t>中国电动车平均续航为400公里左右，远远大于中国充电桩间平均距离0.62公里。因为里程造成的焦虑成本可忽略不计。但根据文献调研发现，中国的充电站存在充电时间偏长、设施故障等问题，群众的满意程度并不是100%。</t>
    <phoneticPr fontId="4" type="noConversion"/>
  </si>
  <si>
    <t>The average range of electric vehicles in China is about 400 kilometers, which is far greater than the average distance between charging piles in China of 0.62 kilometers. The cost of anxiety due to mileage is negligible. However, according to literature research, it is found that China's charging stations have problems such as long charging times and facility failures, and the public's satisfaction is not 100%.</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</si>
</sst>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76" formatCode="_-\$* #,##0.00_ ;_-\$* \-#,##0.00\ ;_-\$* &quot;-&quot;??_ ;_-@_ "/>
    <numFmt numFmtId="177" formatCode="_ [$¥-804]* #,##0.00_ ;_ [$¥-804]* \-#,##0.00_ ;_ [$¥-804]* &quot;-&quot;??_ ;_ @_ "/>
    <numFmt numFmtId="178" formatCode="0.0000_);[Red]\(0.0000\)"/>
    <numFmt numFmtId="179" formatCode="_ * #,##0_ ;_ * \-#,##0_ ;_ * &quot;-&quot;??_ ;_ @_ "/>
  </numFmts>
  <fonts count="9" x14ac:knownFonts="1">
    <font>
      <sz val="11"/>
      <color theme="1"/>
      <name val="等线"/>
      <charset val="134"/>
      <scheme val="minor"/>
    </font>
    <font>
      <sz val="11"/>
      <color theme="1"/>
      <name val="等线"/>
      <family val="2"/>
      <charset val="134"/>
      <scheme val="minor"/>
    </font>
    <font>
      <b/>
      <sz val="11"/>
      <color theme="1"/>
      <name val="等线"/>
      <family val="3"/>
      <charset val="134"/>
      <scheme val="minor"/>
    </font>
    <font>
      <u/>
      <sz val="11"/>
      <color theme="10"/>
      <name val="等线"/>
      <family val="3"/>
      <charset val="134"/>
      <scheme val="minor"/>
    </font>
    <font>
      <sz val="9"/>
      <name val="等线"/>
      <family val="3"/>
      <charset val="134"/>
      <scheme val="minor"/>
    </font>
    <font>
      <sz val="11"/>
      <color theme="1"/>
      <name val="等线"/>
      <family val="3"/>
      <charset val="134"/>
      <scheme val="minor"/>
    </font>
    <font>
      <sz val="11"/>
      <color rgb="FFFF0000"/>
      <name val="等线"/>
      <family val="3"/>
      <charset val="134"/>
      <scheme val="minor"/>
    </font>
    <font>
      <sz val="11"/>
      <color theme="1"/>
      <name val="等线"/>
      <family val="3"/>
      <charset val="134"/>
      <scheme val="minor"/>
    </font>
    <font>
      <sz val="11"/>
      <name val="等线"/>
      <family val="3"/>
      <charset val="134"/>
      <scheme val="minor"/>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4"/>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43" fontId="7" fillId="0" borderId="0" applyFont="0" applyFill="0" applyBorder="0" applyAlignment="0" applyProtection="0">
      <alignment vertical="center"/>
    </xf>
    <xf numFmtId="0" fontId="1" fillId="0" borderId="0">
      <alignment vertical="center"/>
    </xf>
  </cellStyleXfs>
  <cellXfs count="26">
    <xf numFmtId="0" fontId="0" fillId="0" borderId="0" xfId="0"/>
    <xf numFmtId="0" fontId="2" fillId="0" borderId="0" xfId="0" applyFont="1"/>
    <xf numFmtId="0" fontId="0" fillId="0" borderId="0" xfId="0" applyAlignment="1">
      <alignment horizontal="right"/>
    </xf>
    <xf numFmtId="1" fontId="0" fillId="0" borderId="0" xfId="0" applyNumberFormat="1"/>
    <xf numFmtId="10" fontId="0" fillId="0" borderId="0" xfId="0" applyNumberFormat="1"/>
    <xf numFmtId="10" fontId="0" fillId="2" borderId="0" xfId="0" applyNumberFormat="1" applyFill="1"/>
    <xf numFmtId="0" fontId="2" fillId="3" borderId="0" xfId="0" applyFont="1" applyFill="1"/>
    <xf numFmtId="0" fontId="5" fillId="0" borderId="0" xfId="0" applyFont="1" applyAlignment="1">
      <alignment wrapText="1"/>
    </xf>
    <xf numFmtId="0" fontId="5" fillId="0" borderId="0" xfId="0" applyFont="1"/>
    <xf numFmtId="10" fontId="6" fillId="0" borderId="0" xfId="0" applyNumberFormat="1" applyFont="1"/>
    <xf numFmtId="177" fontId="0" fillId="0" borderId="0" xfId="0" applyNumberFormat="1"/>
    <xf numFmtId="0" fontId="8" fillId="0" borderId="0" xfId="1" applyFont="1"/>
    <xf numFmtId="14" fontId="0" fillId="0" borderId="0" xfId="0" applyNumberFormat="1" applyAlignment="1">
      <alignment horizontal="left"/>
    </xf>
    <xf numFmtId="14" fontId="5" fillId="0" borderId="0" xfId="0" applyNumberFormat="1" applyFont="1" applyAlignment="1">
      <alignment horizontal="left"/>
    </xf>
    <xf numFmtId="14" fontId="3" fillId="0" borderId="0" xfId="1" applyNumberFormat="1" applyAlignment="1">
      <alignment horizontal="left"/>
    </xf>
    <xf numFmtId="0" fontId="5" fillId="2" borderId="0" xfId="0" applyFont="1" applyFill="1"/>
    <xf numFmtId="178" fontId="1" fillId="0" borderId="1" xfId="3" applyNumberFormat="1" applyBorder="1">
      <alignment vertical="center"/>
    </xf>
    <xf numFmtId="0" fontId="1" fillId="0" borderId="1" xfId="3" applyBorder="1" applyAlignment="1">
      <alignment horizontal="center"/>
    </xf>
    <xf numFmtId="0" fontId="5" fillId="5" borderId="0" xfId="0" applyFont="1" applyFill="1"/>
    <xf numFmtId="179" fontId="0" fillId="0" borderId="0" xfId="2" applyNumberFormat="1" applyFont="1" applyAlignment="1"/>
    <xf numFmtId="2" fontId="0" fillId="2" borderId="0" xfId="0" applyNumberFormat="1" applyFill="1"/>
    <xf numFmtId="177" fontId="0" fillId="2" borderId="0" xfId="0" applyNumberFormat="1" applyFill="1"/>
    <xf numFmtId="176" fontId="0" fillId="2" borderId="0" xfId="0" applyNumberFormat="1" applyFill="1"/>
    <xf numFmtId="0" fontId="0" fillId="5" borderId="0" xfId="0" applyFill="1"/>
    <xf numFmtId="0" fontId="5" fillId="0" borderId="0" xfId="0" applyFont="1" applyAlignment="1">
      <alignment vertical="top" wrapText="1"/>
    </xf>
    <xf numFmtId="0" fontId="5" fillId="4" borderId="1" xfId="0" applyFont="1" applyFill="1" applyBorder="1" applyAlignment="1">
      <alignment horizontal="center"/>
    </xf>
  </cellXfs>
  <cellStyles count="4">
    <cellStyle name="常规" xfId="0" builtinId="0"/>
    <cellStyle name="常规 2" xfId="3" xr:uid="{EBBFFE4F-F8C1-41E1-952C-84AF83FC8489}"/>
    <cellStyle name="超链接" xfId="1" builtinId="8"/>
    <cellStyle name="千位分隔"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v.cn/lianbo/bumen/202306/content_6887539.htm" TargetMode="External"/><Relationship Id="rId2" Type="http://schemas.openxmlformats.org/officeDocument/2006/relationships/hyperlink" Target="https://new.qq.com/rain/a/20211101A0BV8E00" TargetMode="External"/><Relationship Id="rId1" Type="http://schemas.openxmlformats.org/officeDocument/2006/relationships/hyperlink" Target="https://www.gov.cn/lianbo/bumen/202306/content_6887539.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
  <sheetViews>
    <sheetView workbookViewId="0">
      <selection activeCell="B21" sqref="B21"/>
    </sheetView>
  </sheetViews>
  <sheetFormatPr defaultColWidth="9" defaultRowHeight="14.3" x14ac:dyDescent="0.25"/>
  <cols>
    <col min="1" max="1" width="36.875" customWidth="1"/>
    <col min="2" max="2" width="77.25" bestFit="1" customWidth="1"/>
    <col min="4" max="4" width="77.25" bestFit="1" customWidth="1"/>
    <col min="6" max="6" width="69.5" bestFit="1" customWidth="1"/>
  </cols>
  <sheetData>
    <row r="1" spans="1:6" x14ac:dyDescent="0.25">
      <c r="A1" s="1" t="s">
        <v>4</v>
      </c>
    </row>
    <row r="3" spans="1:6" x14ac:dyDescent="0.25">
      <c r="A3" s="1" t="s">
        <v>0</v>
      </c>
      <c r="B3" s="6" t="s">
        <v>11</v>
      </c>
      <c r="D3" s="6" t="s">
        <v>17</v>
      </c>
      <c r="F3" s="6" t="s">
        <v>34</v>
      </c>
    </row>
    <row r="4" spans="1:6" x14ac:dyDescent="0.25">
      <c r="B4" s="11" t="s">
        <v>8</v>
      </c>
      <c r="D4" s="11" t="s">
        <v>14</v>
      </c>
      <c r="F4" s="11" t="s">
        <v>32</v>
      </c>
    </row>
    <row r="5" spans="1:6" x14ac:dyDescent="0.25">
      <c r="B5" s="8" t="s">
        <v>7</v>
      </c>
      <c r="D5" s="8" t="s">
        <v>15</v>
      </c>
      <c r="F5" s="8" t="s">
        <v>33</v>
      </c>
    </row>
    <row r="6" spans="1:6" x14ac:dyDescent="0.25">
      <c r="B6" s="8" t="s">
        <v>6</v>
      </c>
      <c r="D6" s="8" t="s">
        <v>12</v>
      </c>
      <c r="F6" s="8" t="s">
        <v>31</v>
      </c>
    </row>
    <row r="7" spans="1:6" x14ac:dyDescent="0.25">
      <c r="B7" s="8" t="s">
        <v>9</v>
      </c>
      <c r="D7" s="8" t="s">
        <v>13</v>
      </c>
      <c r="F7" s="8" t="s">
        <v>30</v>
      </c>
    </row>
    <row r="8" spans="1:6" x14ac:dyDescent="0.25">
      <c r="B8" s="12">
        <v>45369</v>
      </c>
      <c r="D8" s="12">
        <v>45098</v>
      </c>
      <c r="F8" s="12">
        <v>45114</v>
      </c>
    </row>
    <row r="9" spans="1:6" x14ac:dyDescent="0.25">
      <c r="B9" s="12" t="s">
        <v>10</v>
      </c>
      <c r="D9" s="14" t="s">
        <v>16</v>
      </c>
      <c r="F9" s="14" t="s">
        <v>16</v>
      </c>
    </row>
    <row r="10" spans="1:6" x14ac:dyDescent="0.25">
      <c r="B10" s="12"/>
      <c r="D10" s="14"/>
    </row>
    <row r="11" spans="1:6" x14ac:dyDescent="0.25">
      <c r="B11" s="6" t="s">
        <v>5</v>
      </c>
      <c r="D11" s="6" t="s">
        <v>29</v>
      </c>
    </row>
    <row r="12" spans="1:6" x14ac:dyDescent="0.25">
      <c r="B12" s="11" t="s">
        <v>18</v>
      </c>
      <c r="D12" s="11" t="s">
        <v>27</v>
      </c>
    </row>
    <row r="13" spans="1:6" x14ac:dyDescent="0.25">
      <c r="B13" s="8" t="s">
        <v>19</v>
      </c>
      <c r="D13" s="8" t="s">
        <v>28</v>
      </c>
    </row>
    <row r="14" spans="1:6" x14ac:dyDescent="0.25">
      <c r="B14" s="8" t="s">
        <v>20</v>
      </c>
      <c r="D14" s="8" t="s">
        <v>26</v>
      </c>
    </row>
    <row r="15" spans="1:6" x14ac:dyDescent="0.25">
      <c r="B15" s="8" t="s">
        <v>21</v>
      </c>
      <c r="D15" s="8" t="s">
        <v>24</v>
      </c>
    </row>
    <row r="16" spans="1:6" x14ac:dyDescent="0.25">
      <c r="B16" s="12">
        <v>2023</v>
      </c>
      <c r="D16" s="12">
        <v>44501</v>
      </c>
    </row>
    <row r="17" spans="1:4" x14ac:dyDescent="0.25">
      <c r="B17" s="12" t="s">
        <v>22</v>
      </c>
      <c r="D17" s="14" t="s">
        <v>25</v>
      </c>
    </row>
    <row r="18" spans="1:4" s="8" customFormat="1" x14ac:dyDescent="0.25">
      <c r="B18" s="13"/>
    </row>
    <row r="19" spans="1:4" x14ac:dyDescent="0.25">
      <c r="A19" s="1" t="s">
        <v>1</v>
      </c>
    </row>
    <row r="20" spans="1:4" x14ac:dyDescent="0.25">
      <c r="A20" s="7"/>
    </row>
    <row r="21" spans="1:4" ht="85.6" x14ac:dyDescent="0.25">
      <c r="A21" s="24" t="s">
        <v>67</v>
      </c>
      <c r="B21" s="24" t="s">
        <v>68</v>
      </c>
    </row>
    <row r="22" spans="1:4" x14ac:dyDescent="0.25">
      <c r="A22" s="24"/>
    </row>
    <row r="23" spans="1:4" ht="142.65" x14ac:dyDescent="0.25">
      <c r="A23" s="24" t="s">
        <v>65</v>
      </c>
      <c r="B23" s="24" t="s">
        <v>64</v>
      </c>
    </row>
  </sheetData>
  <phoneticPr fontId="4" type="noConversion"/>
  <hyperlinks>
    <hyperlink ref="D9" r:id="rId1" xr:uid="{84E15033-D400-48F8-8BA4-528366A69455}"/>
    <hyperlink ref="D17" r:id="rId2" xr:uid="{EAAD1C82-2994-4802-9E00-D39C3CB1163C}"/>
    <hyperlink ref="F9" r:id="rId3" xr:uid="{CEB77EB6-0B5E-4F7E-8A6D-2848A08288C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8"/>
  <sheetViews>
    <sheetView workbookViewId="0">
      <selection activeCell="A31" sqref="A31"/>
    </sheetView>
  </sheetViews>
  <sheetFormatPr defaultColWidth="9" defaultRowHeight="14.3" x14ac:dyDescent="0.25"/>
  <cols>
    <col min="1" max="1" width="41.5" bestFit="1" customWidth="1"/>
    <col min="2" max="2" width="12.875" bestFit="1" customWidth="1"/>
    <col min="3" max="3" width="14.5" customWidth="1"/>
    <col min="4" max="4" width="19.25" bestFit="1" customWidth="1"/>
    <col min="5" max="5" width="21.375" bestFit="1" customWidth="1"/>
    <col min="6" max="6" width="9" bestFit="1" customWidth="1"/>
    <col min="7" max="7" width="8.625" bestFit="1" customWidth="1"/>
  </cols>
  <sheetData>
    <row r="1" spans="1:4" x14ac:dyDescent="0.25">
      <c r="A1" s="18" t="s">
        <v>60</v>
      </c>
      <c r="B1" s="23"/>
    </row>
    <row r="2" spans="1:4" x14ac:dyDescent="0.25">
      <c r="A2" s="8" t="s">
        <v>56</v>
      </c>
      <c r="B2" s="19">
        <v>8596000</v>
      </c>
    </row>
    <row r="3" spans="1:4" x14ac:dyDescent="0.25">
      <c r="A3" s="8" t="s">
        <v>58</v>
      </c>
      <c r="B3" s="19">
        <v>5350000</v>
      </c>
    </row>
    <row r="4" spans="1:4" x14ac:dyDescent="0.25">
      <c r="A4" s="15" t="s">
        <v>57</v>
      </c>
      <c r="B4" s="20">
        <f>B3/B2</f>
        <v>0.62238250348999535</v>
      </c>
    </row>
    <row r="6" spans="1:4" x14ac:dyDescent="0.25">
      <c r="A6" s="18" t="s">
        <v>35</v>
      </c>
      <c r="B6" s="8" t="s">
        <v>39</v>
      </c>
      <c r="C6" s="8" t="s">
        <v>49</v>
      </c>
      <c r="D6" s="8" t="s">
        <v>50</v>
      </c>
    </row>
    <row r="7" spans="1:4" x14ac:dyDescent="0.25">
      <c r="A7" s="8" t="s">
        <v>36</v>
      </c>
      <c r="B7" s="4">
        <v>0.6542</v>
      </c>
      <c r="C7" s="4">
        <v>0.25480000000000003</v>
      </c>
      <c r="D7" s="4">
        <v>9.0999999999999998E-2</v>
      </c>
    </row>
    <row r="8" spans="1:4" x14ac:dyDescent="0.25">
      <c r="A8" s="8" t="s">
        <v>37</v>
      </c>
      <c r="B8" s="4">
        <v>0.64849999999999997</v>
      </c>
      <c r="C8" s="4">
        <v>0.22040000000000001</v>
      </c>
      <c r="D8" s="4">
        <v>0.13109999999999999</v>
      </c>
    </row>
    <row r="9" spans="1:4" x14ac:dyDescent="0.25">
      <c r="A9" s="8" t="s">
        <v>38</v>
      </c>
      <c r="B9" s="4">
        <v>0.502</v>
      </c>
      <c r="C9" s="4">
        <v>0.2341</v>
      </c>
      <c r="D9" s="4">
        <v>0.26390000000000002</v>
      </c>
    </row>
    <row r="10" spans="1:4" x14ac:dyDescent="0.25">
      <c r="A10" s="8" t="s">
        <v>62</v>
      </c>
      <c r="B10" s="9">
        <f>AVERAGE(B7:B9)</f>
        <v>0.60156666666666669</v>
      </c>
      <c r="C10" s="4">
        <f>AVERAGE(C7:C9)</f>
        <v>0.23643333333333336</v>
      </c>
      <c r="D10" s="4">
        <f>AVERAGE(D7:D9)</f>
        <v>0.16200000000000001</v>
      </c>
    </row>
    <row r="11" spans="1:4" x14ac:dyDescent="0.25">
      <c r="A11" s="15" t="s">
        <v>63</v>
      </c>
      <c r="B11" s="5">
        <f>1-B10</f>
        <v>0.39843333333333331</v>
      </c>
    </row>
    <row r="13" spans="1:4" x14ac:dyDescent="0.25">
      <c r="A13" s="8" t="s">
        <v>40</v>
      </c>
      <c r="B13" s="4">
        <v>0.8</v>
      </c>
    </row>
    <row r="14" spans="1:4" x14ac:dyDescent="0.25">
      <c r="A14" s="15" t="s">
        <v>41</v>
      </c>
      <c r="B14" s="5">
        <f>1-B13</f>
        <v>0.19999999999999996</v>
      </c>
    </row>
    <row r="17" spans="1:2" x14ac:dyDescent="0.25">
      <c r="A17" s="8" t="s">
        <v>42</v>
      </c>
      <c r="B17" s="4">
        <v>0.38500000000000001</v>
      </c>
    </row>
    <row r="18" spans="1:2" x14ac:dyDescent="0.25">
      <c r="A18" s="15" t="s">
        <v>43</v>
      </c>
      <c r="B18" s="5">
        <f>1-B17</f>
        <v>0.61499999999999999</v>
      </c>
    </row>
    <row r="20" spans="1:2" x14ac:dyDescent="0.25">
      <c r="A20" s="8" t="s">
        <v>44</v>
      </c>
      <c r="B20" s="5">
        <f>B11*B14*B18</f>
        <v>4.9007299999999983E-2</v>
      </c>
    </row>
    <row r="22" spans="1:2" x14ac:dyDescent="0.25">
      <c r="A22" s="18" t="s">
        <v>61</v>
      </c>
    </row>
    <row r="23" spans="1:2" x14ac:dyDescent="0.25">
      <c r="A23" s="8" t="s">
        <v>54</v>
      </c>
      <c r="B23">
        <f>13*1.12*10000/0.62137119</f>
        <v>234320.48724370377</v>
      </c>
    </row>
    <row r="24" spans="1:2" x14ac:dyDescent="0.25">
      <c r="A24" s="8" t="s">
        <v>53</v>
      </c>
      <c r="B24">
        <f>3.99/100*0.62137119</f>
        <v>2.4792710481000003E-2</v>
      </c>
    </row>
    <row r="25" spans="1:2" x14ac:dyDescent="0.25">
      <c r="A25" s="8" t="s">
        <v>52</v>
      </c>
      <c r="B25">
        <f>B23*B24</f>
        <v>5809.4400000000023</v>
      </c>
    </row>
    <row r="26" spans="1:2" x14ac:dyDescent="0.25">
      <c r="A26" s="8" t="s">
        <v>47</v>
      </c>
      <c r="B26" s="10">
        <v>7.3</v>
      </c>
    </row>
    <row r="27" spans="1:2" x14ac:dyDescent="0.25">
      <c r="A27" s="8" t="s">
        <v>48</v>
      </c>
      <c r="B27" s="10">
        <f>B25*B26</f>
        <v>42408.912000000018</v>
      </c>
    </row>
    <row r="29" spans="1:2" x14ac:dyDescent="0.25">
      <c r="A29" s="8" t="s">
        <v>45</v>
      </c>
      <c r="B29" s="10">
        <f>B27</f>
        <v>42408.912000000018</v>
      </c>
    </row>
    <row r="30" spans="1:2" x14ac:dyDescent="0.25">
      <c r="A30" s="8" t="s">
        <v>46</v>
      </c>
      <c r="B30" s="10">
        <v>130000</v>
      </c>
    </row>
    <row r="31" spans="1:2" x14ac:dyDescent="0.25">
      <c r="A31" s="8" t="s">
        <v>66</v>
      </c>
      <c r="B31" s="10">
        <f>B30/2</f>
        <v>65000</v>
      </c>
    </row>
    <row r="33" spans="1:2" x14ac:dyDescent="0.25">
      <c r="A33" s="15" t="s">
        <v>55</v>
      </c>
      <c r="B33" s="21">
        <f>(B31+B29)*$B$20</f>
        <v>5263.8207730575987</v>
      </c>
    </row>
    <row r="34" spans="1:2" x14ac:dyDescent="0.25">
      <c r="A34" s="15" t="s">
        <v>59</v>
      </c>
      <c r="B34" s="22">
        <f>B33*A38</f>
        <v>725.07254837523408</v>
      </c>
    </row>
    <row r="37" spans="1:2" x14ac:dyDescent="0.25">
      <c r="A37" s="25" t="s">
        <v>51</v>
      </c>
      <c r="B37" s="25"/>
    </row>
    <row r="38" spans="1:2" x14ac:dyDescent="0.25">
      <c r="A38" s="16">
        <v>0.13774643545738749</v>
      </c>
      <c r="B38" s="17" t="s">
        <v>23</v>
      </c>
    </row>
  </sheetData>
  <mergeCells count="1">
    <mergeCell ref="A37:B37"/>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249977111117893"/>
  </sheetPr>
  <dimension ref="A1:AQ2"/>
  <sheetViews>
    <sheetView tabSelected="1" workbookViewId="0">
      <selection activeCell="B1" sqref="B1:B1048576"/>
    </sheetView>
  </sheetViews>
  <sheetFormatPr defaultColWidth="9" defaultRowHeight="14.3" x14ac:dyDescent="0.25"/>
  <cols>
    <col min="1" max="1" width="17.875" customWidth="1"/>
  </cols>
  <sheetData>
    <row r="1" spans="1:43" x14ac:dyDescent="0.25">
      <c r="A1" s="1" t="s">
        <v>2</v>
      </c>
      <c r="B1">
        <v>2019</v>
      </c>
      <c r="C1" s="2">
        <v>2020</v>
      </c>
      <c r="D1">
        <v>2021</v>
      </c>
      <c r="E1" s="2">
        <v>2022</v>
      </c>
      <c r="F1">
        <v>2023</v>
      </c>
      <c r="G1" s="2">
        <v>2024</v>
      </c>
      <c r="H1">
        <v>2025</v>
      </c>
      <c r="I1" s="2">
        <v>2026</v>
      </c>
      <c r="J1">
        <v>2027</v>
      </c>
      <c r="K1" s="2">
        <v>2028</v>
      </c>
      <c r="L1">
        <v>2029</v>
      </c>
      <c r="M1" s="2">
        <v>2030</v>
      </c>
      <c r="N1">
        <v>2031</v>
      </c>
      <c r="O1" s="2">
        <v>2032</v>
      </c>
      <c r="P1">
        <v>2033</v>
      </c>
      <c r="Q1" s="2">
        <v>2034</v>
      </c>
      <c r="R1">
        <v>2035</v>
      </c>
      <c r="S1" s="2">
        <v>2036</v>
      </c>
      <c r="T1">
        <v>2037</v>
      </c>
      <c r="U1" s="2">
        <v>2038</v>
      </c>
      <c r="V1">
        <v>2039</v>
      </c>
      <c r="W1" s="2">
        <v>2040</v>
      </c>
      <c r="X1">
        <v>2041</v>
      </c>
      <c r="Y1" s="2">
        <v>2042</v>
      </c>
      <c r="Z1">
        <v>2043</v>
      </c>
      <c r="AA1" s="2">
        <v>2044</v>
      </c>
      <c r="AB1">
        <v>2045</v>
      </c>
      <c r="AC1" s="2">
        <v>2046</v>
      </c>
      <c r="AD1">
        <v>2047</v>
      </c>
      <c r="AE1" s="2">
        <v>2048</v>
      </c>
      <c r="AF1">
        <v>2049</v>
      </c>
      <c r="AG1" s="2">
        <v>2050</v>
      </c>
      <c r="AH1">
        <v>2051</v>
      </c>
      <c r="AI1" s="2">
        <v>2052</v>
      </c>
      <c r="AJ1">
        <v>2053</v>
      </c>
      <c r="AK1" s="2">
        <v>2054</v>
      </c>
      <c r="AL1">
        <v>2055</v>
      </c>
      <c r="AM1" s="2">
        <v>2056</v>
      </c>
      <c r="AN1">
        <v>2057</v>
      </c>
      <c r="AO1" s="2">
        <v>2058</v>
      </c>
      <c r="AP1">
        <v>2059</v>
      </c>
      <c r="AQ1" s="2">
        <v>2060</v>
      </c>
    </row>
    <row r="2" spans="1:43" x14ac:dyDescent="0.25">
      <c r="A2" t="s">
        <v>3</v>
      </c>
      <c r="B2" s="3">
        <f>Calculations!B34</f>
        <v>725.07254837523408</v>
      </c>
      <c r="C2" s="3">
        <f>$B2</f>
        <v>725.07254837523408</v>
      </c>
      <c r="D2" s="3">
        <f t="shared" ref="D2:AQ2" si="0">$B2</f>
        <v>725.07254837523408</v>
      </c>
      <c r="E2" s="3">
        <f t="shared" si="0"/>
        <v>725.07254837523408</v>
      </c>
      <c r="F2" s="3">
        <f t="shared" si="0"/>
        <v>725.07254837523408</v>
      </c>
      <c r="G2" s="3">
        <f t="shared" si="0"/>
        <v>725.07254837523408</v>
      </c>
      <c r="H2" s="3">
        <f t="shared" si="0"/>
        <v>725.07254837523408</v>
      </c>
      <c r="I2" s="3">
        <f t="shared" si="0"/>
        <v>725.07254837523408</v>
      </c>
      <c r="J2" s="3">
        <f t="shared" si="0"/>
        <v>725.07254837523408</v>
      </c>
      <c r="K2" s="3">
        <f t="shared" si="0"/>
        <v>725.07254837523408</v>
      </c>
      <c r="L2" s="3">
        <f t="shared" si="0"/>
        <v>725.07254837523408</v>
      </c>
      <c r="M2" s="3">
        <f t="shared" si="0"/>
        <v>725.07254837523408</v>
      </c>
      <c r="N2" s="3">
        <f t="shared" si="0"/>
        <v>725.07254837523408</v>
      </c>
      <c r="O2" s="3">
        <f t="shared" si="0"/>
        <v>725.07254837523408</v>
      </c>
      <c r="P2" s="3">
        <f t="shared" si="0"/>
        <v>725.07254837523408</v>
      </c>
      <c r="Q2" s="3">
        <f t="shared" si="0"/>
        <v>725.07254837523408</v>
      </c>
      <c r="R2" s="3">
        <f t="shared" si="0"/>
        <v>725.07254837523408</v>
      </c>
      <c r="S2" s="3">
        <f t="shared" si="0"/>
        <v>725.07254837523408</v>
      </c>
      <c r="T2" s="3">
        <f t="shared" si="0"/>
        <v>725.07254837523408</v>
      </c>
      <c r="U2" s="3">
        <f t="shared" si="0"/>
        <v>725.07254837523408</v>
      </c>
      <c r="V2" s="3">
        <f t="shared" si="0"/>
        <v>725.07254837523408</v>
      </c>
      <c r="W2" s="3">
        <f t="shared" si="0"/>
        <v>725.07254837523408</v>
      </c>
      <c r="X2" s="3">
        <f t="shared" si="0"/>
        <v>725.07254837523408</v>
      </c>
      <c r="Y2" s="3">
        <f t="shared" si="0"/>
        <v>725.07254837523408</v>
      </c>
      <c r="Z2" s="3">
        <f t="shared" si="0"/>
        <v>725.07254837523408</v>
      </c>
      <c r="AA2" s="3">
        <f t="shared" si="0"/>
        <v>725.07254837523408</v>
      </c>
      <c r="AB2" s="3">
        <f t="shared" si="0"/>
        <v>725.07254837523408</v>
      </c>
      <c r="AC2" s="3">
        <f t="shared" si="0"/>
        <v>725.07254837523408</v>
      </c>
      <c r="AD2" s="3">
        <f t="shared" si="0"/>
        <v>725.07254837523408</v>
      </c>
      <c r="AE2" s="3">
        <f t="shared" si="0"/>
        <v>725.07254837523408</v>
      </c>
      <c r="AF2" s="3">
        <f t="shared" si="0"/>
        <v>725.07254837523408</v>
      </c>
      <c r="AG2" s="3">
        <f t="shared" si="0"/>
        <v>725.07254837523408</v>
      </c>
      <c r="AH2" s="3">
        <f t="shared" si="0"/>
        <v>725.07254837523408</v>
      </c>
      <c r="AI2" s="3">
        <f t="shared" si="0"/>
        <v>725.07254837523408</v>
      </c>
      <c r="AJ2" s="3">
        <f t="shared" si="0"/>
        <v>725.07254837523408</v>
      </c>
      <c r="AK2" s="3">
        <f t="shared" si="0"/>
        <v>725.07254837523408</v>
      </c>
      <c r="AL2" s="3">
        <f t="shared" si="0"/>
        <v>725.07254837523408</v>
      </c>
      <c r="AM2" s="3">
        <f t="shared" si="0"/>
        <v>725.07254837523408</v>
      </c>
      <c r="AN2" s="3">
        <f t="shared" si="0"/>
        <v>725.07254837523408</v>
      </c>
      <c r="AO2" s="3">
        <f t="shared" si="0"/>
        <v>725.07254837523408</v>
      </c>
      <c r="AP2" s="3">
        <f t="shared" si="0"/>
        <v>725.07254837523408</v>
      </c>
      <c r="AQ2" s="3">
        <f t="shared" si="0"/>
        <v>725.07254837523408</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About</vt:lpstr>
      <vt:lpstr>Calculations</vt:lpstr>
      <vt:lpstr>BRAaCTSC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wcy3015@126.com</cp:lastModifiedBy>
  <dcterms:created xsi:type="dcterms:W3CDTF">2019-06-04T20:20:00Z</dcterms:created>
  <dcterms:modified xsi:type="dcterms:W3CDTF">2025-01-20T06:40:13Z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2052-11.1.0.9914</vt:lpwstr>
  </property>
</Properties>
</file>