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zhlxl\Desktop\EPS\eps-hubei-smart-trans\InputData\trans\FpUCD\"/>
    </mc:Choice>
  </mc:AlternateContent>
  <xr:revisionPtr revIDLastSave="0" documentId="13_ncr:1_{10663771-6462-476D-9CDE-7329F2E20805}" xr6:coauthVersionLast="47" xr6:coauthVersionMax="47" xr10:uidLastSave="{00000000-0000-0000-0000-000000000000}"/>
  <bookViews>
    <workbookView xWindow="761" yWindow="761" windowWidth="20730" windowHeight="12647" tabRatio="861" activeTab="2" xr2:uid="{00000000-000D-0000-FFFF-FFFF00000000}"/>
  </bookViews>
  <sheets>
    <sheet name="About" sheetId="1" r:id="rId1"/>
    <sheet name="data" sheetId="4" r:id="rId2"/>
    <sheet name="FpUCD-passenger" sheetId="2" r:id="rId3"/>
    <sheet name="FpUCD-freight" sheetId="3" r:id="rId4"/>
    <sheet name="Exchange Rate" sheetId="5" r:id="rId5"/>
  </sheets>
  <externalReferences>
    <externalReference r:id="rId6"/>
    <externalReference r:id="rId7"/>
    <externalReference r:id="rId8"/>
  </externalReferences>
  <definedNames>
    <definedName name="BAU">[1]参数数据库!#REF!</definedName>
    <definedName name="CH4_Ar4_to_AR5">[2]Overview!$B$25</definedName>
    <definedName name="HHV_Adjust">[3]About!$A$203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etricton_to_shortton">[2]Overview!$B$19</definedName>
    <definedName name="million">[2]Overview!$B$22</definedName>
    <definedName name="N2O_AR4_to_AR5">[2]Overview!$B$26</definedName>
    <definedName name="quadrillion">[3]About!$A$215</definedName>
    <definedName name="shorttons_to_grams">[3]About!$A$214</definedName>
    <definedName name="trillion">[3]About!$A$216</definedName>
    <definedName name="use_lifecycle_biofuel_EIs">[3]About!$A$89</definedName>
    <definedName name="情景二">[1]参数数据库!#REF!</definedName>
    <definedName name="情景一">[1]参数数据库!#REF!</definedName>
    <definedName name="手动输入">[1]参数数据库!#REF!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" i="3" l="1"/>
  <c r="AP5" i="3"/>
  <c r="AQ5" i="3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C6" i="2"/>
  <c r="B6" i="2"/>
  <c r="B58" i="4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C6" i="3"/>
  <c r="B6" i="3"/>
  <c r="B60" i="4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AI3" i="3" s="1"/>
  <c r="AJ3" i="3" s="1"/>
  <c r="AK3" i="3" s="1"/>
  <c r="AL3" i="3" s="1"/>
  <c r="AM3" i="3" s="1"/>
  <c r="AN3" i="3" s="1"/>
  <c r="AO3" i="3" s="1"/>
  <c r="AP3" i="3" s="1"/>
  <c r="AQ3" i="3" s="1"/>
  <c r="B3" i="3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B54" i="4"/>
  <c r="B52" i="4"/>
  <c r="B2" i="3"/>
  <c r="C2" i="3" s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B48" i="4"/>
  <c r="B46" i="4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B18" i="4"/>
  <c r="B14" i="4"/>
  <c r="B4" i="2" s="1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B4" i="4"/>
  <c r="B5" i="4" s="1"/>
  <c r="B4" i="3"/>
  <c r="C4" i="3" s="1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B5" i="3"/>
  <c r="C5" i="3" s="1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C42" i="4"/>
  <c r="B42" i="4"/>
  <c r="B41" i="4"/>
  <c r="C41" i="4"/>
  <c r="I2" i="5" a="1"/>
  <c r="I2" i="5" s="1"/>
  <c r="C4" i="5"/>
  <c r="F4" i="5"/>
  <c r="G4" i="5" s="1"/>
  <c r="C5" i="5"/>
  <c r="F5" i="5"/>
  <c r="G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40" i="4"/>
  <c r="B40" i="4"/>
  <c r="C39" i="4"/>
  <c r="B39" i="4"/>
  <c r="C36" i="4"/>
  <c r="C38" i="4" s="1"/>
  <c r="B36" i="4"/>
  <c r="C35" i="4"/>
  <c r="B35" i="4"/>
  <c r="C34" i="4"/>
  <c r="B34" i="4"/>
  <c r="C32" i="4"/>
  <c r="B32" i="4"/>
  <c r="B33" i="4"/>
  <c r="C33" i="4"/>
  <c r="B38" i="4"/>
  <c r="B37" i="4"/>
  <c r="B22" i="4"/>
  <c r="B21" i="4"/>
  <c r="B20" i="4"/>
  <c r="B17" i="4"/>
  <c r="B13" i="4"/>
  <c r="B12" i="4"/>
  <c r="B3" i="4"/>
  <c r="F6" i="5" l="1"/>
  <c r="C37" i="4"/>
  <c r="G6" i="5" l="1"/>
  <c r="F7" i="5"/>
  <c r="F8" i="5" l="1"/>
  <c r="G7" i="5"/>
  <c r="G8" i="5" l="1"/>
  <c r="F9" i="5"/>
  <c r="G9" i="5" l="1"/>
  <c r="F10" i="5"/>
  <c r="G10" i="5" l="1"/>
  <c r="F11" i="5"/>
  <c r="G11" i="5" l="1"/>
  <c r="F12" i="5"/>
  <c r="G12" i="5" l="1"/>
  <c r="F13" i="5"/>
  <c r="F14" i="5" l="1"/>
  <c r="G13" i="5"/>
  <c r="G14" i="5" l="1"/>
  <c r="F15" i="5"/>
  <c r="G15" i="5" l="1"/>
  <c r="F16" i="5"/>
  <c r="G16" i="5" l="1"/>
  <c r="F17" i="5"/>
  <c r="G17" i="5" l="1"/>
  <c r="F18" i="5"/>
  <c r="F19" i="5" l="1"/>
  <c r="G18" i="5"/>
  <c r="G19" i="5" l="1"/>
  <c r="F20" i="5"/>
  <c r="G20" i="5" l="1"/>
  <c r="F21" i="5"/>
  <c r="F22" i="5" l="1"/>
  <c r="G21" i="5"/>
  <c r="G22" i="5" l="1"/>
  <c r="F23" i="5"/>
  <c r="G23" i="5" l="1"/>
  <c r="F24" i="5"/>
  <c r="G24" i="5" l="1"/>
  <c r="F25" i="5"/>
  <c r="G25" i="5" l="1"/>
  <c r="F26" i="5"/>
  <c r="G26" i="5" l="1"/>
  <c r="F27" i="5"/>
  <c r="F28" i="5" l="1"/>
  <c r="G27" i="5"/>
  <c r="G28" i="5" l="1"/>
  <c r="F29" i="5"/>
  <c r="G29" i="5" l="1"/>
  <c r="F30" i="5"/>
  <c r="F31" i="5" l="1"/>
  <c r="G30" i="5"/>
  <c r="G31" i="5" l="1"/>
  <c r="F32" i="5"/>
  <c r="G32" i="5" l="1"/>
  <c r="F33" i="5"/>
  <c r="G33" i="5" l="1"/>
  <c r="F34" i="5"/>
  <c r="G34" i="5" l="1"/>
  <c r="F35" i="5"/>
  <c r="G35" i="5" l="1"/>
  <c r="F36" i="5"/>
  <c r="G36" i="5" l="1"/>
  <c r="F37" i="5"/>
  <c r="G37" i="5" l="1"/>
  <c r="F38" i="5"/>
  <c r="F39" i="5" l="1"/>
  <c r="G38" i="5"/>
  <c r="G39" i="5" l="1"/>
  <c r="F40" i="5"/>
  <c r="G40" i="5" l="1"/>
  <c r="F41" i="5"/>
  <c r="G41" i="5" l="1"/>
  <c r="F42" i="5"/>
  <c r="G42" i="5" l="1"/>
  <c r="F43" i="5"/>
  <c r="G43" i="5" l="1"/>
  <c r="F44" i="5"/>
  <c r="G44" i="5" s="1"/>
  <c r="I6" i="5" s="1" a="1"/>
  <c r="I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<sst xmlns="http://schemas.openxmlformats.org/spreadsheetml/2006/main" count="175" uniqueCount="133">
  <si>
    <t>Source:</t>
  </si>
  <si>
    <t>China Associate of Metros</t>
  </si>
  <si>
    <t>https://www.camet.org.cn/tjxx/7647</t>
  </si>
  <si>
    <t>交通运输部</t>
  </si>
  <si>
    <t>https://www.mot.gov.cn/tongjishuju/minhang/202106/P020210616371268778138.pdf</t>
  </si>
  <si>
    <t>Notes</t>
  </si>
  <si>
    <t xml:space="preserve">For this variable, we initially researched the income levels for passenger and freight transport. </t>
  </si>
  <si>
    <t>We then converted the units to miles and US dollars.</t>
  </si>
  <si>
    <t>commuter Passenger rail</t>
  </si>
  <si>
    <t>RMB/Passenger-km</t>
  </si>
  <si>
    <t>RMB/Passenger-mile</t>
  </si>
  <si>
    <t>US$/Passenger-mile</t>
  </si>
  <si>
    <t>bus</t>
  </si>
  <si>
    <t>bus fair</t>
  </si>
  <si>
    <t>RMB/person</t>
  </si>
  <si>
    <t>Aircraft</t>
  </si>
  <si>
    <t>Passenger</t>
  </si>
  <si>
    <t>RMB/t-km</t>
  </si>
  <si>
    <t>RMB/passenger-km</t>
  </si>
  <si>
    <t>Freight</t>
  </si>
  <si>
    <t>RMB/t-mile</t>
  </si>
  <si>
    <t>US$/t-mile</t>
  </si>
  <si>
    <t>1km</t>
  </si>
  <si>
    <t>mile</t>
  </si>
  <si>
    <t>1RMB</t>
  </si>
  <si>
    <t>US$</t>
  </si>
  <si>
    <t>LDVs</t>
  </si>
  <si>
    <t>HDVs</t>
  </si>
  <si>
    <t>aircraft</t>
  </si>
  <si>
    <t>rail</t>
  </si>
  <si>
    <t>ships</t>
  </si>
  <si>
    <t>motorbikes</t>
  </si>
  <si>
    <t>The average operating income per person-kilometer of urban rail transit in China</t>
    <phoneticPr fontId="7" type="noConversion"/>
  </si>
  <si>
    <t>There is no relevant data such as bus operating income, and the ratio of bus fares to rail transit fares is used to estimate the bus passenger kilometer fare</t>
    <phoneticPr fontId="7" type="noConversion"/>
  </si>
  <si>
    <t>The passenger income level is 4.93 yuan/ton-kilometer</t>
    <phoneticPr fontId="7" type="noConversion"/>
  </si>
  <si>
    <t>At present, the conversion coefficient of passengers and freight according to the statistical system of China is 1 for railway, ocean, coastal and inland river transportation, and 0.33 for inland waterways, 0.1 for highways, 0.072 for domestic aviation and 0.075 for international transportation.</t>
    <phoneticPr fontId="7" type="noConversion"/>
  </si>
  <si>
    <t>The revenue level of cargo and mail transportation is 2.53 yuan/ton-kilometer</t>
    <phoneticPr fontId="7" type="noConversion"/>
  </si>
  <si>
    <t>freight-HDV</t>
    <phoneticPr fontId="7" type="noConversion"/>
  </si>
  <si>
    <t>中国城市轨道交通协会</t>
    <phoneticPr fontId="7" type="noConversion"/>
  </si>
  <si>
    <t>2020 Annual Statistics and Analysis Report of Urban Rail Transit</t>
  </si>
  <si>
    <t>Fares of Metros</t>
    <phoneticPr fontId="7" type="noConversion"/>
  </si>
  <si>
    <t>Fares of Flights</t>
    <phoneticPr fontId="7" type="noConversion"/>
  </si>
  <si>
    <t>China Ministry of Transport</t>
    <phoneticPr fontId="7" type="noConversion"/>
  </si>
  <si>
    <t>Statistical Bulletin on the Development of the Civil Aviation Industry in 2020</t>
    <phoneticPr fontId="7" type="noConversion"/>
  </si>
  <si>
    <t>2020 年民航行业发展统计公报</t>
  </si>
  <si>
    <t>Long-range freight HDVs</t>
    <phoneticPr fontId="7" type="noConversion"/>
  </si>
  <si>
    <t>Toutiao</t>
    <phoneticPr fontId="7" type="noConversion"/>
  </si>
  <si>
    <t>今日头条</t>
    <phoneticPr fontId="7" type="noConversion"/>
  </si>
  <si>
    <t>https://www.toutiao.com/question/6716561995157471495/</t>
    <phoneticPr fontId="7" type="noConversion"/>
  </si>
  <si>
    <t>How much is a truck freight per kilometer?</t>
    <phoneticPr fontId="7" type="noConversion"/>
  </si>
  <si>
    <t>货车运费多少钱一公里？</t>
    <phoneticPr fontId="7" type="noConversion"/>
  </si>
  <si>
    <t>How much is truck freight per kilometer?</t>
    <phoneticPr fontId="7" type="noConversion"/>
  </si>
  <si>
    <t>Rail</t>
    <phoneticPr fontId="7" type="noConversion"/>
  </si>
  <si>
    <t>commuter Passenger rail</t>
    <phoneticPr fontId="7" type="noConversion"/>
  </si>
  <si>
    <t>Passenger-km</t>
    <phoneticPr fontId="7" type="noConversion"/>
  </si>
  <si>
    <t>Passenger</t>
    <phoneticPr fontId="7" type="noConversion"/>
  </si>
  <si>
    <t>t-km</t>
    <phoneticPr fontId="7" type="noConversion"/>
  </si>
  <si>
    <t>t</t>
    <phoneticPr fontId="7" type="noConversion"/>
  </si>
  <si>
    <t>RMB</t>
    <phoneticPr fontId="7" type="noConversion"/>
  </si>
  <si>
    <t>Total revenue</t>
    <phoneticPr fontId="7" type="noConversion"/>
  </si>
  <si>
    <t>Total revenue_passenger</t>
    <phoneticPr fontId="7" type="noConversion"/>
  </si>
  <si>
    <t>Total revenue_freight</t>
    <phoneticPr fontId="7" type="noConversion"/>
  </si>
  <si>
    <t>FpUCD_passenger</t>
    <phoneticPr fontId="7" type="noConversion"/>
  </si>
  <si>
    <t>FpUCD_freight</t>
    <phoneticPr fontId="7" type="noConversion"/>
  </si>
  <si>
    <t>RMB/passenger-km</t>
    <phoneticPr fontId="7" type="noConversion"/>
  </si>
  <si>
    <t>Year</t>
    <phoneticPr fontId="7" type="noConversion"/>
  </si>
  <si>
    <t>Shipment_passenger</t>
    <phoneticPr fontId="7" type="noConversion"/>
  </si>
  <si>
    <t>Volume of the circular flow_passenger</t>
    <phoneticPr fontId="7" type="noConversion"/>
  </si>
  <si>
    <t>Volume of the circular flow_freight</t>
    <phoneticPr fontId="7" type="noConversion"/>
  </si>
  <si>
    <t>Shipmet_freight</t>
    <phoneticPr fontId="7" type="noConversion"/>
  </si>
  <si>
    <t>RMB/t-km</t>
    <phoneticPr fontId="7" type="noConversion"/>
  </si>
  <si>
    <t xml:space="preserve"> webapp/OCCF</t>
  </si>
  <si>
    <t>*Data Source and Calculation can be found in</t>
  </si>
  <si>
    <t>*数据源与计算过程请参考webapp中OCCF变量</t>
  </si>
  <si>
    <t xml:space="preserve"> on the right</t>
  </si>
  <si>
    <t xml:space="preserve"> and ecnomic model refer to values from the table </t>
  </si>
  <si>
    <t>*When using data projected from population</t>
  </si>
  <si>
    <t xml:space="preserve"> 参考右侧数据</t>
  </si>
  <si>
    <t>*使用基于2020年为基年的人口经济模型推测时可</t>
  </si>
  <si>
    <t xml:space="preserve">  values from table above</t>
  </si>
  <si>
    <t xml:space="preserve">*When using actual data from 2020-2022, refer to </t>
  </si>
  <si>
    <t>*2020-2022年实际数据参考上方数据</t>
  </si>
  <si>
    <t>*Assumed annual deflator after 2020:</t>
  </si>
  <si>
    <t>*假设2020年后的平减指数为</t>
  </si>
  <si>
    <t>2012 USD vs Current RMB</t>
  </si>
  <si>
    <t>Current RMB vs 2012 USD</t>
  </si>
  <si>
    <t>RMB Year</t>
  </si>
  <si>
    <t>2012美元相对当年人民币价格</t>
  </si>
  <si>
    <t>当年人民币相对2012美元</t>
  </si>
  <si>
    <t>人民币年份</t>
  </si>
  <si>
    <t>Transposed Data</t>
  </si>
  <si>
    <t>横纵转换</t>
  </si>
  <si>
    <t>Exchange Rate between Current Year RMB and 2012 US Dollar</t>
  </si>
  <si>
    <t>FpUCD_passenger_RMB</t>
    <phoneticPr fontId="7" type="noConversion"/>
  </si>
  <si>
    <t>FpUCD_freight_RMB</t>
    <phoneticPr fontId="7" type="noConversion"/>
  </si>
  <si>
    <t>US$/t-mile</t>
    <phoneticPr fontId="7" type="noConversion"/>
  </si>
  <si>
    <t>Volume of the circular flow</t>
    <phoneticPr fontId="7" type="noConversion"/>
  </si>
  <si>
    <t>Year Book of China Transportation &amp; Communications</t>
    <phoneticPr fontId="7" type="noConversion"/>
  </si>
  <si>
    <t>《中国交通年鉴》</t>
    <phoneticPr fontId="7" type="noConversion"/>
  </si>
  <si>
    <t>城市轨道交通2020年度统计和分析报告</t>
    <phoneticPr fontId="7" type="noConversion"/>
  </si>
  <si>
    <t>汽车每公里的成本如何计算？</t>
    <phoneticPr fontId="7" type="noConversion"/>
  </si>
  <si>
    <t>和讯汽车</t>
    <phoneticPr fontId="7" type="noConversion"/>
  </si>
  <si>
    <t>https://auto.hexun.com/2024-09-14/214560951.html</t>
  </si>
  <si>
    <t>How is the cost per kilometer of a car calculated?</t>
    <phoneticPr fontId="7" type="noConversion"/>
  </si>
  <si>
    <t>HeXun Auto</t>
    <phoneticPr fontId="7" type="noConversion"/>
  </si>
  <si>
    <t>LDVs</t>
    <phoneticPr fontId="7" type="noConversion"/>
  </si>
  <si>
    <t>RMB/car-km</t>
    <phoneticPr fontId="7" type="noConversion"/>
  </si>
  <si>
    <t>US$/car-mile</t>
    <phoneticPr fontId="7" type="noConversion"/>
  </si>
  <si>
    <t>Freight</t>
    <phoneticPr fontId="7" type="noConversion"/>
  </si>
  <si>
    <t>Fares of passenger LDVs</t>
    <phoneticPr fontId="7" type="noConversion"/>
  </si>
  <si>
    <t>Fares of freight LDVs</t>
    <phoneticPr fontId="7" type="noConversion"/>
  </si>
  <si>
    <t>baidu</t>
    <phoneticPr fontId="7" type="noConversion"/>
  </si>
  <si>
    <t>百度论坛</t>
    <phoneticPr fontId="7" type="noConversion"/>
  </si>
  <si>
    <t>我想买一辆货车，但是运费成本怎么算呢？按一公里几块钱嘛？</t>
    <phoneticPr fontId="7" type="noConversion"/>
  </si>
  <si>
    <t>How is the cost per kilometer of a light truck calculated?</t>
    <phoneticPr fontId="7" type="noConversion"/>
  </si>
  <si>
    <t>https://www.yoojia.com/article/8397134982990693650.html</t>
  </si>
  <si>
    <t>https://www.autohome.com.cn/ask/3188463.html</t>
  </si>
  <si>
    <t>autohome</t>
    <phoneticPr fontId="7" type="noConversion"/>
  </si>
  <si>
    <t>汽车之家</t>
    <phoneticPr fontId="7" type="noConversion"/>
  </si>
  <si>
    <t>大巴车油耗多少钱一公里</t>
    <phoneticPr fontId="7" type="noConversion"/>
  </si>
  <si>
    <t>How is the cost per kilometer of a bus calculated?</t>
    <phoneticPr fontId="7" type="noConversion"/>
  </si>
  <si>
    <t>Fares of passenger HDVs</t>
    <phoneticPr fontId="7" type="noConversion"/>
  </si>
  <si>
    <t>Fares of freight HDVs</t>
    <phoneticPr fontId="7" type="noConversion"/>
  </si>
  <si>
    <t>HDVs</t>
    <phoneticPr fontId="7" type="noConversion"/>
  </si>
  <si>
    <t>货车运费多少钱一公里</t>
    <phoneticPr fontId="7" type="noConversion"/>
  </si>
  <si>
    <t>https://www.toutiao.com/article/7233311044100243968/</t>
  </si>
  <si>
    <t>Fares of ship freight</t>
    <phoneticPr fontId="7" type="noConversion"/>
  </si>
  <si>
    <t>https://www.yoojia.com/article/10084748077706314480.html</t>
    <phoneticPr fontId="7" type="noConversion"/>
  </si>
  <si>
    <t>有驾</t>
    <phoneticPr fontId="7" type="noConversion"/>
  </si>
  <si>
    <t>How is the cost per kilometer of a heavy truck calculated?</t>
    <phoneticPr fontId="7" type="noConversion"/>
  </si>
  <si>
    <t>长江水运价格怎么算的,水运多少钱一吨公里</t>
  </si>
  <si>
    <t>Ships</t>
    <phoneticPr fontId="7" type="noConversion"/>
  </si>
  <si>
    <t>FpUCD Fares per Unit Cargo Distance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</si>
</sst>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0_);[Red]\(0.0000\)"/>
    <numFmt numFmtId="177" formatCode="0.0000_ "/>
    <numFmt numFmtId="178" formatCode="0.00_);[Red]\(0.00\)"/>
  </numFmts>
  <fonts count="12">
    <font>
      <sz val="10"/>
      <color theme="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.05"/>
      <color rgb="FF000000"/>
      <name val="SimSun"/>
      <charset val="134"/>
    </font>
    <font>
      <b/>
      <sz val="10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color rgb="FF2A2F4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2" fontId="2" fillId="0" borderId="0" xfId="0" applyNumberFormat="1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4" fillId="0" borderId="0" xfId="1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1" applyAlignment="1"/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2">
      <alignment vertical="center"/>
    </xf>
    <xf numFmtId="176" fontId="2" fillId="0" borderId="0" xfId="2" applyNumberFormat="1">
      <alignment vertical="center"/>
    </xf>
    <xf numFmtId="10" fontId="10" fillId="2" borderId="0" xfId="2" applyNumberFormat="1" applyFont="1" applyFill="1">
      <alignment vertic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177" fontId="2" fillId="0" borderId="0" xfId="2" applyNumberFormat="1">
      <alignment vertical="center"/>
    </xf>
    <xf numFmtId="176" fontId="2" fillId="0" borderId="0" xfId="2" applyNumberFormat="1" applyAlignment="1">
      <alignment vertical="center" wrapText="1"/>
    </xf>
    <xf numFmtId="176" fontId="2" fillId="0" borderId="0" xfId="2" applyNumberFormat="1" applyAlignment="1">
      <alignment wrapText="1"/>
    </xf>
    <xf numFmtId="0" fontId="2" fillId="0" borderId="0" xfId="2" applyAlignment="1">
      <alignment vertical="center" wrapText="1"/>
    </xf>
    <xf numFmtId="0" fontId="1" fillId="0" borderId="0" xfId="2" applyFont="1">
      <alignment vertical="center"/>
    </xf>
    <xf numFmtId="0" fontId="0" fillId="2" borderId="0" xfId="0" applyFill="1">
      <alignment vertical="center"/>
    </xf>
    <xf numFmtId="0" fontId="5" fillId="0" borderId="0" xfId="1">
      <alignment vertical="center"/>
    </xf>
    <xf numFmtId="178" fontId="2" fillId="0" borderId="0" xfId="0" applyNumberFormat="1" applyFont="1" applyAlignment="1"/>
    <xf numFmtId="178" fontId="6" fillId="0" borderId="0" xfId="0" applyNumberFormat="1" applyFont="1">
      <alignment vertical="center"/>
    </xf>
    <xf numFmtId="0" fontId="11" fillId="0" borderId="0" xfId="0" applyFont="1">
      <alignment vertical="center"/>
    </xf>
  </cellXfs>
  <cellStyles count="3">
    <cellStyle name="常规" xfId="0" builtinId="0"/>
    <cellStyle name="常规 2" xfId="2" xr:uid="{F47E640D-2DC2-4327-B509-D7411F873343}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8618811197270/Desktop/https:/d.docs.live.net/Project/EPS/&#25490;&#25918;&#28165;&#21333;/&#20840;&#22269;&#36947;&#36335;&#20132;&#36890;&#30899;&#25490;&#25918;&#39044;&#27979;_202302_after%20-%20after%20-%20VECC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United%20States/Calibration/Calibr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8618811197270/Desktop/https:/d.docs.live.net/Project/EPS/&#25490;&#25918;&#28165;&#21333;/PEI_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各车型2017销售总表"/>
      <sheetName val="客车电动趋势潜力"/>
      <sheetName val="总量"/>
      <sheetName val="人口"/>
      <sheetName val="油耗情景设置"/>
      <sheetName val="电动化率情景设置"/>
      <sheetName val="里程情景设置"/>
      <sheetName val="里程计算 "/>
      <sheetName val="模型说明"/>
      <sheetName val="VECC油耗"/>
      <sheetName val="重型专用货车"/>
      <sheetName val="Sheet5"/>
      <sheetName val="京津冀"/>
      <sheetName val="长三角城市群"/>
      <sheetName val="珠三角"/>
      <sheetName val="成渝"/>
      <sheetName val="汾渭"/>
      <sheetName val="分国标油耗数据"/>
      <sheetName val="参数输入VECC"/>
      <sheetName val="参数输入"/>
      <sheetName val="参数数据库"/>
      <sheetName val="碳排放计算"/>
      <sheetName val="污染物排放计算"/>
      <sheetName val="乘用车"/>
      <sheetName val="出租车"/>
      <sheetName val="公交车"/>
      <sheetName val="中型公交车"/>
      <sheetName val="大型公交车"/>
      <sheetName val="道路客车"/>
      <sheetName val="轻型货车"/>
      <sheetName val="中重型货车"/>
      <sheetName val="FE+EV+VKT-H"/>
      <sheetName val="碳排放"/>
      <sheetName val="碳排放 (2)"/>
      <sheetName val="中型货车"/>
      <sheetName val="重型货车"/>
      <sheetName val="各年销量 "/>
      <sheetName val="总保有量"/>
      <sheetName val="公交车天然气占比"/>
      <sheetName val="国家统计局数据"/>
      <sheetName val="2017年大中型公交车保有量及对应生产年"/>
      <sheetName val="碳排放对比"/>
      <sheetName val="油耗因子更新"/>
      <sheetName val="修改前后的保有量比较"/>
      <sheetName val="乘用车残存率可视化"/>
      <sheetName val="Sheet4"/>
      <sheetName val="行驶里程区间"/>
      <sheetName val="Sheet3"/>
      <sheetName val="Sheet6"/>
      <sheetName val="各年碳排放"/>
      <sheetName val="油耗 -BAU"/>
      <sheetName val="油耗 -情景一"/>
      <sheetName val="油耗 -情景二"/>
      <sheetName val="油耗 -情景三"/>
      <sheetName val="参考情景"/>
      <sheetName val="轿车保有量+销量"/>
      <sheetName val="(弃用)FE(L)"/>
      <sheetName val="(弃用)FE(M)"/>
      <sheetName val="(弃用)FE(H)"/>
      <sheetName val="(弃用)FE+EV(L)"/>
      <sheetName val="(弃用)FE+EV(M)"/>
      <sheetName val="(弃用)FE+EV(H)"/>
      <sheetName val="(弃用)fe+ev+pvkt(L)"/>
      <sheetName val="(弃用)fe+ev+pvkt(M)"/>
      <sheetName val="(弃用)fe+ev+pvkt(H)"/>
      <sheetName val="(弃用)fe+ev+vkt(L)"/>
      <sheetName val="(弃用)fe+ev+vkt(M)"/>
      <sheetName val="(弃用)fe+ev+vkt(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1. Transportation"/>
      <sheetName val="2. Electricity"/>
      <sheetName val="3. Industry Energy"/>
      <sheetName val="4. Buildings"/>
      <sheetName val="5. Industry Process"/>
      <sheetName val="6. Total"/>
      <sheetName val="7. Particulates"/>
      <sheetName val="7.1 NOX"/>
      <sheetName val="7.2 SOX"/>
      <sheetName val="7.3 PM25"/>
      <sheetName val="EPS"/>
      <sheetName val="NoSettings"/>
      <sheetName val="Vensim Variables"/>
      <sheetName val="EPA_GHG"/>
      <sheetName val="Table 3-1"/>
      <sheetName val="Table 3-7"/>
      <sheetName val="Table 3-9"/>
      <sheetName val="Table 3-10"/>
      <sheetName val="Table 3-11"/>
      <sheetName val="Table 3-12"/>
      <sheetName val="Table 3-13"/>
      <sheetName val="Table 3-14"/>
      <sheetName val="Table 3-15"/>
      <sheetName val="Table 4-1"/>
      <sheetName val="Table 5-1"/>
      <sheetName val="Table 6-1"/>
      <sheetName val="Table 7-1"/>
      <sheetName val="EIA"/>
      <sheetName val="Table 18"/>
      <sheetName val="Table 54"/>
      <sheetName val="Table 11.1"/>
      <sheetName val="Table 11.2"/>
      <sheetName val="Table 11.3"/>
      <sheetName val="Table 11.4"/>
      <sheetName val="Table 11.5"/>
      <sheetName val="Table 11.6"/>
      <sheetName val="Table 11.7"/>
      <sheetName val="National Emissions Inv"/>
      <sheetName val="EPA Data"/>
      <sheetName val="EPS_part"/>
      <sheetName val="Crosswalk Particulates"/>
      <sheetName val="EPA Data_by prim po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F Hub"/>
      <sheetName val="Fuel Heat Contents"/>
      <sheetName val="eGrid Plant"/>
      <sheetName val="Hard Coal and Lignite"/>
      <sheetName val="EPA_data"/>
      <sheetName val="Crosswalk sectors"/>
      <sheetName val="Crosswalk parts"/>
      <sheetName val="aeo 58"/>
      <sheetName val="aeo 11"/>
      <sheetName val="aeo 17"/>
      <sheetName val="aeo 35"/>
      <sheetName val="aeo 34"/>
      <sheetName val="aeo 33"/>
      <sheetName val="aeo 32"/>
      <sheetName val="aeo 31"/>
      <sheetName val="aeo 30"/>
      <sheetName val="aeo 29"/>
      <sheetName val="AEO 28"/>
      <sheetName val="aeo 27"/>
      <sheetName val="AEO 26"/>
      <sheetName val="aeo 25"/>
      <sheetName val="AEO 72"/>
      <sheetName val="AEO 37"/>
      <sheetName val="AEO 4"/>
      <sheetName val="AEO 5"/>
      <sheetName val="AEO 2"/>
      <sheetName val="EPA Data_by prim poll"/>
      <sheetName val="AEO 6"/>
      <sheetName val="Mining Breakdown"/>
      <sheetName val="2017 AEO BIFUBC"/>
      <sheetName val="CHECK"/>
      <sheetName val="particulates"/>
      <sheetName val="energy"/>
      <sheetName val="calcs"/>
      <sheetName val="EPS output_emissions"/>
      <sheetName val="EPS output_transp"/>
      <sheetName val="EPS output_build"/>
      <sheetName val="EPS output_ind"/>
      <sheetName val="Passenger-Micro&amp;light gasoline"/>
      <sheetName val="Passenger-Micro&amp;light diesel"/>
      <sheetName val="Passenger-TAXI gasoline"/>
      <sheetName val="Passenger-TAXI diesel"/>
      <sheetName val="Passenger-中型客车（gasoline）"/>
      <sheetName val="Passenger-中型客车（diesel）"/>
      <sheetName val="Passenger-大型客车（gasoline）"/>
      <sheetName val="Passenger-大型客车（diesel）"/>
      <sheetName val="Passenger-bus（gasoline）"/>
      <sheetName val="Passenger-bus（diesel)"/>
      <sheetName val="Freight-Mini&amp;light（gasoline）"/>
      <sheetName val="Freight-Mini&amp;light（diesel)"/>
      <sheetName val="Freight-MID(gasoline)"/>
      <sheetName val="Freight-MID(diesel)"/>
      <sheetName val="Freight-heavy(gasoline）"/>
      <sheetName val="Freight-heavy(diesel)"/>
      <sheetName val="passenger-LDV"/>
      <sheetName val="passenger-HDV"/>
      <sheetName val="freight-LDV"/>
      <sheetName val="freight-HDV"/>
      <sheetName val="交通部分"/>
      <sheetName val="建筑-民用源"/>
      <sheetName val="建筑-生物质燃料"/>
      <sheetName val="热值"/>
      <sheetName val="EPS分类对照表"/>
      <sheetName val="电力-CO2"/>
      <sheetName val="电力-VOC&amp;CO"/>
      <sheetName val="电力-NOx"/>
      <sheetName val="电力-SO2"/>
      <sheetName val="电力-PM"/>
      <sheetName val="电力-BCOC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utiao.com/question/6716561995157471495/" TargetMode="External"/><Relationship Id="rId2" Type="http://schemas.openxmlformats.org/officeDocument/2006/relationships/hyperlink" Target="https://www.mot.gov.cn/tongjishuju/minhang/202106/P020210616371268778138.pdf" TargetMode="External"/><Relationship Id="rId1" Type="http://schemas.openxmlformats.org/officeDocument/2006/relationships/hyperlink" Target="https://www.camet.org.cn/tjxx/7647" TargetMode="External"/><Relationship Id="rId4" Type="http://schemas.openxmlformats.org/officeDocument/2006/relationships/hyperlink" Target="https://www.yoojia.com/article/100847480777063144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workbookViewId="0"/>
  </sheetViews>
  <sheetFormatPr defaultColWidth="8.875" defaultRowHeight="12.25"/>
  <cols>
    <col min="2" max="2" width="36.625" customWidth="1"/>
    <col min="4" max="4" width="44.625" customWidth="1"/>
    <col min="5" max="5" width="27.5" customWidth="1"/>
    <col min="6" max="6" width="39.375" customWidth="1"/>
    <col min="9" max="9" width="31.375" customWidth="1"/>
    <col min="12" max="12" width="26.5" customWidth="1"/>
    <col min="16" max="16" width="29.875" customWidth="1"/>
    <col min="20" max="20" width="28.375" customWidth="1"/>
    <col min="23" max="23" width="24.5" customWidth="1"/>
  </cols>
  <sheetData>
    <row r="1" spans="1:28" ht="12.9">
      <c r="A1" s="1" t="s">
        <v>132</v>
      </c>
      <c r="B1" s="2"/>
      <c r="C1" s="2"/>
      <c r="D1" s="2"/>
      <c r="E1" s="2"/>
      <c r="F1" s="2"/>
      <c r="G1" s="2"/>
    </row>
    <row r="2" spans="1:28" ht="12.9">
      <c r="A2" s="2"/>
      <c r="B2" s="2"/>
      <c r="C2" s="2"/>
      <c r="D2" s="2"/>
      <c r="E2" s="2"/>
      <c r="F2" s="2"/>
      <c r="G2" s="2"/>
    </row>
    <row r="3" spans="1:28" ht="12.9">
      <c r="A3" s="1" t="s">
        <v>0</v>
      </c>
      <c r="C3" s="2"/>
      <c r="E3" s="2"/>
    </row>
    <row r="4" spans="1:28" ht="12.9">
      <c r="A4" s="2"/>
      <c r="B4" s="6" t="s">
        <v>40</v>
      </c>
      <c r="C4" s="2"/>
      <c r="D4" s="6" t="s">
        <v>41</v>
      </c>
      <c r="F4" s="6" t="s">
        <v>45</v>
      </c>
      <c r="I4" s="6" t="s">
        <v>96</v>
      </c>
      <c r="L4" s="6" t="s">
        <v>109</v>
      </c>
      <c r="P4" s="6" t="s">
        <v>110</v>
      </c>
      <c r="T4" s="6" t="s">
        <v>121</v>
      </c>
      <c r="W4" s="6" t="s">
        <v>122</v>
      </c>
      <c r="AB4" s="6" t="s">
        <v>126</v>
      </c>
    </row>
    <row r="5" spans="1:28" ht="12.9">
      <c r="A5" s="2"/>
      <c r="B5" s="2" t="s">
        <v>1</v>
      </c>
      <c r="C5" s="2"/>
      <c r="D5" s="2" t="s">
        <v>42</v>
      </c>
      <c r="F5" s="2" t="s">
        <v>46</v>
      </c>
      <c r="I5" s="10" t="s">
        <v>97</v>
      </c>
      <c r="L5" s="10" t="s">
        <v>104</v>
      </c>
      <c r="P5" s="10" t="s">
        <v>111</v>
      </c>
      <c r="T5" s="10" t="s">
        <v>117</v>
      </c>
      <c r="W5" s="10" t="s">
        <v>111</v>
      </c>
      <c r="AB5" s="2" t="s">
        <v>46</v>
      </c>
    </row>
    <row r="6" spans="1:28" ht="12.9">
      <c r="A6" s="2"/>
      <c r="B6" s="2" t="s">
        <v>38</v>
      </c>
      <c r="C6" s="2"/>
      <c r="D6" s="2" t="s">
        <v>3</v>
      </c>
      <c r="F6" s="2" t="s">
        <v>47</v>
      </c>
      <c r="I6" s="10" t="s">
        <v>98</v>
      </c>
      <c r="L6" s="10" t="s">
        <v>101</v>
      </c>
      <c r="P6" s="10" t="s">
        <v>112</v>
      </c>
      <c r="T6" s="10" t="s">
        <v>118</v>
      </c>
      <c r="W6" s="10" t="s">
        <v>128</v>
      </c>
      <c r="AB6" s="2" t="s">
        <v>47</v>
      </c>
    </row>
    <row r="7" spans="1:28" ht="14.95">
      <c r="A7" s="2"/>
      <c r="B7" s="2" t="s">
        <v>39</v>
      </c>
      <c r="C7" s="2"/>
      <c r="D7" s="2" t="s">
        <v>43</v>
      </c>
      <c r="F7" s="2" t="s">
        <v>49</v>
      </c>
      <c r="L7" s="30" t="s">
        <v>103</v>
      </c>
      <c r="P7" s="30" t="s">
        <v>114</v>
      </c>
      <c r="T7" s="30" t="s">
        <v>120</v>
      </c>
      <c r="W7" s="30" t="s">
        <v>129</v>
      </c>
      <c r="AB7" s="30" t="s">
        <v>129</v>
      </c>
    </row>
    <row r="8" spans="1:28" ht="12.9">
      <c r="A8" s="2"/>
      <c r="B8" s="2" t="s">
        <v>99</v>
      </c>
      <c r="C8" s="2"/>
      <c r="D8" t="s">
        <v>44</v>
      </c>
      <c r="F8" s="10" t="s">
        <v>51</v>
      </c>
      <c r="L8" s="13" t="s">
        <v>100</v>
      </c>
      <c r="P8" s="13" t="s">
        <v>113</v>
      </c>
      <c r="T8" s="10" t="s">
        <v>119</v>
      </c>
      <c r="W8" s="10" t="s">
        <v>124</v>
      </c>
      <c r="AB8" t="s">
        <v>130</v>
      </c>
    </row>
    <row r="9" spans="1:28" ht="12.9">
      <c r="A9" s="2"/>
      <c r="B9" s="11">
        <v>2021</v>
      </c>
      <c r="C9" s="2"/>
      <c r="D9" s="11">
        <v>2021</v>
      </c>
      <c r="F9" s="13" t="s">
        <v>50</v>
      </c>
      <c r="L9" t="s">
        <v>102</v>
      </c>
      <c r="P9" t="s">
        <v>115</v>
      </c>
      <c r="T9" t="s">
        <v>116</v>
      </c>
      <c r="W9" s="27" t="s">
        <v>127</v>
      </c>
      <c r="AB9" t="s">
        <v>125</v>
      </c>
    </row>
    <row r="10" spans="1:28" ht="12.9">
      <c r="A10" s="2"/>
      <c r="B10" s="7" t="s">
        <v>2</v>
      </c>
      <c r="C10" s="2"/>
      <c r="D10" s="7" t="s">
        <v>4</v>
      </c>
      <c r="F10" s="12" t="s">
        <v>48</v>
      </c>
      <c r="M10" s="2"/>
    </row>
    <row r="11" spans="1:28" ht="12.9">
      <c r="A11" s="2"/>
      <c r="C11" s="2"/>
      <c r="D11" s="2"/>
      <c r="E11" s="2"/>
    </row>
    <row r="12" spans="1:28" ht="12.9">
      <c r="A12" s="2"/>
      <c r="B12" s="2"/>
      <c r="C12" s="2"/>
      <c r="D12" s="2"/>
      <c r="E12" s="2"/>
      <c r="F12" s="2"/>
      <c r="G12" s="2"/>
    </row>
    <row r="13" spans="1:28" ht="12.9">
      <c r="A13" s="2"/>
      <c r="B13" s="2"/>
      <c r="C13" s="2"/>
      <c r="D13" s="2"/>
      <c r="E13" s="2"/>
      <c r="F13" s="2"/>
      <c r="G13" s="2"/>
    </row>
    <row r="14" spans="1:28" ht="12.9">
      <c r="A14" s="1" t="s">
        <v>5</v>
      </c>
      <c r="B14" s="2"/>
      <c r="C14" s="2"/>
      <c r="D14" s="2"/>
      <c r="E14" s="2"/>
      <c r="F14" s="2"/>
      <c r="G14" s="2"/>
    </row>
    <row r="15" spans="1:28" ht="12.9">
      <c r="A15" s="2" t="s">
        <v>6</v>
      </c>
      <c r="B15" s="2"/>
      <c r="C15" s="2"/>
      <c r="D15" s="2"/>
      <c r="E15" s="2"/>
      <c r="F15" s="2"/>
      <c r="G15" s="2"/>
    </row>
    <row r="16" spans="1:28" ht="12.9">
      <c r="A16" s="2" t="s">
        <v>7</v>
      </c>
      <c r="B16" s="2"/>
      <c r="C16" s="2"/>
      <c r="D16" s="2"/>
      <c r="E16" s="2"/>
      <c r="F16" s="2"/>
      <c r="G16" s="2"/>
    </row>
    <row r="17" spans="1:7" ht="12.9">
      <c r="A17" s="2"/>
      <c r="B17" s="2"/>
      <c r="C17" s="2"/>
      <c r="D17" s="2"/>
      <c r="E17" s="2"/>
      <c r="F17" s="2"/>
      <c r="G17" s="2"/>
    </row>
    <row r="18" spans="1:7" ht="12.9">
      <c r="A18" s="2"/>
      <c r="B18" s="2"/>
      <c r="C18" s="2"/>
      <c r="D18" s="2"/>
      <c r="E18" s="2"/>
      <c r="F18" s="2"/>
      <c r="G18" s="2"/>
    </row>
    <row r="19" spans="1:7" ht="12.9">
      <c r="A19" s="2"/>
      <c r="C19" s="2"/>
      <c r="D19" s="2"/>
      <c r="E19" s="2"/>
      <c r="F19" s="2"/>
      <c r="G19" s="2"/>
    </row>
  </sheetData>
  <phoneticPr fontId="7" type="noConversion"/>
  <hyperlinks>
    <hyperlink ref="B10" r:id="rId1" xr:uid="{00000000-0004-0000-0000-000000000000}"/>
    <hyperlink ref="D10" r:id="rId2" xr:uid="{00000000-0004-0000-0000-000001000000}"/>
    <hyperlink ref="F10" r:id="rId3" xr:uid="{E70C30DC-989A-4FDF-9166-91401E853038}"/>
    <hyperlink ref="W9" r:id="rId4" xr:uid="{7CBB929C-938D-45DD-9A16-F69419B9C68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topLeftCell="A25" workbookViewId="0">
      <selection activeCell="A57" sqref="A57"/>
    </sheetView>
  </sheetViews>
  <sheetFormatPr defaultColWidth="8.875" defaultRowHeight="12.25"/>
  <cols>
    <col min="1" max="1" width="33.875" customWidth="1"/>
    <col min="2" max="2" width="12.875" customWidth="1"/>
    <col min="3" max="3" width="19" customWidth="1"/>
    <col min="4" max="4" width="9.625" customWidth="1"/>
  </cols>
  <sheetData>
    <row r="1" spans="1:11" ht="12.9">
      <c r="A1" s="2"/>
      <c r="B1" s="2">
        <v>2020</v>
      </c>
      <c r="C1" s="2"/>
      <c r="D1" s="2"/>
      <c r="E1" s="2"/>
      <c r="F1" s="2"/>
      <c r="G1" s="2"/>
      <c r="H1" s="2"/>
      <c r="I1" s="2"/>
      <c r="J1" s="2"/>
      <c r="K1" s="2"/>
    </row>
    <row r="2" spans="1:11" ht="12.9">
      <c r="A2" s="1" t="s">
        <v>8</v>
      </c>
      <c r="B2" s="2">
        <v>0.48</v>
      </c>
      <c r="C2" s="2" t="s">
        <v>9</v>
      </c>
      <c r="D2" s="2" t="s">
        <v>32</v>
      </c>
      <c r="E2" s="2"/>
      <c r="F2" s="2"/>
      <c r="G2" s="2"/>
      <c r="H2" s="2"/>
      <c r="I2" s="2"/>
      <c r="J2" s="2"/>
      <c r="K2" s="2"/>
    </row>
    <row r="3" spans="1:11" ht="12.9">
      <c r="A3" s="2"/>
      <c r="B3" s="2">
        <f>B2/B25</f>
        <v>0.77244930801416201</v>
      </c>
      <c r="C3" s="2" t="s">
        <v>10</v>
      </c>
      <c r="D3" s="2"/>
      <c r="E3" s="2"/>
      <c r="F3" s="2"/>
      <c r="G3" s="2"/>
      <c r="H3" s="2"/>
      <c r="I3" s="2"/>
      <c r="J3" s="2"/>
      <c r="K3" s="2"/>
    </row>
    <row r="4" spans="1:11" ht="12.9">
      <c r="A4" s="2"/>
      <c r="B4" s="4">
        <f>B3*'Exchange Rate'!B24</f>
        <v>0.10640213875047601</v>
      </c>
      <c r="C4" s="2" t="s">
        <v>11</v>
      </c>
      <c r="D4" s="2"/>
      <c r="E4" s="2"/>
      <c r="F4" s="2"/>
      <c r="G4" s="2"/>
      <c r="H4" s="2"/>
      <c r="I4" s="2"/>
      <c r="J4" s="2"/>
      <c r="K4" s="2"/>
    </row>
    <row r="5" spans="1:11" ht="12.9">
      <c r="A5" s="1" t="s">
        <v>12</v>
      </c>
      <c r="B5" s="4">
        <f>B4*2/3</f>
        <v>7.093475916698401E-2</v>
      </c>
      <c r="C5" s="2" t="s">
        <v>11</v>
      </c>
      <c r="D5" s="2"/>
      <c r="E5" s="2"/>
      <c r="F5" s="2"/>
      <c r="G5" s="2"/>
      <c r="H5" s="2"/>
      <c r="I5" s="2"/>
      <c r="J5" s="2"/>
      <c r="K5" s="2"/>
    </row>
    <row r="6" spans="1:11" ht="12.9">
      <c r="A6" s="2" t="s">
        <v>13</v>
      </c>
      <c r="B6" s="2">
        <v>2</v>
      </c>
      <c r="C6" s="2" t="s">
        <v>14</v>
      </c>
      <c r="D6" s="2" t="s">
        <v>33</v>
      </c>
      <c r="E6" s="2"/>
      <c r="F6" s="2"/>
      <c r="G6" s="2"/>
      <c r="H6" s="2"/>
      <c r="I6" s="2"/>
      <c r="J6" s="2"/>
      <c r="K6" s="2"/>
    </row>
    <row r="7" spans="1:11" ht="12.9">
      <c r="A7" s="2" t="s">
        <v>53</v>
      </c>
      <c r="B7" s="2">
        <v>3</v>
      </c>
      <c r="C7" s="2" t="s">
        <v>14</v>
      </c>
      <c r="D7" s="2"/>
      <c r="E7" s="2"/>
      <c r="F7" s="2"/>
      <c r="G7" s="2"/>
      <c r="H7" s="2"/>
      <c r="I7" s="2"/>
      <c r="J7" s="2"/>
      <c r="K7" s="2"/>
    </row>
    <row r="8" spans="1:11" ht="12.9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2.9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2.9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2.9">
      <c r="A11" s="5" t="s">
        <v>16</v>
      </c>
      <c r="B11" s="2">
        <v>4.93</v>
      </c>
      <c r="C11" s="2" t="s">
        <v>17</v>
      </c>
      <c r="D11" s="2" t="s">
        <v>34</v>
      </c>
      <c r="E11" s="2"/>
      <c r="F11" s="2"/>
      <c r="G11" s="2"/>
      <c r="H11" s="2"/>
      <c r="I11" s="2"/>
      <c r="J11" s="2"/>
      <c r="K11" s="2"/>
    </row>
    <row r="12" spans="1:11" ht="12.9">
      <c r="A12" s="5"/>
      <c r="B12" s="2">
        <f>B11*0.072</f>
        <v>0.35496</v>
      </c>
      <c r="C12" s="2" t="s">
        <v>18</v>
      </c>
      <c r="D12" s="2" t="s">
        <v>35</v>
      </c>
      <c r="E12" s="2"/>
      <c r="F12" s="2"/>
      <c r="G12" s="2"/>
      <c r="H12" s="2"/>
      <c r="I12" s="2"/>
      <c r="J12" s="2"/>
      <c r="K12" s="2"/>
    </row>
    <row r="13" spans="1:11" ht="12.9">
      <c r="A13" s="5"/>
      <c r="B13" s="2">
        <f>B12/B25</f>
        <v>0.57122626327647197</v>
      </c>
      <c r="C13" s="2" t="s">
        <v>10</v>
      </c>
      <c r="D13" s="2"/>
      <c r="E13" s="2"/>
      <c r="F13" s="2"/>
      <c r="G13" s="2"/>
      <c r="H13" s="2"/>
      <c r="I13" s="2"/>
      <c r="J13" s="2"/>
      <c r="K13" s="2"/>
    </row>
    <row r="14" spans="1:11" ht="12.9">
      <c r="A14" s="5"/>
      <c r="B14" s="4">
        <f>B13*'Exchange Rate'!B24</f>
        <v>7.8684381605976891E-2</v>
      </c>
      <c r="C14" s="2" t="s">
        <v>11</v>
      </c>
      <c r="D14" s="2"/>
      <c r="E14" s="2"/>
      <c r="F14" s="2"/>
      <c r="G14" s="2"/>
      <c r="H14" s="2"/>
      <c r="I14" s="2"/>
      <c r="J14" s="2"/>
      <c r="K14" s="2"/>
    </row>
    <row r="15" spans="1:11" ht="12.9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9">
      <c r="A16" s="5" t="s">
        <v>19</v>
      </c>
      <c r="B16" s="2">
        <v>2.5299999999999998</v>
      </c>
      <c r="C16" s="2" t="s">
        <v>17</v>
      </c>
      <c r="D16" s="2" t="s">
        <v>36</v>
      </c>
      <c r="E16" s="2"/>
      <c r="F16" s="2"/>
      <c r="G16" s="2"/>
      <c r="H16" s="2"/>
      <c r="I16" s="2"/>
      <c r="J16" s="2"/>
      <c r="K16" s="2"/>
    </row>
    <row r="17" spans="1:11" ht="12.9">
      <c r="A17" s="5"/>
      <c r="B17" s="2">
        <f>B16/B25</f>
        <v>4.07145156099131</v>
      </c>
      <c r="C17" s="2" t="s">
        <v>20</v>
      </c>
      <c r="D17" s="2"/>
      <c r="E17" s="2"/>
      <c r="F17" s="2"/>
      <c r="G17" s="2"/>
      <c r="H17" s="2"/>
      <c r="I17" s="2"/>
      <c r="J17" s="2"/>
      <c r="K17" s="2"/>
    </row>
    <row r="18" spans="1:11" ht="12.9">
      <c r="A18" s="5"/>
      <c r="B18" s="4">
        <f>B17*'Exchange Rate'!B24</f>
        <v>0.56082793966396705</v>
      </c>
      <c r="C18" s="2" t="s">
        <v>21</v>
      </c>
      <c r="D18" s="2"/>
      <c r="E18" s="2"/>
      <c r="F18" s="2"/>
      <c r="G18" s="2"/>
      <c r="H18" s="2"/>
      <c r="I18" s="2"/>
      <c r="J18" s="2"/>
      <c r="K18" s="2"/>
    </row>
    <row r="19" spans="1:11" ht="12.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2.9">
      <c r="B20">
        <f>AVERAGE(0.5,1.2)</f>
        <v>0.85</v>
      </c>
      <c r="C20" s="2" t="s">
        <v>17</v>
      </c>
      <c r="D20" s="2" t="s">
        <v>37</v>
      </c>
      <c r="E20" s="2"/>
      <c r="F20" s="2"/>
      <c r="G20" s="2"/>
      <c r="H20" s="2"/>
      <c r="I20" s="2"/>
      <c r="J20" s="2"/>
      <c r="K20" s="2"/>
    </row>
    <row r="21" spans="1:11" ht="12.9">
      <c r="B21">
        <f>B20/B25</f>
        <v>1.3678789829417399</v>
      </c>
      <c r="C21" s="2" t="s">
        <v>20</v>
      </c>
      <c r="D21" s="2"/>
      <c r="E21" s="2"/>
      <c r="F21" s="2"/>
      <c r="G21" s="2"/>
      <c r="H21" s="2"/>
      <c r="I21" s="2"/>
      <c r="J21" s="2"/>
      <c r="K21" s="2"/>
    </row>
    <row r="22" spans="1:11" ht="12.9">
      <c r="B22">
        <f>B21*B27</f>
        <v>0.19615384615384601</v>
      </c>
      <c r="C22" s="2" t="s">
        <v>21</v>
      </c>
      <c r="D22" s="2"/>
      <c r="E22" s="2"/>
      <c r="F22" s="2"/>
      <c r="G22" s="2"/>
      <c r="H22" s="2"/>
      <c r="I22" s="2"/>
      <c r="J22" s="2"/>
      <c r="K22" s="2"/>
    </row>
    <row r="25" spans="1:11" ht="12.9">
      <c r="A25" s="2" t="s">
        <v>22</v>
      </c>
      <c r="B25" s="2">
        <v>0.62139999999999995</v>
      </c>
      <c r="C25" s="2" t="s">
        <v>23</v>
      </c>
    </row>
    <row r="26" spans="1:11" ht="12.9">
      <c r="A26" s="2"/>
      <c r="B26" s="2"/>
      <c r="C26" s="2"/>
    </row>
    <row r="27" spans="1:11" ht="12.9">
      <c r="A27" s="2" t="s">
        <v>24</v>
      </c>
      <c r="B27" s="2">
        <v>0.1434</v>
      </c>
      <c r="C27" s="2" t="s">
        <v>25</v>
      </c>
    </row>
    <row r="30" spans="1:11">
      <c r="A30" s="15" t="s">
        <v>52</v>
      </c>
    </row>
    <row r="31" spans="1:11">
      <c r="A31" s="10" t="s">
        <v>65</v>
      </c>
      <c r="B31">
        <v>2019</v>
      </c>
      <c r="C31">
        <v>2020</v>
      </c>
    </row>
    <row r="32" spans="1:11" ht="12.9">
      <c r="A32" s="14" t="s">
        <v>66</v>
      </c>
      <c r="B32">
        <f>366002*10^4</f>
        <v>3660020000</v>
      </c>
      <c r="C32">
        <f>366002*10^4</f>
        <v>3660020000</v>
      </c>
      <c r="E32" s="10" t="s">
        <v>55</v>
      </c>
    </row>
    <row r="33" spans="1:5">
      <c r="A33" s="10" t="s">
        <v>67</v>
      </c>
      <c r="B33">
        <f>14706.64*10^8</f>
        <v>1470664000000</v>
      </c>
      <c r="C33">
        <f>8266.19*10^8</f>
        <v>826619000000</v>
      </c>
      <c r="E33" s="10" t="s">
        <v>54</v>
      </c>
    </row>
    <row r="34" spans="1:5">
      <c r="A34" s="10" t="s">
        <v>69</v>
      </c>
      <c r="B34">
        <f>431773*10^4</f>
        <v>4317730000</v>
      </c>
      <c r="C34">
        <f>431773*10^4</f>
        <v>4317730000</v>
      </c>
      <c r="E34" s="10" t="s">
        <v>57</v>
      </c>
    </row>
    <row r="35" spans="1:5">
      <c r="A35" s="10" t="s">
        <v>68</v>
      </c>
      <c r="B35">
        <f>30074.72*10^8</f>
        <v>3007472000000</v>
      </c>
      <c r="C35">
        <f>30074.72*10^8</f>
        <v>3007472000000</v>
      </c>
      <c r="E35" s="10" t="s">
        <v>56</v>
      </c>
    </row>
    <row r="36" spans="1:5">
      <c r="A36" s="10" t="s">
        <v>59</v>
      </c>
      <c r="B36">
        <f>8168*10^8</f>
        <v>816800000000</v>
      </c>
      <c r="C36">
        <f>6501*10^8</f>
        <v>650100000000</v>
      </c>
      <c r="E36" s="10" t="s">
        <v>58</v>
      </c>
    </row>
    <row r="37" spans="1:5">
      <c r="A37" s="10" t="s">
        <v>60</v>
      </c>
      <c r="B37">
        <f>B36*1.1/2.1</f>
        <v>427847619047.61908</v>
      </c>
      <c r="C37">
        <f>C36*1.1/2.1</f>
        <v>340528571428.57141</v>
      </c>
      <c r="E37" s="10" t="s">
        <v>58</v>
      </c>
    </row>
    <row r="38" spans="1:5">
      <c r="A38" s="10" t="s">
        <v>61</v>
      </c>
      <c r="B38">
        <f>B36/2.1</f>
        <v>388952380952.38092</v>
      </c>
      <c r="C38">
        <f>C36/2.1</f>
        <v>309571428571.42859</v>
      </c>
      <c r="E38" s="10" t="s">
        <v>58</v>
      </c>
    </row>
    <row r="39" spans="1:5">
      <c r="A39" s="10" t="s">
        <v>93</v>
      </c>
      <c r="B39">
        <f>B37/B33</f>
        <v>0.29092139268223</v>
      </c>
      <c r="C39">
        <f>C37/C33</f>
        <v>0.41195347727135645</v>
      </c>
      <c r="E39" s="10" t="s">
        <v>64</v>
      </c>
    </row>
    <row r="40" spans="1:5">
      <c r="A40" s="10" t="s">
        <v>94</v>
      </c>
      <c r="B40">
        <f>B38/B35</f>
        <v>0.12932867902091222</v>
      </c>
      <c r="C40">
        <f>C38/C35</f>
        <v>0.10293410165462175</v>
      </c>
      <c r="E40" s="10" t="s">
        <v>70</v>
      </c>
    </row>
    <row r="41" spans="1:5" ht="12.9">
      <c r="A41" s="10" t="s">
        <v>62</v>
      </c>
      <c r="B41" s="26">
        <f>B39/'Exchange Rate'!C23/0.621371</f>
        <v>6.4809499855566347E-2</v>
      </c>
      <c r="C41">
        <f>C39/'Exchange Rate'!C24/0.621371</f>
        <v>9.1322451592374024E-2</v>
      </c>
      <c r="E41" s="2" t="s">
        <v>11</v>
      </c>
    </row>
    <row r="42" spans="1:5" ht="12.9">
      <c r="A42" s="10" t="s">
        <v>63</v>
      </c>
      <c r="B42" s="26">
        <f>B40/'Exchange Rate'!C23/0.621371</f>
        <v>2.8810968238013553E-2</v>
      </c>
      <c r="C42">
        <f>C40/'Exchange Rate'!C24/0.621371</f>
        <v>2.2818582762846137E-2</v>
      </c>
      <c r="E42" s="2" t="s">
        <v>95</v>
      </c>
    </row>
    <row r="44" spans="1:5">
      <c r="A44" s="15" t="s">
        <v>105</v>
      </c>
    </row>
    <row r="45" spans="1:5">
      <c r="A45" s="10" t="s">
        <v>55</v>
      </c>
      <c r="B45">
        <v>0.56000000000000005</v>
      </c>
      <c r="C45" s="10" t="s">
        <v>106</v>
      </c>
    </row>
    <row r="46" spans="1:5">
      <c r="B46" s="26">
        <f>B45/'Exchange Rate'!C23/0.621371</f>
        <v>0.12475301174829698</v>
      </c>
      <c r="C46" s="10" t="s">
        <v>107</v>
      </c>
    </row>
    <row r="47" spans="1:5">
      <c r="A47" s="10" t="s">
        <v>108</v>
      </c>
      <c r="B47">
        <v>1.4</v>
      </c>
      <c r="C47" s="10" t="s">
        <v>70</v>
      </c>
    </row>
    <row r="48" spans="1:5">
      <c r="B48" s="26">
        <f>B47/'Exchange Rate'!C23/0.621371</f>
        <v>0.31188252937074235</v>
      </c>
      <c r="C48" s="10" t="s">
        <v>95</v>
      </c>
    </row>
    <row r="50" spans="1:3">
      <c r="A50" s="15" t="s">
        <v>123</v>
      </c>
    </row>
    <row r="51" spans="1:3">
      <c r="A51" s="10" t="s">
        <v>55</v>
      </c>
      <c r="B51">
        <v>1.6</v>
      </c>
      <c r="C51" s="10" t="s">
        <v>106</v>
      </c>
    </row>
    <row r="52" spans="1:3">
      <c r="B52" s="26">
        <f>B51/'Exchange Rate'!C23/0.621371</f>
        <v>0.35643717642370559</v>
      </c>
      <c r="C52" s="10" t="s">
        <v>107</v>
      </c>
    </row>
    <row r="53" spans="1:3">
      <c r="A53" s="10" t="s">
        <v>108</v>
      </c>
      <c r="B53">
        <v>0.35</v>
      </c>
      <c r="C53" s="10" t="s">
        <v>70</v>
      </c>
    </row>
    <row r="54" spans="1:3">
      <c r="B54" s="26">
        <f>B53/'Exchange Rate'!C23/0.621371</f>
        <v>7.7970632342685586E-2</v>
      </c>
      <c r="C54" s="10" t="s">
        <v>95</v>
      </c>
    </row>
    <row r="56" spans="1:3">
      <c r="A56" s="15" t="s">
        <v>131</v>
      </c>
    </row>
    <row r="57" spans="1:3">
      <c r="A57" s="10" t="s">
        <v>55</v>
      </c>
      <c r="B57">
        <v>0.8</v>
      </c>
      <c r="C57" s="10" t="s">
        <v>106</v>
      </c>
    </row>
    <row r="58" spans="1:3">
      <c r="B58" s="26">
        <f>B57/'Exchange Rate'!C23/0.621371</f>
        <v>0.1782185882118528</v>
      </c>
      <c r="C58" s="10" t="s">
        <v>107</v>
      </c>
    </row>
    <row r="59" spans="1:3">
      <c r="A59" s="10" t="s">
        <v>108</v>
      </c>
      <c r="B59">
        <v>1</v>
      </c>
      <c r="C59" s="10" t="s">
        <v>70</v>
      </c>
    </row>
    <row r="60" spans="1:3">
      <c r="B60" s="26">
        <f>B59/'Exchange Rate'!C23/0.621371</f>
        <v>0.22277323526481602</v>
      </c>
      <c r="C60" s="10" t="s">
        <v>95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Q7"/>
  <sheetViews>
    <sheetView tabSelected="1" topLeftCell="O1" workbookViewId="0">
      <selection activeCell="AP8" sqref="AP8"/>
    </sheetView>
  </sheetViews>
  <sheetFormatPr defaultColWidth="8.875" defaultRowHeight="12.25"/>
  <cols>
    <col min="1" max="1" width="13.125" style="10" customWidth="1"/>
    <col min="2" max="43" width="6.125" style="10" customWidth="1"/>
    <col min="44" max="16384" width="8.875" style="10"/>
  </cols>
  <sheetData>
    <row r="1" spans="1:43" ht="12.9">
      <c r="A1" s="8"/>
      <c r="B1" s="9">
        <v>2019</v>
      </c>
      <c r="C1" s="9">
        <v>2020</v>
      </c>
      <c r="D1" s="9">
        <v>2021</v>
      </c>
      <c r="E1" s="9">
        <v>2022</v>
      </c>
      <c r="F1" s="9">
        <v>2023</v>
      </c>
      <c r="G1" s="9">
        <v>2024</v>
      </c>
      <c r="H1" s="9">
        <v>2025</v>
      </c>
      <c r="I1" s="9">
        <v>2026</v>
      </c>
      <c r="J1" s="9">
        <v>2027</v>
      </c>
      <c r="K1" s="9">
        <v>2028</v>
      </c>
      <c r="L1" s="9">
        <v>2029</v>
      </c>
      <c r="M1" s="9">
        <v>2030</v>
      </c>
      <c r="N1" s="9">
        <v>2031</v>
      </c>
      <c r="O1" s="9">
        <v>2032</v>
      </c>
      <c r="P1" s="9">
        <v>2033</v>
      </c>
      <c r="Q1" s="9">
        <v>2034</v>
      </c>
      <c r="R1" s="9">
        <v>2035</v>
      </c>
      <c r="S1" s="9">
        <v>2036</v>
      </c>
      <c r="T1" s="9">
        <v>2037</v>
      </c>
      <c r="U1" s="9">
        <v>2038</v>
      </c>
      <c r="V1" s="9">
        <v>2039</v>
      </c>
      <c r="W1" s="9">
        <v>2040</v>
      </c>
      <c r="X1" s="9">
        <v>2041</v>
      </c>
      <c r="Y1" s="9">
        <v>2042</v>
      </c>
      <c r="Z1" s="9">
        <v>2043</v>
      </c>
      <c r="AA1" s="9">
        <v>2044</v>
      </c>
      <c r="AB1" s="9">
        <v>2045</v>
      </c>
      <c r="AC1" s="9">
        <v>2046</v>
      </c>
      <c r="AD1" s="9">
        <v>2047</v>
      </c>
      <c r="AE1" s="9">
        <v>2048</v>
      </c>
      <c r="AF1" s="9">
        <v>2049</v>
      </c>
      <c r="AG1" s="9">
        <v>2050</v>
      </c>
      <c r="AH1" s="9">
        <v>2051</v>
      </c>
      <c r="AI1" s="9">
        <v>2052</v>
      </c>
      <c r="AJ1" s="9">
        <v>2053</v>
      </c>
      <c r="AK1" s="9">
        <v>2054</v>
      </c>
      <c r="AL1" s="9">
        <v>2055</v>
      </c>
      <c r="AM1" s="9">
        <v>2056</v>
      </c>
      <c r="AN1" s="9">
        <v>2057</v>
      </c>
      <c r="AO1" s="9">
        <v>2058</v>
      </c>
      <c r="AP1" s="9">
        <v>2059</v>
      </c>
      <c r="AQ1" s="9">
        <v>2060</v>
      </c>
    </row>
    <row r="2" spans="1:43" ht="12.9">
      <c r="A2" s="2" t="s">
        <v>26</v>
      </c>
      <c r="B2" s="2">
        <f>data!B46</f>
        <v>0.12475301174829698</v>
      </c>
      <c r="C2" s="2">
        <f>B2</f>
        <v>0.12475301174829698</v>
      </c>
      <c r="D2" s="2">
        <f t="shared" ref="D2:AQ2" si="0">C2</f>
        <v>0.12475301174829698</v>
      </c>
      <c r="E2" s="2">
        <f t="shared" si="0"/>
        <v>0.12475301174829698</v>
      </c>
      <c r="F2" s="2">
        <f t="shared" si="0"/>
        <v>0.12475301174829698</v>
      </c>
      <c r="G2" s="2">
        <f t="shared" si="0"/>
        <v>0.12475301174829698</v>
      </c>
      <c r="H2" s="2">
        <f t="shared" si="0"/>
        <v>0.12475301174829698</v>
      </c>
      <c r="I2" s="2">
        <f t="shared" si="0"/>
        <v>0.12475301174829698</v>
      </c>
      <c r="J2" s="2">
        <f t="shared" si="0"/>
        <v>0.12475301174829698</v>
      </c>
      <c r="K2" s="2">
        <f t="shared" si="0"/>
        <v>0.12475301174829698</v>
      </c>
      <c r="L2" s="2">
        <f t="shared" si="0"/>
        <v>0.12475301174829698</v>
      </c>
      <c r="M2" s="2">
        <f t="shared" si="0"/>
        <v>0.12475301174829698</v>
      </c>
      <c r="N2" s="2">
        <f t="shared" si="0"/>
        <v>0.12475301174829698</v>
      </c>
      <c r="O2" s="2">
        <f t="shared" si="0"/>
        <v>0.12475301174829698</v>
      </c>
      <c r="P2" s="2">
        <f t="shared" si="0"/>
        <v>0.12475301174829698</v>
      </c>
      <c r="Q2" s="2">
        <f t="shared" si="0"/>
        <v>0.12475301174829698</v>
      </c>
      <c r="R2" s="2">
        <f t="shared" si="0"/>
        <v>0.12475301174829698</v>
      </c>
      <c r="S2" s="2">
        <f t="shared" si="0"/>
        <v>0.12475301174829698</v>
      </c>
      <c r="T2" s="2">
        <f t="shared" si="0"/>
        <v>0.12475301174829698</v>
      </c>
      <c r="U2" s="2">
        <f t="shared" si="0"/>
        <v>0.12475301174829698</v>
      </c>
      <c r="V2" s="2">
        <f t="shared" si="0"/>
        <v>0.12475301174829698</v>
      </c>
      <c r="W2" s="2">
        <f t="shared" si="0"/>
        <v>0.12475301174829698</v>
      </c>
      <c r="X2" s="2">
        <f t="shared" si="0"/>
        <v>0.12475301174829698</v>
      </c>
      <c r="Y2" s="2">
        <f t="shared" si="0"/>
        <v>0.12475301174829698</v>
      </c>
      <c r="Z2" s="2">
        <f t="shared" si="0"/>
        <v>0.12475301174829698</v>
      </c>
      <c r="AA2" s="2">
        <f t="shared" si="0"/>
        <v>0.12475301174829698</v>
      </c>
      <c r="AB2" s="2">
        <f t="shared" si="0"/>
        <v>0.12475301174829698</v>
      </c>
      <c r="AC2" s="2">
        <f t="shared" si="0"/>
        <v>0.12475301174829698</v>
      </c>
      <c r="AD2" s="2">
        <f t="shared" si="0"/>
        <v>0.12475301174829698</v>
      </c>
      <c r="AE2" s="2">
        <f t="shared" si="0"/>
        <v>0.12475301174829698</v>
      </c>
      <c r="AF2" s="2">
        <f t="shared" si="0"/>
        <v>0.12475301174829698</v>
      </c>
      <c r="AG2" s="2">
        <f t="shared" si="0"/>
        <v>0.12475301174829698</v>
      </c>
      <c r="AH2" s="2">
        <f t="shared" si="0"/>
        <v>0.12475301174829698</v>
      </c>
      <c r="AI2" s="2">
        <f t="shared" si="0"/>
        <v>0.12475301174829698</v>
      </c>
      <c r="AJ2" s="2">
        <f t="shared" si="0"/>
        <v>0.12475301174829698</v>
      </c>
      <c r="AK2" s="2">
        <f t="shared" si="0"/>
        <v>0.12475301174829698</v>
      </c>
      <c r="AL2" s="2">
        <f t="shared" si="0"/>
        <v>0.12475301174829698</v>
      </c>
      <c r="AM2" s="2">
        <f t="shared" si="0"/>
        <v>0.12475301174829698</v>
      </c>
      <c r="AN2" s="2">
        <f t="shared" si="0"/>
        <v>0.12475301174829698</v>
      </c>
      <c r="AO2" s="2">
        <f t="shared" si="0"/>
        <v>0.12475301174829698</v>
      </c>
      <c r="AP2" s="2">
        <f t="shared" si="0"/>
        <v>0.12475301174829698</v>
      </c>
      <c r="AQ2" s="2">
        <f t="shared" si="0"/>
        <v>0.12475301174829698</v>
      </c>
    </row>
    <row r="3" spans="1:43" ht="12.9">
      <c r="A3" s="2" t="s">
        <v>27</v>
      </c>
      <c r="B3" s="3">
        <f>data!B52</f>
        <v>0.35643717642370559</v>
      </c>
      <c r="C3" s="3">
        <f>B3</f>
        <v>0.35643717642370559</v>
      </c>
      <c r="D3" s="3">
        <f t="shared" ref="D3:AQ3" si="1">C3</f>
        <v>0.35643717642370559</v>
      </c>
      <c r="E3" s="3">
        <f t="shared" si="1"/>
        <v>0.35643717642370559</v>
      </c>
      <c r="F3" s="3">
        <f t="shared" si="1"/>
        <v>0.35643717642370559</v>
      </c>
      <c r="G3" s="3">
        <f t="shared" si="1"/>
        <v>0.35643717642370559</v>
      </c>
      <c r="H3" s="3">
        <f t="shared" si="1"/>
        <v>0.35643717642370559</v>
      </c>
      <c r="I3" s="3">
        <f t="shared" si="1"/>
        <v>0.35643717642370559</v>
      </c>
      <c r="J3" s="3">
        <f t="shared" si="1"/>
        <v>0.35643717642370559</v>
      </c>
      <c r="K3" s="3">
        <f t="shared" si="1"/>
        <v>0.35643717642370559</v>
      </c>
      <c r="L3" s="3">
        <f t="shared" si="1"/>
        <v>0.35643717642370559</v>
      </c>
      <c r="M3" s="3">
        <f t="shared" si="1"/>
        <v>0.35643717642370559</v>
      </c>
      <c r="N3" s="3">
        <f t="shared" si="1"/>
        <v>0.35643717642370559</v>
      </c>
      <c r="O3" s="3">
        <f t="shared" si="1"/>
        <v>0.35643717642370559</v>
      </c>
      <c r="P3" s="3">
        <f t="shared" si="1"/>
        <v>0.35643717642370559</v>
      </c>
      <c r="Q3" s="3">
        <f t="shared" si="1"/>
        <v>0.35643717642370559</v>
      </c>
      <c r="R3" s="3">
        <f t="shared" si="1"/>
        <v>0.35643717642370559</v>
      </c>
      <c r="S3" s="3">
        <f t="shared" si="1"/>
        <v>0.35643717642370559</v>
      </c>
      <c r="T3" s="3">
        <f t="shared" si="1"/>
        <v>0.35643717642370559</v>
      </c>
      <c r="U3" s="3">
        <f t="shared" si="1"/>
        <v>0.35643717642370559</v>
      </c>
      <c r="V3" s="3">
        <f t="shared" si="1"/>
        <v>0.35643717642370559</v>
      </c>
      <c r="W3" s="3">
        <f t="shared" si="1"/>
        <v>0.35643717642370559</v>
      </c>
      <c r="X3" s="3">
        <f t="shared" si="1"/>
        <v>0.35643717642370559</v>
      </c>
      <c r="Y3" s="3">
        <f t="shared" si="1"/>
        <v>0.35643717642370559</v>
      </c>
      <c r="Z3" s="3">
        <f t="shared" si="1"/>
        <v>0.35643717642370559</v>
      </c>
      <c r="AA3" s="3">
        <f t="shared" si="1"/>
        <v>0.35643717642370559</v>
      </c>
      <c r="AB3" s="3">
        <f t="shared" si="1"/>
        <v>0.35643717642370559</v>
      </c>
      <c r="AC3" s="3">
        <f t="shared" si="1"/>
        <v>0.35643717642370559</v>
      </c>
      <c r="AD3" s="3">
        <f t="shared" si="1"/>
        <v>0.35643717642370559</v>
      </c>
      <c r="AE3" s="3">
        <f t="shared" si="1"/>
        <v>0.35643717642370559</v>
      </c>
      <c r="AF3" s="3">
        <f t="shared" si="1"/>
        <v>0.35643717642370559</v>
      </c>
      <c r="AG3" s="3">
        <f t="shared" si="1"/>
        <v>0.35643717642370559</v>
      </c>
      <c r="AH3" s="3">
        <f t="shared" si="1"/>
        <v>0.35643717642370559</v>
      </c>
      <c r="AI3" s="3">
        <f t="shared" si="1"/>
        <v>0.35643717642370559</v>
      </c>
      <c r="AJ3" s="3">
        <f t="shared" si="1"/>
        <v>0.35643717642370559</v>
      </c>
      <c r="AK3" s="3">
        <f t="shared" si="1"/>
        <v>0.35643717642370559</v>
      </c>
      <c r="AL3" s="3">
        <f t="shared" si="1"/>
        <v>0.35643717642370559</v>
      </c>
      <c r="AM3" s="3">
        <f t="shared" si="1"/>
        <v>0.35643717642370559</v>
      </c>
      <c r="AN3" s="3">
        <f t="shared" si="1"/>
        <v>0.35643717642370559</v>
      </c>
      <c r="AO3" s="3">
        <f t="shared" si="1"/>
        <v>0.35643717642370559</v>
      </c>
      <c r="AP3" s="3">
        <f t="shared" si="1"/>
        <v>0.35643717642370559</v>
      </c>
      <c r="AQ3" s="3">
        <f t="shared" si="1"/>
        <v>0.35643717642370559</v>
      </c>
    </row>
    <row r="4" spans="1:43" ht="12.9">
      <c r="A4" s="2" t="s">
        <v>28</v>
      </c>
      <c r="B4" s="3">
        <f>data!B14</f>
        <v>7.8684381605976891E-2</v>
      </c>
      <c r="C4" s="3">
        <f>B4</f>
        <v>7.8684381605976891E-2</v>
      </c>
      <c r="D4" s="3">
        <f t="shared" ref="D4:AQ4" si="2">C4</f>
        <v>7.8684381605976891E-2</v>
      </c>
      <c r="E4" s="3">
        <f t="shared" si="2"/>
        <v>7.8684381605976891E-2</v>
      </c>
      <c r="F4" s="3">
        <f t="shared" si="2"/>
        <v>7.8684381605976891E-2</v>
      </c>
      <c r="G4" s="3">
        <f t="shared" si="2"/>
        <v>7.8684381605976891E-2</v>
      </c>
      <c r="H4" s="3">
        <f t="shared" si="2"/>
        <v>7.8684381605976891E-2</v>
      </c>
      <c r="I4" s="3">
        <f t="shared" si="2"/>
        <v>7.8684381605976891E-2</v>
      </c>
      <c r="J4" s="3">
        <f t="shared" si="2"/>
        <v>7.8684381605976891E-2</v>
      </c>
      <c r="K4" s="3">
        <f t="shared" si="2"/>
        <v>7.8684381605976891E-2</v>
      </c>
      <c r="L4" s="3">
        <f t="shared" si="2"/>
        <v>7.8684381605976891E-2</v>
      </c>
      <c r="M4" s="3">
        <f t="shared" si="2"/>
        <v>7.8684381605976891E-2</v>
      </c>
      <c r="N4" s="3">
        <f t="shared" si="2"/>
        <v>7.8684381605976891E-2</v>
      </c>
      <c r="O4" s="3">
        <f t="shared" si="2"/>
        <v>7.8684381605976891E-2</v>
      </c>
      <c r="P4" s="3">
        <f t="shared" si="2"/>
        <v>7.8684381605976891E-2</v>
      </c>
      <c r="Q4" s="3">
        <f t="shared" si="2"/>
        <v>7.8684381605976891E-2</v>
      </c>
      <c r="R4" s="3">
        <f t="shared" si="2"/>
        <v>7.8684381605976891E-2</v>
      </c>
      <c r="S4" s="3">
        <f t="shared" si="2"/>
        <v>7.8684381605976891E-2</v>
      </c>
      <c r="T4" s="3">
        <f t="shared" si="2"/>
        <v>7.8684381605976891E-2</v>
      </c>
      <c r="U4" s="3">
        <f t="shared" si="2"/>
        <v>7.8684381605976891E-2</v>
      </c>
      <c r="V4" s="3">
        <f t="shared" si="2"/>
        <v>7.8684381605976891E-2</v>
      </c>
      <c r="W4" s="3">
        <f t="shared" si="2"/>
        <v>7.8684381605976891E-2</v>
      </c>
      <c r="X4" s="3">
        <f t="shared" si="2"/>
        <v>7.8684381605976891E-2</v>
      </c>
      <c r="Y4" s="3">
        <f t="shared" si="2"/>
        <v>7.8684381605976891E-2</v>
      </c>
      <c r="Z4" s="3">
        <f t="shared" si="2"/>
        <v>7.8684381605976891E-2</v>
      </c>
      <c r="AA4" s="3">
        <f t="shared" si="2"/>
        <v>7.8684381605976891E-2</v>
      </c>
      <c r="AB4" s="3">
        <f t="shared" si="2"/>
        <v>7.8684381605976891E-2</v>
      </c>
      <c r="AC4" s="3">
        <f t="shared" si="2"/>
        <v>7.8684381605976891E-2</v>
      </c>
      <c r="AD4" s="3">
        <f t="shared" si="2"/>
        <v>7.8684381605976891E-2</v>
      </c>
      <c r="AE4" s="3">
        <f t="shared" si="2"/>
        <v>7.8684381605976891E-2</v>
      </c>
      <c r="AF4" s="3">
        <f t="shared" si="2"/>
        <v>7.8684381605976891E-2</v>
      </c>
      <c r="AG4" s="3">
        <f t="shared" si="2"/>
        <v>7.8684381605976891E-2</v>
      </c>
      <c r="AH4" s="3">
        <f t="shared" si="2"/>
        <v>7.8684381605976891E-2</v>
      </c>
      <c r="AI4" s="3">
        <f t="shared" si="2"/>
        <v>7.8684381605976891E-2</v>
      </c>
      <c r="AJ4" s="3">
        <f t="shared" si="2"/>
        <v>7.8684381605976891E-2</v>
      </c>
      <c r="AK4" s="3">
        <f t="shared" si="2"/>
        <v>7.8684381605976891E-2</v>
      </c>
      <c r="AL4" s="3">
        <f t="shared" si="2"/>
        <v>7.8684381605976891E-2</v>
      </c>
      <c r="AM4" s="3">
        <f t="shared" si="2"/>
        <v>7.8684381605976891E-2</v>
      </c>
      <c r="AN4" s="3">
        <f t="shared" si="2"/>
        <v>7.8684381605976891E-2</v>
      </c>
      <c r="AO4" s="3">
        <f t="shared" si="2"/>
        <v>7.8684381605976891E-2</v>
      </c>
      <c r="AP4" s="3">
        <f t="shared" si="2"/>
        <v>7.8684381605976891E-2</v>
      </c>
      <c r="AQ4" s="3">
        <f t="shared" si="2"/>
        <v>7.8684381605976891E-2</v>
      </c>
    </row>
    <row r="5" spans="1:43" ht="12.9">
      <c r="A5" s="2" t="s">
        <v>29</v>
      </c>
      <c r="B5" s="3">
        <f>data!B41</f>
        <v>6.4809499855566347E-2</v>
      </c>
      <c r="C5" s="3">
        <f>B5</f>
        <v>6.4809499855566347E-2</v>
      </c>
      <c r="D5" s="3">
        <f t="shared" ref="D5:AQ6" si="3">C5</f>
        <v>6.4809499855566347E-2</v>
      </c>
      <c r="E5" s="3">
        <f t="shared" si="3"/>
        <v>6.4809499855566347E-2</v>
      </c>
      <c r="F5" s="3">
        <f t="shared" si="3"/>
        <v>6.4809499855566347E-2</v>
      </c>
      <c r="G5" s="3">
        <f t="shared" si="3"/>
        <v>6.4809499855566347E-2</v>
      </c>
      <c r="H5" s="3">
        <f t="shared" si="3"/>
        <v>6.4809499855566347E-2</v>
      </c>
      <c r="I5" s="3">
        <f t="shared" si="3"/>
        <v>6.4809499855566347E-2</v>
      </c>
      <c r="J5" s="3">
        <f t="shared" si="3"/>
        <v>6.4809499855566347E-2</v>
      </c>
      <c r="K5" s="3">
        <f t="shared" si="3"/>
        <v>6.4809499855566347E-2</v>
      </c>
      <c r="L5" s="3">
        <f t="shared" si="3"/>
        <v>6.4809499855566347E-2</v>
      </c>
      <c r="M5" s="3">
        <f t="shared" si="3"/>
        <v>6.4809499855566347E-2</v>
      </c>
      <c r="N5" s="3">
        <f t="shared" si="3"/>
        <v>6.4809499855566347E-2</v>
      </c>
      <c r="O5" s="3">
        <f t="shared" si="3"/>
        <v>6.4809499855566347E-2</v>
      </c>
      <c r="P5" s="3">
        <f t="shared" si="3"/>
        <v>6.4809499855566347E-2</v>
      </c>
      <c r="Q5" s="3">
        <f t="shared" si="3"/>
        <v>6.4809499855566347E-2</v>
      </c>
      <c r="R5" s="3">
        <f t="shared" si="3"/>
        <v>6.4809499855566347E-2</v>
      </c>
      <c r="S5" s="3">
        <f t="shared" si="3"/>
        <v>6.4809499855566347E-2</v>
      </c>
      <c r="T5" s="3">
        <f t="shared" si="3"/>
        <v>6.4809499855566347E-2</v>
      </c>
      <c r="U5" s="3">
        <f t="shared" si="3"/>
        <v>6.4809499855566347E-2</v>
      </c>
      <c r="V5" s="3">
        <f t="shared" si="3"/>
        <v>6.4809499855566347E-2</v>
      </c>
      <c r="W5" s="3">
        <f t="shared" si="3"/>
        <v>6.4809499855566347E-2</v>
      </c>
      <c r="X5" s="3">
        <f t="shared" si="3"/>
        <v>6.4809499855566347E-2</v>
      </c>
      <c r="Y5" s="3">
        <f t="shared" si="3"/>
        <v>6.4809499855566347E-2</v>
      </c>
      <c r="Z5" s="3">
        <f t="shared" si="3"/>
        <v>6.4809499855566347E-2</v>
      </c>
      <c r="AA5" s="3">
        <f t="shared" si="3"/>
        <v>6.4809499855566347E-2</v>
      </c>
      <c r="AB5" s="3">
        <f t="shared" si="3"/>
        <v>6.4809499855566347E-2</v>
      </c>
      <c r="AC5" s="3">
        <f t="shared" si="3"/>
        <v>6.4809499855566347E-2</v>
      </c>
      <c r="AD5" s="3">
        <f t="shared" si="3"/>
        <v>6.4809499855566347E-2</v>
      </c>
      <c r="AE5" s="3">
        <f t="shared" si="3"/>
        <v>6.4809499855566347E-2</v>
      </c>
      <c r="AF5" s="3">
        <f t="shared" si="3"/>
        <v>6.4809499855566347E-2</v>
      </c>
      <c r="AG5" s="3">
        <f t="shared" si="3"/>
        <v>6.4809499855566347E-2</v>
      </c>
      <c r="AH5" s="3">
        <f t="shared" si="3"/>
        <v>6.4809499855566347E-2</v>
      </c>
      <c r="AI5" s="3">
        <f t="shared" si="3"/>
        <v>6.4809499855566347E-2</v>
      </c>
      <c r="AJ5" s="3">
        <f t="shared" si="3"/>
        <v>6.4809499855566347E-2</v>
      </c>
      <c r="AK5" s="3">
        <f t="shared" si="3"/>
        <v>6.4809499855566347E-2</v>
      </c>
      <c r="AL5" s="3">
        <f t="shared" si="3"/>
        <v>6.4809499855566347E-2</v>
      </c>
      <c r="AM5" s="3">
        <f t="shared" si="3"/>
        <v>6.4809499855566347E-2</v>
      </c>
      <c r="AN5" s="3">
        <f t="shared" si="3"/>
        <v>6.4809499855566347E-2</v>
      </c>
      <c r="AO5" s="3">
        <f t="shared" si="3"/>
        <v>6.4809499855566347E-2</v>
      </c>
      <c r="AP5" s="3">
        <f t="shared" si="3"/>
        <v>6.4809499855566347E-2</v>
      </c>
      <c r="AQ5" s="3">
        <f t="shared" si="3"/>
        <v>6.4809499855566347E-2</v>
      </c>
    </row>
    <row r="6" spans="1:43" ht="12.9">
      <c r="A6" s="2" t="s">
        <v>30</v>
      </c>
      <c r="B6" s="2">
        <f>data!B58</f>
        <v>0.1782185882118528</v>
      </c>
      <c r="C6" s="3">
        <f>B6</f>
        <v>0.1782185882118528</v>
      </c>
      <c r="D6" s="3">
        <f t="shared" si="3"/>
        <v>0.1782185882118528</v>
      </c>
      <c r="E6" s="3">
        <f t="shared" si="3"/>
        <v>0.1782185882118528</v>
      </c>
      <c r="F6" s="3">
        <f t="shared" si="3"/>
        <v>0.1782185882118528</v>
      </c>
      <c r="G6" s="3">
        <f t="shared" si="3"/>
        <v>0.1782185882118528</v>
      </c>
      <c r="H6" s="3">
        <f t="shared" si="3"/>
        <v>0.1782185882118528</v>
      </c>
      <c r="I6" s="3">
        <f t="shared" si="3"/>
        <v>0.1782185882118528</v>
      </c>
      <c r="J6" s="3">
        <f t="shared" si="3"/>
        <v>0.1782185882118528</v>
      </c>
      <c r="K6" s="3">
        <f t="shared" si="3"/>
        <v>0.1782185882118528</v>
      </c>
      <c r="L6" s="3">
        <f t="shared" si="3"/>
        <v>0.1782185882118528</v>
      </c>
      <c r="M6" s="3">
        <f t="shared" si="3"/>
        <v>0.1782185882118528</v>
      </c>
      <c r="N6" s="3">
        <f t="shared" si="3"/>
        <v>0.1782185882118528</v>
      </c>
      <c r="O6" s="3">
        <f t="shared" si="3"/>
        <v>0.1782185882118528</v>
      </c>
      <c r="P6" s="3">
        <f t="shared" si="3"/>
        <v>0.1782185882118528</v>
      </c>
      <c r="Q6" s="3">
        <f t="shared" si="3"/>
        <v>0.1782185882118528</v>
      </c>
      <c r="R6" s="3">
        <f t="shared" si="3"/>
        <v>0.1782185882118528</v>
      </c>
      <c r="S6" s="3">
        <f t="shared" si="3"/>
        <v>0.1782185882118528</v>
      </c>
      <c r="T6" s="3">
        <f t="shared" si="3"/>
        <v>0.1782185882118528</v>
      </c>
      <c r="U6" s="3">
        <f t="shared" si="3"/>
        <v>0.1782185882118528</v>
      </c>
      <c r="V6" s="3">
        <f t="shared" si="3"/>
        <v>0.1782185882118528</v>
      </c>
      <c r="W6" s="3">
        <f t="shared" si="3"/>
        <v>0.1782185882118528</v>
      </c>
      <c r="X6" s="3">
        <f t="shared" si="3"/>
        <v>0.1782185882118528</v>
      </c>
      <c r="Y6" s="3">
        <f t="shared" si="3"/>
        <v>0.1782185882118528</v>
      </c>
      <c r="Z6" s="3">
        <f t="shared" si="3"/>
        <v>0.1782185882118528</v>
      </c>
      <c r="AA6" s="3">
        <f t="shared" si="3"/>
        <v>0.1782185882118528</v>
      </c>
      <c r="AB6" s="3">
        <f t="shared" si="3"/>
        <v>0.1782185882118528</v>
      </c>
      <c r="AC6" s="3">
        <f t="shared" si="3"/>
        <v>0.1782185882118528</v>
      </c>
      <c r="AD6" s="3">
        <f t="shared" si="3"/>
        <v>0.1782185882118528</v>
      </c>
      <c r="AE6" s="3">
        <f t="shared" si="3"/>
        <v>0.1782185882118528</v>
      </c>
      <c r="AF6" s="3">
        <f t="shared" si="3"/>
        <v>0.1782185882118528</v>
      </c>
      <c r="AG6" s="3">
        <f t="shared" si="3"/>
        <v>0.1782185882118528</v>
      </c>
      <c r="AH6" s="3">
        <f t="shared" si="3"/>
        <v>0.1782185882118528</v>
      </c>
      <c r="AI6" s="3">
        <f t="shared" si="3"/>
        <v>0.1782185882118528</v>
      </c>
      <c r="AJ6" s="3">
        <f t="shared" si="3"/>
        <v>0.1782185882118528</v>
      </c>
      <c r="AK6" s="3">
        <f t="shared" si="3"/>
        <v>0.1782185882118528</v>
      </c>
      <c r="AL6" s="3">
        <f t="shared" si="3"/>
        <v>0.1782185882118528</v>
      </c>
      <c r="AM6" s="3">
        <f t="shared" si="3"/>
        <v>0.1782185882118528</v>
      </c>
      <c r="AN6" s="3">
        <f t="shared" si="3"/>
        <v>0.1782185882118528</v>
      </c>
      <c r="AO6" s="3">
        <f t="shared" si="3"/>
        <v>0.1782185882118528</v>
      </c>
      <c r="AP6" s="3">
        <f t="shared" si="3"/>
        <v>0.1782185882118528</v>
      </c>
      <c r="AQ6" s="3">
        <f t="shared" si="3"/>
        <v>0.1782185882118528</v>
      </c>
    </row>
    <row r="7" spans="1:43" ht="12.9">
      <c r="A7" s="2" t="s">
        <v>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R7"/>
  <sheetViews>
    <sheetView topLeftCell="X1" workbookViewId="0">
      <selection activeCell="AN10" sqref="AN10"/>
    </sheetView>
  </sheetViews>
  <sheetFormatPr defaultColWidth="8.875" defaultRowHeight="12.25"/>
  <cols>
    <col min="1" max="1" width="13.125" style="10" customWidth="1"/>
    <col min="2" max="16384" width="8.875" style="10"/>
  </cols>
  <sheetData>
    <row r="1" spans="1:44" ht="12.9">
      <c r="A1" s="8"/>
      <c r="B1" s="9">
        <v>2019</v>
      </c>
      <c r="C1" s="9">
        <v>2020</v>
      </c>
      <c r="D1" s="9">
        <v>2021</v>
      </c>
      <c r="E1" s="9">
        <v>2022</v>
      </c>
      <c r="F1" s="9">
        <v>2023</v>
      </c>
      <c r="G1" s="9">
        <v>2024</v>
      </c>
      <c r="H1" s="9">
        <v>2025</v>
      </c>
      <c r="I1" s="9">
        <v>2026</v>
      </c>
      <c r="J1" s="9">
        <v>2027</v>
      </c>
      <c r="K1" s="9">
        <v>2028</v>
      </c>
      <c r="L1" s="9">
        <v>2029</v>
      </c>
      <c r="M1" s="9">
        <v>2030</v>
      </c>
      <c r="N1" s="9">
        <v>2031</v>
      </c>
      <c r="O1" s="9">
        <v>2032</v>
      </c>
      <c r="P1" s="9">
        <v>2033</v>
      </c>
      <c r="Q1" s="9">
        <v>2034</v>
      </c>
      <c r="R1" s="9">
        <v>2035</v>
      </c>
      <c r="S1" s="9">
        <v>2036</v>
      </c>
      <c r="T1" s="9">
        <v>2037</v>
      </c>
      <c r="U1" s="9">
        <v>2038</v>
      </c>
      <c r="V1" s="9">
        <v>2039</v>
      </c>
      <c r="W1" s="9">
        <v>2040</v>
      </c>
      <c r="X1" s="9">
        <v>2041</v>
      </c>
      <c r="Y1" s="9">
        <v>2042</v>
      </c>
      <c r="Z1" s="9">
        <v>2043</v>
      </c>
      <c r="AA1" s="9">
        <v>2044</v>
      </c>
      <c r="AB1" s="9">
        <v>2045</v>
      </c>
      <c r="AC1" s="9">
        <v>2046</v>
      </c>
      <c r="AD1" s="9">
        <v>2047</v>
      </c>
      <c r="AE1" s="9">
        <v>2048</v>
      </c>
      <c r="AF1" s="9">
        <v>2049</v>
      </c>
      <c r="AG1" s="9">
        <v>2050</v>
      </c>
      <c r="AH1" s="9">
        <v>2051</v>
      </c>
      <c r="AI1" s="9">
        <v>2052</v>
      </c>
      <c r="AJ1" s="9">
        <v>2053</v>
      </c>
      <c r="AK1" s="9">
        <v>2054</v>
      </c>
      <c r="AL1" s="9">
        <v>2055</v>
      </c>
      <c r="AM1" s="9">
        <v>2056</v>
      </c>
      <c r="AN1" s="9">
        <v>2057</v>
      </c>
      <c r="AO1" s="9">
        <v>2058</v>
      </c>
      <c r="AP1" s="9">
        <v>2059</v>
      </c>
      <c r="AQ1" s="9">
        <v>2060</v>
      </c>
    </row>
    <row r="2" spans="1:44" ht="12.9">
      <c r="A2" s="2" t="s">
        <v>26</v>
      </c>
      <c r="B2" s="2">
        <f>data!B48</f>
        <v>0.31188252937074235</v>
      </c>
      <c r="C2" s="2">
        <f>B2</f>
        <v>0.31188252937074235</v>
      </c>
      <c r="D2" s="2">
        <f t="shared" ref="D2:AQ2" si="0">C2</f>
        <v>0.31188252937074235</v>
      </c>
      <c r="E2" s="2">
        <f t="shared" si="0"/>
        <v>0.31188252937074235</v>
      </c>
      <c r="F2" s="2">
        <f t="shared" si="0"/>
        <v>0.31188252937074235</v>
      </c>
      <c r="G2" s="2">
        <f t="shared" si="0"/>
        <v>0.31188252937074235</v>
      </c>
      <c r="H2" s="2">
        <f t="shared" si="0"/>
        <v>0.31188252937074235</v>
      </c>
      <c r="I2" s="2">
        <f t="shared" si="0"/>
        <v>0.31188252937074235</v>
      </c>
      <c r="J2" s="2">
        <f t="shared" si="0"/>
        <v>0.31188252937074235</v>
      </c>
      <c r="K2" s="2">
        <f t="shared" si="0"/>
        <v>0.31188252937074235</v>
      </c>
      <c r="L2" s="2">
        <f t="shared" si="0"/>
        <v>0.31188252937074235</v>
      </c>
      <c r="M2" s="2">
        <f t="shared" si="0"/>
        <v>0.31188252937074235</v>
      </c>
      <c r="N2" s="2">
        <f t="shared" si="0"/>
        <v>0.31188252937074235</v>
      </c>
      <c r="O2" s="2">
        <f t="shared" si="0"/>
        <v>0.31188252937074235</v>
      </c>
      <c r="P2" s="2">
        <f t="shared" si="0"/>
        <v>0.31188252937074235</v>
      </c>
      <c r="Q2" s="2">
        <f t="shared" si="0"/>
        <v>0.31188252937074235</v>
      </c>
      <c r="R2" s="2">
        <f t="shared" si="0"/>
        <v>0.31188252937074235</v>
      </c>
      <c r="S2" s="2">
        <f t="shared" si="0"/>
        <v>0.31188252937074235</v>
      </c>
      <c r="T2" s="2">
        <f t="shared" si="0"/>
        <v>0.31188252937074235</v>
      </c>
      <c r="U2" s="2">
        <f t="shared" si="0"/>
        <v>0.31188252937074235</v>
      </c>
      <c r="V2" s="2">
        <f t="shared" si="0"/>
        <v>0.31188252937074235</v>
      </c>
      <c r="W2" s="2">
        <f t="shared" si="0"/>
        <v>0.31188252937074235</v>
      </c>
      <c r="X2" s="2">
        <f t="shared" si="0"/>
        <v>0.31188252937074235</v>
      </c>
      <c r="Y2" s="2">
        <f t="shared" si="0"/>
        <v>0.31188252937074235</v>
      </c>
      <c r="Z2" s="2">
        <f t="shared" si="0"/>
        <v>0.31188252937074235</v>
      </c>
      <c r="AA2" s="2">
        <f t="shared" si="0"/>
        <v>0.31188252937074235</v>
      </c>
      <c r="AB2" s="2">
        <f t="shared" si="0"/>
        <v>0.31188252937074235</v>
      </c>
      <c r="AC2" s="2">
        <f t="shared" si="0"/>
        <v>0.31188252937074235</v>
      </c>
      <c r="AD2" s="2">
        <f t="shared" si="0"/>
        <v>0.31188252937074235</v>
      </c>
      <c r="AE2" s="2">
        <f t="shared" si="0"/>
        <v>0.31188252937074235</v>
      </c>
      <c r="AF2" s="2">
        <f t="shared" si="0"/>
        <v>0.31188252937074235</v>
      </c>
      <c r="AG2" s="2">
        <f t="shared" si="0"/>
        <v>0.31188252937074235</v>
      </c>
      <c r="AH2" s="2">
        <f t="shared" si="0"/>
        <v>0.31188252937074235</v>
      </c>
      <c r="AI2" s="2">
        <f t="shared" si="0"/>
        <v>0.31188252937074235</v>
      </c>
      <c r="AJ2" s="2">
        <f t="shared" si="0"/>
        <v>0.31188252937074235</v>
      </c>
      <c r="AK2" s="2">
        <f t="shared" si="0"/>
        <v>0.31188252937074235</v>
      </c>
      <c r="AL2" s="2">
        <f t="shared" si="0"/>
        <v>0.31188252937074235</v>
      </c>
      <c r="AM2" s="2">
        <f t="shared" si="0"/>
        <v>0.31188252937074235</v>
      </c>
      <c r="AN2" s="2">
        <f t="shared" si="0"/>
        <v>0.31188252937074235</v>
      </c>
      <c r="AO2" s="2">
        <f t="shared" si="0"/>
        <v>0.31188252937074235</v>
      </c>
      <c r="AP2" s="2">
        <f t="shared" si="0"/>
        <v>0.31188252937074235</v>
      </c>
      <c r="AQ2" s="2">
        <f t="shared" si="0"/>
        <v>0.31188252937074235</v>
      </c>
    </row>
    <row r="3" spans="1:44" ht="12.9">
      <c r="A3" s="2" t="s">
        <v>27</v>
      </c>
      <c r="B3" s="3">
        <f>data!B54</f>
        <v>7.7970632342685586E-2</v>
      </c>
      <c r="C3" s="3">
        <f>B3</f>
        <v>7.7970632342685586E-2</v>
      </c>
      <c r="D3" s="3">
        <f t="shared" ref="D3:AQ3" si="1">C3</f>
        <v>7.7970632342685586E-2</v>
      </c>
      <c r="E3" s="3">
        <f t="shared" si="1"/>
        <v>7.7970632342685586E-2</v>
      </c>
      <c r="F3" s="3">
        <f t="shared" si="1"/>
        <v>7.7970632342685586E-2</v>
      </c>
      <c r="G3" s="3">
        <f t="shared" si="1"/>
        <v>7.7970632342685586E-2</v>
      </c>
      <c r="H3" s="3">
        <f t="shared" si="1"/>
        <v>7.7970632342685586E-2</v>
      </c>
      <c r="I3" s="3">
        <f t="shared" si="1"/>
        <v>7.7970632342685586E-2</v>
      </c>
      <c r="J3" s="3">
        <f t="shared" si="1"/>
        <v>7.7970632342685586E-2</v>
      </c>
      <c r="K3" s="3">
        <f t="shared" si="1"/>
        <v>7.7970632342685586E-2</v>
      </c>
      <c r="L3" s="3">
        <f t="shared" si="1"/>
        <v>7.7970632342685586E-2</v>
      </c>
      <c r="M3" s="3">
        <f t="shared" si="1"/>
        <v>7.7970632342685586E-2</v>
      </c>
      <c r="N3" s="3">
        <f t="shared" si="1"/>
        <v>7.7970632342685586E-2</v>
      </c>
      <c r="O3" s="3">
        <f t="shared" si="1"/>
        <v>7.7970632342685586E-2</v>
      </c>
      <c r="P3" s="3">
        <f t="shared" si="1"/>
        <v>7.7970632342685586E-2</v>
      </c>
      <c r="Q3" s="3">
        <f t="shared" si="1"/>
        <v>7.7970632342685586E-2</v>
      </c>
      <c r="R3" s="3">
        <f t="shared" si="1"/>
        <v>7.7970632342685586E-2</v>
      </c>
      <c r="S3" s="3">
        <f t="shared" si="1"/>
        <v>7.7970632342685586E-2</v>
      </c>
      <c r="T3" s="3">
        <f t="shared" si="1"/>
        <v>7.7970632342685586E-2</v>
      </c>
      <c r="U3" s="3">
        <f t="shared" si="1"/>
        <v>7.7970632342685586E-2</v>
      </c>
      <c r="V3" s="3">
        <f t="shared" si="1"/>
        <v>7.7970632342685586E-2</v>
      </c>
      <c r="W3" s="3">
        <f t="shared" si="1"/>
        <v>7.7970632342685586E-2</v>
      </c>
      <c r="X3" s="3">
        <f t="shared" si="1"/>
        <v>7.7970632342685586E-2</v>
      </c>
      <c r="Y3" s="3">
        <f t="shared" si="1"/>
        <v>7.7970632342685586E-2</v>
      </c>
      <c r="Z3" s="3">
        <f t="shared" si="1"/>
        <v>7.7970632342685586E-2</v>
      </c>
      <c r="AA3" s="3">
        <f t="shared" si="1"/>
        <v>7.7970632342685586E-2</v>
      </c>
      <c r="AB3" s="3">
        <f t="shared" si="1"/>
        <v>7.7970632342685586E-2</v>
      </c>
      <c r="AC3" s="3">
        <f t="shared" si="1"/>
        <v>7.7970632342685586E-2</v>
      </c>
      <c r="AD3" s="3">
        <f t="shared" si="1"/>
        <v>7.7970632342685586E-2</v>
      </c>
      <c r="AE3" s="3">
        <f t="shared" si="1"/>
        <v>7.7970632342685586E-2</v>
      </c>
      <c r="AF3" s="3">
        <f t="shared" si="1"/>
        <v>7.7970632342685586E-2</v>
      </c>
      <c r="AG3" s="3">
        <f t="shared" si="1"/>
        <v>7.7970632342685586E-2</v>
      </c>
      <c r="AH3" s="3">
        <f t="shared" si="1"/>
        <v>7.7970632342685586E-2</v>
      </c>
      <c r="AI3" s="3">
        <f t="shared" si="1"/>
        <v>7.7970632342685586E-2</v>
      </c>
      <c r="AJ3" s="3">
        <f t="shared" si="1"/>
        <v>7.7970632342685586E-2</v>
      </c>
      <c r="AK3" s="3">
        <f t="shared" si="1"/>
        <v>7.7970632342685586E-2</v>
      </c>
      <c r="AL3" s="3">
        <f t="shared" si="1"/>
        <v>7.7970632342685586E-2</v>
      </c>
      <c r="AM3" s="3">
        <f t="shared" si="1"/>
        <v>7.7970632342685586E-2</v>
      </c>
      <c r="AN3" s="3">
        <f t="shared" si="1"/>
        <v>7.7970632342685586E-2</v>
      </c>
      <c r="AO3" s="3">
        <f t="shared" si="1"/>
        <v>7.7970632342685586E-2</v>
      </c>
      <c r="AP3" s="3">
        <f t="shared" si="1"/>
        <v>7.7970632342685586E-2</v>
      </c>
      <c r="AQ3" s="3">
        <f t="shared" si="1"/>
        <v>7.7970632342685586E-2</v>
      </c>
    </row>
    <row r="4" spans="1:44" ht="12.9">
      <c r="A4" s="2" t="s">
        <v>28</v>
      </c>
      <c r="B4" s="28">
        <f>data!B18</f>
        <v>0.56082793966396705</v>
      </c>
      <c r="C4" s="28">
        <f>B4</f>
        <v>0.56082793966396705</v>
      </c>
      <c r="D4" s="28">
        <f t="shared" ref="D4:AQ5" si="2">C4</f>
        <v>0.56082793966396705</v>
      </c>
      <c r="E4" s="28">
        <f t="shared" si="2"/>
        <v>0.56082793966396705</v>
      </c>
      <c r="F4" s="28">
        <f t="shared" si="2"/>
        <v>0.56082793966396705</v>
      </c>
      <c r="G4" s="28">
        <f t="shared" si="2"/>
        <v>0.56082793966396705</v>
      </c>
      <c r="H4" s="28">
        <f t="shared" si="2"/>
        <v>0.56082793966396705</v>
      </c>
      <c r="I4" s="28">
        <f t="shared" si="2"/>
        <v>0.56082793966396705</v>
      </c>
      <c r="J4" s="28">
        <f t="shared" si="2"/>
        <v>0.56082793966396705</v>
      </c>
      <c r="K4" s="28">
        <f t="shared" si="2"/>
        <v>0.56082793966396705</v>
      </c>
      <c r="L4" s="28">
        <f t="shared" si="2"/>
        <v>0.56082793966396705</v>
      </c>
      <c r="M4" s="28">
        <f t="shared" si="2"/>
        <v>0.56082793966396705</v>
      </c>
      <c r="N4" s="28">
        <f t="shared" si="2"/>
        <v>0.56082793966396705</v>
      </c>
      <c r="O4" s="28">
        <f t="shared" si="2"/>
        <v>0.56082793966396705</v>
      </c>
      <c r="P4" s="28">
        <f t="shared" si="2"/>
        <v>0.56082793966396705</v>
      </c>
      <c r="Q4" s="28">
        <f t="shared" si="2"/>
        <v>0.56082793966396705</v>
      </c>
      <c r="R4" s="28">
        <f t="shared" si="2"/>
        <v>0.56082793966396705</v>
      </c>
      <c r="S4" s="28">
        <f t="shared" si="2"/>
        <v>0.56082793966396705</v>
      </c>
      <c r="T4" s="28">
        <f t="shared" si="2"/>
        <v>0.56082793966396705</v>
      </c>
      <c r="U4" s="28">
        <f t="shared" si="2"/>
        <v>0.56082793966396705</v>
      </c>
      <c r="V4" s="28">
        <f t="shared" si="2"/>
        <v>0.56082793966396705</v>
      </c>
      <c r="W4" s="28">
        <f t="shared" si="2"/>
        <v>0.56082793966396705</v>
      </c>
      <c r="X4" s="28">
        <f t="shared" si="2"/>
        <v>0.56082793966396705</v>
      </c>
      <c r="Y4" s="28">
        <f t="shared" si="2"/>
        <v>0.56082793966396705</v>
      </c>
      <c r="Z4" s="28">
        <f t="shared" si="2"/>
        <v>0.56082793966396705</v>
      </c>
      <c r="AA4" s="28">
        <f t="shared" si="2"/>
        <v>0.56082793966396705</v>
      </c>
      <c r="AB4" s="28">
        <f t="shared" si="2"/>
        <v>0.56082793966396705</v>
      </c>
      <c r="AC4" s="28">
        <f t="shared" si="2"/>
        <v>0.56082793966396705</v>
      </c>
      <c r="AD4" s="28">
        <f t="shared" si="2"/>
        <v>0.56082793966396705</v>
      </c>
      <c r="AE4" s="28">
        <f t="shared" si="2"/>
        <v>0.56082793966396705</v>
      </c>
      <c r="AF4" s="28">
        <f t="shared" si="2"/>
        <v>0.56082793966396705</v>
      </c>
      <c r="AG4" s="28">
        <f t="shared" si="2"/>
        <v>0.56082793966396705</v>
      </c>
      <c r="AH4" s="28">
        <f t="shared" si="2"/>
        <v>0.56082793966396705</v>
      </c>
      <c r="AI4" s="28">
        <f t="shared" si="2"/>
        <v>0.56082793966396705</v>
      </c>
      <c r="AJ4" s="28">
        <f t="shared" si="2"/>
        <v>0.56082793966396705</v>
      </c>
      <c r="AK4" s="28">
        <f t="shared" si="2"/>
        <v>0.56082793966396705</v>
      </c>
      <c r="AL4" s="28">
        <f t="shared" si="2"/>
        <v>0.56082793966396705</v>
      </c>
      <c r="AM4" s="28">
        <f t="shared" si="2"/>
        <v>0.56082793966396705</v>
      </c>
      <c r="AN4" s="28">
        <f t="shared" si="2"/>
        <v>0.56082793966396705</v>
      </c>
      <c r="AO4" s="28">
        <f t="shared" si="2"/>
        <v>0.56082793966396705</v>
      </c>
      <c r="AP4" s="28">
        <f t="shared" si="2"/>
        <v>0.56082793966396705</v>
      </c>
      <c r="AQ4" s="28">
        <f t="shared" si="2"/>
        <v>0.56082793966396705</v>
      </c>
      <c r="AR4" s="29"/>
    </row>
    <row r="5" spans="1:44" ht="12.9">
      <c r="A5" s="2" t="s">
        <v>29</v>
      </c>
      <c r="B5" s="3">
        <f>data!B42</f>
        <v>2.8810968238013553E-2</v>
      </c>
      <c r="C5" s="3">
        <f>B5</f>
        <v>2.8810968238013553E-2</v>
      </c>
      <c r="D5" s="3">
        <f t="shared" ref="D5:AN6" si="3">C5</f>
        <v>2.8810968238013553E-2</v>
      </c>
      <c r="E5" s="3">
        <f t="shared" si="3"/>
        <v>2.8810968238013553E-2</v>
      </c>
      <c r="F5" s="3">
        <f t="shared" si="3"/>
        <v>2.8810968238013553E-2</v>
      </c>
      <c r="G5" s="3">
        <f t="shared" si="3"/>
        <v>2.8810968238013553E-2</v>
      </c>
      <c r="H5" s="3">
        <f t="shared" si="3"/>
        <v>2.8810968238013553E-2</v>
      </c>
      <c r="I5" s="3">
        <f t="shared" si="3"/>
        <v>2.8810968238013553E-2</v>
      </c>
      <c r="J5" s="3">
        <f t="shared" si="3"/>
        <v>2.8810968238013553E-2</v>
      </c>
      <c r="K5" s="3">
        <f t="shared" si="3"/>
        <v>2.8810968238013553E-2</v>
      </c>
      <c r="L5" s="3">
        <f t="shared" si="3"/>
        <v>2.8810968238013553E-2</v>
      </c>
      <c r="M5" s="3">
        <f t="shared" si="3"/>
        <v>2.8810968238013553E-2</v>
      </c>
      <c r="N5" s="3">
        <f t="shared" si="3"/>
        <v>2.8810968238013553E-2</v>
      </c>
      <c r="O5" s="3">
        <f t="shared" si="3"/>
        <v>2.8810968238013553E-2</v>
      </c>
      <c r="P5" s="3">
        <f t="shared" si="3"/>
        <v>2.8810968238013553E-2</v>
      </c>
      <c r="Q5" s="3">
        <f t="shared" si="3"/>
        <v>2.8810968238013553E-2</v>
      </c>
      <c r="R5" s="3">
        <f t="shared" si="3"/>
        <v>2.8810968238013553E-2</v>
      </c>
      <c r="S5" s="3">
        <f t="shared" si="3"/>
        <v>2.8810968238013553E-2</v>
      </c>
      <c r="T5" s="3">
        <f t="shared" si="3"/>
        <v>2.8810968238013553E-2</v>
      </c>
      <c r="U5" s="3">
        <f t="shared" si="3"/>
        <v>2.8810968238013553E-2</v>
      </c>
      <c r="V5" s="3">
        <f t="shared" si="3"/>
        <v>2.8810968238013553E-2</v>
      </c>
      <c r="W5" s="3">
        <f t="shared" si="3"/>
        <v>2.8810968238013553E-2</v>
      </c>
      <c r="X5" s="3">
        <f t="shared" si="3"/>
        <v>2.8810968238013553E-2</v>
      </c>
      <c r="Y5" s="3">
        <f t="shared" si="3"/>
        <v>2.8810968238013553E-2</v>
      </c>
      <c r="Z5" s="3">
        <f t="shared" si="3"/>
        <v>2.8810968238013553E-2</v>
      </c>
      <c r="AA5" s="3">
        <f t="shared" si="3"/>
        <v>2.8810968238013553E-2</v>
      </c>
      <c r="AB5" s="3">
        <f t="shared" si="3"/>
        <v>2.8810968238013553E-2</v>
      </c>
      <c r="AC5" s="3">
        <f t="shared" si="3"/>
        <v>2.8810968238013553E-2</v>
      </c>
      <c r="AD5" s="3">
        <f t="shared" si="3"/>
        <v>2.8810968238013553E-2</v>
      </c>
      <c r="AE5" s="3">
        <f t="shared" si="3"/>
        <v>2.8810968238013553E-2</v>
      </c>
      <c r="AF5" s="3">
        <f t="shared" si="3"/>
        <v>2.8810968238013553E-2</v>
      </c>
      <c r="AG5" s="3">
        <f t="shared" si="3"/>
        <v>2.8810968238013553E-2</v>
      </c>
      <c r="AH5" s="3">
        <f t="shared" si="3"/>
        <v>2.8810968238013553E-2</v>
      </c>
      <c r="AI5" s="3">
        <f t="shared" si="3"/>
        <v>2.8810968238013553E-2</v>
      </c>
      <c r="AJ5" s="3">
        <f t="shared" si="3"/>
        <v>2.8810968238013553E-2</v>
      </c>
      <c r="AK5" s="3">
        <f t="shared" si="3"/>
        <v>2.8810968238013553E-2</v>
      </c>
      <c r="AL5" s="3">
        <f t="shared" si="3"/>
        <v>2.8810968238013553E-2</v>
      </c>
      <c r="AM5" s="3">
        <f t="shared" si="3"/>
        <v>2.8810968238013553E-2</v>
      </c>
      <c r="AN5" s="3">
        <f t="shared" si="3"/>
        <v>2.8810968238013553E-2</v>
      </c>
      <c r="AO5" s="3">
        <f t="shared" si="2"/>
        <v>2.8810968238013553E-2</v>
      </c>
      <c r="AP5" s="3">
        <f t="shared" si="2"/>
        <v>2.8810968238013553E-2</v>
      </c>
      <c r="AQ5" s="3">
        <f t="shared" si="2"/>
        <v>2.8810968238013553E-2</v>
      </c>
    </row>
    <row r="6" spans="1:44" ht="12.9">
      <c r="A6" s="2" t="s">
        <v>30</v>
      </c>
      <c r="B6" s="2">
        <f>data!B60</f>
        <v>0.22277323526481602</v>
      </c>
      <c r="C6" s="2">
        <f>B6</f>
        <v>0.22277323526481602</v>
      </c>
      <c r="D6" s="2">
        <f t="shared" si="3"/>
        <v>0.22277323526481602</v>
      </c>
      <c r="E6" s="2">
        <f t="shared" si="3"/>
        <v>0.22277323526481602</v>
      </c>
      <c r="F6" s="2">
        <f t="shared" si="3"/>
        <v>0.22277323526481602</v>
      </c>
      <c r="G6" s="2">
        <f t="shared" si="3"/>
        <v>0.22277323526481602</v>
      </c>
      <c r="H6" s="2">
        <f t="shared" si="3"/>
        <v>0.22277323526481602</v>
      </c>
      <c r="I6" s="2">
        <f t="shared" si="3"/>
        <v>0.22277323526481602</v>
      </c>
      <c r="J6" s="2">
        <f t="shared" si="3"/>
        <v>0.22277323526481602</v>
      </c>
      <c r="K6" s="2">
        <f t="shared" si="3"/>
        <v>0.22277323526481602</v>
      </c>
      <c r="L6" s="2">
        <f t="shared" si="3"/>
        <v>0.22277323526481602</v>
      </c>
      <c r="M6" s="2">
        <f t="shared" si="3"/>
        <v>0.22277323526481602</v>
      </c>
      <c r="N6" s="2">
        <f t="shared" si="3"/>
        <v>0.22277323526481602</v>
      </c>
      <c r="O6" s="2">
        <f t="shared" si="3"/>
        <v>0.22277323526481602</v>
      </c>
      <c r="P6" s="2">
        <f t="shared" si="3"/>
        <v>0.22277323526481602</v>
      </c>
      <c r="Q6" s="2">
        <f t="shared" si="3"/>
        <v>0.22277323526481602</v>
      </c>
      <c r="R6" s="2">
        <f t="shared" si="3"/>
        <v>0.22277323526481602</v>
      </c>
      <c r="S6" s="2">
        <f t="shared" si="3"/>
        <v>0.22277323526481602</v>
      </c>
      <c r="T6" s="2">
        <f t="shared" si="3"/>
        <v>0.22277323526481602</v>
      </c>
      <c r="U6" s="2">
        <f t="shared" si="3"/>
        <v>0.22277323526481602</v>
      </c>
      <c r="V6" s="2">
        <f t="shared" si="3"/>
        <v>0.22277323526481602</v>
      </c>
      <c r="W6" s="2">
        <f t="shared" si="3"/>
        <v>0.22277323526481602</v>
      </c>
      <c r="X6" s="2">
        <f t="shared" si="3"/>
        <v>0.22277323526481602</v>
      </c>
      <c r="Y6" s="2">
        <f t="shared" si="3"/>
        <v>0.22277323526481602</v>
      </c>
      <c r="Z6" s="2">
        <f t="shared" si="3"/>
        <v>0.22277323526481602</v>
      </c>
      <c r="AA6" s="2">
        <f t="shared" si="3"/>
        <v>0.22277323526481602</v>
      </c>
      <c r="AB6" s="2">
        <f t="shared" si="3"/>
        <v>0.22277323526481602</v>
      </c>
      <c r="AC6" s="2">
        <f t="shared" si="3"/>
        <v>0.22277323526481602</v>
      </c>
      <c r="AD6" s="2">
        <f t="shared" si="3"/>
        <v>0.22277323526481602</v>
      </c>
      <c r="AE6" s="2">
        <f t="shared" si="3"/>
        <v>0.22277323526481602</v>
      </c>
      <c r="AF6" s="2">
        <f t="shared" si="3"/>
        <v>0.22277323526481602</v>
      </c>
      <c r="AG6" s="2">
        <f t="shared" si="3"/>
        <v>0.22277323526481602</v>
      </c>
      <c r="AH6" s="2">
        <f t="shared" si="3"/>
        <v>0.22277323526481602</v>
      </c>
      <c r="AI6" s="2">
        <f t="shared" si="3"/>
        <v>0.22277323526481602</v>
      </c>
      <c r="AJ6" s="2">
        <f t="shared" si="3"/>
        <v>0.22277323526481602</v>
      </c>
      <c r="AK6" s="2">
        <f t="shared" si="3"/>
        <v>0.22277323526481602</v>
      </c>
      <c r="AL6" s="2">
        <f t="shared" si="3"/>
        <v>0.22277323526481602</v>
      </c>
      <c r="AM6" s="2">
        <f t="shared" si="3"/>
        <v>0.22277323526481602</v>
      </c>
      <c r="AN6" s="2">
        <f t="shared" si="3"/>
        <v>0.22277323526481602</v>
      </c>
      <c r="AO6" s="2">
        <f t="shared" ref="AO6:AQ6" si="4">AN6</f>
        <v>0.22277323526481602</v>
      </c>
      <c r="AP6" s="2">
        <f t="shared" si="4"/>
        <v>0.22277323526481602</v>
      </c>
      <c r="AQ6" s="2">
        <f t="shared" si="4"/>
        <v>0.22277323526481602</v>
      </c>
    </row>
    <row r="7" spans="1:44" ht="12.9">
      <c r="A7" s="2" t="s">
        <v>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2E68-BEA1-4AE4-B39B-3508623466F1}">
  <dimension ref="A1:AY44"/>
  <sheetViews>
    <sheetView workbookViewId="0">
      <selection activeCell="C23" sqref="C23"/>
    </sheetView>
  </sheetViews>
  <sheetFormatPr defaultColWidth="9" defaultRowHeight="12.9"/>
  <cols>
    <col min="1" max="1" width="8.5" style="16" customWidth="1"/>
    <col min="2" max="3" width="14.125" style="17" customWidth="1"/>
    <col min="4" max="5" width="8.5" style="16" customWidth="1"/>
    <col min="6" max="7" width="14.125" style="17" customWidth="1"/>
    <col min="8" max="8" width="9" style="16"/>
    <col min="9" max="9" width="27.875" style="16" customWidth="1"/>
    <col min="10" max="10" width="23.75" style="16" customWidth="1"/>
    <col min="11" max="16384" width="9" style="16"/>
  </cols>
  <sheetData>
    <row r="1" spans="1:51">
      <c r="A1" s="25" t="s">
        <v>92</v>
      </c>
      <c r="I1" s="25" t="s">
        <v>91</v>
      </c>
      <c r="J1" s="25" t="s">
        <v>90</v>
      </c>
    </row>
    <row r="2" spans="1:51" ht="38.75">
      <c r="A2" s="24" t="s">
        <v>89</v>
      </c>
      <c r="B2" s="23" t="s">
        <v>88</v>
      </c>
      <c r="C2" s="23" t="s">
        <v>87</v>
      </c>
      <c r="E2" s="24" t="s">
        <v>89</v>
      </c>
      <c r="F2" s="23" t="s">
        <v>88</v>
      </c>
      <c r="G2" s="23" t="s">
        <v>87</v>
      </c>
      <c r="I2" s="16" t="str" cm="1">
        <f t="array" ref="I2:AG4">TRANSPOSE(A2:C26)</f>
        <v>人民币年份</v>
      </c>
      <c r="J2" s="16" t="str">
        <v>RMB Year</v>
      </c>
      <c r="K2" s="16">
        <v>2000</v>
      </c>
      <c r="L2" s="16">
        <v>2001</v>
      </c>
      <c r="M2" s="16">
        <v>2002</v>
      </c>
      <c r="N2" s="16">
        <v>2003</v>
      </c>
      <c r="O2" s="16">
        <v>2004</v>
      </c>
      <c r="P2" s="16">
        <v>2005</v>
      </c>
      <c r="Q2" s="16">
        <v>2006</v>
      </c>
      <c r="R2" s="16">
        <v>2007</v>
      </c>
      <c r="S2" s="16">
        <v>2008</v>
      </c>
      <c r="T2" s="16">
        <v>2009</v>
      </c>
      <c r="U2" s="16">
        <v>2010</v>
      </c>
      <c r="V2" s="16">
        <v>2011</v>
      </c>
      <c r="W2" s="16">
        <v>2012</v>
      </c>
      <c r="X2" s="16">
        <v>2013</v>
      </c>
      <c r="Y2" s="16">
        <v>2014</v>
      </c>
      <c r="Z2" s="16">
        <v>2015</v>
      </c>
      <c r="AA2" s="16">
        <v>2016</v>
      </c>
      <c r="AB2" s="16">
        <v>2017</v>
      </c>
      <c r="AC2" s="16">
        <v>2018</v>
      </c>
      <c r="AD2" s="16">
        <v>2019</v>
      </c>
      <c r="AE2" s="16">
        <v>2020</v>
      </c>
      <c r="AF2" s="16">
        <v>2021</v>
      </c>
      <c r="AG2" s="16">
        <v>2022</v>
      </c>
    </row>
    <row r="3" spans="1:51" ht="25.85">
      <c r="A3" s="16" t="s">
        <v>86</v>
      </c>
      <c r="B3" s="22" t="s">
        <v>85</v>
      </c>
      <c r="C3" s="22" t="s">
        <v>84</v>
      </c>
      <c r="E3" s="16" t="s">
        <v>86</v>
      </c>
      <c r="F3" s="22" t="s">
        <v>85</v>
      </c>
      <c r="G3" s="22" t="s">
        <v>84</v>
      </c>
      <c r="I3" s="16" t="str">
        <v>当年人民币相对2012美元</v>
      </c>
      <c r="J3" s="21" t="str">
        <v>Current RMB vs 2012 USD</v>
      </c>
      <c r="K3" s="21">
        <v>0.26386060140627798</v>
      </c>
      <c r="L3" s="21">
        <v>0.25856759485892999</v>
      </c>
      <c r="M3" s="21">
        <v>0.25702007933099302</v>
      </c>
      <c r="N3" s="21">
        <v>0.25049914149345698</v>
      </c>
      <c r="O3" s="21">
        <v>0.234216432265904</v>
      </c>
      <c r="P3" s="21">
        <v>0.22541673922645999</v>
      </c>
      <c r="Q3" s="21">
        <v>0.21690005156058301</v>
      </c>
      <c r="R3" s="21">
        <v>0.20129993749390299</v>
      </c>
      <c r="S3" s="21">
        <v>0.18674269798729701</v>
      </c>
      <c r="T3" s="21">
        <v>0.18713480783973199</v>
      </c>
      <c r="U3" s="21">
        <v>0.17508644386561001</v>
      </c>
      <c r="V3" s="21">
        <v>0.16200354846620699</v>
      </c>
      <c r="W3" s="21">
        <v>0.15831292962604299</v>
      </c>
      <c r="X3" s="21">
        <v>0.15496055933203701</v>
      </c>
      <c r="Y3" s="21">
        <v>0.153379122891424</v>
      </c>
      <c r="Z3" s="21">
        <v>0.15338363864927201</v>
      </c>
      <c r="AA3" s="21">
        <v>0.15125495800674599</v>
      </c>
      <c r="AB3" s="21">
        <v>0.145112794893484</v>
      </c>
      <c r="AC3" s="21">
        <v>0.1402059407954</v>
      </c>
      <c r="AD3" s="21">
        <v>0.13842482796973399</v>
      </c>
      <c r="AE3" s="21">
        <v>0.13774643545738699</v>
      </c>
      <c r="AF3" s="21">
        <v>0.13174759301551001</v>
      </c>
      <c r="AG3" s="16">
        <v>0.128851953719301</v>
      </c>
    </row>
    <row r="4" spans="1:51">
      <c r="A4" s="19">
        <v>2000</v>
      </c>
      <c r="B4" s="17">
        <v>0.26386060140627798</v>
      </c>
      <c r="C4" s="17">
        <f t="shared" ref="C4:C26" si="0">1/B4</f>
        <v>3.7898799391435301</v>
      </c>
      <c r="E4" s="16">
        <v>2020</v>
      </c>
      <c r="F4" s="17">
        <f>B24</f>
        <v>0.13774643545738699</v>
      </c>
      <c r="G4" s="17">
        <f t="shared" ref="G4:G44" si="1">1/F4</f>
        <v>7.2597159895971197</v>
      </c>
      <c r="I4" s="16" t="str">
        <v>2012美元相对当年人民币价格</v>
      </c>
      <c r="J4" s="21" t="str">
        <v>2012 USD vs Current RMB</v>
      </c>
      <c r="K4" s="21">
        <v>3.7898799391435301</v>
      </c>
      <c r="L4" s="21">
        <v>3.8674606558705964</v>
      </c>
      <c r="M4" s="21">
        <v>3.890746600821759</v>
      </c>
      <c r="N4" s="21">
        <v>3.992029649435425</v>
      </c>
      <c r="O4" s="21">
        <v>4.2695552584658456</v>
      </c>
      <c r="P4" s="21">
        <v>4.4362277771899272</v>
      </c>
      <c r="Q4" s="21">
        <v>4.6104184522090215</v>
      </c>
      <c r="R4" s="21">
        <v>4.9677114282774593</v>
      </c>
      <c r="S4" s="21">
        <v>5.3549617242224059</v>
      </c>
      <c r="T4" s="21">
        <v>5.3437412929423092</v>
      </c>
      <c r="U4" s="21">
        <v>5.71146445105461</v>
      </c>
      <c r="V4" s="21">
        <v>6.1727042985641409</v>
      </c>
      <c r="W4" s="21">
        <v>6.3166034660727846</v>
      </c>
      <c r="X4" s="21">
        <v>6.453254972171858</v>
      </c>
      <c r="Y4" s="21">
        <v>6.5197921408632187</v>
      </c>
      <c r="Z4" s="21">
        <v>6.5196001920818052</v>
      </c>
      <c r="AA4" s="21">
        <v>6.6113535263776271</v>
      </c>
      <c r="AB4" s="21">
        <v>6.891191095409761</v>
      </c>
      <c r="AC4" s="21">
        <v>7.1323653928422477</v>
      </c>
      <c r="AD4" s="21">
        <v>7.2241375674214012</v>
      </c>
      <c r="AE4" s="21">
        <v>7.2597159895971197</v>
      </c>
      <c r="AF4" s="21">
        <v>7.5902714965143598</v>
      </c>
      <c r="AG4" s="16">
        <v>7.7608446836472602</v>
      </c>
    </row>
    <row r="5" spans="1:51">
      <c r="A5" s="19">
        <v>2001</v>
      </c>
      <c r="B5" s="17">
        <v>0.25856759485892999</v>
      </c>
      <c r="C5" s="17">
        <f t="shared" si="0"/>
        <v>3.8674606558705964</v>
      </c>
      <c r="E5" s="16">
        <v>2021</v>
      </c>
      <c r="F5" s="17">
        <f t="shared" ref="F5:F44" si="2">F4*(1-$A$30)</f>
        <v>0.13471601387732449</v>
      </c>
      <c r="G5" s="17">
        <f t="shared" si="1"/>
        <v>7.4230224842506329</v>
      </c>
    </row>
    <row r="6" spans="1:51">
      <c r="A6" s="19">
        <v>2002</v>
      </c>
      <c r="B6" s="17">
        <v>0.25702007933099302</v>
      </c>
      <c r="C6" s="17">
        <f t="shared" si="0"/>
        <v>3.890746600821759</v>
      </c>
      <c r="E6" s="16">
        <v>2022</v>
      </c>
      <c r="F6" s="17">
        <f t="shared" si="2"/>
        <v>0.13175226157202335</v>
      </c>
      <c r="G6" s="17">
        <f t="shared" si="1"/>
        <v>7.5900025401335718</v>
      </c>
      <c r="I6" s="16" t="str" cm="1">
        <f t="array" ref="I6:AY8">TRANSPOSE(E2:G44)</f>
        <v>人民币年份</v>
      </c>
      <c r="J6" s="16" t="str">
        <v>RMB Year</v>
      </c>
      <c r="K6" s="16">
        <v>2020</v>
      </c>
      <c r="L6" s="16">
        <v>2021</v>
      </c>
      <c r="M6" s="16">
        <v>2022</v>
      </c>
      <c r="N6" s="16">
        <v>2023</v>
      </c>
      <c r="O6" s="16">
        <v>2024</v>
      </c>
      <c r="P6" s="16">
        <v>2025</v>
      </c>
      <c r="Q6" s="16">
        <v>2026</v>
      </c>
      <c r="R6" s="16">
        <v>2027</v>
      </c>
      <c r="S6" s="16">
        <v>2028</v>
      </c>
      <c r="T6" s="16">
        <v>2029</v>
      </c>
      <c r="U6" s="16">
        <v>2030</v>
      </c>
      <c r="V6" s="16">
        <v>2031</v>
      </c>
      <c r="W6" s="16">
        <v>2032</v>
      </c>
      <c r="X6" s="16">
        <v>2033</v>
      </c>
      <c r="Y6" s="16">
        <v>2034</v>
      </c>
      <c r="Z6" s="16">
        <v>2035</v>
      </c>
      <c r="AA6" s="16">
        <v>2036</v>
      </c>
      <c r="AB6" s="16">
        <v>2037</v>
      </c>
      <c r="AC6" s="16">
        <v>2038</v>
      </c>
      <c r="AD6" s="16">
        <v>2039</v>
      </c>
      <c r="AE6" s="16">
        <v>2040</v>
      </c>
      <c r="AF6" s="16">
        <v>2041</v>
      </c>
      <c r="AG6" s="16">
        <v>2042</v>
      </c>
      <c r="AH6" s="16">
        <v>2043</v>
      </c>
      <c r="AI6" s="16">
        <v>2044</v>
      </c>
      <c r="AJ6" s="16">
        <v>2045</v>
      </c>
      <c r="AK6" s="16">
        <v>2046</v>
      </c>
      <c r="AL6" s="16">
        <v>2047</v>
      </c>
      <c r="AM6" s="16">
        <v>2048</v>
      </c>
      <c r="AN6" s="16">
        <v>2049</v>
      </c>
      <c r="AO6" s="16">
        <v>2050</v>
      </c>
      <c r="AP6" s="16">
        <v>2051</v>
      </c>
      <c r="AQ6" s="16">
        <v>2052</v>
      </c>
      <c r="AR6" s="16">
        <v>2053</v>
      </c>
      <c r="AS6" s="16">
        <v>2054</v>
      </c>
      <c r="AT6" s="16">
        <v>2055</v>
      </c>
      <c r="AU6" s="16">
        <v>2056</v>
      </c>
      <c r="AV6" s="16">
        <v>2057</v>
      </c>
      <c r="AW6" s="16">
        <v>2058</v>
      </c>
      <c r="AX6" s="16">
        <v>2059</v>
      </c>
      <c r="AY6" s="16">
        <v>2060</v>
      </c>
    </row>
    <row r="7" spans="1:51">
      <c r="A7" s="19">
        <v>2003</v>
      </c>
      <c r="B7" s="17">
        <v>0.25049914149345698</v>
      </c>
      <c r="C7" s="17">
        <f t="shared" si="0"/>
        <v>3.992029649435425</v>
      </c>
      <c r="E7" s="16">
        <v>2023</v>
      </c>
      <c r="F7" s="17">
        <f t="shared" si="2"/>
        <v>0.12885371181743885</v>
      </c>
      <c r="G7" s="17">
        <f t="shared" si="1"/>
        <v>7.7607387935926084</v>
      </c>
      <c r="I7" s="16" t="str">
        <v>当年人民币相对2012美元</v>
      </c>
      <c r="J7" s="21" t="str">
        <v>Current RMB vs 2012 USD</v>
      </c>
      <c r="K7" s="21">
        <v>0.13774643545738699</v>
      </c>
      <c r="L7" s="21">
        <v>0.13471601387732449</v>
      </c>
      <c r="M7" s="21">
        <v>0.13175226157202335</v>
      </c>
      <c r="N7" s="21">
        <v>0.12885371181743885</v>
      </c>
      <c r="O7" s="21">
        <v>0.12601893015745519</v>
      </c>
      <c r="P7" s="21">
        <v>0.12324651369399117</v>
      </c>
      <c r="Q7" s="21">
        <v>0.12053509039272337</v>
      </c>
      <c r="R7" s="21">
        <v>0.11788331840408345</v>
      </c>
      <c r="S7" s="21">
        <v>0.1152898853991936</v>
      </c>
      <c r="T7" s="21">
        <v>0.11275350792041135</v>
      </c>
      <c r="U7" s="21">
        <v>0.11027293074616229</v>
      </c>
      <c r="V7" s="21">
        <v>0.10784692626974672</v>
      </c>
      <c r="W7" s="21">
        <v>0.10547429389181229</v>
      </c>
      <c r="X7" s="21">
        <v>0.10315385942619242</v>
      </c>
      <c r="Y7" s="21">
        <v>0.10088447451881619</v>
      </c>
      <c r="Z7" s="21">
        <v>9.8665016079402229E-2</v>
      </c>
      <c r="AA7" s="21">
        <v>9.6494385725655385E-2</v>
      </c>
      <c r="AB7" s="21">
        <v>9.4371509239690968E-2</v>
      </c>
      <c r="AC7" s="21">
        <v>9.2295336036417763E-2</v>
      </c>
      <c r="AD7" s="21">
        <v>9.0264838643616577E-2</v>
      </c>
      <c r="AE7" s="21">
        <v>8.8279012193457004E-2</v>
      </c>
      <c r="AF7" s="21">
        <v>8.6336873925200952E-2</v>
      </c>
      <c r="AG7" s="21">
        <v>8.4437462698846527E-2</v>
      </c>
      <c r="AH7" s="21">
        <v>8.2579838519471899E-2</v>
      </c>
      <c r="AI7" s="21">
        <v>8.076308207204351E-2</v>
      </c>
      <c r="AJ7" s="21">
        <v>7.8986294266458548E-2</v>
      </c>
      <c r="AK7" s="21">
        <v>7.7248595792596464E-2</v>
      </c>
      <c r="AL7" s="21">
        <v>7.554912668515934E-2</v>
      </c>
      <c r="AM7" s="21">
        <v>7.3887045898085826E-2</v>
      </c>
      <c r="AN7" s="21">
        <v>7.2261530888327943E-2</v>
      </c>
      <c r="AO7" s="21">
        <v>7.0671777208784731E-2</v>
      </c>
      <c r="AP7" s="21">
        <v>6.9116998110191466E-2</v>
      </c>
      <c r="AQ7" s="21">
        <v>6.7596424151767254E-2</v>
      </c>
      <c r="AR7" s="21">
        <v>6.6109302820428373E-2</v>
      </c>
      <c r="AS7" s="21">
        <v>6.4654898158378951E-2</v>
      </c>
      <c r="AT7" s="21">
        <v>6.3232490398894614E-2</v>
      </c>
      <c r="AU7" s="21">
        <v>6.1841375610118932E-2</v>
      </c>
      <c r="AV7" s="21">
        <v>6.0480865346696312E-2</v>
      </c>
      <c r="AW7" s="21">
        <v>5.9150286309068989E-2</v>
      </c>
      <c r="AX7" s="21">
        <v>5.7848980010269467E-2</v>
      </c>
      <c r="AY7" s="16">
        <v>5.6576302450043539E-2</v>
      </c>
    </row>
    <row r="8" spans="1:51">
      <c r="A8" s="19">
        <v>2004</v>
      </c>
      <c r="B8" s="17">
        <v>0.234216432265904</v>
      </c>
      <c r="C8" s="17">
        <f t="shared" si="0"/>
        <v>4.2695552584658456</v>
      </c>
      <c r="E8" s="16">
        <v>2024</v>
      </c>
      <c r="F8" s="17">
        <f t="shared" si="2"/>
        <v>0.12601893015745519</v>
      </c>
      <c r="G8" s="17">
        <f t="shared" si="1"/>
        <v>7.9353157398697434</v>
      </c>
      <c r="I8" s="16" t="str">
        <v>2012美元相对当年人民币价格</v>
      </c>
      <c r="J8" s="21" t="str">
        <v>2012 USD vs Current RMB</v>
      </c>
      <c r="K8" s="21">
        <v>7.2597159895971197</v>
      </c>
      <c r="L8" s="21">
        <v>7.4230224842506329</v>
      </c>
      <c r="M8" s="21">
        <v>7.5900025401335718</v>
      </c>
      <c r="N8" s="21">
        <v>7.7607387935926084</v>
      </c>
      <c r="O8" s="21">
        <v>7.9353157398697434</v>
      </c>
      <c r="P8" s="21">
        <v>8.1138197749179373</v>
      </c>
      <c r="Q8" s="21">
        <v>8.296339238157401</v>
      </c>
      <c r="R8" s="21">
        <v>8.4829644561936615</v>
      </c>
      <c r="S8" s="21">
        <v>8.6737877875190819</v>
      </c>
      <c r="T8" s="21">
        <v>8.8689036682199198</v>
      </c>
      <c r="U8" s="21">
        <v>9.0684086587115758</v>
      </c>
      <c r="V8" s="21">
        <v>9.2724014915251285</v>
      </c>
      <c r="W8" s="21">
        <v>9.4809831201688421</v>
      </c>
      <c r="X8" s="21">
        <v>9.6942567690887973</v>
      </c>
      <c r="Y8" s="21">
        <v>9.9123279847533698</v>
      </c>
      <c r="Z8" s="21">
        <v>10.135304687886881</v>
      </c>
      <c r="AA8" s="21">
        <v>10.363297226878203</v>
      </c>
      <c r="AB8" s="21">
        <v>10.596418432390799</v>
      </c>
      <c r="AC8" s="21">
        <v>10.834783673201226</v>
      </c>
      <c r="AD8" s="21">
        <v>11.078510913293687</v>
      </c>
      <c r="AE8" s="21">
        <v>11.327720770238946</v>
      </c>
      <c r="AF8" s="21">
        <v>11.582536574886447</v>
      </c>
      <c r="AG8" s="21">
        <v>11.84308443239923</v>
      </c>
      <c r="AH8" s="21">
        <v>12.10949328466179</v>
      </c>
      <c r="AI8" s="21">
        <v>12.381894974091811</v>
      </c>
      <c r="AJ8" s="21">
        <v>12.660424308887333</v>
      </c>
      <c r="AK8" s="21">
        <v>12.945219129741648</v>
      </c>
      <c r="AL8" s="21">
        <v>13.236420378058947</v>
      </c>
      <c r="AM8" s="21">
        <v>13.534172165704446</v>
      </c>
      <c r="AN8" s="21">
        <v>13.838621846323562</v>
      </c>
      <c r="AO8" s="21">
        <v>14.149920088265402</v>
      </c>
      <c r="AP8" s="21">
        <v>14.468220949146627</v>
      </c>
      <c r="AQ8" s="21">
        <v>14.793681952092665</v>
      </c>
      <c r="AR8" s="21">
        <v>15.126464163693932</v>
      </c>
      <c r="AS8" s="21">
        <v>15.466732273715676</v>
      </c>
      <c r="AT8" s="21">
        <v>15.814654676600897</v>
      </c>
      <c r="AU8" s="21">
        <v>16.170403554806644</v>
      </c>
      <c r="AV8" s="21">
        <v>16.534154964014974</v>
      </c>
      <c r="AW8" s="21">
        <v>16.906088920260711</v>
      </c>
      <c r="AX8" s="21">
        <v>17.286389489019133</v>
      </c>
      <c r="AY8" s="16">
        <v>17.675244876297683</v>
      </c>
    </row>
    <row r="9" spans="1:51">
      <c r="A9" s="19">
        <v>2005</v>
      </c>
      <c r="B9" s="17">
        <v>0.22541673922645999</v>
      </c>
      <c r="C9" s="17">
        <f t="shared" si="0"/>
        <v>4.4362277771899272</v>
      </c>
      <c r="E9" s="16">
        <v>2025</v>
      </c>
      <c r="F9" s="17">
        <f t="shared" si="2"/>
        <v>0.12324651369399117</v>
      </c>
      <c r="G9" s="17">
        <f t="shared" si="1"/>
        <v>8.1138197749179373</v>
      </c>
    </row>
    <row r="10" spans="1:51">
      <c r="A10" s="19">
        <v>2006</v>
      </c>
      <c r="B10" s="17">
        <v>0.21690005156058301</v>
      </c>
      <c r="C10" s="17">
        <f t="shared" si="0"/>
        <v>4.6104184522090215</v>
      </c>
      <c r="E10" s="16">
        <v>2026</v>
      </c>
      <c r="F10" s="17">
        <f t="shared" si="2"/>
        <v>0.12053509039272337</v>
      </c>
      <c r="G10" s="17">
        <f t="shared" si="1"/>
        <v>8.296339238157401</v>
      </c>
    </row>
    <row r="11" spans="1:51">
      <c r="A11" s="19">
        <v>2007</v>
      </c>
      <c r="B11" s="17">
        <v>0.20129993749390299</v>
      </c>
      <c r="C11" s="17">
        <f t="shared" si="0"/>
        <v>4.9677114282774593</v>
      </c>
      <c r="E11" s="16">
        <v>2027</v>
      </c>
      <c r="F11" s="17">
        <f t="shared" si="2"/>
        <v>0.11788331840408345</v>
      </c>
      <c r="G11" s="17">
        <f t="shared" si="1"/>
        <v>8.4829644561936615</v>
      </c>
    </row>
    <row r="12" spans="1:51">
      <c r="A12" s="19">
        <v>2008</v>
      </c>
      <c r="B12" s="17">
        <v>0.18674269798729701</v>
      </c>
      <c r="C12" s="17">
        <f t="shared" si="0"/>
        <v>5.3549617242224059</v>
      </c>
      <c r="E12" s="16">
        <v>2028</v>
      </c>
      <c r="F12" s="17">
        <f t="shared" si="2"/>
        <v>0.1152898853991936</v>
      </c>
      <c r="G12" s="17">
        <f t="shared" si="1"/>
        <v>8.6737877875190819</v>
      </c>
    </row>
    <row r="13" spans="1:51">
      <c r="A13" s="19">
        <v>2009</v>
      </c>
      <c r="B13" s="17">
        <v>0.18713480783973199</v>
      </c>
      <c r="C13" s="17">
        <f t="shared" si="0"/>
        <v>5.3437412929423092</v>
      </c>
      <c r="E13" s="16">
        <v>2029</v>
      </c>
      <c r="F13" s="17">
        <f t="shared" si="2"/>
        <v>0.11275350792041135</v>
      </c>
      <c r="G13" s="17">
        <f t="shared" si="1"/>
        <v>8.8689036682199198</v>
      </c>
    </row>
    <row r="14" spans="1:51">
      <c r="A14" s="19">
        <v>2010</v>
      </c>
      <c r="B14" s="17">
        <v>0.17508644386561001</v>
      </c>
      <c r="C14" s="17">
        <f t="shared" si="0"/>
        <v>5.71146445105461</v>
      </c>
      <c r="E14" s="16">
        <v>2030</v>
      </c>
      <c r="F14" s="17">
        <f t="shared" si="2"/>
        <v>0.11027293074616229</v>
      </c>
      <c r="G14" s="17">
        <f t="shared" si="1"/>
        <v>9.0684086587115758</v>
      </c>
    </row>
    <row r="15" spans="1:51">
      <c r="A15" s="19">
        <v>2011</v>
      </c>
      <c r="B15" s="17">
        <v>0.16200354846620699</v>
      </c>
      <c r="C15" s="17">
        <f t="shared" si="0"/>
        <v>6.1727042985641409</v>
      </c>
      <c r="E15" s="16">
        <v>2031</v>
      </c>
      <c r="F15" s="17">
        <f t="shared" si="2"/>
        <v>0.10784692626974672</v>
      </c>
      <c r="G15" s="17">
        <f t="shared" si="1"/>
        <v>9.2724014915251285</v>
      </c>
    </row>
    <row r="16" spans="1:51">
      <c r="A16" s="19">
        <v>2012</v>
      </c>
      <c r="B16" s="17">
        <v>0.15831292962604299</v>
      </c>
      <c r="C16" s="17">
        <f t="shared" si="0"/>
        <v>6.3166034660727846</v>
      </c>
      <c r="E16" s="16">
        <v>2032</v>
      </c>
      <c r="F16" s="17">
        <f t="shared" si="2"/>
        <v>0.10547429389181229</v>
      </c>
      <c r="G16" s="17">
        <f t="shared" si="1"/>
        <v>9.4809831201688421</v>
      </c>
    </row>
    <row r="17" spans="1:7">
      <c r="A17" s="19">
        <v>2013</v>
      </c>
      <c r="B17" s="17">
        <v>0.15496055933203701</v>
      </c>
      <c r="C17" s="17">
        <f t="shared" si="0"/>
        <v>6.453254972171858</v>
      </c>
      <c r="E17" s="16">
        <v>2033</v>
      </c>
      <c r="F17" s="17">
        <f t="shared" si="2"/>
        <v>0.10315385942619242</v>
      </c>
      <c r="G17" s="17">
        <f t="shared" si="1"/>
        <v>9.6942567690887973</v>
      </c>
    </row>
    <row r="18" spans="1:7">
      <c r="A18" s="19">
        <v>2014</v>
      </c>
      <c r="B18" s="17">
        <v>0.153379122891424</v>
      </c>
      <c r="C18" s="17">
        <f t="shared" si="0"/>
        <v>6.5197921408632187</v>
      </c>
      <c r="E18" s="16">
        <v>2034</v>
      </c>
      <c r="F18" s="17">
        <f t="shared" si="2"/>
        <v>0.10088447451881619</v>
      </c>
      <c r="G18" s="17">
        <f t="shared" si="1"/>
        <v>9.9123279847533698</v>
      </c>
    </row>
    <row r="19" spans="1:7">
      <c r="A19" s="19">
        <v>2015</v>
      </c>
      <c r="B19" s="17">
        <v>0.15338363864927201</v>
      </c>
      <c r="C19" s="17">
        <f t="shared" si="0"/>
        <v>6.5196001920818052</v>
      </c>
      <c r="E19" s="16">
        <v>2035</v>
      </c>
      <c r="F19" s="17">
        <f t="shared" si="2"/>
        <v>9.8665016079402229E-2</v>
      </c>
      <c r="G19" s="17">
        <f t="shared" si="1"/>
        <v>10.135304687886881</v>
      </c>
    </row>
    <row r="20" spans="1:7">
      <c r="A20" s="19">
        <v>2016</v>
      </c>
      <c r="B20" s="17">
        <v>0.15125495800674599</v>
      </c>
      <c r="C20" s="17">
        <f t="shared" si="0"/>
        <v>6.6113535263776271</v>
      </c>
      <c r="E20" s="16">
        <v>2036</v>
      </c>
      <c r="F20" s="17">
        <f t="shared" si="2"/>
        <v>9.6494385725655385E-2</v>
      </c>
      <c r="G20" s="17">
        <f t="shared" si="1"/>
        <v>10.363297226878203</v>
      </c>
    </row>
    <row r="21" spans="1:7">
      <c r="A21" s="19">
        <v>2017</v>
      </c>
      <c r="B21" s="17">
        <v>0.145112794893484</v>
      </c>
      <c r="C21" s="17">
        <f t="shared" si="0"/>
        <v>6.891191095409761</v>
      </c>
      <c r="E21" s="16">
        <v>2037</v>
      </c>
      <c r="F21" s="17">
        <f t="shared" si="2"/>
        <v>9.4371509239690968E-2</v>
      </c>
      <c r="G21" s="17">
        <f t="shared" si="1"/>
        <v>10.596418432390799</v>
      </c>
    </row>
    <row r="22" spans="1:7">
      <c r="A22" s="19">
        <v>2018</v>
      </c>
      <c r="B22" s="17">
        <v>0.1402059407954</v>
      </c>
      <c r="C22" s="17">
        <f t="shared" si="0"/>
        <v>7.1323653928422477</v>
      </c>
      <c r="E22" s="16">
        <v>2038</v>
      </c>
      <c r="F22" s="17">
        <f t="shared" si="2"/>
        <v>9.2295336036417763E-2</v>
      </c>
      <c r="G22" s="17">
        <f t="shared" si="1"/>
        <v>10.834783673201226</v>
      </c>
    </row>
    <row r="23" spans="1:7">
      <c r="A23" s="19">
        <v>2019</v>
      </c>
      <c r="B23" s="17">
        <v>0.13842482796973399</v>
      </c>
      <c r="C23" s="17">
        <f t="shared" si="0"/>
        <v>7.2241375674214012</v>
      </c>
      <c r="E23" s="16">
        <v>2039</v>
      </c>
      <c r="F23" s="17">
        <f t="shared" si="2"/>
        <v>9.0264838643616577E-2</v>
      </c>
      <c r="G23" s="17">
        <f t="shared" si="1"/>
        <v>11.078510913293687</v>
      </c>
    </row>
    <row r="24" spans="1:7">
      <c r="A24" s="19">
        <v>2020</v>
      </c>
      <c r="B24" s="17">
        <v>0.13774643545738699</v>
      </c>
      <c r="C24" s="17">
        <f t="shared" si="0"/>
        <v>7.2597159895971197</v>
      </c>
      <c r="E24" s="16">
        <v>2040</v>
      </c>
      <c r="F24" s="17">
        <f t="shared" si="2"/>
        <v>8.8279012193457004E-2</v>
      </c>
      <c r="G24" s="17">
        <f t="shared" si="1"/>
        <v>11.327720770238946</v>
      </c>
    </row>
    <row r="25" spans="1:7">
      <c r="A25" s="20">
        <v>2021</v>
      </c>
      <c r="B25" s="17">
        <v>0.13174759301551001</v>
      </c>
      <c r="C25" s="17">
        <f t="shared" si="0"/>
        <v>7.5902714965143598</v>
      </c>
      <c r="E25" s="16">
        <v>2041</v>
      </c>
      <c r="F25" s="17">
        <f t="shared" si="2"/>
        <v>8.6336873925200952E-2</v>
      </c>
      <c r="G25" s="17">
        <f t="shared" si="1"/>
        <v>11.582536574886447</v>
      </c>
    </row>
    <row r="26" spans="1:7">
      <c r="A26" s="19">
        <v>2022</v>
      </c>
      <c r="B26" s="17">
        <v>0.128851953719301</v>
      </c>
      <c r="C26" s="17">
        <f t="shared" si="0"/>
        <v>7.7608446836472602</v>
      </c>
      <c r="E26" s="16">
        <v>2042</v>
      </c>
      <c r="F26" s="17">
        <f t="shared" si="2"/>
        <v>8.4437462698846527E-2</v>
      </c>
      <c r="G26" s="17">
        <f t="shared" si="1"/>
        <v>11.84308443239923</v>
      </c>
    </row>
    <row r="27" spans="1:7">
      <c r="E27" s="16">
        <v>2043</v>
      </c>
      <c r="F27" s="17">
        <f t="shared" si="2"/>
        <v>8.2579838519471899E-2</v>
      </c>
      <c r="G27" s="17">
        <f t="shared" si="1"/>
        <v>12.10949328466179</v>
      </c>
    </row>
    <row r="28" spans="1:7">
      <c r="A28" s="16" t="s">
        <v>83</v>
      </c>
      <c r="E28" s="16">
        <v>2044</v>
      </c>
      <c r="F28" s="17">
        <f t="shared" si="2"/>
        <v>8.076308207204351E-2</v>
      </c>
      <c r="G28" s="17">
        <f t="shared" si="1"/>
        <v>12.381894974091811</v>
      </c>
    </row>
    <row r="29" spans="1:7">
      <c r="A29" s="16" t="s">
        <v>82</v>
      </c>
      <c r="E29" s="16">
        <v>2045</v>
      </c>
      <c r="F29" s="17">
        <f t="shared" si="2"/>
        <v>7.8986294266458548E-2</v>
      </c>
      <c r="G29" s="17">
        <f t="shared" si="1"/>
        <v>12.660424308887333</v>
      </c>
    </row>
    <row r="30" spans="1:7">
      <c r="A30" s="18">
        <v>2.1999999999999999E-2</v>
      </c>
      <c r="E30" s="16">
        <v>2046</v>
      </c>
      <c r="F30" s="17">
        <f t="shared" si="2"/>
        <v>7.7248595792596464E-2</v>
      </c>
      <c r="G30" s="17">
        <f t="shared" si="1"/>
        <v>12.945219129741648</v>
      </c>
    </row>
    <row r="31" spans="1:7">
      <c r="E31" s="16">
        <v>2047</v>
      </c>
      <c r="F31" s="17">
        <f t="shared" si="2"/>
        <v>7.554912668515934E-2</v>
      </c>
      <c r="G31" s="17">
        <f t="shared" si="1"/>
        <v>13.236420378058947</v>
      </c>
    </row>
    <row r="32" spans="1:7">
      <c r="A32" s="16" t="s">
        <v>81</v>
      </c>
      <c r="E32" s="16">
        <v>2048</v>
      </c>
      <c r="F32" s="17">
        <f t="shared" si="2"/>
        <v>7.3887045898085826E-2</v>
      </c>
      <c r="G32" s="17">
        <f t="shared" si="1"/>
        <v>13.534172165704446</v>
      </c>
    </row>
    <row r="33" spans="1:7">
      <c r="A33" s="16" t="s">
        <v>80</v>
      </c>
      <c r="E33" s="16">
        <v>2049</v>
      </c>
      <c r="F33" s="17">
        <f t="shared" si="2"/>
        <v>7.2261530888327943E-2</v>
      </c>
      <c r="G33" s="17">
        <f t="shared" si="1"/>
        <v>13.838621846323562</v>
      </c>
    </row>
    <row r="34" spans="1:7">
      <c r="A34" s="16" t="s">
        <v>79</v>
      </c>
      <c r="E34" s="16">
        <v>2050</v>
      </c>
      <c r="F34" s="17">
        <f t="shared" si="2"/>
        <v>7.0671777208784731E-2</v>
      </c>
      <c r="G34" s="17">
        <f t="shared" si="1"/>
        <v>14.149920088265402</v>
      </c>
    </row>
    <row r="35" spans="1:7">
      <c r="E35" s="16">
        <v>2051</v>
      </c>
      <c r="F35" s="17">
        <f t="shared" si="2"/>
        <v>6.9116998110191466E-2</v>
      </c>
      <c r="G35" s="17">
        <f t="shared" si="1"/>
        <v>14.468220949146627</v>
      </c>
    </row>
    <row r="36" spans="1:7">
      <c r="A36" s="16" t="s">
        <v>78</v>
      </c>
      <c r="E36" s="16">
        <v>2052</v>
      </c>
      <c r="F36" s="17">
        <f t="shared" si="2"/>
        <v>6.7596424151767254E-2</v>
      </c>
      <c r="G36" s="17">
        <f t="shared" si="1"/>
        <v>14.793681952092665</v>
      </c>
    </row>
    <row r="37" spans="1:7">
      <c r="A37" s="16" t="s">
        <v>77</v>
      </c>
      <c r="E37" s="16">
        <v>2053</v>
      </c>
      <c r="F37" s="17">
        <f t="shared" si="2"/>
        <v>6.6109302820428373E-2</v>
      </c>
      <c r="G37" s="17">
        <f t="shared" si="1"/>
        <v>15.126464163693932</v>
      </c>
    </row>
    <row r="38" spans="1:7">
      <c r="A38" s="16" t="s">
        <v>76</v>
      </c>
      <c r="E38" s="16">
        <v>2054</v>
      </c>
      <c r="F38" s="17">
        <f t="shared" si="2"/>
        <v>6.4654898158378951E-2</v>
      </c>
      <c r="G38" s="17">
        <f t="shared" si="1"/>
        <v>15.466732273715676</v>
      </c>
    </row>
    <row r="39" spans="1:7">
      <c r="A39" s="16" t="s">
        <v>75</v>
      </c>
      <c r="E39" s="16">
        <v>2055</v>
      </c>
      <c r="F39" s="17">
        <f t="shared" si="2"/>
        <v>6.3232490398894614E-2</v>
      </c>
      <c r="G39" s="17">
        <f t="shared" si="1"/>
        <v>15.814654676600897</v>
      </c>
    </row>
    <row r="40" spans="1:7">
      <c r="A40" s="16" t="s">
        <v>74</v>
      </c>
      <c r="E40" s="16">
        <v>2056</v>
      </c>
      <c r="F40" s="17">
        <f t="shared" si="2"/>
        <v>6.1841375610118932E-2</v>
      </c>
      <c r="G40" s="17">
        <f t="shared" si="1"/>
        <v>16.170403554806644</v>
      </c>
    </row>
    <row r="41" spans="1:7">
      <c r="E41" s="16">
        <v>2057</v>
      </c>
      <c r="F41" s="17">
        <f t="shared" si="2"/>
        <v>6.0480865346696312E-2</v>
      </c>
      <c r="G41" s="17">
        <f t="shared" si="1"/>
        <v>16.534154964014974</v>
      </c>
    </row>
    <row r="42" spans="1:7">
      <c r="A42" s="16" t="s">
        <v>73</v>
      </c>
      <c r="E42" s="16">
        <v>2058</v>
      </c>
      <c r="F42" s="17">
        <f t="shared" si="2"/>
        <v>5.9150286309068989E-2</v>
      </c>
      <c r="G42" s="17">
        <f t="shared" si="1"/>
        <v>16.906088920260711</v>
      </c>
    </row>
    <row r="43" spans="1:7">
      <c r="A43" s="16" t="s">
        <v>72</v>
      </c>
      <c r="E43" s="16">
        <v>2059</v>
      </c>
      <c r="F43" s="17">
        <f t="shared" si="2"/>
        <v>5.7848980010269467E-2</v>
      </c>
      <c r="G43" s="17">
        <f t="shared" si="1"/>
        <v>17.286389489019133</v>
      </c>
    </row>
    <row r="44" spans="1:7">
      <c r="A44" s="16" t="s">
        <v>71</v>
      </c>
      <c r="E44" s="16">
        <v>2060</v>
      </c>
      <c r="F44" s="17">
        <f t="shared" si="2"/>
        <v>5.6576302450043539E-2</v>
      </c>
      <c r="G44" s="17">
        <f t="shared" si="1"/>
        <v>17.675244876297683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About</vt:lpstr>
      <vt:lpstr>data</vt:lpstr>
      <vt:lpstr>FpUCD-passenger</vt:lpstr>
      <vt:lpstr>FpUCD-freight</vt:lpstr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ellyy</dc:creator>
  <cp:lastModifiedBy>wcy3015@126.com</cp:lastModifiedBy>
  <dcterms:created xsi:type="dcterms:W3CDTF">2023-11-24T07:07:00Z</dcterms:created>
  <dcterms:modified xsi:type="dcterms:W3CDTF">2025-01-16T07:52:56Z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176112A9648D46E0A39B618578B204DF_11</vt:lpwstr>
  </property>
  <property fmtid="{D5CDD505-2E9C-101B-9397-08002B2CF9AE}" pid="3" name="KSOProductBuildVer">
    <vt:lpwstr>2052-12.1.0.15990</vt:lpwstr>
  </property>
</Properties>
</file>