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GELAGEX2ULTRA\Produccion\"/>
    </mc:Choice>
  </mc:AlternateContent>
  <xr:revisionPtr revIDLastSave="0" documentId="13_ncr:1_{1FEBA31B-8D2E-467C-BC5D-EBDFDA1D0F29}" xr6:coauthVersionLast="47" xr6:coauthVersionMax="47" xr10:uidLastSave="{00000000-0000-0000-0000-000000000000}"/>
  <bookViews>
    <workbookView xWindow="-120" yWindow="-120" windowWidth="20730" windowHeight="11040" tabRatio="608" activeTab="2" xr2:uid="{00000000-000D-0000-FFFF-FFFF00000000}"/>
  </bookViews>
  <sheets>
    <sheet name="Marmita 1" sheetId="1" r:id="rId1"/>
    <sheet name="Marmita 2" sheetId="10" r:id="rId2"/>
    <sheet name="Marmita 3" sheetId="9" r:id="rId3"/>
    <sheet name="Producto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9" l="1"/>
  <c r="B17" i="9"/>
  <c r="B13" i="9"/>
  <c r="B12" i="9"/>
  <c r="B11" i="9"/>
  <c r="B23" i="10"/>
  <c r="B17" i="10"/>
  <c r="B16" i="10"/>
  <c r="B15" i="10"/>
  <c r="B14" i="10"/>
  <c r="B13" i="10"/>
  <c r="B12" i="10"/>
  <c r="B11" i="10"/>
  <c r="B18" i="10" s="1"/>
  <c r="B20" i="10" l="1"/>
  <c r="B19" i="10"/>
  <c r="B14" i="9"/>
  <c r="B20" i="9"/>
  <c r="B19" i="9"/>
  <c r="B15" i="9"/>
  <c r="B16" i="9"/>
  <c r="B18" i="9"/>
  <c r="B28" i="10"/>
  <c r="B16" i="1"/>
  <c r="B13" i="1"/>
  <c r="B28" i="9"/>
  <c r="B28" i="1"/>
  <c r="B12" i="1"/>
  <c r="B11" i="1"/>
  <c r="B15" i="1"/>
  <c r="B14" i="1" l="1"/>
  <c r="B17" i="1"/>
  <c r="B19" i="1"/>
  <c r="B18" i="1"/>
  <c r="B23" i="1" l="1"/>
  <c r="B20" i="1"/>
</calcChain>
</file>

<file path=xl/sharedStrings.xml><?xml version="1.0" encoding="utf-8"?>
<sst xmlns="http://schemas.openxmlformats.org/spreadsheetml/2006/main" count="321" uniqueCount="94">
  <si>
    <t>Reporte de Producción 1</t>
  </si>
  <si>
    <t xml:space="preserve">Proceso </t>
  </si>
  <si>
    <t xml:space="preserve">Marmita </t>
  </si>
  <si>
    <t xml:space="preserve">Fecha </t>
  </si>
  <si>
    <t xml:space="preserve">Folio </t>
  </si>
  <si>
    <t xml:space="preserve">Materia Prima </t>
  </si>
  <si>
    <t xml:space="preserve">Leche de Vaca </t>
  </si>
  <si>
    <t xml:space="preserve">Leche de Cabra </t>
  </si>
  <si>
    <t xml:space="preserve">Azúcar </t>
  </si>
  <si>
    <t xml:space="preserve">Glucosa </t>
  </si>
  <si>
    <t xml:space="preserve">Malto </t>
  </si>
  <si>
    <t xml:space="preserve">Bicarbonato </t>
  </si>
  <si>
    <t xml:space="preserve">Sorbato </t>
  </si>
  <si>
    <t xml:space="preserve">Lecitina </t>
  </si>
  <si>
    <t xml:space="preserve">Grasa </t>
  </si>
  <si>
    <t xml:space="preserve">Kilos </t>
  </si>
  <si>
    <t xml:space="preserve">Lote </t>
  </si>
  <si>
    <t xml:space="preserve">Hora </t>
  </si>
  <si>
    <t xml:space="preserve">Muestra </t>
  </si>
  <si>
    <t xml:space="preserve">Responsable </t>
  </si>
  <si>
    <t xml:space="preserve">Caducidad </t>
  </si>
  <si>
    <t xml:space="preserve">Hora Inicio </t>
  </si>
  <si>
    <t xml:space="preserve">Hora Término </t>
  </si>
  <si>
    <t xml:space="preserve">Verificación de Calidad </t>
  </si>
  <si>
    <t xml:space="preserve">Grados Brix </t>
  </si>
  <si>
    <t xml:space="preserve">Temperatura </t>
  </si>
  <si>
    <t xml:space="preserve">Textura </t>
  </si>
  <si>
    <t xml:space="preserve">Color </t>
  </si>
  <si>
    <t xml:space="preserve">Viscosidad </t>
  </si>
  <si>
    <t xml:space="preserve">Olor </t>
  </si>
  <si>
    <t xml:space="preserve">Sabor </t>
  </si>
  <si>
    <t xml:space="preserve">Material Extraño </t>
  </si>
  <si>
    <t xml:space="preserve">Status </t>
  </si>
  <si>
    <t xml:space="preserve">Nota: </t>
  </si>
  <si>
    <t xml:space="preserve">Aprueba </t>
  </si>
  <si>
    <t xml:space="preserve">Destino de Producto </t>
  </si>
  <si>
    <t>Tipo de Cajeta</t>
  </si>
  <si>
    <t xml:space="preserve">Estimación </t>
  </si>
  <si>
    <t xml:space="preserve">Firma Responsable </t>
  </si>
  <si>
    <t xml:space="preserve">Total Kilos </t>
  </si>
  <si>
    <t xml:space="preserve">Rendimiento </t>
  </si>
  <si>
    <t>Producto</t>
  </si>
  <si>
    <t>Carragenina</t>
  </si>
  <si>
    <t>Folio de liberación</t>
  </si>
  <si>
    <t>Pasta</t>
  </si>
  <si>
    <t>Antiespumante</t>
  </si>
  <si>
    <t>Nuez</t>
  </si>
  <si>
    <t>Tipo de cajeta</t>
  </si>
  <si>
    <t>Coro 68° Brix</t>
  </si>
  <si>
    <t>Cajeton Espesa</t>
  </si>
  <si>
    <t>Cabri Tradicional</t>
  </si>
  <si>
    <t>Cabri Espesa</t>
  </si>
  <si>
    <t>Gloria untable 78° Brix</t>
  </si>
  <si>
    <t>Gloria untable 80° Brix</t>
  </si>
  <si>
    <t>Pasta DDL</t>
  </si>
  <si>
    <t>Conito</t>
  </si>
  <si>
    <t>Horneable</t>
  </si>
  <si>
    <t>Mielmex 65° Brix</t>
  </si>
  <si>
    <t>Cajeton Tradicional</t>
  </si>
  <si>
    <t>Litros a producción</t>
  </si>
  <si>
    <t>Datos de libetación</t>
  </si>
  <si>
    <t>cP</t>
  </si>
  <si>
    <t xml:space="preserve">Cm en consistómetro </t>
  </si>
  <si>
    <t>Hora</t>
  </si>
  <si>
    <t>Grados Brix</t>
  </si>
  <si>
    <t>Manómetro</t>
  </si>
  <si>
    <t>Hora 0</t>
  </si>
  <si>
    <t>Hora 1</t>
  </si>
  <si>
    <t>Hora 2</t>
  </si>
  <si>
    <t>Hora 3</t>
  </si>
  <si>
    <t>Hora 4</t>
  </si>
  <si>
    <t>Hora 5</t>
  </si>
  <si>
    <t>Fin</t>
  </si>
  <si>
    <t>PSI</t>
  </si>
  <si>
    <t xml:space="preserve">Hora 4 </t>
  </si>
  <si>
    <t>Temperatura</t>
  </si>
  <si>
    <t>°C</t>
  </si>
  <si>
    <t>Verificación de Calidad del Producto</t>
  </si>
  <si>
    <t>N/A</t>
  </si>
  <si>
    <t>70°C a 95°C</t>
  </si>
  <si>
    <t>PR-PR-01-04</t>
  </si>
  <si>
    <t>Cajeton Esp Chepo</t>
  </si>
  <si>
    <t>Pasta Oblea Coro</t>
  </si>
  <si>
    <t>Pasta Oblea Cajeton</t>
  </si>
  <si>
    <t>Colador</t>
  </si>
  <si>
    <t>Estado de inicio</t>
  </si>
  <si>
    <t>Bueno</t>
  </si>
  <si>
    <t>Malo</t>
  </si>
  <si>
    <t>Estado al final</t>
  </si>
  <si>
    <t>PR-PR-01-05</t>
  </si>
  <si>
    <t>ANGEL AM</t>
  </si>
  <si>
    <t>A-6646</t>
  </si>
  <si>
    <t>A-6647</t>
  </si>
  <si>
    <t>A-6648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</si>
</sst>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7" fillId="0" borderId="0" xfId="0" applyFont="1"/>
    <xf numFmtId="0" fontId="0" fillId="0" borderId="43" xfId="0" applyBorder="1"/>
    <xf numFmtId="0" fontId="0" fillId="0" borderId="44" xfId="0" applyBorder="1"/>
    <xf numFmtId="0" fontId="0" fillId="0" borderId="25" xfId="0" applyBorder="1"/>
    <xf numFmtId="0" fontId="7" fillId="0" borderId="3" xfId="0" applyFont="1" applyBorder="1"/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5" fillId="0" borderId="0" xfId="0" applyFont="1" applyAlignment="1" applyProtection="1">
      <alignment vertical="center" wrapText="1"/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 wrapText="1"/>
      <protection hidden="1"/>
    </xf>
    <xf numFmtId="0" fontId="7" fillId="0" borderId="0" xfId="0" applyFont="1" applyAlignment="1" applyProtection="1">
      <alignment horizontal="right"/>
      <protection hidden="1"/>
    </xf>
    <xf numFmtId="1" fontId="7" fillId="0" borderId="0" xfId="0" applyNumberFormat="1" applyFont="1" applyAlignment="1" applyProtection="1">
      <alignment horizontal="right"/>
      <protection hidden="1"/>
    </xf>
    <xf numFmtId="0" fontId="7" fillId="2" borderId="42" xfId="0" applyFont="1" applyFill="1" applyBorder="1" applyAlignment="1" applyProtection="1">
      <alignment horizontal="center" vertical="center"/>
      <protection hidden="1"/>
    </xf>
    <xf numFmtId="0" fontId="7" fillId="2" borderId="3" xfId="0" applyFont="1" applyFill="1" applyBorder="1" applyAlignment="1" applyProtection="1">
      <alignment horizontal="center" vertical="center"/>
      <protection hidden="1"/>
    </xf>
    <xf numFmtId="0" fontId="4" fillId="0" borderId="24" xfId="0" applyFont="1" applyBorder="1" applyProtection="1">
      <protection hidden="1"/>
    </xf>
    <xf numFmtId="0" fontId="4" fillId="0" borderId="34" xfId="0" applyFont="1" applyBorder="1" applyProtection="1">
      <protection hidden="1"/>
    </xf>
    <xf numFmtId="0" fontId="4" fillId="0" borderId="8" xfId="0" applyFont="1" applyBorder="1" applyProtection="1">
      <protection hidden="1"/>
    </xf>
    <xf numFmtId="1" fontId="0" fillId="0" borderId="9" xfId="0" applyNumberFormat="1" applyBorder="1" applyAlignment="1" applyProtection="1">
      <alignment horizontal="center"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164" fontId="0" fillId="0" borderId="9" xfId="0" applyNumberFormat="1" applyBorder="1" applyAlignment="1" applyProtection="1">
      <alignment horizontal="center" vertical="center"/>
      <protection hidden="1"/>
    </xf>
    <xf numFmtId="2" fontId="0" fillId="0" borderId="9" xfId="0" applyNumberFormat="1" applyBorder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right" vertical="center"/>
      <protection hidden="1"/>
    </xf>
    <xf numFmtId="0" fontId="4" fillId="0" borderId="24" xfId="0" applyFont="1" applyBorder="1" applyAlignment="1" applyProtection="1">
      <alignment horizontal="center" vertical="center"/>
      <protection hidden="1"/>
    </xf>
    <xf numFmtId="0" fontId="4" fillId="0" borderId="25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Protection="1">
      <protection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5" xfId="0" applyFont="1" applyBorder="1" applyProtection="1">
      <protection hidden="1"/>
    </xf>
    <xf numFmtId="0" fontId="4" fillId="0" borderId="1" xfId="0" applyFont="1" applyBorder="1" applyProtection="1"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Protection="1">
      <protection hidden="1"/>
    </xf>
    <xf numFmtId="0" fontId="4" fillId="0" borderId="27" xfId="0" applyFont="1" applyBorder="1" applyProtection="1">
      <protection hidden="1"/>
    </xf>
    <xf numFmtId="0" fontId="4" fillId="0" borderId="23" xfId="0" applyFont="1" applyBorder="1" applyProtection="1"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0" fontId="4" fillId="0" borderId="0" xfId="0" applyFont="1" applyAlignment="1" applyProtection="1">
      <alignment horizontal="right"/>
      <protection hidden="1"/>
    </xf>
    <xf numFmtId="0" fontId="4" fillId="0" borderId="5" xfId="0" applyFont="1" applyBorder="1" applyAlignment="1" applyProtection="1">
      <alignment vertical="center"/>
      <protection hidden="1"/>
    </xf>
    <xf numFmtId="0" fontId="4" fillId="0" borderId="9" xfId="0" applyFont="1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/>
      <protection hidden="1"/>
    </xf>
    <xf numFmtId="0" fontId="4" fillId="0" borderId="40" xfId="0" applyFont="1" applyBorder="1" applyProtection="1">
      <protection hidden="1"/>
    </xf>
    <xf numFmtId="0" fontId="4" fillId="0" borderId="35" xfId="0" applyFont="1" applyBorder="1" applyAlignment="1" applyProtection="1">
      <alignment horizontal="center"/>
      <protection hidden="1"/>
    </xf>
    <xf numFmtId="0" fontId="4" fillId="0" borderId="36" xfId="0" applyFont="1" applyBorder="1" applyAlignment="1" applyProtection="1">
      <alignment horizontal="center"/>
      <protection hidden="1"/>
    </xf>
    <xf numFmtId="0" fontId="4" fillId="0" borderId="22" xfId="0" applyFont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8" fillId="0" borderId="1" xfId="0" applyFont="1" applyBorder="1" applyProtection="1">
      <protection hidden="1"/>
    </xf>
    <xf numFmtId="0" fontId="7" fillId="0" borderId="1" xfId="0" applyFont="1" applyBorder="1" applyProtection="1">
      <protection hidden="1"/>
    </xf>
    <xf numFmtId="10" fontId="8" fillId="0" borderId="1" xfId="1" applyNumberFormat="1" applyFont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vertical="center"/>
      <protection hidden="1"/>
    </xf>
    <xf numFmtId="49" fontId="4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Protection="1">
      <protection hidden="1"/>
    </xf>
    <xf numFmtId="10" fontId="8" fillId="0" borderId="0" xfId="1" applyNumberFormat="1" applyFont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0" fillId="0" borderId="17" xfId="0" applyBorder="1" applyProtection="1">
      <protection hidden="1"/>
    </xf>
    <xf numFmtId="15" fontId="7" fillId="0" borderId="0" xfId="0" applyNumberFormat="1" applyFont="1" applyAlignment="1" applyProtection="1">
      <alignment horizontal="center"/>
      <protection hidden="1"/>
    </xf>
    <xf numFmtId="0" fontId="7" fillId="3" borderId="7" xfId="0" applyFont="1" applyFill="1" applyBorder="1" applyAlignment="1" applyProtection="1">
      <alignment horizontal="right"/>
      <protection locked="0" hidden="1"/>
    </xf>
    <xf numFmtId="0" fontId="7" fillId="0" borderId="1" xfId="0" applyFont="1" applyBorder="1" applyAlignment="1" applyProtection="1">
      <alignment horizontal="center"/>
      <protection hidden="1"/>
    </xf>
    <xf numFmtId="0" fontId="0" fillId="3" borderId="9" xfId="0" applyFill="1" applyBorder="1" applyAlignment="1" applyProtection="1">
      <alignment horizontal="center" vertical="center"/>
      <protection locked="0" hidden="1"/>
    </xf>
    <xf numFmtId="0" fontId="7" fillId="0" borderId="0" xfId="0" applyFont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7" fillId="2" borderId="2" xfId="0" applyFont="1" applyFill="1" applyBorder="1" applyAlignment="1" applyProtection="1">
      <alignment horizont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4" xfId="0" applyFont="1" applyFill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/>
      <protection hidden="1"/>
    </xf>
    <xf numFmtId="20" fontId="4" fillId="0" borderId="4" xfId="0" applyNumberFormat="1" applyFont="1" applyBorder="1" applyAlignment="1" applyProtection="1">
      <alignment horizontal="center" vertical="center"/>
      <protection hidden="1"/>
    </xf>
    <xf numFmtId="0" fontId="4" fillId="0" borderId="32" xfId="0" applyFont="1" applyBorder="1" applyAlignment="1" applyProtection="1">
      <alignment horizontal="center" vertical="center"/>
      <protection hidden="1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8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37" xfId="0" applyFont="1" applyBorder="1" applyAlignment="1" applyProtection="1">
      <alignment horizontal="center"/>
      <protection hidden="1"/>
    </xf>
    <xf numFmtId="0" fontId="7" fillId="0" borderId="3" xfId="0" applyFont="1" applyBorder="1" applyProtection="1">
      <protection hidden="1"/>
    </xf>
    <xf numFmtId="0" fontId="7" fillId="2" borderId="28" xfId="0" applyFont="1" applyFill="1" applyBorder="1" applyAlignment="1" applyProtection="1">
      <alignment horizontal="center" vertical="center"/>
      <protection hidden="1"/>
    </xf>
    <xf numFmtId="20" fontId="4" fillId="0" borderId="0" xfId="0" applyNumberFormat="1" applyFont="1" applyAlignment="1" applyProtection="1">
      <alignment horizontal="center" vertical="center"/>
      <protection hidden="1"/>
    </xf>
    <xf numFmtId="0" fontId="7" fillId="2" borderId="45" xfId="0" applyFont="1" applyFill="1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49" fontId="0" fillId="0" borderId="11" xfId="0" applyNumberFormat="1" applyBorder="1" applyAlignment="1" applyProtection="1">
      <alignment horizontal="center" vertical="center"/>
      <protection hidden="1"/>
    </xf>
    <xf numFmtId="11" fontId="0" fillId="0" borderId="11" xfId="0" applyNumberFormat="1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2" fontId="0" fillId="0" borderId="22" xfId="0" applyNumberFormat="1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7" fillId="2" borderId="27" xfId="0" applyFont="1" applyFill="1" applyBorder="1" applyAlignment="1" applyProtection="1">
      <alignment horizontal="center" vertical="center"/>
      <protection hidden="1"/>
    </xf>
    <xf numFmtId="0" fontId="7" fillId="2" borderId="31" xfId="0" applyFont="1" applyFill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vertical="center"/>
      <protection locked="0" hidden="1"/>
    </xf>
    <xf numFmtId="0" fontId="7" fillId="0" borderId="14" xfId="0" applyFont="1" applyBorder="1" applyAlignment="1" applyProtection="1">
      <alignment vertical="center"/>
      <protection locked="0" hidden="1"/>
    </xf>
    <xf numFmtId="0" fontId="7" fillId="0" borderId="13" xfId="0" applyFont="1" applyBorder="1" applyAlignment="1" applyProtection="1">
      <alignment vertical="center"/>
      <protection locked="0" hidden="1"/>
    </xf>
    <xf numFmtId="0" fontId="7" fillId="0" borderId="29" xfId="0" applyFont="1" applyBorder="1" applyAlignment="1" applyProtection="1">
      <alignment vertical="center"/>
      <protection locked="0" hidden="1"/>
    </xf>
    <xf numFmtId="0" fontId="7" fillId="0" borderId="0" xfId="0" applyFont="1" applyAlignment="1" applyProtection="1">
      <alignment vertical="center"/>
      <protection locked="0" hidden="1"/>
    </xf>
    <xf numFmtId="0" fontId="7" fillId="0" borderId="30" xfId="0" applyFont="1" applyBorder="1" applyAlignment="1" applyProtection="1">
      <alignment vertical="center"/>
      <protection locked="0" hidden="1"/>
    </xf>
    <xf numFmtId="0" fontId="7" fillId="0" borderId="27" xfId="0" applyFont="1" applyBorder="1" applyAlignment="1" applyProtection="1">
      <alignment vertical="center"/>
      <protection locked="0" hidden="1"/>
    </xf>
    <xf numFmtId="0" fontId="7" fillId="0" borderId="31" xfId="0" applyFont="1" applyBorder="1" applyAlignment="1" applyProtection="1">
      <alignment vertical="center"/>
      <protection locked="0" hidden="1"/>
    </xf>
    <xf numFmtId="0" fontId="7" fillId="0" borderId="23" xfId="0" applyFont="1" applyBorder="1" applyAlignment="1" applyProtection="1">
      <alignment vertical="center"/>
      <protection locked="0" hidden="1"/>
    </xf>
    <xf numFmtId="0" fontId="10" fillId="0" borderId="3" xfId="0" applyFont="1" applyBorder="1" applyAlignment="1" applyProtection="1">
      <alignment horizontal="center" wrapText="1"/>
      <protection hidden="1"/>
    </xf>
    <xf numFmtId="0" fontId="0" fillId="0" borderId="3" xfId="0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 applyProtection="1">
      <alignment horizontal="center" vertical="center"/>
      <protection hidden="1"/>
    </xf>
    <xf numFmtId="0" fontId="11" fillId="0" borderId="3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49" fontId="0" fillId="0" borderId="0" xfId="0" applyNumberFormat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0" fillId="0" borderId="1" xfId="0" applyBorder="1" applyProtection="1">
      <protection hidden="1"/>
    </xf>
    <xf numFmtId="0" fontId="4" fillId="0" borderId="33" xfId="0" applyFont="1" applyBorder="1" applyProtection="1">
      <protection hidden="1"/>
    </xf>
    <xf numFmtId="0" fontId="7" fillId="0" borderId="15" xfId="0" applyFont="1" applyBorder="1" applyAlignment="1" applyProtection="1">
      <alignment horizontal="center"/>
      <protection hidden="1"/>
    </xf>
    <xf numFmtId="0" fontId="7" fillId="0" borderId="26" xfId="0" applyFont="1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/>
      <protection hidden="1"/>
    </xf>
    <xf numFmtId="0" fontId="7" fillId="0" borderId="47" xfId="0" applyFont="1" applyBorder="1" applyAlignment="1" applyProtection="1">
      <alignment horizontal="center"/>
      <protection hidden="1"/>
    </xf>
    <xf numFmtId="0" fontId="7" fillId="0" borderId="25" xfId="0" applyFont="1" applyBorder="1" applyAlignment="1" applyProtection="1">
      <alignment horizontal="center"/>
      <protection hidden="1"/>
    </xf>
    <xf numFmtId="0" fontId="7" fillId="0" borderId="28" xfId="0" applyFont="1" applyBorder="1" applyAlignment="1" applyProtection="1">
      <alignment horizontal="center"/>
      <protection hidden="1"/>
    </xf>
    <xf numFmtId="0" fontId="7" fillId="0" borderId="31" xfId="0" applyFont="1" applyBorder="1" applyAlignment="1" applyProtection="1">
      <alignment vertical="center"/>
      <protection hidden="1"/>
    </xf>
    <xf numFmtId="0" fontId="7" fillId="0" borderId="1" xfId="0" applyFont="1" applyBorder="1" applyAlignment="1" applyProtection="1">
      <alignment vertical="center"/>
      <protection hidden="1"/>
    </xf>
    <xf numFmtId="0" fontId="7" fillId="0" borderId="26" xfId="0" applyFont="1" applyBorder="1" applyAlignment="1" applyProtection="1">
      <alignment horizontal="center" vertical="center"/>
      <protection hidden="1"/>
    </xf>
    <xf numFmtId="0" fontId="7" fillId="0" borderId="25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/>
      <protection locked="0" hidden="1"/>
    </xf>
    <xf numFmtId="0" fontId="7" fillId="0" borderId="15" xfId="0" applyFont="1" applyBorder="1" applyAlignment="1" applyProtection="1">
      <alignment horizontal="right"/>
      <protection hidden="1"/>
    </xf>
    <xf numFmtId="0" fontId="7" fillId="0" borderId="26" xfId="0" applyFont="1" applyBorder="1" applyAlignment="1" applyProtection="1">
      <alignment horizontal="right"/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6" fillId="0" borderId="11" xfId="0" applyFont="1" applyBorder="1" applyProtection="1">
      <protection hidden="1"/>
    </xf>
    <xf numFmtId="0" fontId="5" fillId="0" borderId="18" xfId="0" applyFont="1" applyBorder="1" applyProtection="1">
      <protection hidden="1"/>
    </xf>
    <xf numFmtId="0" fontId="6" fillId="0" borderId="50" xfId="0" applyFont="1" applyBorder="1" applyProtection="1">
      <protection hidden="1"/>
    </xf>
    <xf numFmtId="0" fontId="5" fillId="0" borderId="51" xfId="0" applyFont="1" applyBorder="1" applyProtection="1">
      <protection hidden="1"/>
    </xf>
    <xf numFmtId="0" fontId="10" fillId="0" borderId="47" xfId="0" applyFont="1" applyBorder="1" applyProtection="1">
      <protection hidden="1"/>
    </xf>
    <xf numFmtId="0" fontId="13" fillId="0" borderId="43" xfId="0" applyFont="1" applyBorder="1" applyProtection="1">
      <protection hidden="1"/>
    </xf>
    <xf numFmtId="0" fontId="13" fillId="0" borderId="44" xfId="0" applyFont="1" applyBorder="1" applyProtection="1">
      <protection hidden="1"/>
    </xf>
    <xf numFmtId="0" fontId="10" fillId="0" borderId="49" xfId="0" applyFont="1" applyBorder="1" applyAlignment="1" applyProtection="1">
      <alignment horizontal="center"/>
      <protection hidden="1"/>
    </xf>
    <xf numFmtId="0" fontId="10" fillId="0" borderId="48" xfId="0" applyFont="1" applyBorder="1" applyAlignment="1" applyProtection="1">
      <alignment horizontal="center"/>
      <protection hidden="1"/>
    </xf>
    <xf numFmtId="165" fontId="0" fillId="0" borderId="9" xfId="0" applyNumberForma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10" fillId="0" borderId="31" xfId="0" applyFont="1" applyBorder="1" applyAlignment="1" applyProtection="1">
      <alignment horizontal="center"/>
      <protection hidden="1"/>
    </xf>
    <xf numFmtId="0" fontId="7" fillId="0" borderId="37" xfId="0" applyFont="1" applyBorder="1" applyAlignment="1" applyProtection="1">
      <alignment horizontal="center"/>
      <protection hidden="1"/>
    </xf>
    <xf numFmtId="0" fontId="10" fillId="2" borderId="2" xfId="0" applyFont="1" applyFill="1" applyBorder="1" applyAlignment="1" applyProtection="1">
      <alignment horizontal="center"/>
      <protection hidden="1"/>
    </xf>
    <xf numFmtId="0" fontId="10" fillId="2" borderId="21" xfId="0" applyFont="1" applyFill="1" applyBorder="1" applyAlignment="1" applyProtection="1">
      <alignment horizontal="center"/>
      <protection hidden="1"/>
    </xf>
    <xf numFmtId="0" fontId="10" fillId="2" borderId="4" xfId="0" applyFont="1" applyFill="1" applyBorder="1" applyAlignment="1" applyProtection="1">
      <alignment horizontal="center"/>
      <protection hidden="1"/>
    </xf>
    <xf numFmtId="0" fontId="4" fillId="0" borderId="35" xfId="0" applyFont="1" applyBorder="1" applyAlignment="1" applyProtection="1">
      <alignment horizontal="center"/>
      <protection hidden="1"/>
    </xf>
    <xf numFmtId="0" fontId="4" fillId="0" borderId="36" xfId="0" applyFont="1" applyBorder="1" applyAlignment="1" applyProtection="1">
      <alignment horizontal="center"/>
      <protection hidden="1"/>
    </xf>
    <xf numFmtId="0" fontId="4" fillId="0" borderId="20" xfId="0" applyFont="1" applyBorder="1" applyAlignment="1" applyProtection="1">
      <alignment horizontal="center"/>
      <protection hidden="1"/>
    </xf>
    <xf numFmtId="0" fontId="4" fillId="0" borderId="34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7" fillId="2" borderId="29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4" fillId="0" borderId="32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4" fillId="0" borderId="15" xfId="0" applyFont="1" applyBorder="1" applyAlignment="1" applyProtection="1">
      <alignment horizontal="center" vertical="center"/>
      <protection hidden="1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16" xfId="0" applyFont="1" applyBorder="1" applyAlignment="1" applyProtection="1">
      <alignment horizontal="center" vertical="center"/>
      <protection hidden="1"/>
    </xf>
    <xf numFmtId="0" fontId="7" fillId="2" borderId="27" xfId="0" applyFont="1" applyFill="1" applyBorder="1" applyAlignment="1" applyProtection="1">
      <alignment horizontal="center" vertical="center"/>
      <protection hidden="1"/>
    </xf>
    <xf numFmtId="0" fontId="7" fillId="2" borderId="31" xfId="0" applyFont="1" applyFill="1" applyBorder="1" applyAlignment="1" applyProtection="1">
      <alignment horizontal="center" vertical="center"/>
      <protection hidden="1"/>
    </xf>
    <xf numFmtId="0" fontId="7" fillId="2" borderId="23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21" xfId="0" applyFont="1" applyFill="1" applyBorder="1" applyAlignment="1" applyProtection="1">
      <alignment horizontal="center" vertical="center"/>
      <protection hidden="1"/>
    </xf>
    <xf numFmtId="0" fontId="7" fillId="2" borderId="4" xfId="0" applyFont="1" applyFill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/>
      <protection locked="0" hidden="1"/>
    </xf>
    <xf numFmtId="15" fontId="7" fillId="0" borderId="1" xfId="0" applyNumberFormat="1" applyFont="1" applyBorder="1" applyAlignment="1" applyProtection="1">
      <alignment horizontal="center"/>
      <protection locked="0" hidden="1"/>
    </xf>
    <xf numFmtId="49" fontId="4" fillId="0" borderId="1" xfId="0" applyNumberFormat="1" applyFont="1" applyBorder="1" applyAlignment="1" applyProtection="1">
      <alignment horizontal="center"/>
      <protection locked="0" hidden="1"/>
    </xf>
    <xf numFmtId="0" fontId="12" fillId="0" borderId="42" xfId="0" applyFont="1" applyBorder="1" applyAlignment="1" applyProtection="1">
      <alignment horizontal="center" vertical="center"/>
      <protection hidden="1"/>
    </xf>
    <xf numFmtId="0" fontId="12" fillId="0" borderId="46" xfId="0" applyFont="1" applyBorder="1" applyAlignment="1" applyProtection="1">
      <alignment horizontal="center" vertical="center"/>
      <protection hidden="1"/>
    </xf>
    <xf numFmtId="0" fontId="12" fillId="0" borderId="45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wrapText="1"/>
      <protection hidden="1"/>
    </xf>
    <xf numFmtId="0" fontId="0" fillId="0" borderId="1" xfId="0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0" fillId="0" borderId="7" xfId="0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15" fontId="4" fillId="0" borderId="7" xfId="0" applyNumberFormat="1" applyFont="1" applyBorder="1" applyAlignment="1" applyProtection="1">
      <alignment horizontal="center" vertical="center"/>
      <protection locked="0" hidden="1"/>
    </xf>
    <xf numFmtId="20" fontId="4" fillId="0" borderId="2" xfId="0" applyNumberFormat="1" applyFont="1" applyBorder="1" applyAlignment="1" applyProtection="1">
      <alignment horizontal="center" vertical="center"/>
      <protection hidden="1"/>
    </xf>
    <xf numFmtId="20" fontId="4" fillId="0" borderId="4" xfId="0" applyNumberFormat="1" applyFont="1" applyBorder="1" applyAlignment="1" applyProtection="1">
      <alignment horizontal="center" vertical="center"/>
      <protection hidden="1"/>
    </xf>
    <xf numFmtId="0" fontId="12" fillId="0" borderId="21" xfId="0" applyFont="1" applyBorder="1" applyAlignment="1" applyProtection="1">
      <alignment horizontal="center" vertical="center"/>
      <protection hidden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83344</xdr:colOff>
      <xdr:row>0</xdr:row>
      <xdr:rowOff>0</xdr:rowOff>
    </xdr:from>
    <xdr:to>
      <xdr:col>2</xdr:col>
      <xdr:colOff>228206</xdr:colOff>
      <xdr:row>5</xdr:row>
      <xdr:rowOff>95249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A30812-257A-46B9-239B-134B22B283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793" t="39125" r="35148" b="37029"/>
        <a:stretch/>
      </xdr:blipFill>
      <xdr:spPr>
        <a:xfrm>
          <a:off x="83344" y="0"/>
          <a:ext cx="2426100" cy="1047749"/>
        </a:xfrm>
        <a:prstGeom prst="rect">
          <a:avLst/>
        </a:prstGeom>
      </xdr:spPr>
    </xdr:pic>
    <xdr:clientData/>
  </xdr:twoCellAnchor>
  <xdr:twoCellAnchor editAs="oneCell">
    <xdr:from>
      <xdr:col>10</xdr:col>
      <xdr:colOff>166687</xdr:colOff>
      <xdr:row>0</xdr:row>
      <xdr:rowOff>0</xdr:rowOff>
    </xdr:from>
    <xdr:to>
      <xdr:col>13</xdr:col>
      <xdr:colOff>382162</xdr:colOff>
      <xdr:row>6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F6C582-3B0D-8279-EBD2-5236B7A94F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5030" t="38894" r="35474" b="36219"/>
        <a:stretch/>
      </xdr:blipFill>
      <xdr:spPr>
        <a:xfrm>
          <a:off x="9298781" y="0"/>
          <a:ext cx="2508619" cy="1190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178592</xdr:colOff>
      <xdr:row>0</xdr:row>
      <xdr:rowOff>1</xdr:rowOff>
    </xdr:from>
    <xdr:to>
      <xdr:col>13</xdr:col>
      <xdr:colOff>389305</xdr:colOff>
      <xdr:row>5</xdr:row>
      <xdr:rowOff>95251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027BA2-B2A1-4D88-995A-159DCB4B92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30" t="38894" r="35474" b="36219"/>
        <a:stretch/>
      </xdr:blipFill>
      <xdr:spPr>
        <a:xfrm>
          <a:off x="9137535" y="1"/>
          <a:ext cx="2431399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1987</xdr:colOff>
      <xdr:row>5</xdr:row>
      <xdr:rowOff>95249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B9BA95-7F73-4277-9777-FB4EDCA22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793" t="39125" r="35148" b="37029"/>
        <a:stretch/>
      </xdr:blipFill>
      <xdr:spPr>
        <a:xfrm>
          <a:off x="0" y="0"/>
          <a:ext cx="2353301" cy="1047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178592</xdr:colOff>
      <xdr:row>0</xdr:row>
      <xdr:rowOff>1</xdr:rowOff>
    </xdr:from>
    <xdr:to>
      <xdr:col>13</xdr:col>
      <xdr:colOff>389305</xdr:colOff>
      <xdr:row>5</xdr:row>
      <xdr:rowOff>95251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589772-0BCA-4578-876B-64609FC687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30" t="38894" r="35474" b="36219"/>
        <a:stretch/>
      </xdr:blipFill>
      <xdr:spPr>
        <a:xfrm>
          <a:off x="9453561" y="1"/>
          <a:ext cx="2508619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1987</xdr:colOff>
      <xdr:row>5</xdr:row>
      <xdr:rowOff>95249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2E91AC9-1A85-4121-8C9D-8CDB65BA4C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3793" t="39125" r="35148" b="37029"/>
        <a:stretch/>
      </xdr:blipFill>
      <xdr:spPr>
        <a:xfrm>
          <a:off x="0" y="0"/>
          <a:ext cx="2426100" cy="1047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8"/>
  <sheetViews>
    <sheetView showGridLines="0" view="pageLayout" zoomScale="80" zoomScaleNormal="100" zoomScalePageLayoutView="80" workbookViewId="0">
      <selection activeCell="B7" sqref="B7:C7"/>
    </sheetView>
  </sheetViews>
  <sheetFormatPr baseColWidth="10" defaultColWidth="3" defaultRowHeight="15" x14ac:dyDescent="0.25"/>
  <cols>
    <col min="1" max="1" width="17" style="7" customWidth="1"/>
    <col min="2" max="2" width="14.85546875" style="7" customWidth="1"/>
    <col min="3" max="3" width="19.7109375" style="7" customWidth="1"/>
    <col min="4" max="4" width="14.5703125" style="7" customWidth="1"/>
    <col min="5" max="5" width="4" style="7" customWidth="1"/>
    <col min="6" max="6" width="14.85546875" style="7" customWidth="1"/>
    <col min="7" max="7" width="13" style="7" customWidth="1"/>
    <col min="8" max="8" width="12.85546875" style="7" customWidth="1"/>
    <col min="9" max="9" width="9.140625" style="7" customWidth="1"/>
    <col min="10" max="10" width="7.28515625" style="7" customWidth="1"/>
    <col min="11" max="11" width="15.42578125" style="7" customWidth="1"/>
    <col min="12" max="12" width="6.42578125" style="7" customWidth="1"/>
    <col min="13" max="13" width="10.28515625" style="7" customWidth="1"/>
    <col min="14" max="14" width="9.5703125" style="7" customWidth="1"/>
    <col min="15" max="16384" width="3" style="7"/>
  </cols>
  <sheetData>
    <row r="1" spans="1:14" ht="15" customHeight="1" x14ac:dyDescent="0.25">
      <c r="A1" s="6"/>
      <c r="B1" s="6"/>
      <c r="C1" s="6"/>
      <c r="D1" s="179" t="s">
        <v>0</v>
      </c>
      <c r="E1" s="179"/>
      <c r="F1" s="179"/>
      <c r="G1" s="179"/>
      <c r="H1" s="179"/>
      <c r="I1" s="179"/>
      <c r="J1" s="6"/>
      <c r="K1" s="6"/>
      <c r="L1" s="6"/>
      <c r="M1" s="6"/>
    </row>
    <row r="2" spans="1:14" ht="15" customHeight="1" x14ac:dyDescent="0.25">
      <c r="A2" s="8"/>
      <c r="B2" s="8"/>
      <c r="C2" s="8"/>
      <c r="D2" s="179"/>
      <c r="E2" s="179"/>
      <c r="F2" s="179"/>
      <c r="G2" s="179"/>
      <c r="H2" s="179"/>
      <c r="I2" s="179"/>
      <c r="J2" s="8"/>
      <c r="K2" s="8"/>
      <c r="L2" s="8"/>
      <c r="M2" s="8"/>
    </row>
    <row r="3" spans="1:14" ht="15" customHeight="1" x14ac:dyDescent="0.25">
      <c r="A3" s="9"/>
      <c r="B3" s="9"/>
      <c r="C3" s="9"/>
      <c r="D3" s="179"/>
      <c r="E3" s="179"/>
      <c r="F3" s="179"/>
      <c r="G3" s="179"/>
      <c r="H3" s="179"/>
      <c r="I3" s="179"/>
      <c r="J3" s="9"/>
      <c r="K3" s="9"/>
      <c r="L3" s="9"/>
      <c r="M3" s="9"/>
    </row>
    <row r="4" spans="1:14" ht="15" customHeight="1" x14ac:dyDescent="0.25">
      <c r="A4" s="10"/>
      <c r="B4" s="10"/>
      <c r="C4" s="10"/>
      <c r="D4" s="179"/>
      <c r="E4" s="179"/>
      <c r="F4" s="179"/>
      <c r="G4" s="179"/>
      <c r="H4" s="179"/>
      <c r="I4" s="179"/>
      <c r="J4" s="10"/>
      <c r="K4" s="10"/>
      <c r="L4" s="10"/>
      <c r="M4" s="10"/>
    </row>
    <row r="5" spans="1:14" ht="15" customHeight="1" x14ac:dyDescent="0.25">
      <c r="A5" s="8"/>
      <c r="B5" s="8"/>
      <c r="C5" s="8"/>
      <c r="D5" s="179"/>
      <c r="E5" s="179"/>
      <c r="F5" s="179"/>
      <c r="G5" s="179"/>
      <c r="H5" s="179"/>
      <c r="I5" s="179"/>
      <c r="J5" s="8"/>
      <c r="K5" s="8"/>
      <c r="L5" s="8"/>
      <c r="M5" s="8"/>
    </row>
    <row r="6" spans="1:14" x14ac:dyDescent="0.25">
      <c r="A6" s="6"/>
      <c r="B6" s="6"/>
      <c r="C6" s="6"/>
      <c r="D6" s="11"/>
      <c r="E6" s="11"/>
      <c r="F6" s="11"/>
      <c r="G6" s="11"/>
      <c r="H6" s="12"/>
      <c r="I6" s="12"/>
      <c r="J6" s="11"/>
      <c r="K6" s="11"/>
      <c r="L6" s="11"/>
      <c r="M6" s="11"/>
    </row>
    <row r="7" spans="1:14" x14ac:dyDescent="0.25">
      <c r="A7" s="13" t="s">
        <v>1</v>
      </c>
      <c r="B7" s="171" t="s">
        <v>57</v>
      </c>
      <c r="C7" s="171"/>
      <c r="D7" s="13" t="s">
        <v>2</v>
      </c>
      <c r="E7" s="171">
        <v>1</v>
      </c>
      <c r="F7" s="171"/>
      <c r="G7" s="13" t="s">
        <v>3</v>
      </c>
      <c r="H7" s="172">
        <v>45784</v>
      </c>
      <c r="I7" s="172"/>
      <c r="J7" s="172"/>
      <c r="K7" s="13" t="s">
        <v>4</v>
      </c>
      <c r="L7" s="129" t="s">
        <v>91</v>
      </c>
      <c r="M7" s="13"/>
      <c r="N7" s="14"/>
    </row>
    <row r="8" spans="1:14" x14ac:dyDescent="0.25">
      <c r="A8" s="13" t="s">
        <v>59</v>
      </c>
      <c r="B8" s="63">
        <v>3800</v>
      </c>
      <c r="C8" s="54"/>
      <c r="D8" s="13"/>
      <c r="E8" s="54"/>
      <c r="F8" s="54"/>
      <c r="G8" s="13"/>
      <c r="H8" s="62"/>
      <c r="I8" s="62"/>
      <c r="J8" s="62"/>
      <c r="K8" s="13"/>
      <c r="L8" s="54"/>
      <c r="M8" s="13"/>
      <c r="N8" s="14"/>
    </row>
    <row r="9" spans="1:14" ht="15.75" thickBot="1" x14ac:dyDescent="0.3"/>
    <row r="10" spans="1:14" ht="15.75" thickBot="1" x14ac:dyDescent="0.3">
      <c r="A10" s="15" t="s">
        <v>5</v>
      </c>
      <c r="B10" s="16" t="s">
        <v>15</v>
      </c>
      <c r="C10" s="86" t="s">
        <v>63</v>
      </c>
      <c r="D10" s="66"/>
      <c r="F10" s="13" t="s">
        <v>18</v>
      </c>
      <c r="G10" s="173"/>
      <c r="H10" s="173"/>
      <c r="J10" s="13" t="s">
        <v>16</v>
      </c>
      <c r="K10" s="180"/>
      <c r="L10" s="181"/>
      <c r="M10" s="181"/>
      <c r="N10" s="181"/>
    </row>
    <row r="11" spans="1:14" ht="27.95" customHeight="1" x14ac:dyDescent="0.25">
      <c r="A11" s="17" t="s">
        <v>6</v>
      </c>
      <c r="B11" s="20">
        <f>IF($B$7="Mielmex 65° Brix",$B$8*0,IF($B$7="Coro 68° Brix",$B$8*0.2,IF($B$7="Cajeton Tradicional",$B$8*0,IF($B$7="Cajeton Espesa",$B$8*0,IF($B$7="Horneable",$B$8*1,IF($B$7="Pasta DDL",$B$8*0.8,IF($B$7="Gloria untable 78° Brix","",IF($B$7="Gloria untable 80° Brix","",IF($B$7="Pasta Oblea","",IF($B$7="Conito",$B$8*0.5,0))))))))))</f>
        <v>0</v>
      </c>
      <c r="C11" s="87"/>
      <c r="D11" s="85"/>
      <c r="F11" s="13" t="s">
        <v>19</v>
      </c>
      <c r="G11" s="182" t="s">
        <v>90</v>
      </c>
      <c r="H11" s="183"/>
      <c r="J11" s="13" t="s">
        <v>20</v>
      </c>
      <c r="K11" s="184"/>
      <c r="L11" s="184"/>
      <c r="M11" s="184"/>
      <c r="N11" s="184"/>
    </row>
    <row r="12" spans="1:14" ht="27.95" customHeight="1" thickBot="1" x14ac:dyDescent="0.3">
      <c r="A12" s="18" t="s">
        <v>7</v>
      </c>
      <c r="B12" s="20">
        <f>IF($B$7="Mielmex 65° Brix",$B$8*1,IF($B$7="Coro 68° Brix",$B$8*0.8,IF($B$7="Cajeton Tradicional",$B$8*1,IF($B$7="Cajeton Espesa",$B$8*1,IF($B$7="Horneable",$B$8*0,IF($B$7="Pasta DDL",$B$8*0.2,IF($B$7="Gloria untable 78° Brix","",IF($B$7="Gloria untable 80° Brix","",IF($B$7="Pasta Oblea","",IF($B$7="Conito",$B$8*0.5,0))))))))))</f>
        <v>3800</v>
      </c>
      <c r="C12" s="87"/>
      <c r="D12" s="85"/>
    </row>
    <row r="13" spans="1:14" ht="27.95" customHeight="1" thickBot="1" x14ac:dyDescent="0.3">
      <c r="A13" s="19" t="s">
        <v>8</v>
      </c>
      <c r="B13" s="20">
        <f>IF($B$7="Mielmex 65° Brix",$B$8*0.2,IF($B$7="Coro 68° Brix",$B$8*0.18,IF($B$7="Cajeton Tradicional",$B$8*0.2,IF($B$7="Cajeton Espesa",$B$8*0.2,IF($B$7="Cabri Espesa",$B$8*0.2,IF($B$7="Cabri Tradicional",$B$8*0.2,IF($B$7="Horneable",$B$8*0.2,IF($B$7="Pasta DDL",(B11+B12)*0.292,IF($B$7="Gloria untable 78° Brix","",IF($B$7="Gloria untable 80° Brix","",IF($B$7="Pasta Oblea","",IF($B$7="Conito",($B$8)*0.2,0))))))))))))</f>
        <v>760</v>
      </c>
      <c r="C13" s="88"/>
      <c r="D13" s="85"/>
      <c r="F13" s="168" t="s">
        <v>21</v>
      </c>
      <c r="G13" s="170"/>
      <c r="H13" s="185"/>
      <c r="I13" s="186"/>
      <c r="K13" s="73" t="s">
        <v>22</v>
      </c>
      <c r="L13" s="21"/>
      <c r="M13" s="22"/>
      <c r="N13" s="76"/>
    </row>
    <row r="14" spans="1:14" ht="27.95" customHeight="1" thickBot="1" x14ac:dyDescent="0.3">
      <c r="A14" s="19" t="s">
        <v>9</v>
      </c>
      <c r="B14" s="20" t="str">
        <f>IF($B$7="Mielmex 65° Brix","",IF($B$7="Coro 68° Brix","",IF($B$7="Cajeton Tradicional",$B$8*0.28,IF($B$7="Cajeton Espesa",$B$8*0.28,IF($B$7="Cabri Espesa",$B$8*0.47,IF($B$7="Cabri Tradicional",$B$8*0.47,IF($B$7="Horneable",$B$8*0.0268,IF($B$7="Pasta DDL","",IF($B$7="Gloria untable 78° Brix",$B$21*0.275,IF($B$7="Gloria untable 80° Brix",$B$21*0.275,IF($B$7="Pasta Oblea",$B$21*0.275,IF($B$7="Conito",(B11+B12)*0.2,0))))))))))))</f>
        <v/>
      </c>
      <c r="C14" s="89"/>
      <c r="D14" s="85"/>
      <c r="F14" s="66"/>
      <c r="G14" s="93"/>
      <c r="H14" s="66"/>
      <c r="K14" s="66"/>
      <c r="M14" s="66"/>
    </row>
    <row r="15" spans="1:14" ht="27.95" customHeight="1" thickBot="1" x14ac:dyDescent="0.3">
      <c r="A15" s="19" t="s">
        <v>10</v>
      </c>
      <c r="B15" s="23" t="str">
        <f>IF($B$7="Mielmex 65° Brix","",IF($B$7="Coro 68° Brix","",IF($B$7="Cajeton Tradicional",$B$8*0.05,IF($B$7="Cajeton Espesa",$B$8*0.05,IF($B$7="Cabri Espesa",$B$8*0.05,IF($B$7="Cabri Tradicional",$B$8*0.05,IF($B$7="Horneable",$B$8*0.02,IF($B$7="Pasta DDL","",IF($B$7="Gloria untable 78° Brix","",IF($B$7="Gloria untable 80° Brix","",IF($B$7="Pasta Oblea","",IF($B$7="Conito",($B$11+$B$12)*0.05,0))))))))))))</f>
        <v/>
      </c>
      <c r="C15" s="90"/>
      <c r="D15" s="85"/>
      <c r="F15" s="177" t="s">
        <v>75</v>
      </c>
      <c r="G15" s="178"/>
      <c r="H15" s="115"/>
      <c r="I15" s="174" t="s">
        <v>65</v>
      </c>
      <c r="J15" s="175"/>
      <c r="K15" s="176"/>
      <c r="N15" s="41"/>
    </row>
    <row r="16" spans="1:14" ht="27.95" customHeight="1" x14ac:dyDescent="0.25">
      <c r="A16" s="19" t="s">
        <v>11</v>
      </c>
      <c r="B16" s="24">
        <f>IF($B$7="Mielmex 65° Brix",$B$8*0.0016,IF($B$7="Coro 68° Brix",$B$8*0.0018,IF($B$7="Cajeton Tradicional",$B$8*0.0016,IF($B$7="Cajeton Espesa",$B$8*0.0016,IF($B$7="Cabri Espesa",$B$8*0.0016,IF($B$7="Cabri Tradicional",$B$8*0.0016,IF($B$7="Horneable",$B$8*0.001,IF($B$7="Pasta DDL","",IF($B$7="Gloria untable 78° Brix","",IF($B$7="Gloria untable 80° Brix","",IF($B$7="Pasta Oblea","",IF($B$7="Conito",($B$11+$B$12)*0.001,0))))))))))))</f>
        <v>6.08</v>
      </c>
      <c r="C16" s="88"/>
      <c r="D16" s="85"/>
      <c r="F16" s="121" t="s">
        <v>66</v>
      </c>
      <c r="G16" s="130" t="s">
        <v>76</v>
      </c>
      <c r="I16" s="121" t="s">
        <v>66</v>
      </c>
      <c r="J16" s="117"/>
      <c r="K16" s="118" t="s">
        <v>73</v>
      </c>
      <c r="N16" s="112"/>
    </row>
    <row r="17" spans="1:14" ht="27.95" customHeight="1" x14ac:dyDescent="0.25">
      <c r="A17" s="19" t="s">
        <v>12</v>
      </c>
      <c r="B17" s="24">
        <f>IF($B$7="Mielmex 65° Brix",$B$8*0.000625,IF($B$7="Coro 68° Brix","",IF($B$7="Cajeton Tradicional",$B$8*0.001,IF($B$7="Cajeton Espesa",$B$8*0.001,IF($B$7="Cabri Espesa",$B$8*0.001,IF($B$7="Cabri Tradicional",$B$8*0.001,IF($B$7="Horneable","",IF($B$7="Pasta DDL",($B$11+$B$12)*0.001,IF($B$7="Gloria untable 78° Brix","",IF($B$7="Gloria untable 80° Brix","",IF($B$7="Pasta Oblea","",IF($B$7="Conito","",0))))))))))))</f>
        <v>2.375</v>
      </c>
      <c r="C17" s="88"/>
      <c r="D17" s="85"/>
      <c r="F17" s="122" t="s">
        <v>67</v>
      </c>
      <c r="G17" s="131" t="s">
        <v>76</v>
      </c>
      <c r="I17" s="122" t="s">
        <v>67</v>
      </c>
      <c r="J17" s="33"/>
      <c r="K17" s="119" t="s">
        <v>73</v>
      </c>
      <c r="N17" s="112"/>
    </row>
    <row r="18" spans="1:14" ht="27.95" customHeight="1" x14ac:dyDescent="0.25">
      <c r="A18" s="19" t="s">
        <v>13</v>
      </c>
      <c r="B18" s="24" t="str">
        <f>IF($B$7="Mielmex 65° Brix","",IF($B$7="Coro 68° Brix","",IF($B$7="Cajeton Tradicional","",IF($B$7="Cajeton Espesa","",IF($B$7="Cabri Espesa","",IF($B$7="Cabri Tradicional","",IF($B$7="Horneable",$B$11*0.0006,IF($B$7="Pasta DDL","",IF($B$7="Gloria untable 78° Brix","",IF($B$7="Gloria untable 80° Brix","",IF($B$7="Pasta Oblea","",IF($B$7="Conito",($B$11+$B$12)*0.0006,0))))))))))))</f>
        <v/>
      </c>
      <c r="C18" s="90"/>
      <c r="D18" s="85"/>
      <c r="F18" s="122" t="s">
        <v>68</v>
      </c>
      <c r="G18" s="131" t="s">
        <v>76</v>
      </c>
      <c r="I18" s="122" t="s">
        <v>68</v>
      </c>
      <c r="J18" s="33"/>
      <c r="K18" s="119" t="s">
        <v>73</v>
      </c>
      <c r="N18" s="112"/>
    </row>
    <row r="19" spans="1:14" ht="27.95" customHeight="1" x14ac:dyDescent="0.25">
      <c r="A19" s="25" t="s">
        <v>42</v>
      </c>
      <c r="B19" s="24" t="str">
        <f>IF($B$7="Mielmex 65° Brix","",IF($B$7="Coro 68° Brix","",IF($B$7="Cajeton Tradicional","",IF($B$7="Cajeton Espesa","",IF($B$7="Cabri Espesa","",IF($B$7="Cabri Tradicional","",IF($B$7="Horneable",$B$11*0.0006,IF($B$7="Pasta DDL","",IF($B$7="Gloria untable 78° Brix","",IF($B$7="Gloria untable 80° Brix","",IF($B$7="Pasta Oblea","",IF($B$7="Conito",($B$11+$B$12)*0.00025,0))))))))))))</f>
        <v/>
      </c>
      <c r="C19" s="90"/>
      <c r="D19" s="85"/>
      <c r="F19" s="122" t="s">
        <v>69</v>
      </c>
      <c r="G19" s="131" t="s">
        <v>76</v>
      </c>
      <c r="I19" s="122" t="s">
        <v>69</v>
      </c>
      <c r="J19" s="116"/>
      <c r="K19" s="119" t="s">
        <v>73</v>
      </c>
      <c r="N19" s="112"/>
    </row>
    <row r="20" spans="1:14" ht="27.95" customHeight="1" x14ac:dyDescent="0.25">
      <c r="A20" s="25" t="s">
        <v>14</v>
      </c>
      <c r="B20" s="24" t="str">
        <f>IF($B$7="Mielmex 65° Brix","",IF($B$7="Coro 68° Brix","",IF($B$7="Cajeton Tradicional","",IF($B$7="Cajeton Espesa","",IF($B$7="Cabri Espesa","",IF($B$7="Cabri Tradicional","",IF($B$7="Horneable",$B$11*0.0036,IF($B$7="Pasta DDL","",IF($B$7="Gloria untable 78° Brix","",IF($B$7="Gloria untable 80° Brix","",IF($B$7="Pasta Oblea","",IF($B$7="Conito","",0))))))))))))</f>
        <v/>
      </c>
      <c r="C20" s="90"/>
      <c r="D20" s="85"/>
      <c r="F20" s="122" t="s">
        <v>70</v>
      </c>
      <c r="G20" s="131" t="s">
        <v>76</v>
      </c>
      <c r="I20" s="122" t="s">
        <v>70</v>
      </c>
      <c r="J20" s="33"/>
      <c r="K20" s="119" t="s">
        <v>73</v>
      </c>
      <c r="N20" s="112"/>
    </row>
    <row r="21" spans="1:14" ht="27.95" customHeight="1" x14ac:dyDescent="0.25">
      <c r="A21" s="25" t="s">
        <v>44</v>
      </c>
      <c r="B21" s="65"/>
      <c r="C21" s="90"/>
      <c r="D21" s="85"/>
      <c r="F21" s="122" t="s">
        <v>71</v>
      </c>
      <c r="G21" s="131" t="s">
        <v>76</v>
      </c>
      <c r="I21" s="122" t="s">
        <v>71</v>
      </c>
      <c r="J21" s="33"/>
      <c r="K21" s="119" t="s">
        <v>73</v>
      </c>
      <c r="N21" s="112"/>
    </row>
    <row r="22" spans="1:14" ht="27.95" customHeight="1" thickBot="1" x14ac:dyDescent="0.3">
      <c r="A22" s="25" t="s">
        <v>45</v>
      </c>
      <c r="B22" s="26"/>
      <c r="C22" s="90"/>
      <c r="D22" s="85"/>
      <c r="F22" s="123" t="s">
        <v>72</v>
      </c>
      <c r="G22" s="132" t="s">
        <v>76</v>
      </c>
      <c r="I22" s="123" t="s">
        <v>72</v>
      </c>
      <c r="J22" s="39"/>
      <c r="K22" s="120" t="s">
        <v>73</v>
      </c>
      <c r="N22" s="112"/>
    </row>
    <row r="23" spans="1:14" ht="27.95" customHeight="1" thickBot="1" x14ac:dyDescent="0.3">
      <c r="A23" s="61" t="s">
        <v>46</v>
      </c>
      <c r="B23" s="91" t="str">
        <f>IF($B$7="Mielmex 65° Brix","",IF($B$7="Coro 68° Brix","",IF($B$7="Cajeton Tradicional","",IF($B$7="Cajeton Espesa","",IF($B$7="Cabri Espesa","",IF($B$7="Cabri Tradicional","",IF($B$7="Horneable","",IF($B$7="Pasta DDL","",IF($B$7="Gloria untable 78° Brix",$B$21*0.122,IF($B$7="Gloria untable 80° Brix",$B$21*0.18,IF($B$7="Pasta Oblea","",IF($B$7="Conito","",0))))))))))))</f>
        <v/>
      </c>
      <c r="C23" s="92"/>
      <c r="D23" s="40"/>
    </row>
    <row r="25" spans="1:14" ht="10.15" customHeight="1" thickBot="1" x14ac:dyDescent="0.3"/>
    <row r="26" spans="1:14" ht="28.9" customHeight="1" thickBot="1" x14ac:dyDescent="0.35">
      <c r="A26" s="148" t="s">
        <v>77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50"/>
    </row>
    <row r="27" spans="1:14" ht="27.95" customHeight="1" thickBot="1" x14ac:dyDescent="0.3">
      <c r="A27" s="73" t="s">
        <v>17</v>
      </c>
      <c r="B27" s="16" t="s">
        <v>24</v>
      </c>
      <c r="C27" s="73" t="s">
        <v>25</v>
      </c>
      <c r="D27" s="168" t="s">
        <v>26</v>
      </c>
      <c r="E27" s="170"/>
      <c r="F27" s="16" t="s">
        <v>27</v>
      </c>
      <c r="G27" s="73" t="s">
        <v>28</v>
      </c>
      <c r="H27" s="168" t="s">
        <v>29</v>
      </c>
      <c r="I27" s="170"/>
      <c r="J27" s="16" t="s">
        <v>30</v>
      </c>
      <c r="K27" s="74" t="s">
        <v>31</v>
      </c>
      <c r="L27" s="168" t="s">
        <v>32</v>
      </c>
      <c r="M27" s="169"/>
      <c r="N27" s="170"/>
    </row>
    <row r="28" spans="1:14" ht="27.95" customHeight="1" thickBot="1" x14ac:dyDescent="0.3">
      <c r="A28" s="73"/>
      <c r="B28" s="73" t="str">
        <f>IF(B7="Mielmex 65° Brix","65° a 68° Brix",IF(B7="Coro 68° Brix","68° a 71° Brix",IF(B7="Cajeton Tradicional","78° a 81° Brix",IF(B7="Cajeton Espesa","(80° a 83° Brix",IF(B7="Horneable","75° a 79° Brix",IF(B7="Pasta Oblea","84° a 86° Brix",IF(B7="Pasta DDL","",IF(B7="Conito","85° Brix"))))))))</f>
        <v>65° a 68° Brix</v>
      </c>
      <c r="C28" s="73" t="s">
        <v>79</v>
      </c>
      <c r="D28" s="168"/>
      <c r="E28" s="170"/>
      <c r="F28" s="73"/>
      <c r="G28" s="73"/>
      <c r="H28" s="168"/>
      <c r="I28" s="170"/>
      <c r="J28" s="73"/>
      <c r="K28" s="73"/>
      <c r="L28" s="168"/>
      <c r="M28" s="169"/>
      <c r="N28" s="169"/>
    </row>
    <row r="29" spans="1:14" ht="27.95" customHeight="1" x14ac:dyDescent="0.25">
      <c r="A29" s="28"/>
      <c r="B29" s="29"/>
      <c r="C29" s="28"/>
      <c r="D29" s="28"/>
      <c r="E29" s="30"/>
      <c r="F29" s="29"/>
      <c r="G29" s="29"/>
      <c r="H29" s="28"/>
      <c r="I29" s="31"/>
      <c r="J29" s="133" t="s">
        <v>78</v>
      </c>
      <c r="K29" s="29"/>
      <c r="L29" s="28"/>
      <c r="M29" s="80"/>
      <c r="N29" s="31"/>
    </row>
    <row r="30" spans="1:14" ht="27.95" customHeight="1" x14ac:dyDescent="0.25">
      <c r="A30" s="28"/>
      <c r="B30" s="29"/>
      <c r="C30" s="28"/>
      <c r="D30" s="28"/>
      <c r="E30" s="30"/>
      <c r="F30" s="29"/>
      <c r="G30" s="29"/>
      <c r="H30" s="28"/>
      <c r="I30" s="31"/>
      <c r="J30" s="133" t="s">
        <v>78</v>
      </c>
      <c r="K30" s="29"/>
      <c r="L30" s="28"/>
      <c r="M30" s="80"/>
      <c r="N30" s="31"/>
    </row>
    <row r="31" spans="1:14" ht="27.95" customHeight="1" x14ac:dyDescent="0.25">
      <c r="A31" s="28"/>
      <c r="B31" s="29"/>
      <c r="C31" s="28"/>
      <c r="D31" s="28"/>
      <c r="E31" s="30"/>
      <c r="F31" s="29"/>
      <c r="G31" s="29"/>
      <c r="H31" s="28"/>
      <c r="I31" s="31"/>
      <c r="J31" s="133" t="s">
        <v>78</v>
      </c>
      <c r="K31" s="29"/>
      <c r="L31" s="28"/>
      <c r="M31" s="80"/>
      <c r="N31" s="31"/>
    </row>
    <row r="32" spans="1:14" ht="27.95" customHeight="1" x14ac:dyDescent="0.25">
      <c r="A32" s="28"/>
      <c r="B32" s="29"/>
      <c r="C32" s="28"/>
      <c r="D32" s="28"/>
      <c r="E32" s="30"/>
      <c r="F32" s="29"/>
      <c r="G32" s="29"/>
      <c r="H32" s="28"/>
      <c r="I32" s="31"/>
      <c r="J32" s="133" t="s">
        <v>78</v>
      </c>
      <c r="K32" s="29"/>
      <c r="L32" s="28"/>
      <c r="M32" s="80"/>
      <c r="N32" s="31"/>
    </row>
    <row r="33" spans="1:14" ht="27.95" customHeight="1" x14ac:dyDescent="0.25">
      <c r="A33" s="28"/>
      <c r="B33" s="32"/>
      <c r="C33" s="17"/>
      <c r="D33" s="28"/>
      <c r="E33" s="30"/>
      <c r="F33" s="29"/>
      <c r="G33" s="32"/>
      <c r="H33" s="17"/>
      <c r="I33" s="30"/>
      <c r="J33" s="133" t="s">
        <v>78</v>
      </c>
      <c r="K33" s="32"/>
      <c r="L33" s="17"/>
      <c r="M33" s="33"/>
      <c r="N33" s="31"/>
    </row>
    <row r="34" spans="1:14" ht="27.95" customHeight="1" x14ac:dyDescent="0.25">
      <c r="A34" s="28"/>
      <c r="B34" s="32"/>
      <c r="C34" s="17"/>
      <c r="D34" s="28"/>
      <c r="E34" s="30"/>
      <c r="F34" s="29"/>
      <c r="G34" s="32"/>
      <c r="H34" s="17"/>
      <c r="I34" s="30"/>
      <c r="J34" s="133" t="s">
        <v>78</v>
      </c>
      <c r="K34" s="32"/>
      <c r="L34" s="17"/>
      <c r="M34" s="33"/>
      <c r="N34" s="31"/>
    </row>
    <row r="35" spans="1:14" ht="27.95" customHeight="1" x14ac:dyDescent="0.25">
      <c r="A35" s="28"/>
      <c r="B35" s="32"/>
      <c r="C35" s="17"/>
      <c r="D35" s="28"/>
      <c r="E35" s="30"/>
      <c r="F35" s="29"/>
      <c r="G35" s="32"/>
      <c r="H35" s="17"/>
      <c r="I35" s="30"/>
      <c r="J35" s="133" t="s">
        <v>78</v>
      </c>
      <c r="K35" s="32"/>
      <c r="L35" s="17"/>
      <c r="M35" s="33"/>
      <c r="N35" s="31"/>
    </row>
    <row r="36" spans="1:14" ht="26.25" customHeight="1" thickBot="1" x14ac:dyDescent="0.3">
      <c r="A36" s="34"/>
      <c r="B36" s="35"/>
      <c r="C36" s="36"/>
      <c r="D36" s="34"/>
      <c r="E36" s="37"/>
      <c r="F36" s="38"/>
      <c r="G36" s="35"/>
      <c r="H36" s="36"/>
      <c r="I36" s="37"/>
      <c r="J36" s="133" t="s">
        <v>78</v>
      </c>
      <c r="K36" s="35"/>
      <c r="L36" s="36"/>
      <c r="M36" s="39"/>
      <c r="N36" s="81"/>
    </row>
    <row r="37" spans="1:14" ht="27.95" customHeight="1" thickBot="1" x14ac:dyDescent="0.3"/>
    <row r="38" spans="1:14" ht="27.95" customHeight="1" x14ac:dyDescent="0.25">
      <c r="A38" s="98" t="s">
        <v>33</v>
      </c>
      <c r="B38" s="99"/>
      <c r="C38" s="99"/>
      <c r="D38" s="99"/>
      <c r="E38" s="99"/>
      <c r="F38" s="99"/>
      <c r="G38" s="99"/>
      <c r="H38" s="100"/>
      <c r="J38" s="40"/>
    </row>
    <row r="39" spans="1:14" ht="27.95" customHeight="1" x14ac:dyDescent="0.25">
      <c r="A39" s="101"/>
      <c r="B39" s="102"/>
      <c r="C39" s="102"/>
      <c r="D39" s="102"/>
      <c r="E39" s="102"/>
      <c r="F39" s="102"/>
      <c r="G39" s="102"/>
      <c r="H39" s="103"/>
      <c r="J39" s="40"/>
    </row>
    <row r="40" spans="1:14" x14ac:dyDescent="0.25">
      <c r="A40" s="101"/>
      <c r="B40" s="102"/>
      <c r="C40" s="102"/>
      <c r="D40" s="102"/>
      <c r="E40" s="102"/>
      <c r="F40" s="102"/>
      <c r="G40" s="102"/>
      <c r="H40" s="103"/>
    </row>
    <row r="41" spans="1:14" ht="19.5" customHeight="1" thickBot="1" x14ac:dyDescent="0.3">
      <c r="A41" s="104"/>
      <c r="B41" s="105"/>
      <c r="C41" s="105"/>
      <c r="D41" s="105"/>
      <c r="E41" s="105"/>
      <c r="F41" s="105"/>
      <c r="G41" s="105"/>
      <c r="H41" s="106"/>
      <c r="J41" s="42" t="s">
        <v>34</v>
      </c>
      <c r="K41" s="33"/>
      <c r="L41" s="33"/>
      <c r="M41" s="33"/>
      <c r="N41" s="33"/>
    </row>
    <row r="42" spans="1:14" ht="16.5" customHeight="1" thickBot="1" x14ac:dyDescent="0.3"/>
    <row r="43" spans="1:14" ht="27.95" customHeight="1" thickBot="1" x14ac:dyDescent="0.35">
      <c r="A43" s="148" t="s">
        <v>35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50"/>
    </row>
    <row r="44" spans="1:14" ht="27.95" customHeight="1" thickBot="1" x14ac:dyDescent="0.3">
      <c r="A44" s="96" t="s">
        <v>36</v>
      </c>
      <c r="B44" s="97"/>
      <c r="C44" s="84" t="s">
        <v>15</v>
      </c>
      <c r="D44" s="165" t="s">
        <v>41</v>
      </c>
      <c r="E44" s="166"/>
      <c r="F44" s="166"/>
      <c r="G44" s="166"/>
      <c r="H44" s="166"/>
      <c r="I44" s="166"/>
      <c r="J44" s="167"/>
      <c r="K44" s="157" t="s">
        <v>37</v>
      </c>
      <c r="L44" s="158"/>
      <c r="M44" s="158"/>
      <c r="N44" s="158"/>
    </row>
    <row r="45" spans="1:14" ht="27.95" customHeight="1" x14ac:dyDescent="0.25">
      <c r="A45" s="77"/>
      <c r="B45" s="69"/>
      <c r="C45" s="43"/>
      <c r="D45" s="68"/>
      <c r="E45" s="69"/>
      <c r="F45" s="69"/>
      <c r="G45" s="69"/>
      <c r="H45" s="69"/>
      <c r="I45" s="69"/>
      <c r="J45" s="69"/>
      <c r="K45" s="159"/>
      <c r="L45" s="160"/>
      <c r="M45" s="160"/>
      <c r="N45" s="161"/>
    </row>
    <row r="46" spans="1:14" ht="27.95" customHeight="1" x14ac:dyDescent="0.25">
      <c r="A46" s="78"/>
      <c r="B46" s="67"/>
      <c r="C46" s="44"/>
      <c r="D46" s="79"/>
      <c r="E46" s="80"/>
      <c r="F46" s="80"/>
      <c r="G46" s="80"/>
      <c r="H46" s="80"/>
      <c r="I46" s="80"/>
      <c r="J46" s="80"/>
      <c r="K46" s="162"/>
      <c r="L46" s="163"/>
      <c r="M46" s="163"/>
      <c r="N46" s="164"/>
    </row>
    <row r="47" spans="1:14" ht="27.95" customHeight="1" x14ac:dyDescent="0.25">
      <c r="A47" s="45"/>
      <c r="B47" s="82"/>
      <c r="C47" s="46"/>
      <c r="D47" s="70"/>
      <c r="E47" s="71"/>
      <c r="F47" s="71"/>
      <c r="G47" s="71"/>
      <c r="H47" s="71"/>
      <c r="I47" s="71"/>
      <c r="J47" s="71"/>
      <c r="K47" s="154"/>
      <c r="L47" s="155"/>
      <c r="M47" s="155"/>
      <c r="N47" s="156"/>
    </row>
    <row r="48" spans="1:14" ht="27.95" customHeight="1" thickBot="1" x14ac:dyDescent="0.3">
      <c r="A48" s="47"/>
      <c r="B48" s="48"/>
      <c r="C48" s="49"/>
      <c r="D48" s="75"/>
      <c r="E48" s="48"/>
      <c r="F48" s="48"/>
      <c r="G48" s="48"/>
      <c r="H48" s="48"/>
      <c r="I48" s="48"/>
      <c r="J48" s="48"/>
      <c r="K48" s="151"/>
      <c r="L48" s="152"/>
      <c r="M48" s="152"/>
      <c r="N48" s="153"/>
    </row>
    <row r="49" spans="1:14" ht="27.95" customHeight="1" x14ac:dyDescent="0.25">
      <c r="A49" s="50"/>
      <c r="B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40"/>
    </row>
    <row r="50" spans="1:14" ht="28.35" customHeight="1" thickBot="1" x14ac:dyDescent="0.35">
      <c r="A50" s="146" t="s">
        <v>60</v>
      </c>
      <c r="B50" s="146"/>
      <c r="C50" s="146"/>
      <c r="D50" s="50"/>
      <c r="E50" s="13" t="s">
        <v>39</v>
      </c>
      <c r="F50" s="51"/>
      <c r="G50" s="33"/>
      <c r="H50" s="50"/>
      <c r="K50" s="41" t="s">
        <v>43</v>
      </c>
      <c r="L50" s="52"/>
      <c r="M50" s="64"/>
      <c r="N50" s="40"/>
    </row>
    <row r="51" spans="1:14" ht="38.25" customHeight="1" thickBot="1" x14ac:dyDescent="0.35">
      <c r="A51" s="110" t="s">
        <v>61</v>
      </c>
      <c r="B51" s="107" t="s">
        <v>62</v>
      </c>
      <c r="C51" s="109" t="s">
        <v>64</v>
      </c>
      <c r="D51" s="50"/>
      <c r="E51" s="13" t="s">
        <v>40</v>
      </c>
      <c r="F51" s="53"/>
      <c r="G51" s="33"/>
      <c r="H51" s="50"/>
      <c r="K51" s="41"/>
      <c r="L51" s="41"/>
      <c r="M51" s="54"/>
      <c r="N51" s="55"/>
    </row>
    <row r="52" spans="1:14" ht="28.35" customHeight="1" thickBot="1" x14ac:dyDescent="0.3">
      <c r="A52" s="83"/>
      <c r="B52" s="108"/>
      <c r="C52" s="94"/>
      <c r="D52" s="50"/>
      <c r="E52" s="50"/>
      <c r="F52" s="50"/>
      <c r="G52" s="50"/>
      <c r="H52" s="50"/>
      <c r="I52" s="50"/>
      <c r="J52" s="50"/>
      <c r="K52" s="54"/>
      <c r="L52" s="54"/>
      <c r="M52" s="54"/>
      <c r="N52" s="55"/>
    </row>
    <row r="53" spans="1:14" ht="28.35" customHeight="1" thickBot="1" x14ac:dyDescent="0.3">
      <c r="A53" s="41"/>
      <c r="B53" s="95"/>
      <c r="C53" s="95"/>
      <c r="D53" s="40"/>
      <c r="E53" s="40"/>
      <c r="F53" s="40"/>
      <c r="G53" s="40"/>
      <c r="H53" s="40"/>
      <c r="I53" s="40"/>
      <c r="J53" s="40"/>
      <c r="K53" s="66"/>
      <c r="L53" s="66"/>
      <c r="M53" s="66"/>
      <c r="N53" s="113"/>
    </row>
    <row r="54" spans="1:14" ht="28.35" customHeight="1" x14ac:dyDescent="0.3">
      <c r="A54" s="139" t="s">
        <v>84</v>
      </c>
      <c r="B54" s="142" t="s">
        <v>86</v>
      </c>
      <c r="C54" s="143" t="s">
        <v>87</v>
      </c>
      <c r="D54" s="13"/>
      <c r="E54" s="57"/>
    </row>
    <row r="55" spans="1:14" ht="28.35" customHeight="1" x14ac:dyDescent="0.3">
      <c r="A55" s="140" t="s">
        <v>85</v>
      </c>
      <c r="B55" s="137"/>
      <c r="C55" s="135"/>
      <c r="D55" s="13"/>
      <c r="E55" s="58"/>
    </row>
    <row r="56" spans="1:14" ht="18" thickBot="1" x14ac:dyDescent="0.35">
      <c r="A56" s="141" t="s">
        <v>88</v>
      </c>
      <c r="B56" s="138"/>
      <c r="C56" s="136"/>
      <c r="D56" s="9"/>
      <c r="E56" s="9"/>
      <c r="F56" s="9"/>
      <c r="G56" s="9"/>
      <c r="H56" s="9"/>
      <c r="I56" s="9"/>
      <c r="N56" s="41" t="s">
        <v>80</v>
      </c>
    </row>
    <row r="57" spans="1:14" x14ac:dyDescent="0.25">
      <c r="A57" s="8"/>
      <c r="B57" s="8"/>
      <c r="C57" s="8"/>
      <c r="D57" s="8"/>
      <c r="E57" s="8"/>
      <c r="F57" s="8"/>
      <c r="G57" s="8"/>
      <c r="H57" s="8"/>
      <c r="I57" s="8"/>
      <c r="J57" s="147" t="s">
        <v>38</v>
      </c>
      <c r="K57" s="147"/>
      <c r="L57" s="50"/>
      <c r="M57" s="50"/>
    </row>
    <row r="58" spans="1:14" ht="16.5" customHeight="1" x14ac:dyDescent="0.25">
      <c r="A58" s="9"/>
      <c r="B58" s="9"/>
      <c r="C58" s="9"/>
      <c r="D58" s="9"/>
      <c r="E58" s="9"/>
      <c r="F58" s="9"/>
      <c r="G58" s="9"/>
      <c r="H58" s="9"/>
      <c r="I58" s="59"/>
    </row>
    <row r="59" spans="1:14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4" ht="15.7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L60" s="60"/>
      <c r="M60" s="60"/>
      <c r="N60" s="60"/>
    </row>
    <row r="66" spans="10:13" x14ac:dyDescent="0.25">
      <c r="J66" s="9"/>
      <c r="K66" s="9"/>
      <c r="L66" s="9"/>
      <c r="M66" s="9"/>
    </row>
    <row r="67" spans="10:13" x14ac:dyDescent="0.25">
      <c r="J67" s="8"/>
      <c r="K67" s="8"/>
      <c r="L67" s="8"/>
      <c r="M67" s="8"/>
    </row>
    <row r="68" spans="10:13" x14ac:dyDescent="0.25">
      <c r="J68" s="9"/>
      <c r="K68" s="9"/>
      <c r="L68" s="9"/>
      <c r="M68" s="9"/>
    </row>
  </sheetData>
  <sheetProtection algorithmName="SHA-512" hashValue="QO97oo85evsuIwXOsxp96w4ryoJiBaOJpuIRD4xn4cUClEUm9Wi4iCjWiL+ZtEumRXsuPNqgIsO6SpNQYIltPA==" saltValue="KBCWwDoEhvW8AQViP9RTOg==" spinCount="100000" sheet="1" objects="1" scenarios="1"/>
  <mergeCells count="28">
    <mergeCell ref="D1:I5"/>
    <mergeCell ref="K10:N10"/>
    <mergeCell ref="G11:H11"/>
    <mergeCell ref="K11:N11"/>
    <mergeCell ref="F13:G13"/>
    <mergeCell ref="H13:I13"/>
    <mergeCell ref="B7:C7"/>
    <mergeCell ref="E7:F7"/>
    <mergeCell ref="H7:J7"/>
    <mergeCell ref="G10:H10"/>
    <mergeCell ref="I15:K15"/>
    <mergeCell ref="F15:G15"/>
    <mergeCell ref="A50:C50"/>
    <mergeCell ref="J57:K57"/>
    <mergeCell ref="A26:N26"/>
    <mergeCell ref="K48:N48"/>
    <mergeCell ref="K47:N47"/>
    <mergeCell ref="A43:N43"/>
    <mergeCell ref="K44:N44"/>
    <mergeCell ref="K45:N45"/>
    <mergeCell ref="K46:N46"/>
    <mergeCell ref="D44:J44"/>
    <mergeCell ref="L27:N27"/>
    <mergeCell ref="L28:N28"/>
    <mergeCell ref="H28:I28"/>
    <mergeCell ref="D28:E28"/>
    <mergeCell ref="H27:I27"/>
    <mergeCell ref="D27:E27"/>
  </mergeCells>
  <pageMargins left="0.43307086614173229" right="0.70866141732283472" top="0.31496062992125984" bottom="7.874015748031496E-2" header="0.31496062992125984" footer="0.31496062992125984"/>
  <pageSetup scale="54" orientation="portrait" r:id="rId1"/>
  <headerFooter>
    <oddHeader xml:space="preserve">&amp;C
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348" yWindow="345" count="1">
        <x14:dataValidation type="list" allowBlank="1" showInputMessage="1" showErrorMessage="1" errorTitle="Error" error="Ese proceso no esta disponible" promptTitle="Tipo de proceso" prompt="Poner el proceso que se hará" xr:uid="{00000000-0002-0000-0000-000000000000}">
          <x14:formula1>
            <xm:f>Productos!$A$2:$A$15</xm:f>
          </x14:formula1>
          <xm:sqref>B7:C7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4956-84B9-4416-9F44-4E4D6379AB56}">
  <sheetPr>
    <pageSetUpPr fitToPage="1"/>
  </sheetPr>
  <dimension ref="A1:N67"/>
  <sheetViews>
    <sheetView showGridLines="0" view="pageLayout" topLeftCell="A6" zoomScale="80" zoomScaleNormal="100" zoomScalePageLayoutView="80" workbookViewId="0">
      <selection activeCell="H7" sqref="H7:J7"/>
    </sheetView>
  </sheetViews>
  <sheetFormatPr baseColWidth="10" defaultColWidth="3" defaultRowHeight="15" x14ac:dyDescent="0.25"/>
  <cols>
    <col min="1" max="2" width="17" style="7" customWidth="1"/>
    <col min="3" max="3" width="19.7109375" style="7" customWidth="1"/>
    <col min="4" max="4" width="14.5703125" style="7" customWidth="1"/>
    <col min="5" max="5" width="4" style="7" customWidth="1"/>
    <col min="6" max="6" width="14.85546875" style="7" customWidth="1"/>
    <col min="7" max="7" width="13" style="7" customWidth="1"/>
    <col min="8" max="8" width="12.85546875" style="7" customWidth="1"/>
    <col min="9" max="9" width="9.140625" style="7" customWidth="1"/>
    <col min="10" max="10" width="7.28515625" style="7" customWidth="1"/>
    <col min="11" max="11" width="15.42578125" style="7" customWidth="1"/>
    <col min="12" max="12" width="6.42578125" style="7" customWidth="1"/>
    <col min="13" max="13" width="10.28515625" style="7" customWidth="1"/>
    <col min="14" max="14" width="9.5703125" style="7" customWidth="1"/>
    <col min="15" max="16384" width="3" style="7"/>
  </cols>
  <sheetData>
    <row r="1" spans="1:14" ht="15" customHeight="1" x14ac:dyDescent="0.25">
      <c r="A1" s="6"/>
      <c r="B1" s="6"/>
      <c r="C1" s="6"/>
      <c r="D1" s="179" t="s">
        <v>0</v>
      </c>
      <c r="E1" s="179"/>
      <c r="F1" s="179"/>
      <c r="G1" s="179"/>
      <c r="H1" s="179"/>
      <c r="I1" s="179"/>
      <c r="J1" s="6"/>
      <c r="K1" s="6"/>
      <c r="L1" s="6"/>
      <c r="M1" s="6"/>
    </row>
    <row r="2" spans="1:14" ht="15" customHeight="1" x14ac:dyDescent="0.25">
      <c r="A2" s="8"/>
      <c r="B2" s="8"/>
      <c r="C2" s="8"/>
      <c r="D2" s="179"/>
      <c r="E2" s="179"/>
      <c r="F2" s="179"/>
      <c r="G2" s="179"/>
      <c r="H2" s="179"/>
      <c r="I2" s="179"/>
      <c r="J2" s="8"/>
      <c r="K2" s="8"/>
      <c r="L2" s="8"/>
      <c r="M2" s="8"/>
    </row>
    <row r="3" spans="1:14" ht="15" customHeight="1" x14ac:dyDescent="0.25">
      <c r="A3" s="9"/>
      <c r="B3" s="9"/>
      <c r="C3" s="9"/>
      <c r="D3" s="179"/>
      <c r="E3" s="179"/>
      <c r="F3" s="179"/>
      <c r="G3" s="179"/>
      <c r="H3" s="179"/>
      <c r="I3" s="179"/>
      <c r="J3" s="9"/>
      <c r="K3" s="9"/>
      <c r="L3" s="9"/>
      <c r="M3" s="9"/>
    </row>
    <row r="4" spans="1:14" ht="15" customHeight="1" x14ac:dyDescent="0.25">
      <c r="A4" s="10"/>
      <c r="B4" s="10"/>
      <c r="C4" s="10"/>
      <c r="D4" s="179"/>
      <c r="E4" s="179"/>
      <c r="F4" s="179"/>
      <c r="G4" s="179"/>
      <c r="H4" s="179"/>
      <c r="I4" s="179"/>
      <c r="J4" s="10"/>
      <c r="K4" s="10"/>
      <c r="L4" s="10"/>
      <c r="M4" s="10"/>
    </row>
    <row r="5" spans="1:14" ht="15" customHeight="1" x14ac:dyDescent="0.25">
      <c r="A5" s="8"/>
      <c r="B5" s="8"/>
      <c r="C5" s="8"/>
      <c r="D5" s="179"/>
      <c r="E5" s="179"/>
      <c r="F5" s="179"/>
      <c r="G5" s="179"/>
      <c r="H5" s="179"/>
      <c r="I5" s="179"/>
      <c r="J5" s="8"/>
      <c r="K5" s="8"/>
      <c r="L5" s="8"/>
      <c r="M5" s="8"/>
    </row>
    <row r="6" spans="1:14" x14ac:dyDescent="0.25">
      <c r="A6" s="6"/>
      <c r="B6" s="6"/>
      <c r="C6" s="6"/>
      <c r="D6" s="11"/>
      <c r="E6" s="11"/>
      <c r="F6" s="11"/>
      <c r="G6" s="11"/>
      <c r="H6" s="12"/>
      <c r="I6" s="12"/>
      <c r="J6" s="11"/>
      <c r="K6" s="11"/>
      <c r="L6" s="11"/>
      <c r="M6" s="11"/>
    </row>
    <row r="7" spans="1:14" x14ac:dyDescent="0.25">
      <c r="A7" s="13" t="s">
        <v>1</v>
      </c>
      <c r="B7" s="171" t="s">
        <v>58</v>
      </c>
      <c r="C7" s="171"/>
      <c r="D7" s="13" t="s">
        <v>2</v>
      </c>
      <c r="E7" s="171">
        <v>2</v>
      </c>
      <c r="F7" s="171"/>
      <c r="G7" s="13" t="s">
        <v>3</v>
      </c>
      <c r="H7" s="172">
        <v>45784</v>
      </c>
      <c r="I7" s="172"/>
      <c r="J7" s="172"/>
      <c r="K7" s="13" t="s">
        <v>4</v>
      </c>
      <c r="L7" s="129" t="s">
        <v>92</v>
      </c>
      <c r="M7" s="13"/>
      <c r="N7" s="14"/>
    </row>
    <row r="8" spans="1:14" x14ac:dyDescent="0.25">
      <c r="A8" s="13" t="s">
        <v>59</v>
      </c>
      <c r="B8" s="63">
        <v>600</v>
      </c>
      <c r="C8" s="54"/>
      <c r="D8" s="13"/>
      <c r="E8" s="54"/>
      <c r="F8" s="54"/>
      <c r="G8" s="13"/>
      <c r="H8" s="62"/>
      <c r="I8" s="62"/>
      <c r="J8" s="62"/>
      <c r="K8" s="13"/>
      <c r="L8" s="54"/>
      <c r="M8" s="13"/>
      <c r="N8" s="14"/>
    </row>
    <row r="9" spans="1:14" ht="15.75" thickBot="1" x14ac:dyDescent="0.3"/>
    <row r="10" spans="1:14" ht="15.75" thickBot="1" x14ac:dyDescent="0.3">
      <c r="A10" s="15" t="s">
        <v>5</v>
      </c>
      <c r="B10" s="16" t="s">
        <v>15</v>
      </c>
      <c r="C10" s="86" t="s">
        <v>63</v>
      </c>
      <c r="D10" s="66"/>
      <c r="F10" s="13" t="s">
        <v>18</v>
      </c>
      <c r="G10" s="173"/>
      <c r="H10" s="173"/>
      <c r="J10" s="13" t="s">
        <v>16</v>
      </c>
      <c r="K10" s="180"/>
      <c r="L10" s="181"/>
      <c r="M10" s="181"/>
      <c r="N10" s="181"/>
    </row>
    <row r="11" spans="1:14" ht="27.95" customHeight="1" x14ac:dyDescent="0.25">
      <c r="A11" s="17" t="s">
        <v>6</v>
      </c>
      <c r="B11" s="20">
        <f>IF($B$7="Mielmex 65° Brix",$B$8*0,IF($B$7="Coro 68° Brix",$B$8*0.2,IF($B$7="Cajeton Tradicional",$B$8*0,IF($B$7="Cajeton Espesa",$B$8*0,IF(B7="Cajeton Esp Chepo",B8*0,IF($B$7="Horneable",$B$8*1,IF($B$7="Pasta DDL",$B$8*0.8,IF($B$7="Gloria untable 78° Brix","",IF($B$7="Gloria untable 80° Brix","",IF($B$7="Pasta Oblea Coro","",IF($B$7="Pasta Oblea Cajeton","",IF($B$7="Conito",$B$8*0.5,0))))))))))))</f>
        <v>0</v>
      </c>
      <c r="C11" s="87"/>
      <c r="D11" s="85"/>
      <c r="F11" s="13" t="s">
        <v>19</v>
      </c>
      <c r="G11" s="182" t="s">
        <v>90</v>
      </c>
      <c r="H11" s="183"/>
      <c r="J11" s="13" t="s">
        <v>20</v>
      </c>
      <c r="K11" s="184"/>
      <c r="L11" s="184"/>
      <c r="M11" s="184"/>
      <c r="N11" s="184"/>
    </row>
    <row r="12" spans="1:14" ht="27.95" customHeight="1" thickBot="1" x14ac:dyDescent="0.3">
      <c r="A12" s="18" t="s">
        <v>7</v>
      </c>
      <c r="B12" s="20">
        <f>IF($B$7="Mielmex 65° Brix",$B$8*1,IF($B$7="Coro 68° Brix",$B$8*0.8,IF($B$7="Cajeton Tradicional",$B$8*1,IF($B$7="Cajeton Espesa",$B$8*1,IF(B7="Cajeton Esp Chepo",$B$8*1,IF($B$7="Horneable",$B$8*0,IF($B$7="Pasta DDL",$B$8*0.2,IF($B$7="Gloria untable 78° Brix","",IF($B$7="Gloria untable 80° Brix","",IF($B$7="Pasta Oblea Coro","",IF($B$7="Pasta Oblea Cajeton","",IF($B$7="Conito",$B$8*0.5,0))))))))))))</f>
        <v>600</v>
      </c>
      <c r="C12" s="87"/>
      <c r="D12" s="85"/>
    </row>
    <row r="13" spans="1:14" ht="27.95" customHeight="1" thickBot="1" x14ac:dyDescent="0.3">
      <c r="A13" s="19" t="s">
        <v>8</v>
      </c>
      <c r="B13" s="20">
        <f>IF($B$7="Mielmex 65° Brix",$B$8*0.18,IF($B$7="Coro 68° Brix",$B$8*0.18,IF($B$7="Cajeton Tradicional",$B$8*0.2,IF($B$7="Cajeton Espesa",$B$8*0.2,IF($B$7="Cajeton Esp Chepo",$B$8*0.2,IF($B$7="Cabri Espesa",$B$8*0.2,IF($B$7="Cabri Tradicional",$B$8*0.2,IF($B$7="Horneable",$B$8*0.2,IF($B$7="Pasta DDL",(B11+B12)*0.292,IF($B$7="Gloria untable 78° Brix","",IF($B$7="Gloria untable 80° Brix","",IF($B$7="Pasta Oblea Coro","",IF($B$7="Pasta Oblea Cajeton","",IF($B$7="Conito",($B$8)*0.2,0))))))))))))))</f>
        <v>120</v>
      </c>
      <c r="C13" s="88"/>
      <c r="D13" s="85"/>
      <c r="F13" s="168" t="s">
        <v>21</v>
      </c>
      <c r="G13" s="170"/>
      <c r="H13" s="185"/>
      <c r="I13" s="186"/>
      <c r="K13" s="73" t="s">
        <v>22</v>
      </c>
      <c r="L13" s="21"/>
      <c r="M13" s="22"/>
      <c r="N13" s="76"/>
    </row>
    <row r="14" spans="1:14" ht="27.95" customHeight="1" thickBot="1" x14ac:dyDescent="0.3">
      <c r="A14" s="19" t="s">
        <v>9</v>
      </c>
      <c r="B14" s="20">
        <f>IF($B$7="Mielmex 65° Brix","",IF($B$7="Coro 68° Brix","",IF($B$7="Cajeton Tradicional",$B$8*0.27,IF($B$7="Cajeton Espesa",$B$8*0.27,IF($B$7="Cajeton Esp Chepo",$B$8*0.27,IF($B$7="Cabri Espesa",$B$8*0.45,IF($B$7="Cabri Tradicional",$B$8*0.45,IF($B$7="Horneable",$B$8*0.0268,IF($B$7="Pasta DDL","",IF($B$7="Gloria untable 78° Brix",$B$21*0.275,IF($B$7="Gloria untable 80° Brix",$B$21*0.275,IF($B$7="Pasta Oblea Coro",$B$21*0.275,IF($B$7="Pasta Oblea Cajeton",$B$21*0.275,IF($B$7="Conito",(B11+B12)*0.2,0))))))))))))))</f>
        <v>162</v>
      </c>
      <c r="C14" s="89"/>
      <c r="D14" s="85"/>
      <c r="F14" s="66"/>
      <c r="G14" s="93"/>
      <c r="H14" s="66"/>
      <c r="K14" s="66"/>
      <c r="M14" s="66"/>
    </row>
    <row r="15" spans="1:14" ht="27.95" customHeight="1" thickBot="1" x14ac:dyDescent="0.3">
      <c r="A15" s="19" t="s">
        <v>10</v>
      </c>
      <c r="B15" s="23">
        <f>IF($B$7="Mielmex 65° Brix","",IF($B$7="Coro 68° Brix","",IF($B$7="Cajeton Tradicional",$B$8*0.05,IF($B$7="Cajeton Espesa",$B$8*0.05,IF($B$7="Cajeton Esp Chepo",$B$8*0.05,IF($B$7="Cabri Espesa",$B$8*0.05,IF($B$7="Cabri Tradicional",$B$8*0.05,IF($B$7="Horneable",$B$8*0.02,IF($B$7="Pasta DDL","",IF($B$7="Gloria untable 78° Brix","",IF($B$7="Gloria untable 80° Brix","",IF($B$7="Pasta Oblea Coro","",IF($B$7="Pasta Oblea Cajeton","",IF($B$7="Conito",($B$11+$B$12)*0.05,0))))))))))))))</f>
        <v>30</v>
      </c>
      <c r="C15" s="90"/>
      <c r="D15" s="85"/>
      <c r="F15" s="177" t="s">
        <v>75</v>
      </c>
      <c r="G15" s="178"/>
      <c r="H15" s="114"/>
      <c r="I15" s="177" t="s">
        <v>65</v>
      </c>
      <c r="J15" s="187"/>
      <c r="K15" s="178"/>
      <c r="L15" s="41"/>
      <c r="M15" s="41"/>
      <c r="N15" s="41"/>
    </row>
    <row r="16" spans="1:14" ht="27.95" customHeight="1" x14ac:dyDescent="0.25">
      <c r="A16" s="19" t="s">
        <v>11</v>
      </c>
      <c r="B16" s="24">
        <f>IF($B$7="Mielmex 65° Brix",$B$8*0.0016,IF($B$7="Coro 68° Brix",$B$8*0.0016,IF($B$7="Cajeton Tradicional",$B$8*0.0016,IF($B$7="Cajeton Espesa",$B$8*0.0016,IF($B$7="Cajeton Esp Chepo",$B$8*0.0018,IF($B$7="Cabri Espesa",$B$8*0.0016,IF($B$7="Cabri Tradicional",$B$8*0.0016,IF($B$7="Horneable",$B$8*0.001,IF($B$7="Pasta DDL","",IF($B$7="Gloria untable 78° Brix","",IF($B$7="Gloria untable 80° Brix","",IF($B$7="Pasta Oblea Coro","",IF($B$7="Pasta Oblea Cajeton","",IF($B$7="Conito",($B$11+$B$12)*0.001,0))))))))))))))</f>
        <v>0.96000000000000008</v>
      </c>
      <c r="C16" s="88"/>
      <c r="D16" s="85"/>
      <c r="F16" s="121" t="s">
        <v>66</v>
      </c>
      <c r="G16" s="130" t="s">
        <v>76</v>
      </c>
      <c r="H16" s="93"/>
      <c r="I16" s="121" t="s">
        <v>66</v>
      </c>
      <c r="J16" s="64"/>
      <c r="K16" s="119" t="s">
        <v>73</v>
      </c>
      <c r="M16" s="93"/>
      <c r="N16" s="112"/>
    </row>
    <row r="17" spans="1:14" ht="27.95" customHeight="1" x14ac:dyDescent="0.25">
      <c r="A17" s="19" t="s">
        <v>12</v>
      </c>
      <c r="B17" s="24">
        <f>IF($B$7="Mielmex 65° Brix",$B$8*0.000625,IF($B$7="Coro 68° Brix","",IF($B$7="Cajeton Tradicional",$B$8*0.001,IF($B$7="Cajeton Espesa",$B$8*0.001,IF($B$7="Cabri Espesa",$B$8*0.001,IF($B$7="Cabri Tradicional",$B$8*0.001,IF($B$7="Horneable","",IF($B$7="Pasta DDL",($B$11+$B$12)*0.001,IF($B$7="Gloria untable 78° Brix","",IF($B$7="Gloria untable 80° Brix","",IF($B$7="Pasta Oblea Coro","",IF($B$7="Pasta Oblea Cajeton","",IF($B$7="Conito","",0)))))))))))))</f>
        <v>0.6</v>
      </c>
      <c r="C17" s="88"/>
      <c r="D17" s="85"/>
      <c r="F17" s="122" t="s">
        <v>67</v>
      </c>
      <c r="G17" s="131" t="s">
        <v>76</v>
      </c>
      <c r="H17" s="93"/>
      <c r="I17" s="122" t="s">
        <v>67</v>
      </c>
      <c r="J17" s="64"/>
      <c r="K17" s="119" t="s">
        <v>73</v>
      </c>
      <c r="M17" s="93"/>
      <c r="N17" s="112"/>
    </row>
    <row r="18" spans="1:14" ht="27.95" customHeight="1" x14ac:dyDescent="0.25">
      <c r="A18" s="19" t="s">
        <v>13</v>
      </c>
      <c r="B18" s="144" t="str">
        <f>IF($B$7="Mielmex 65° Brix","",IF($B$7="Coro 68° Brix","",IF($B$7="Cajeton Tradicional","",IF($B$7="Cajeton Espesa","",IF($B$7="Cabri Espesa","",IF($B$7="Cabri Tradicional","",IF($B$7="Horneable",$B$11*0.0006,IF($B$7="Pasta DDL","",IF($B$7="Gloria untable 78° Brix","",IF($B$7="Gloria untable 80° Brix","",IF($B$7="Pasta Oblea Coro","",IF($B$7="Pasta Oblea Cajeton",B21*0.00059,IF($B$7="Conito",($B$11+$B$12)*0.0006,0)))))))))))))</f>
        <v/>
      </c>
      <c r="C18" s="90"/>
      <c r="D18" s="85"/>
      <c r="F18" s="122" t="s">
        <v>68</v>
      </c>
      <c r="G18" s="131" t="s">
        <v>76</v>
      </c>
      <c r="H18" s="93"/>
      <c r="I18" s="122" t="s">
        <v>68</v>
      </c>
      <c r="J18" s="64"/>
      <c r="K18" s="119" t="s">
        <v>73</v>
      </c>
      <c r="M18" s="93"/>
      <c r="N18" s="112"/>
    </row>
    <row r="19" spans="1:14" ht="27.95" customHeight="1" x14ac:dyDescent="0.25">
      <c r="A19" s="25" t="s">
        <v>42</v>
      </c>
      <c r="B19" s="144" t="str">
        <f>IF($B$7="Mielmex 65° Brix","",IF($B$7="Coro 68° Brix","",IF($B$7="Cajeton Tradicional","",IF($B$7="Cajeton Espesa","",IF($B$7="Cabri Espesa","",IF($B$7="Cabri Tradicional","",IF($B$7="Horneable",$B$11*0.0006,IF($B$7="Pasta DDL","",IF($B$7="Gloria untable 78° Brix","",IF($B$7="Gloria untable 80° Brix","",IF($B$7="Pasta Oblea Coro","",IF(B7="Pasta Oblea Cajeton",B21*0.00022,IF($B$7="Conito",($B$11+$B$12)*0.00025,0)))))))))))))</f>
        <v/>
      </c>
      <c r="C19" s="90"/>
      <c r="D19" s="85"/>
      <c r="F19" s="122" t="s">
        <v>69</v>
      </c>
      <c r="G19" s="131" t="s">
        <v>76</v>
      </c>
      <c r="H19" s="114"/>
      <c r="I19" s="127" t="s">
        <v>69</v>
      </c>
      <c r="J19" s="125"/>
      <c r="K19" s="126" t="s">
        <v>73</v>
      </c>
      <c r="L19" s="114"/>
      <c r="M19" s="93"/>
      <c r="N19" s="112"/>
    </row>
    <row r="20" spans="1:14" ht="27.95" customHeight="1" x14ac:dyDescent="0.25">
      <c r="A20" s="25" t="s">
        <v>14</v>
      </c>
      <c r="B20" s="24" t="str">
        <f>IF($B$7="Mielmex 65° Brix","",IF($B$7="Coro 68° Brix","",IF($B$7="Cajeton Tradicional","",IF($B$7="Cajeton Espesa","",IF($B$7="Cabri Espesa","",IF($B$7="Cabri Tradicional","",IF($B$7="Horneable",$B$11*0.0036,IF($B$7="Pasta DDL","",IF($B$7="Gloria untable 78° Brix","",IF($B$7="Gloria untable 80° Brix","",IF($B$7="Pasta Oblea Coro","",IF(B7="Pasta Oblea Cajeton","",IF($B$7="Conito","",0)))))))))))))</f>
        <v/>
      </c>
      <c r="C20" s="90"/>
      <c r="D20" s="85"/>
      <c r="F20" s="122" t="s">
        <v>70</v>
      </c>
      <c r="G20" s="131" t="s">
        <v>76</v>
      </c>
      <c r="H20" s="93"/>
      <c r="I20" s="122" t="s">
        <v>74</v>
      </c>
      <c r="J20" s="64"/>
      <c r="K20" s="119" t="s">
        <v>73</v>
      </c>
      <c r="M20" s="93"/>
      <c r="N20" s="112"/>
    </row>
    <row r="21" spans="1:14" ht="27.95" customHeight="1" x14ac:dyDescent="0.25">
      <c r="A21" s="25" t="s">
        <v>44</v>
      </c>
      <c r="B21" s="65"/>
      <c r="C21" s="90"/>
      <c r="D21" s="85"/>
      <c r="F21" s="122" t="s">
        <v>71</v>
      </c>
      <c r="G21" s="131" t="s">
        <v>76</v>
      </c>
      <c r="H21" s="93"/>
      <c r="I21" s="127" t="s">
        <v>71</v>
      </c>
      <c r="J21" s="125"/>
      <c r="K21" s="119" t="s">
        <v>73</v>
      </c>
      <c r="M21" s="93"/>
      <c r="N21" s="112"/>
    </row>
    <row r="22" spans="1:14" ht="27.95" customHeight="1" thickBot="1" x14ac:dyDescent="0.3">
      <c r="A22" s="25" t="s">
        <v>45</v>
      </c>
      <c r="B22" s="26"/>
      <c r="C22" s="90"/>
      <c r="D22" s="85"/>
      <c r="F22" s="123" t="s">
        <v>72</v>
      </c>
      <c r="G22" s="132" t="s">
        <v>76</v>
      </c>
      <c r="H22" s="93"/>
      <c r="I22" s="128" t="s">
        <v>72</v>
      </c>
      <c r="J22" s="124"/>
      <c r="K22" s="120" t="s">
        <v>73</v>
      </c>
      <c r="M22" s="93"/>
      <c r="N22" s="112"/>
    </row>
    <row r="23" spans="1:14" ht="27.95" customHeight="1" thickBot="1" x14ac:dyDescent="0.3">
      <c r="A23" s="61" t="s">
        <v>46</v>
      </c>
      <c r="B23" s="91" t="str">
        <f>IF($B$7="Mielmex 65° Brix","",IF($B$7="Coro 68° Brix","",IF($B$7="Cajeton Tradicional","",IF($B$7="Cajeton Espesa","",IF($B$7="Cabri Espesa","",IF($B$7="Cabri Tradicional","",IF($B$7="Horneable","",IF($B$7="Pasta DDL","",IF($B$7="Gloria untable 78° Brix",$B$21*0.122,IF($B$7="Gloria untable 80° Brix",$B$21*0.18,IF($B$7="Pasta Oblea Coro","",IF($B$7="Conito","",0))))))))))))</f>
        <v/>
      </c>
      <c r="C23" s="92"/>
      <c r="D23" s="40"/>
    </row>
    <row r="24" spans="1:14" x14ac:dyDescent="0.25">
      <c r="B24" s="145"/>
    </row>
    <row r="25" spans="1:14" ht="10.15" customHeight="1" thickBot="1" x14ac:dyDescent="0.3"/>
    <row r="26" spans="1:14" ht="28.9" customHeight="1" thickBot="1" x14ac:dyDescent="0.35">
      <c r="A26" s="148" t="s">
        <v>23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50"/>
    </row>
    <row r="27" spans="1:14" ht="27.95" customHeight="1" thickBot="1" x14ac:dyDescent="0.3">
      <c r="A27" s="72" t="s">
        <v>17</v>
      </c>
      <c r="B27" s="16" t="s">
        <v>24</v>
      </c>
      <c r="C27" s="73" t="s">
        <v>25</v>
      </c>
      <c r="D27" s="73" t="s">
        <v>26</v>
      </c>
      <c r="E27" s="74"/>
      <c r="F27" s="16" t="s">
        <v>27</v>
      </c>
      <c r="G27" s="27" t="s">
        <v>28</v>
      </c>
      <c r="H27" s="168" t="s">
        <v>29</v>
      </c>
      <c r="I27" s="170"/>
      <c r="J27" s="16" t="s">
        <v>30</v>
      </c>
      <c r="K27" s="74" t="s">
        <v>31</v>
      </c>
      <c r="L27" s="168" t="s">
        <v>32</v>
      </c>
      <c r="M27" s="169"/>
      <c r="N27" s="170"/>
    </row>
    <row r="28" spans="1:14" ht="27.95" customHeight="1" thickBot="1" x14ac:dyDescent="0.3">
      <c r="A28" s="73"/>
      <c r="B28" s="73" t="str">
        <f>IF(B7="Mielmex 65° Brix","65° a 68° Brix",IF(B7="Coro 68° Brix","68° a 71° Brix",IF(B7="Cajeton Tradicional","78° a 81° Brix",IF(B7="Cajeton Espesa","(80° a 83° Brix",IF(B7="Horneable","75° a 79° Brix",IF(B7="Pasta Oblea","84° a 86° Brix",IF(B7="Pasta DDL","",IF(B7="Conito","85° Brix"))))))))</f>
        <v>78° a 81° Brix</v>
      </c>
      <c r="C28" s="73" t="s">
        <v>79</v>
      </c>
      <c r="D28" s="168"/>
      <c r="E28" s="170"/>
      <c r="F28" s="73"/>
      <c r="G28" s="73"/>
      <c r="H28" s="168"/>
      <c r="I28" s="170"/>
      <c r="J28" s="73"/>
      <c r="K28" s="73"/>
      <c r="L28" s="168"/>
      <c r="M28" s="169"/>
      <c r="N28" s="169"/>
    </row>
    <row r="29" spans="1:14" ht="27.95" customHeight="1" x14ac:dyDescent="0.25">
      <c r="A29" s="28"/>
      <c r="B29" s="29"/>
      <c r="C29" s="28"/>
      <c r="D29" s="28"/>
      <c r="E29" s="30"/>
      <c r="F29" s="29"/>
      <c r="G29" s="29"/>
      <c r="H29" s="28"/>
      <c r="I29" s="31"/>
      <c r="J29" s="133" t="s">
        <v>78</v>
      </c>
      <c r="K29" s="29"/>
      <c r="L29" s="28"/>
      <c r="M29" s="80"/>
      <c r="N29" s="31"/>
    </row>
    <row r="30" spans="1:14" ht="27.95" customHeight="1" x14ac:dyDescent="0.25">
      <c r="A30" s="28"/>
      <c r="B30" s="29"/>
      <c r="C30" s="28"/>
      <c r="D30" s="28"/>
      <c r="E30" s="30"/>
      <c r="F30" s="29"/>
      <c r="G30" s="29"/>
      <c r="H30" s="28"/>
      <c r="I30" s="31"/>
      <c r="J30" s="133" t="s">
        <v>78</v>
      </c>
      <c r="K30" s="29"/>
      <c r="L30" s="28"/>
      <c r="M30" s="80"/>
      <c r="N30" s="31"/>
    </row>
    <row r="31" spans="1:14" ht="27.95" customHeight="1" x14ac:dyDescent="0.25">
      <c r="A31" s="28"/>
      <c r="B31" s="29"/>
      <c r="C31" s="28"/>
      <c r="D31" s="28"/>
      <c r="E31" s="30"/>
      <c r="F31" s="29"/>
      <c r="G31" s="29"/>
      <c r="H31" s="28"/>
      <c r="I31" s="31"/>
      <c r="J31" s="133" t="s">
        <v>78</v>
      </c>
      <c r="K31" s="29"/>
      <c r="L31" s="28"/>
      <c r="M31" s="80"/>
      <c r="N31" s="31"/>
    </row>
    <row r="32" spans="1:14" ht="27.75" customHeight="1" x14ac:dyDescent="0.25">
      <c r="A32" s="28"/>
      <c r="B32" s="29"/>
      <c r="C32" s="28"/>
      <c r="D32" s="28"/>
      <c r="E32" s="30"/>
      <c r="F32" s="29"/>
      <c r="G32" s="29"/>
      <c r="H32" s="28"/>
      <c r="I32" s="31"/>
      <c r="J32" s="133" t="s">
        <v>78</v>
      </c>
      <c r="K32" s="29"/>
      <c r="L32" s="28"/>
      <c r="M32" s="80"/>
      <c r="N32" s="31"/>
    </row>
    <row r="33" spans="1:14" ht="27.95" customHeight="1" x14ac:dyDescent="0.25">
      <c r="A33" s="28"/>
      <c r="B33" s="32"/>
      <c r="C33" s="17"/>
      <c r="D33" s="28"/>
      <c r="E33" s="30"/>
      <c r="F33" s="29"/>
      <c r="G33" s="32"/>
      <c r="H33" s="17"/>
      <c r="I33" s="30"/>
      <c r="J33" s="133" t="s">
        <v>78</v>
      </c>
      <c r="K33" s="32"/>
      <c r="L33" s="17"/>
      <c r="M33" s="33"/>
      <c r="N33" s="31"/>
    </row>
    <row r="34" spans="1:14" ht="27.95" customHeight="1" x14ac:dyDescent="0.25">
      <c r="A34" s="28"/>
      <c r="B34" s="32"/>
      <c r="C34" s="17"/>
      <c r="D34" s="28"/>
      <c r="E34" s="30"/>
      <c r="F34" s="29"/>
      <c r="G34" s="32"/>
      <c r="H34" s="17"/>
      <c r="I34" s="30"/>
      <c r="J34" s="133" t="s">
        <v>78</v>
      </c>
      <c r="K34" s="32"/>
      <c r="L34" s="17"/>
      <c r="M34" s="33"/>
      <c r="N34" s="31"/>
    </row>
    <row r="35" spans="1:14" ht="27.95" customHeight="1" x14ac:dyDescent="0.25">
      <c r="A35" s="28"/>
      <c r="B35" s="32"/>
      <c r="C35" s="17"/>
      <c r="D35" s="28"/>
      <c r="E35" s="30"/>
      <c r="F35" s="29"/>
      <c r="G35" s="32"/>
      <c r="H35" s="17"/>
      <c r="I35" s="30"/>
      <c r="J35" s="133" t="s">
        <v>78</v>
      </c>
      <c r="K35" s="32"/>
      <c r="L35" s="17"/>
      <c r="M35" s="33"/>
      <c r="N35" s="31"/>
    </row>
    <row r="36" spans="1:14" ht="26.25" customHeight="1" thickBot="1" x14ac:dyDescent="0.3">
      <c r="A36" s="34"/>
      <c r="B36" s="35"/>
      <c r="C36" s="36"/>
      <c r="D36" s="34"/>
      <c r="E36" s="37"/>
      <c r="F36" s="38"/>
      <c r="G36" s="35"/>
      <c r="H36" s="36"/>
      <c r="I36" s="37"/>
      <c r="J36" s="134" t="s">
        <v>78</v>
      </c>
      <c r="K36" s="35"/>
      <c r="L36" s="36"/>
      <c r="M36" s="39"/>
      <c r="N36" s="81"/>
    </row>
    <row r="37" spans="1:14" ht="27.95" customHeight="1" thickBot="1" x14ac:dyDescent="0.3"/>
    <row r="38" spans="1:14" ht="27.95" customHeight="1" x14ac:dyDescent="0.25">
      <c r="A38" s="98" t="s">
        <v>33</v>
      </c>
      <c r="B38" s="99"/>
      <c r="C38" s="99"/>
      <c r="D38" s="99"/>
      <c r="E38" s="99"/>
      <c r="F38" s="99"/>
      <c r="G38" s="99"/>
      <c r="H38" s="100"/>
      <c r="J38" s="40"/>
    </row>
    <row r="39" spans="1:14" ht="27.95" customHeight="1" x14ac:dyDescent="0.25">
      <c r="A39" s="101"/>
      <c r="B39" s="102"/>
      <c r="C39" s="102"/>
      <c r="D39" s="102"/>
      <c r="E39" s="102"/>
      <c r="F39" s="102"/>
      <c r="G39" s="102"/>
      <c r="H39" s="103"/>
      <c r="J39" s="40"/>
    </row>
    <row r="40" spans="1:14" x14ac:dyDescent="0.25">
      <c r="A40" s="101"/>
      <c r="B40" s="102"/>
      <c r="C40" s="102"/>
      <c r="D40" s="102"/>
      <c r="E40" s="102"/>
      <c r="F40" s="102"/>
      <c r="G40" s="102"/>
      <c r="H40" s="103"/>
    </row>
    <row r="41" spans="1:14" ht="19.5" customHeight="1" thickBot="1" x14ac:dyDescent="0.3">
      <c r="A41" s="104"/>
      <c r="B41" s="105"/>
      <c r="C41" s="105"/>
      <c r="D41" s="105"/>
      <c r="E41" s="105"/>
      <c r="F41" s="105"/>
      <c r="G41" s="105"/>
      <c r="H41" s="106"/>
      <c r="J41" s="42" t="s">
        <v>34</v>
      </c>
      <c r="K41" s="33"/>
      <c r="L41" s="33"/>
      <c r="M41" s="33"/>
      <c r="N41" s="33"/>
    </row>
    <row r="42" spans="1:14" ht="16.5" customHeight="1" thickBot="1" x14ac:dyDescent="0.3"/>
    <row r="43" spans="1:14" ht="27.95" customHeight="1" thickBot="1" x14ac:dyDescent="0.35">
      <c r="A43" s="148" t="s">
        <v>35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50"/>
    </row>
    <row r="44" spans="1:14" ht="27.95" customHeight="1" thickBot="1" x14ac:dyDescent="0.3">
      <c r="A44" s="96" t="s">
        <v>36</v>
      </c>
      <c r="B44" s="97"/>
      <c r="C44" s="84" t="s">
        <v>15</v>
      </c>
      <c r="D44" s="165" t="s">
        <v>41</v>
      </c>
      <c r="E44" s="166"/>
      <c r="F44" s="166"/>
      <c r="G44" s="166"/>
      <c r="H44" s="166"/>
      <c r="I44" s="166"/>
      <c r="J44" s="167"/>
      <c r="K44" s="157" t="s">
        <v>37</v>
      </c>
      <c r="L44" s="158"/>
      <c r="M44" s="158"/>
      <c r="N44" s="158"/>
    </row>
    <row r="45" spans="1:14" ht="27.95" customHeight="1" x14ac:dyDescent="0.25">
      <c r="A45" s="77"/>
      <c r="B45" s="69"/>
      <c r="C45" s="43"/>
      <c r="D45" s="68"/>
      <c r="E45" s="69"/>
      <c r="F45" s="69"/>
      <c r="G45" s="69"/>
      <c r="H45" s="69"/>
      <c r="I45" s="69"/>
      <c r="J45" s="69"/>
      <c r="K45" s="159"/>
      <c r="L45" s="160"/>
      <c r="M45" s="160"/>
      <c r="N45" s="161"/>
    </row>
    <row r="46" spans="1:14" ht="27.95" customHeight="1" x14ac:dyDescent="0.25">
      <c r="A46" s="78"/>
      <c r="B46" s="67"/>
      <c r="C46" s="44"/>
      <c r="D46" s="79"/>
      <c r="E46" s="80"/>
      <c r="F46" s="80"/>
      <c r="G46" s="80"/>
      <c r="H46" s="80"/>
      <c r="I46" s="80"/>
      <c r="J46" s="80"/>
      <c r="K46" s="162"/>
      <c r="L46" s="163"/>
      <c r="M46" s="163"/>
      <c r="N46" s="164"/>
    </row>
    <row r="47" spans="1:14" ht="27.95" customHeight="1" x14ac:dyDescent="0.25">
      <c r="A47" s="45"/>
      <c r="B47" s="82"/>
      <c r="C47" s="46"/>
      <c r="D47" s="70"/>
      <c r="E47" s="71"/>
      <c r="F47" s="71"/>
      <c r="G47" s="71"/>
      <c r="H47" s="71"/>
      <c r="I47" s="71"/>
      <c r="J47" s="71"/>
      <c r="K47" s="154"/>
      <c r="L47" s="155"/>
      <c r="M47" s="155"/>
      <c r="N47" s="156"/>
    </row>
    <row r="48" spans="1:14" ht="27.95" customHeight="1" thickBot="1" x14ac:dyDescent="0.3">
      <c r="A48" s="47"/>
      <c r="B48" s="48"/>
      <c r="C48" s="49"/>
      <c r="D48" s="75"/>
      <c r="E48" s="48"/>
      <c r="F48" s="48"/>
      <c r="G48" s="48"/>
      <c r="H48" s="48"/>
      <c r="I48" s="48"/>
      <c r="J48" s="48"/>
      <c r="K48" s="151"/>
      <c r="L48" s="152"/>
      <c r="M48" s="152"/>
      <c r="N48" s="153"/>
    </row>
    <row r="49" spans="1:14" ht="27.95" customHeight="1" x14ac:dyDescent="0.25">
      <c r="A49" s="50"/>
      <c r="B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40"/>
    </row>
    <row r="50" spans="1:14" ht="28.35" customHeight="1" thickBot="1" x14ac:dyDescent="0.35">
      <c r="A50" s="146" t="s">
        <v>60</v>
      </c>
      <c r="B50" s="146"/>
      <c r="C50" s="146"/>
      <c r="D50" s="50"/>
      <c r="E50" s="13" t="s">
        <v>39</v>
      </c>
      <c r="F50" s="51"/>
      <c r="G50" s="33"/>
      <c r="H50" s="50"/>
      <c r="K50" s="41" t="s">
        <v>43</v>
      </c>
      <c r="L50" s="52"/>
      <c r="M50" s="64"/>
      <c r="N50" s="40"/>
    </row>
    <row r="51" spans="1:14" ht="47.25" customHeight="1" thickBot="1" x14ac:dyDescent="0.3">
      <c r="A51" s="110" t="s">
        <v>61</v>
      </c>
      <c r="B51" s="111" t="s">
        <v>62</v>
      </c>
      <c r="C51" s="109" t="s">
        <v>64</v>
      </c>
      <c r="D51" s="50"/>
      <c r="E51" s="13" t="s">
        <v>40</v>
      </c>
      <c r="F51" s="53"/>
      <c r="G51" s="33"/>
      <c r="H51" s="50"/>
      <c r="K51" s="41"/>
      <c r="L51" s="41"/>
      <c r="M51" s="54"/>
      <c r="N51" s="55"/>
    </row>
    <row r="52" spans="1:14" ht="28.35" customHeight="1" thickBot="1" x14ac:dyDescent="0.3">
      <c r="A52" s="83"/>
      <c r="B52" s="108"/>
      <c r="C52" s="94"/>
      <c r="D52" s="50"/>
      <c r="E52" s="50"/>
      <c r="F52" s="50"/>
      <c r="G52" s="50"/>
      <c r="H52" s="50"/>
      <c r="I52" s="50"/>
      <c r="J52" s="50"/>
      <c r="K52" s="54"/>
      <c r="L52" s="54"/>
      <c r="M52" s="54"/>
      <c r="N52" s="55"/>
    </row>
    <row r="53" spans="1:14" ht="28.35" customHeight="1" thickBot="1" x14ac:dyDescent="0.3">
      <c r="A53" s="41"/>
      <c r="B53" s="95"/>
      <c r="C53" s="95"/>
      <c r="D53" s="40"/>
      <c r="E53" s="40"/>
      <c r="F53" s="40"/>
      <c r="G53" s="40"/>
      <c r="H53" s="40"/>
      <c r="I53" s="40"/>
      <c r="J53" s="40"/>
      <c r="K53" s="66"/>
      <c r="L53" s="66"/>
      <c r="M53" s="66"/>
      <c r="N53" s="56"/>
    </row>
    <row r="54" spans="1:14" ht="28.35" customHeight="1" x14ac:dyDescent="0.3">
      <c r="A54" s="139" t="s">
        <v>84</v>
      </c>
      <c r="B54" s="142" t="s">
        <v>86</v>
      </c>
      <c r="C54" s="143" t="s">
        <v>87</v>
      </c>
      <c r="D54" s="13"/>
      <c r="E54" s="58"/>
    </row>
    <row r="55" spans="1:14" ht="17.25" x14ac:dyDescent="0.3">
      <c r="A55" s="140" t="s">
        <v>85</v>
      </c>
      <c r="B55" s="137"/>
      <c r="C55" s="135"/>
      <c r="D55" s="9"/>
      <c r="E55" s="9"/>
      <c r="F55" s="9"/>
      <c r="G55" s="9"/>
      <c r="H55" s="9"/>
      <c r="I55" s="9"/>
      <c r="M55" s="41" t="s">
        <v>89</v>
      </c>
    </row>
    <row r="56" spans="1:14" ht="18" thickBot="1" x14ac:dyDescent="0.35">
      <c r="A56" s="141" t="s">
        <v>88</v>
      </c>
      <c r="B56" s="138"/>
      <c r="C56" s="136"/>
      <c r="D56" s="8"/>
      <c r="E56" s="8"/>
      <c r="F56" s="8"/>
      <c r="G56" s="8"/>
      <c r="H56" s="8"/>
      <c r="I56" s="8"/>
      <c r="J56" s="147" t="s">
        <v>38</v>
      </c>
      <c r="K56" s="147"/>
      <c r="L56" s="50"/>
      <c r="M56" s="50"/>
    </row>
    <row r="57" spans="1:14" ht="16.5" customHeight="1" x14ac:dyDescent="0.25">
      <c r="A57" s="9"/>
      <c r="B57" s="9"/>
      <c r="C57" s="9"/>
      <c r="D57" s="9"/>
      <c r="E57" s="9"/>
      <c r="F57" s="9"/>
      <c r="G57" s="9"/>
      <c r="H57" s="9"/>
      <c r="I57" s="59"/>
    </row>
    <row r="58" spans="1:14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4" ht="15.7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L59" s="60"/>
      <c r="M59" s="60"/>
      <c r="N59" s="60"/>
    </row>
    <row r="65" spans="10:13" x14ac:dyDescent="0.25">
      <c r="J65" s="9"/>
      <c r="K65" s="9"/>
      <c r="L65" s="9"/>
      <c r="M65" s="9"/>
    </row>
    <row r="66" spans="10:13" x14ac:dyDescent="0.25">
      <c r="J66" s="8"/>
      <c r="K66" s="8"/>
      <c r="L66" s="8"/>
      <c r="M66" s="8"/>
    </row>
    <row r="67" spans="10:13" x14ac:dyDescent="0.25">
      <c r="J67" s="9"/>
      <c r="K67" s="9"/>
      <c r="L67" s="9"/>
      <c r="M67" s="9"/>
    </row>
  </sheetData>
  <sheetProtection algorithmName="SHA-512" hashValue="ThEOBV6CxDCegro3vDKj0y+CqjOe3oIm+kxHNKxXXPOvl/QUhMPx69Rvb7lsydrcvt3WDaU/+X1ECrOyb1cRbA==" saltValue="FejA09lXQV00RKv5NvKblA==" spinCount="100000" sheet="1" objects="1" scenarios="1"/>
  <mergeCells count="27">
    <mergeCell ref="K10:N10"/>
    <mergeCell ref="D1:I5"/>
    <mergeCell ref="B7:C7"/>
    <mergeCell ref="E7:F7"/>
    <mergeCell ref="H7:J7"/>
    <mergeCell ref="G10:H10"/>
    <mergeCell ref="G11:H11"/>
    <mergeCell ref="K11:N11"/>
    <mergeCell ref="F13:G13"/>
    <mergeCell ref="H13:I13"/>
    <mergeCell ref="F15:G15"/>
    <mergeCell ref="I15:K15"/>
    <mergeCell ref="A26:N26"/>
    <mergeCell ref="H27:I27"/>
    <mergeCell ref="L27:N27"/>
    <mergeCell ref="D28:E28"/>
    <mergeCell ref="H28:I28"/>
    <mergeCell ref="L28:N28"/>
    <mergeCell ref="K48:N48"/>
    <mergeCell ref="A50:C50"/>
    <mergeCell ref="J56:K56"/>
    <mergeCell ref="A43:N43"/>
    <mergeCell ref="D44:J44"/>
    <mergeCell ref="K44:N44"/>
    <mergeCell ref="K45:N45"/>
    <mergeCell ref="K46:N46"/>
    <mergeCell ref="K47:N47"/>
  </mergeCells>
  <pageMargins left="0.43307086614173229" right="0.70866141732283472" top="0.31496062992125984" bottom="7.874015748031496E-2" header="0.31496062992125984" footer="0.31496062992125984"/>
  <pageSetup scale="55" orientation="portrait" r:id="rId1"/>
  <headerFooter>
    <oddHeader xml:space="preserve">&amp;C
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Ese proceso no esta disponible" promptTitle="Tipo de proceso" prompt="Poner el proceso que se hará" xr:uid="{CC310431-A872-4948-8509-1825AAFC7D62}">
          <x14:formula1>
            <xm:f>Productos!$A$2:$A$15</xm:f>
          </x14:formula1>
          <xm:sqref>B7:C7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7"/>
  <sheetViews>
    <sheetView showGridLines="0" tabSelected="1" view="pageLayout" topLeftCell="A3" zoomScale="80" zoomScaleNormal="100" zoomScalePageLayoutView="80" workbookViewId="0">
      <selection activeCell="H7" sqref="H7:J7"/>
    </sheetView>
  </sheetViews>
  <sheetFormatPr baseColWidth="10" defaultColWidth="3" defaultRowHeight="15" x14ac:dyDescent="0.25"/>
  <cols>
    <col min="1" max="2" width="17" style="7" customWidth="1"/>
    <col min="3" max="3" width="19.7109375" style="7" customWidth="1"/>
    <col min="4" max="4" width="14.5703125" style="7" customWidth="1"/>
    <col min="5" max="5" width="4" style="7" customWidth="1"/>
    <col min="6" max="6" width="14.85546875" style="7" customWidth="1"/>
    <col min="7" max="7" width="13" style="7" customWidth="1"/>
    <col min="8" max="8" width="12.85546875" style="7" customWidth="1"/>
    <col min="9" max="9" width="9.140625" style="7" customWidth="1"/>
    <col min="10" max="10" width="7.28515625" style="7" customWidth="1"/>
    <col min="11" max="11" width="15.42578125" style="7" customWidth="1"/>
    <col min="12" max="12" width="6.42578125" style="7" customWidth="1"/>
    <col min="13" max="13" width="10.28515625" style="7" customWidth="1"/>
    <col min="14" max="14" width="9.5703125" style="7" customWidth="1"/>
    <col min="15" max="16384" width="3" style="7"/>
  </cols>
  <sheetData>
    <row r="1" spans="1:14" ht="15" customHeight="1" x14ac:dyDescent="0.25">
      <c r="A1" s="6"/>
      <c r="B1" s="6"/>
      <c r="C1" s="6"/>
      <c r="D1" s="179" t="s">
        <v>0</v>
      </c>
      <c r="E1" s="179"/>
      <c r="F1" s="179"/>
      <c r="G1" s="179"/>
      <c r="H1" s="179"/>
      <c r="I1" s="179"/>
      <c r="J1" s="6"/>
      <c r="K1" s="6"/>
      <c r="L1" s="6"/>
      <c r="M1" s="6"/>
    </row>
    <row r="2" spans="1:14" ht="15" customHeight="1" x14ac:dyDescent="0.25">
      <c r="A2" s="8"/>
      <c r="B2" s="8"/>
      <c r="C2" s="8"/>
      <c r="D2" s="179"/>
      <c r="E2" s="179"/>
      <c r="F2" s="179"/>
      <c r="G2" s="179"/>
      <c r="H2" s="179"/>
      <c r="I2" s="179"/>
      <c r="J2" s="8"/>
      <c r="K2" s="8"/>
      <c r="L2" s="8"/>
      <c r="M2" s="8"/>
    </row>
    <row r="3" spans="1:14" ht="15" customHeight="1" x14ac:dyDescent="0.25">
      <c r="A3" s="9"/>
      <c r="B3" s="9"/>
      <c r="C3" s="9"/>
      <c r="D3" s="179"/>
      <c r="E3" s="179"/>
      <c r="F3" s="179"/>
      <c r="G3" s="179"/>
      <c r="H3" s="179"/>
      <c r="I3" s="179"/>
      <c r="J3" s="9"/>
      <c r="K3" s="9"/>
      <c r="L3" s="9"/>
      <c r="M3" s="9"/>
    </row>
    <row r="4" spans="1:14" ht="15" customHeight="1" x14ac:dyDescent="0.25">
      <c r="A4" s="10"/>
      <c r="B4" s="10"/>
      <c r="C4" s="10"/>
      <c r="D4" s="179"/>
      <c r="E4" s="179"/>
      <c r="F4" s="179"/>
      <c r="G4" s="179"/>
      <c r="H4" s="179"/>
      <c r="I4" s="179"/>
      <c r="J4" s="10"/>
      <c r="K4" s="10"/>
      <c r="L4" s="10"/>
      <c r="M4" s="10"/>
    </row>
    <row r="5" spans="1:14" ht="15" customHeight="1" x14ac:dyDescent="0.25">
      <c r="A5" s="8"/>
      <c r="B5" s="8"/>
      <c r="C5" s="8"/>
      <c r="D5" s="179"/>
      <c r="E5" s="179"/>
      <c r="F5" s="179"/>
      <c r="G5" s="179"/>
      <c r="H5" s="179"/>
      <c r="I5" s="179"/>
      <c r="J5" s="8"/>
      <c r="K5" s="8"/>
      <c r="L5" s="8"/>
      <c r="M5" s="8"/>
    </row>
    <row r="6" spans="1:14" x14ac:dyDescent="0.25">
      <c r="A6" s="6"/>
      <c r="B6" s="6"/>
      <c r="C6" s="6"/>
      <c r="D6" s="11"/>
      <c r="E6" s="11"/>
      <c r="F6" s="11"/>
      <c r="G6" s="11"/>
      <c r="H6" s="12"/>
      <c r="I6" s="12"/>
      <c r="J6" s="11"/>
      <c r="K6" s="11"/>
      <c r="L6" s="11"/>
      <c r="M6" s="11"/>
    </row>
    <row r="7" spans="1:14" x14ac:dyDescent="0.25">
      <c r="A7" s="13" t="s">
        <v>1</v>
      </c>
      <c r="B7" s="171" t="s">
        <v>58</v>
      </c>
      <c r="C7" s="171"/>
      <c r="D7" s="13" t="s">
        <v>2</v>
      </c>
      <c r="E7" s="171">
        <v>3</v>
      </c>
      <c r="F7" s="171"/>
      <c r="G7" s="13" t="s">
        <v>3</v>
      </c>
      <c r="H7" s="172">
        <v>45784</v>
      </c>
      <c r="I7" s="172"/>
      <c r="J7" s="172"/>
      <c r="K7" s="13" t="s">
        <v>4</v>
      </c>
      <c r="L7" s="129" t="s">
        <v>93</v>
      </c>
      <c r="M7" s="13"/>
      <c r="N7" s="14"/>
    </row>
    <row r="8" spans="1:14" x14ac:dyDescent="0.25">
      <c r="A8" s="13" t="s">
        <v>59</v>
      </c>
      <c r="B8" s="63">
        <v>600</v>
      </c>
      <c r="C8" s="54"/>
      <c r="D8" s="13"/>
      <c r="E8" s="54"/>
      <c r="F8" s="54"/>
      <c r="G8" s="13"/>
      <c r="H8" s="62"/>
      <c r="I8" s="62"/>
      <c r="J8" s="62"/>
      <c r="K8" s="13"/>
      <c r="L8" s="54"/>
      <c r="M8" s="13"/>
      <c r="N8" s="14"/>
    </row>
    <row r="9" spans="1:14" ht="15.75" thickBot="1" x14ac:dyDescent="0.3"/>
    <row r="10" spans="1:14" ht="15.75" thickBot="1" x14ac:dyDescent="0.3">
      <c r="A10" s="15" t="s">
        <v>5</v>
      </c>
      <c r="B10" s="16" t="s">
        <v>15</v>
      </c>
      <c r="C10" s="86" t="s">
        <v>63</v>
      </c>
      <c r="D10" s="66"/>
      <c r="F10" s="13" t="s">
        <v>18</v>
      </c>
      <c r="G10" s="173"/>
      <c r="H10" s="173"/>
      <c r="J10" s="13" t="s">
        <v>16</v>
      </c>
      <c r="K10" s="180"/>
      <c r="L10" s="181"/>
      <c r="M10" s="181"/>
      <c r="N10" s="181"/>
    </row>
    <row r="11" spans="1:14" ht="27.95" customHeight="1" x14ac:dyDescent="0.25">
      <c r="A11" s="17" t="s">
        <v>6</v>
      </c>
      <c r="B11" s="20">
        <f>IF($B$7="Mielmex 65° Brix",$B$8*0,IF($B$7="Coro 68° Brix",$B$8*0.2,IF($B$7="Cajeton Tradicional",$B$8*0,IF($B$7="Cajeton Espesa",$B$8*0,IF(B7="Cajeton Esp Chepo",B8*0,IF($B$7="Horneable",$B$8*1,IF($B$7="Pasta DDL",$B$8*0.8,IF($B$7="Gloria untable 78° Brix","",IF($B$7="Gloria untable 80° Brix","",IF($B$7="Pasta Oblea Coro","",IF($B$7="Pasta Oblea Cajeton","",IF($B$7="Conito",$B$8*0.5,0))))))))))))</f>
        <v>0</v>
      </c>
      <c r="C11" s="87"/>
      <c r="D11" s="85"/>
      <c r="F11" s="13" t="s">
        <v>19</v>
      </c>
      <c r="G11" s="182" t="s">
        <v>90</v>
      </c>
      <c r="H11" s="183"/>
      <c r="J11" s="13" t="s">
        <v>20</v>
      </c>
      <c r="K11" s="184"/>
      <c r="L11" s="184"/>
      <c r="M11" s="184"/>
      <c r="N11" s="184"/>
    </row>
    <row r="12" spans="1:14" ht="27.95" customHeight="1" thickBot="1" x14ac:dyDescent="0.3">
      <c r="A12" s="18" t="s">
        <v>7</v>
      </c>
      <c r="B12" s="20">
        <f>IF($B$7="Mielmex 65° Brix",$B$8*1,IF($B$7="Coro 68° Brix",$B$8*0.8,IF($B$7="Cajeton Tradicional",$B$8*1,IF($B$7="Cajeton Espesa",$B$8*1,IF(B7="Cajeton Esp Chepo",$B$8*1,IF($B$7="Horneable",$B$8*0,IF($B$7="Pasta DDL",$B$8*0.2,IF($B$7="Gloria untable 78° Brix","",IF($B$7="Gloria untable 80° Brix","",IF($B$7="Pasta Oblea Coro","",IF($B$7="Pasta Oblea Cajeton","",IF($B$7="Conito",$B$8*0.5,0))))))))))))</f>
        <v>600</v>
      </c>
      <c r="C12" s="87"/>
      <c r="D12" s="85"/>
    </row>
    <row r="13" spans="1:14" ht="27.95" customHeight="1" thickBot="1" x14ac:dyDescent="0.3">
      <c r="A13" s="19" t="s">
        <v>8</v>
      </c>
      <c r="B13" s="20">
        <f>IF($B$7="Mielmex 65° Brix",$B$8*0.18,IF($B$7="Coro 68° Brix",$B$8*0.18,IF($B$7="Cajeton Tradicional",$B$8*0.2,IF($B$7="Cajeton Espesa",$B$8*0.2,IF($B$7="Cajeton Esp Chepo",$B$8*0.2,IF($B$7="Cabri Espesa",$B$8*0.2,IF($B$7="Cabri Tradicional",$B$8*0.2,IF($B$7="Horneable",$B$8*0.2,IF($B$7="Pasta DDL",(B11+B12)*0.292,IF($B$7="Gloria untable 78° Brix","",IF($B$7="Gloria untable 80° Brix","",IF($B$7="Pasta Oblea Coro","",IF($B$7="Pasta Oblea Cajeton","",IF($B$7="Conito",($B$8)*0.2,0))))))))))))))</f>
        <v>120</v>
      </c>
      <c r="C13" s="88"/>
      <c r="D13" s="85"/>
      <c r="F13" s="168" t="s">
        <v>21</v>
      </c>
      <c r="G13" s="170"/>
      <c r="H13" s="185"/>
      <c r="I13" s="186"/>
      <c r="K13" s="73" t="s">
        <v>22</v>
      </c>
      <c r="L13" s="21"/>
      <c r="M13" s="22"/>
      <c r="N13" s="76"/>
    </row>
    <row r="14" spans="1:14" ht="27.95" customHeight="1" thickBot="1" x14ac:dyDescent="0.3">
      <c r="A14" s="19" t="s">
        <v>9</v>
      </c>
      <c r="B14" s="20">
        <f>IF($B$7="Mielmex 65° Brix","",IF($B$7="Coro 68° Brix","",IF($B$7="Cajeton Tradicional",$B$8*0.27,IF($B$7="Cajeton Espesa",$B$8*0.27,IF($B$7="Cajeton Esp Chepo",$B$8*0.27,IF($B$7="Cabri Espesa",$B$8*0.45,IF($B$7="Cabri Tradicional",$B$8*0.45,IF($B$7="Horneable",$B$8*0.0268,IF($B$7="Pasta DDL","",IF($B$7="Gloria untable 78° Brix",$B$21*0.275,IF($B$7="Gloria untable 80° Brix",$B$21*0.275,IF($B$7="Pasta Oblea Coro",$B$21*0.275,IF($B$7="Pasta Oblea Cajeton",$B$21*0.275,IF($B$7="Conito",(B11+B12)*0.2,0))))))))))))))</f>
        <v>162</v>
      </c>
      <c r="C14" s="89"/>
      <c r="D14" s="85"/>
      <c r="F14" s="66"/>
      <c r="G14" s="93"/>
      <c r="H14" s="66"/>
      <c r="K14" s="66"/>
      <c r="M14" s="66"/>
    </row>
    <row r="15" spans="1:14" ht="27.95" customHeight="1" thickBot="1" x14ac:dyDescent="0.3">
      <c r="A15" s="19" t="s">
        <v>10</v>
      </c>
      <c r="B15" s="23">
        <f>IF($B$7="Mielmex 65° Brix","",IF($B$7="Coro 68° Brix","",IF($B$7="Cajeton Tradicional",$B$8*0.05,IF($B$7="Cajeton Espesa",$B$8*0.05,IF($B$7="Cajeton Esp Chepo",$B$8*0.05,IF($B$7="Cabri Espesa",$B$8*0.05,IF($B$7="Cabri Tradicional",$B$8*0.05,IF($B$7="Horneable",$B$8*0.02,IF($B$7="Pasta DDL","",IF($B$7="Gloria untable 78° Brix","",IF($B$7="Gloria untable 80° Brix","",IF($B$7="Pasta Oblea Coro","",IF($B$7="Pasta Oblea Cajeton","",IF($B$7="Conito",($B$11+$B$12)*0.05,0))))))))))))))</f>
        <v>30</v>
      </c>
      <c r="C15" s="90"/>
      <c r="D15" s="85"/>
      <c r="F15" s="177" t="s">
        <v>75</v>
      </c>
      <c r="G15" s="178"/>
      <c r="H15" s="114"/>
      <c r="I15" s="177" t="s">
        <v>65</v>
      </c>
      <c r="J15" s="187"/>
      <c r="K15" s="178"/>
      <c r="L15" s="41"/>
      <c r="M15" s="41"/>
      <c r="N15" s="41"/>
    </row>
    <row r="16" spans="1:14" ht="27.95" customHeight="1" x14ac:dyDescent="0.25">
      <c r="A16" s="19" t="s">
        <v>11</v>
      </c>
      <c r="B16" s="24">
        <f>IF($B$7="Mielmex 65° Brix",$B$8*0.0016,IF($B$7="Coro 68° Brix",$B$8*0.0016,IF($B$7="Cajeton Tradicional",$B$8*0.0016,IF($B$7="Cajeton Espesa",$B$8*0.0016,IF($B$7="Cajeton Esp Chepo",$B$8*0.0018,IF($B$7="Cabri Espesa",$B$8*0.0016,IF($B$7="Cabri Tradicional",$B$8*0.0016,IF($B$7="Horneable",$B$8*0.001,IF($B$7="Pasta DDL","",IF($B$7="Gloria untable 78° Brix","",IF($B$7="Gloria untable 80° Brix","",IF($B$7="Pasta Oblea Coro","",IF($B$7="Pasta Oblea Cajeton","",IF($B$7="Conito",($B$11+$B$12)*0.001,0))))))))))))))</f>
        <v>0.96000000000000008</v>
      </c>
      <c r="C16" s="88"/>
      <c r="D16" s="85"/>
      <c r="F16" s="121" t="s">
        <v>66</v>
      </c>
      <c r="G16" s="130" t="s">
        <v>76</v>
      </c>
      <c r="H16" s="93"/>
      <c r="I16" s="121" t="s">
        <v>66</v>
      </c>
      <c r="J16" s="64"/>
      <c r="K16" s="119" t="s">
        <v>73</v>
      </c>
      <c r="M16" s="93"/>
      <c r="N16" s="112"/>
    </row>
    <row r="17" spans="1:14" ht="27.95" customHeight="1" x14ac:dyDescent="0.25">
      <c r="A17" s="19" t="s">
        <v>12</v>
      </c>
      <c r="B17" s="24">
        <f>IF($B$7="Mielmex 65° Brix",$B$8*0.000625,IF($B$7="Coro 68° Brix","",IF($B$7="Cajeton Tradicional",$B$8*0.001,IF($B$7="Cajeton Espesa",$B$8*0.001,IF($B$7="Cabri Espesa",$B$8*0.001,IF($B$7="Cabri Tradicional",$B$8*0.001,IF($B$7="Horneable","",IF($B$7="Pasta DDL",($B$11+$B$12)*0.001,IF($B$7="Gloria untable 78° Brix","",IF($B$7="Gloria untable 80° Brix","",IF($B$7="Pasta Oblea Coro","",IF($B$7="Pasta Oblea Cajeton","",IF($B$7="Conito","",0)))))))))))))</f>
        <v>0.6</v>
      </c>
      <c r="C17" s="88"/>
      <c r="D17" s="85"/>
      <c r="F17" s="122" t="s">
        <v>67</v>
      </c>
      <c r="G17" s="131" t="s">
        <v>76</v>
      </c>
      <c r="H17" s="93"/>
      <c r="I17" s="122" t="s">
        <v>67</v>
      </c>
      <c r="J17" s="64"/>
      <c r="K17" s="119" t="s">
        <v>73</v>
      </c>
      <c r="M17" s="93"/>
      <c r="N17" s="112"/>
    </row>
    <row r="18" spans="1:14" ht="27.95" customHeight="1" x14ac:dyDescent="0.25">
      <c r="A18" s="19" t="s">
        <v>13</v>
      </c>
      <c r="B18" s="144" t="str">
        <f>IF($B$7="Mielmex 65° Brix","",IF($B$7="Coro 68° Brix","",IF($B$7="Cajeton Tradicional","",IF($B$7="Cajeton Espesa","",IF($B$7="Cabri Espesa","",IF($B$7="Cabri Tradicional","",IF($B$7="Horneable",$B$11*0.0006,IF($B$7="Pasta DDL","",IF($B$7="Gloria untable 78° Brix","",IF($B$7="Gloria untable 80° Brix","",IF($B$7="Pasta Oblea Coro","",IF($B$7="Pasta Oblea Cajeton",B21*0.00059,IF($B$7="Conito",($B$11+$B$12)*0.0006,0)))))))))))))</f>
        <v/>
      </c>
      <c r="C18" s="90"/>
      <c r="D18" s="85"/>
      <c r="F18" s="122" t="s">
        <v>68</v>
      </c>
      <c r="G18" s="131" t="s">
        <v>76</v>
      </c>
      <c r="H18" s="93"/>
      <c r="I18" s="122" t="s">
        <v>68</v>
      </c>
      <c r="J18" s="64"/>
      <c r="K18" s="119" t="s">
        <v>73</v>
      </c>
      <c r="M18" s="93"/>
      <c r="N18" s="112"/>
    </row>
    <row r="19" spans="1:14" ht="27.95" customHeight="1" x14ac:dyDescent="0.25">
      <c r="A19" s="25" t="s">
        <v>42</v>
      </c>
      <c r="B19" s="144" t="str">
        <f>IF($B$7="Mielmex 65° Brix","",IF($B$7="Coro 68° Brix","",IF($B$7="Cajeton Tradicional","",IF($B$7="Cajeton Espesa","",IF($B$7="Cabri Espesa","",IF($B$7="Cabri Tradicional","",IF($B$7="Horneable",$B$11*0.0006,IF($B$7="Pasta DDL","",IF($B$7="Gloria untable 78° Brix","",IF($B$7="Gloria untable 80° Brix","",IF($B$7="Pasta Oblea Coro","",IF(B7="Pasta Oblea Cajeton",B21*0.00022,IF($B$7="Conito",($B$11+$B$12)*0.00025,0)))))))))))))</f>
        <v/>
      </c>
      <c r="C19" s="90"/>
      <c r="D19" s="85"/>
      <c r="F19" s="122" t="s">
        <v>69</v>
      </c>
      <c r="G19" s="131" t="s">
        <v>76</v>
      </c>
      <c r="H19" s="114"/>
      <c r="I19" s="127" t="s">
        <v>69</v>
      </c>
      <c r="J19" s="125"/>
      <c r="K19" s="126" t="s">
        <v>73</v>
      </c>
      <c r="L19" s="114"/>
      <c r="M19" s="93"/>
      <c r="N19" s="112"/>
    </row>
    <row r="20" spans="1:14" ht="27.95" customHeight="1" x14ac:dyDescent="0.25">
      <c r="A20" s="25" t="s">
        <v>14</v>
      </c>
      <c r="B20" s="24" t="str">
        <f>IF($B$7="Mielmex 65° Brix","",IF($B$7="Coro 68° Brix","",IF($B$7="Cajeton Tradicional","",IF($B$7="Cajeton Espesa","",IF($B$7="Cabri Espesa","",IF($B$7="Cabri Tradicional","",IF($B$7="Horneable",$B$11*0.0036,IF($B$7="Pasta DDL","",IF($B$7="Gloria untable 78° Brix","",IF($B$7="Gloria untable 80° Brix","",IF($B$7="Pasta Oblea Coro","",IF(B7="Pasta Oblea Cajeton","",IF($B$7="Conito","",0)))))))))))))</f>
        <v/>
      </c>
      <c r="C20" s="90"/>
      <c r="D20" s="85"/>
      <c r="F20" s="122" t="s">
        <v>70</v>
      </c>
      <c r="G20" s="131" t="s">
        <v>76</v>
      </c>
      <c r="H20" s="93"/>
      <c r="I20" s="122" t="s">
        <v>74</v>
      </c>
      <c r="J20" s="64"/>
      <c r="K20" s="119" t="s">
        <v>73</v>
      </c>
      <c r="M20" s="93"/>
      <c r="N20" s="112"/>
    </row>
    <row r="21" spans="1:14" ht="27.95" customHeight="1" x14ac:dyDescent="0.25">
      <c r="A21" s="25" t="s">
        <v>44</v>
      </c>
      <c r="B21" s="65"/>
      <c r="C21" s="90"/>
      <c r="D21" s="85"/>
      <c r="F21" s="122" t="s">
        <v>71</v>
      </c>
      <c r="G21" s="131" t="s">
        <v>76</v>
      </c>
      <c r="H21" s="93"/>
      <c r="I21" s="127" t="s">
        <v>71</v>
      </c>
      <c r="J21" s="125"/>
      <c r="K21" s="119" t="s">
        <v>73</v>
      </c>
      <c r="M21" s="93"/>
      <c r="N21" s="112"/>
    </row>
    <row r="22" spans="1:14" ht="27.95" customHeight="1" thickBot="1" x14ac:dyDescent="0.3">
      <c r="A22" s="25" t="s">
        <v>45</v>
      </c>
      <c r="B22" s="26"/>
      <c r="C22" s="90"/>
      <c r="D22" s="85"/>
      <c r="F22" s="123" t="s">
        <v>72</v>
      </c>
      <c r="G22" s="132" t="s">
        <v>76</v>
      </c>
      <c r="H22" s="93"/>
      <c r="I22" s="128" t="s">
        <v>72</v>
      </c>
      <c r="J22" s="124"/>
      <c r="K22" s="120" t="s">
        <v>73</v>
      </c>
      <c r="M22" s="93"/>
      <c r="N22" s="112"/>
    </row>
    <row r="23" spans="1:14" ht="27.95" customHeight="1" thickBot="1" x14ac:dyDescent="0.3">
      <c r="A23" s="61" t="s">
        <v>46</v>
      </c>
      <c r="B23" s="91" t="str">
        <f>IF($B$7="Mielmex 65° Brix","",IF($B$7="Coro 68° Brix","",IF($B$7="Cajeton Tradicional","",IF($B$7="Cajeton Espesa","",IF($B$7="Cabri Espesa","",IF($B$7="Cabri Tradicional","",IF($B$7="Horneable","",IF($B$7="Pasta DDL","",IF($B$7="Gloria untable 78° Brix",$B$21*0.122,IF($B$7="Gloria untable 80° Brix",$B$21*0.18,IF($B$7="Pasta Oblea Coro","",IF($B$7="Conito","",0))))))))))))</f>
        <v/>
      </c>
      <c r="C23" s="92"/>
      <c r="D23" s="40"/>
    </row>
    <row r="24" spans="1:14" x14ac:dyDescent="0.25">
      <c r="B24" s="145"/>
    </row>
    <row r="25" spans="1:14" ht="10.15" customHeight="1" thickBot="1" x14ac:dyDescent="0.3"/>
    <row r="26" spans="1:14" ht="28.9" customHeight="1" thickBot="1" x14ac:dyDescent="0.35">
      <c r="A26" s="148" t="s">
        <v>23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50"/>
    </row>
    <row r="27" spans="1:14" ht="27.95" customHeight="1" thickBot="1" x14ac:dyDescent="0.3">
      <c r="A27" s="72" t="s">
        <v>17</v>
      </c>
      <c r="B27" s="16" t="s">
        <v>24</v>
      </c>
      <c r="C27" s="73" t="s">
        <v>25</v>
      </c>
      <c r="D27" s="73" t="s">
        <v>26</v>
      </c>
      <c r="E27" s="74"/>
      <c r="F27" s="16" t="s">
        <v>27</v>
      </c>
      <c r="G27" s="27" t="s">
        <v>28</v>
      </c>
      <c r="H27" s="168" t="s">
        <v>29</v>
      </c>
      <c r="I27" s="170"/>
      <c r="J27" s="16" t="s">
        <v>30</v>
      </c>
      <c r="K27" s="74" t="s">
        <v>31</v>
      </c>
      <c r="L27" s="168" t="s">
        <v>32</v>
      </c>
      <c r="M27" s="169"/>
      <c r="N27" s="170"/>
    </row>
    <row r="28" spans="1:14" ht="27.95" customHeight="1" thickBot="1" x14ac:dyDescent="0.3">
      <c r="A28" s="73"/>
      <c r="B28" s="73" t="str">
        <f>IF(B7="Mielmex 65° Brix","65° a 68° Brix",IF(B7="Coro 68° Brix","68° a 71° Brix",IF(B7="Cajeton Tradicional","78° a 81° Brix",IF(B7="Cajeton Espesa","(80° a 83° Brix",IF(B7="Horneable","75° a 79° Brix",IF(B7="Pasta Oblea","84° a 86° Brix",IF(B7="Pasta DDL","",IF(B7="Conito","85° Brix"))))))))</f>
        <v>78° a 81° Brix</v>
      </c>
      <c r="C28" s="73" t="s">
        <v>79</v>
      </c>
      <c r="D28" s="168"/>
      <c r="E28" s="170"/>
      <c r="F28" s="73"/>
      <c r="G28" s="73"/>
      <c r="H28" s="168"/>
      <c r="I28" s="170"/>
      <c r="J28" s="73"/>
      <c r="K28" s="73"/>
      <c r="L28" s="168"/>
      <c r="M28" s="169"/>
      <c r="N28" s="169"/>
    </row>
    <row r="29" spans="1:14" ht="27.95" customHeight="1" x14ac:dyDescent="0.25">
      <c r="A29" s="28"/>
      <c r="B29" s="29"/>
      <c r="C29" s="28"/>
      <c r="D29" s="28"/>
      <c r="E29" s="30"/>
      <c r="F29" s="29"/>
      <c r="G29" s="29"/>
      <c r="H29" s="28"/>
      <c r="I29" s="31"/>
      <c r="J29" s="133" t="s">
        <v>78</v>
      </c>
      <c r="K29" s="29"/>
      <c r="L29" s="28"/>
      <c r="M29" s="80"/>
      <c r="N29" s="31"/>
    </row>
    <row r="30" spans="1:14" ht="27.95" customHeight="1" x14ac:dyDescent="0.25">
      <c r="A30" s="28"/>
      <c r="B30" s="29"/>
      <c r="C30" s="28"/>
      <c r="D30" s="28"/>
      <c r="E30" s="30"/>
      <c r="F30" s="29"/>
      <c r="G30" s="29"/>
      <c r="H30" s="28"/>
      <c r="I30" s="31"/>
      <c r="J30" s="133" t="s">
        <v>78</v>
      </c>
      <c r="K30" s="29"/>
      <c r="L30" s="28"/>
      <c r="M30" s="80"/>
      <c r="N30" s="31"/>
    </row>
    <row r="31" spans="1:14" ht="27.95" customHeight="1" x14ac:dyDescent="0.25">
      <c r="A31" s="28"/>
      <c r="B31" s="29"/>
      <c r="C31" s="28"/>
      <c r="D31" s="28"/>
      <c r="E31" s="30"/>
      <c r="F31" s="29"/>
      <c r="G31" s="29"/>
      <c r="H31" s="28"/>
      <c r="I31" s="31"/>
      <c r="J31" s="133" t="s">
        <v>78</v>
      </c>
      <c r="K31" s="29"/>
      <c r="L31" s="28"/>
      <c r="M31" s="80"/>
      <c r="N31" s="31"/>
    </row>
    <row r="32" spans="1:14" ht="27.75" customHeight="1" x14ac:dyDescent="0.25">
      <c r="A32" s="28"/>
      <c r="B32" s="29"/>
      <c r="C32" s="28"/>
      <c r="D32" s="28"/>
      <c r="E32" s="30"/>
      <c r="F32" s="29"/>
      <c r="G32" s="29"/>
      <c r="H32" s="28"/>
      <c r="I32" s="31"/>
      <c r="J32" s="133" t="s">
        <v>78</v>
      </c>
      <c r="K32" s="29"/>
      <c r="L32" s="28"/>
      <c r="M32" s="80"/>
      <c r="N32" s="31"/>
    </row>
    <row r="33" spans="1:14" ht="27.95" customHeight="1" x14ac:dyDescent="0.25">
      <c r="A33" s="28"/>
      <c r="B33" s="32"/>
      <c r="C33" s="17"/>
      <c r="D33" s="28"/>
      <c r="E33" s="30"/>
      <c r="F33" s="29"/>
      <c r="G33" s="32"/>
      <c r="H33" s="17"/>
      <c r="I33" s="30"/>
      <c r="J33" s="133" t="s">
        <v>78</v>
      </c>
      <c r="K33" s="32"/>
      <c r="L33" s="17"/>
      <c r="M33" s="33"/>
      <c r="N33" s="31"/>
    </row>
    <row r="34" spans="1:14" ht="27.95" customHeight="1" x14ac:dyDescent="0.25">
      <c r="A34" s="28"/>
      <c r="B34" s="32"/>
      <c r="C34" s="17"/>
      <c r="D34" s="28"/>
      <c r="E34" s="30"/>
      <c r="F34" s="29"/>
      <c r="G34" s="32"/>
      <c r="H34" s="17"/>
      <c r="I34" s="30"/>
      <c r="J34" s="133" t="s">
        <v>78</v>
      </c>
      <c r="K34" s="32"/>
      <c r="L34" s="17"/>
      <c r="M34" s="33"/>
      <c r="N34" s="31"/>
    </row>
    <row r="35" spans="1:14" ht="27.95" customHeight="1" x14ac:dyDescent="0.25">
      <c r="A35" s="28"/>
      <c r="B35" s="32"/>
      <c r="C35" s="17"/>
      <c r="D35" s="28"/>
      <c r="E35" s="30"/>
      <c r="F35" s="29"/>
      <c r="G35" s="32"/>
      <c r="H35" s="17"/>
      <c r="I35" s="30"/>
      <c r="J35" s="133" t="s">
        <v>78</v>
      </c>
      <c r="K35" s="32"/>
      <c r="L35" s="17"/>
      <c r="M35" s="33"/>
      <c r="N35" s="31"/>
    </row>
    <row r="36" spans="1:14" ht="26.25" customHeight="1" thickBot="1" x14ac:dyDescent="0.3">
      <c r="A36" s="34"/>
      <c r="B36" s="35"/>
      <c r="C36" s="36"/>
      <c r="D36" s="34"/>
      <c r="E36" s="37"/>
      <c r="F36" s="38"/>
      <c r="G36" s="35"/>
      <c r="H36" s="36"/>
      <c r="I36" s="37"/>
      <c r="J36" s="134" t="s">
        <v>78</v>
      </c>
      <c r="K36" s="35"/>
      <c r="L36" s="36"/>
      <c r="M36" s="39"/>
      <c r="N36" s="81"/>
    </row>
    <row r="37" spans="1:14" ht="27.95" customHeight="1" thickBot="1" x14ac:dyDescent="0.3"/>
    <row r="38" spans="1:14" ht="27.95" customHeight="1" x14ac:dyDescent="0.25">
      <c r="A38" s="98" t="s">
        <v>33</v>
      </c>
      <c r="B38" s="99"/>
      <c r="C38" s="99"/>
      <c r="D38" s="99"/>
      <c r="E38" s="99"/>
      <c r="F38" s="99"/>
      <c r="G38" s="99"/>
      <c r="H38" s="100"/>
      <c r="J38" s="40"/>
    </row>
    <row r="39" spans="1:14" ht="27.95" customHeight="1" x14ac:dyDescent="0.25">
      <c r="A39" s="101"/>
      <c r="B39" s="102"/>
      <c r="C39" s="102"/>
      <c r="D39" s="102"/>
      <c r="E39" s="102"/>
      <c r="F39" s="102"/>
      <c r="G39" s="102"/>
      <c r="H39" s="103"/>
      <c r="J39" s="40"/>
    </row>
    <row r="40" spans="1:14" x14ac:dyDescent="0.25">
      <c r="A40" s="101"/>
      <c r="B40" s="102"/>
      <c r="C40" s="102"/>
      <c r="D40" s="102"/>
      <c r="E40" s="102"/>
      <c r="F40" s="102"/>
      <c r="G40" s="102"/>
      <c r="H40" s="103"/>
    </row>
    <row r="41" spans="1:14" ht="19.5" customHeight="1" thickBot="1" x14ac:dyDescent="0.3">
      <c r="A41" s="104"/>
      <c r="B41" s="105"/>
      <c r="C41" s="105"/>
      <c r="D41" s="105"/>
      <c r="E41" s="105"/>
      <c r="F41" s="105"/>
      <c r="G41" s="105"/>
      <c r="H41" s="106"/>
      <c r="J41" s="42" t="s">
        <v>34</v>
      </c>
      <c r="K41" s="33"/>
      <c r="L41" s="33"/>
      <c r="M41" s="33"/>
      <c r="N41" s="33"/>
    </row>
    <row r="42" spans="1:14" ht="16.5" customHeight="1" thickBot="1" x14ac:dyDescent="0.3"/>
    <row r="43" spans="1:14" ht="27.95" customHeight="1" thickBot="1" x14ac:dyDescent="0.35">
      <c r="A43" s="148" t="s">
        <v>35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50"/>
    </row>
    <row r="44" spans="1:14" ht="27.95" customHeight="1" thickBot="1" x14ac:dyDescent="0.3">
      <c r="A44" s="96" t="s">
        <v>36</v>
      </c>
      <c r="B44" s="97"/>
      <c r="C44" s="84" t="s">
        <v>15</v>
      </c>
      <c r="D44" s="165" t="s">
        <v>41</v>
      </c>
      <c r="E44" s="166"/>
      <c r="F44" s="166"/>
      <c r="G44" s="166"/>
      <c r="H44" s="166"/>
      <c r="I44" s="166"/>
      <c r="J44" s="167"/>
      <c r="K44" s="157" t="s">
        <v>37</v>
      </c>
      <c r="L44" s="158"/>
      <c r="M44" s="158"/>
      <c r="N44" s="158"/>
    </row>
    <row r="45" spans="1:14" ht="27.95" customHeight="1" x14ac:dyDescent="0.25">
      <c r="A45" s="77"/>
      <c r="B45" s="69"/>
      <c r="C45" s="43"/>
      <c r="D45" s="68"/>
      <c r="E45" s="69"/>
      <c r="F45" s="69"/>
      <c r="G45" s="69"/>
      <c r="H45" s="69"/>
      <c r="I45" s="69"/>
      <c r="J45" s="69"/>
      <c r="K45" s="159"/>
      <c r="L45" s="160"/>
      <c r="M45" s="160"/>
      <c r="N45" s="161"/>
    </row>
    <row r="46" spans="1:14" ht="27.95" customHeight="1" x14ac:dyDescent="0.25">
      <c r="A46" s="78"/>
      <c r="B46" s="67"/>
      <c r="C46" s="44"/>
      <c r="D46" s="79"/>
      <c r="E46" s="80"/>
      <c r="F46" s="80"/>
      <c r="G46" s="80"/>
      <c r="H46" s="80"/>
      <c r="I46" s="80"/>
      <c r="J46" s="80"/>
      <c r="K46" s="162"/>
      <c r="L46" s="163"/>
      <c r="M46" s="163"/>
      <c r="N46" s="164"/>
    </row>
    <row r="47" spans="1:14" ht="27.95" customHeight="1" x14ac:dyDescent="0.25">
      <c r="A47" s="45"/>
      <c r="B47" s="82"/>
      <c r="C47" s="46"/>
      <c r="D47" s="70"/>
      <c r="E47" s="71"/>
      <c r="F47" s="71"/>
      <c r="G47" s="71"/>
      <c r="H47" s="71"/>
      <c r="I47" s="71"/>
      <c r="J47" s="71"/>
      <c r="K47" s="154"/>
      <c r="L47" s="155"/>
      <c r="M47" s="155"/>
      <c r="N47" s="156"/>
    </row>
    <row r="48" spans="1:14" ht="27.95" customHeight="1" thickBot="1" x14ac:dyDescent="0.3">
      <c r="A48" s="47"/>
      <c r="B48" s="48"/>
      <c r="C48" s="49"/>
      <c r="D48" s="75"/>
      <c r="E48" s="48"/>
      <c r="F48" s="48"/>
      <c r="G48" s="48"/>
      <c r="H48" s="48"/>
      <c r="I48" s="48"/>
      <c r="J48" s="48"/>
      <c r="K48" s="151"/>
      <c r="L48" s="152"/>
      <c r="M48" s="152"/>
      <c r="N48" s="153"/>
    </row>
    <row r="49" spans="1:14" ht="27.95" customHeight="1" x14ac:dyDescent="0.25">
      <c r="A49" s="50"/>
      <c r="B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40"/>
    </row>
    <row r="50" spans="1:14" ht="28.35" customHeight="1" thickBot="1" x14ac:dyDescent="0.35">
      <c r="A50" s="146" t="s">
        <v>60</v>
      </c>
      <c r="B50" s="146"/>
      <c r="C50" s="146"/>
      <c r="D50" s="50"/>
      <c r="E50" s="13" t="s">
        <v>39</v>
      </c>
      <c r="F50" s="51"/>
      <c r="G50" s="33"/>
      <c r="H50" s="50"/>
      <c r="K50" s="41" t="s">
        <v>43</v>
      </c>
      <c r="L50" s="52"/>
      <c r="M50" s="64"/>
      <c r="N50" s="40"/>
    </row>
    <row r="51" spans="1:14" ht="47.25" customHeight="1" thickBot="1" x14ac:dyDescent="0.3">
      <c r="A51" s="110" t="s">
        <v>61</v>
      </c>
      <c r="B51" s="111" t="s">
        <v>62</v>
      </c>
      <c r="C51" s="109" t="s">
        <v>64</v>
      </c>
      <c r="D51" s="50"/>
      <c r="E51" s="13" t="s">
        <v>40</v>
      </c>
      <c r="F51" s="53"/>
      <c r="G51" s="33"/>
      <c r="H51" s="50"/>
      <c r="K51" s="41"/>
      <c r="L51" s="41"/>
      <c r="M51" s="54"/>
      <c r="N51" s="55"/>
    </row>
    <row r="52" spans="1:14" ht="28.35" customHeight="1" thickBot="1" x14ac:dyDescent="0.3">
      <c r="A52" s="83"/>
      <c r="B52" s="108"/>
      <c r="C52" s="94"/>
      <c r="D52" s="50"/>
      <c r="E52" s="50"/>
      <c r="F52" s="50"/>
      <c r="G52" s="50"/>
      <c r="H52" s="50"/>
      <c r="I52" s="50"/>
      <c r="J52" s="50"/>
      <c r="K52" s="54"/>
      <c r="L52" s="54"/>
      <c r="M52" s="54"/>
      <c r="N52" s="55"/>
    </row>
    <row r="53" spans="1:14" ht="28.35" customHeight="1" thickBot="1" x14ac:dyDescent="0.3">
      <c r="A53" s="41"/>
      <c r="B53" s="95"/>
      <c r="C53" s="95"/>
      <c r="D53" s="40"/>
      <c r="E53" s="40"/>
      <c r="F53" s="40"/>
      <c r="G53" s="40"/>
      <c r="H53" s="40"/>
      <c r="I53" s="40"/>
      <c r="J53" s="40"/>
      <c r="K53" s="66"/>
      <c r="L53" s="66"/>
      <c r="M53" s="66"/>
      <c r="N53" s="56"/>
    </row>
    <row r="54" spans="1:14" ht="28.35" customHeight="1" x14ac:dyDescent="0.3">
      <c r="A54" s="139" t="s">
        <v>84</v>
      </c>
      <c r="B54" s="142" t="s">
        <v>86</v>
      </c>
      <c r="C54" s="143" t="s">
        <v>87</v>
      </c>
      <c r="D54" s="13"/>
      <c r="E54" s="58"/>
    </row>
    <row r="55" spans="1:14" ht="17.25" x14ac:dyDescent="0.3">
      <c r="A55" s="140" t="s">
        <v>85</v>
      </c>
      <c r="B55" s="137"/>
      <c r="C55" s="135"/>
      <c r="D55" s="9"/>
      <c r="E55" s="9"/>
      <c r="F55" s="9"/>
      <c r="G55" s="9"/>
      <c r="H55" s="9"/>
      <c r="I55" s="9"/>
      <c r="M55" s="41" t="s">
        <v>89</v>
      </c>
    </row>
    <row r="56" spans="1:14" ht="18" thickBot="1" x14ac:dyDescent="0.35">
      <c r="A56" s="141" t="s">
        <v>88</v>
      </c>
      <c r="B56" s="138"/>
      <c r="C56" s="136"/>
      <c r="D56" s="8"/>
      <c r="E56" s="8"/>
      <c r="F56" s="8"/>
      <c r="G56" s="8"/>
      <c r="H56" s="8"/>
      <c r="I56" s="8"/>
      <c r="J56" s="147" t="s">
        <v>38</v>
      </c>
      <c r="K56" s="147"/>
      <c r="L56" s="50"/>
      <c r="M56" s="50"/>
    </row>
    <row r="57" spans="1:14" ht="16.5" customHeight="1" x14ac:dyDescent="0.25">
      <c r="A57" s="9"/>
      <c r="B57" s="9"/>
      <c r="C57" s="9"/>
      <c r="D57" s="9"/>
      <c r="E57" s="9"/>
      <c r="F57" s="9"/>
      <c r="G57" s="9"/>
      <c r="H57" s="9"/>
      <c r="I57" s="59"/>
    </row>
    <row r="58" spans="1:14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4" ht="15.7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L59" s="60"/>
      <c r="M59" s="60"/>
      <c r="N59" s="60"/>
    </row>
    <row r="65" spans="10:13" x14ac:dyDescent="0.25">
      <c r="J65" s="9"/>
      <c r="K65" s="9"/>
      <c r="L65" s="9"/>
      <c r="M65" s="9"/>
    </row>
    <row r="66" spans="10:13" x14ac:dyDescent="0.25">
      <c r="J66" s="8"/>
      <c r="K66" s="8"/>
      <c r="L66" s="8"/>
      <c r="M66" s="8"/>
    </row>
    <row r="67" spans="10:13" x14ac:dyDescent="0.25">
      <c r="J67" s="9"/>
      <c r="K67" s="9"/>
      <c r="L67" s="9"/>
      <c r="M67" s="9"/>
    </row>
  </sheetData>
  <sheetProtection algorithmName="SHA-512" hashValue="GIu/Dr9RiA0LfdPXycXDEDAcahoPS34GpNbubysEULVRIZBeAhJu7dLnXmhTszg1NJ4pbcK5NEQZCxomb+yg9Q==" saltValue="KFQ8twu25UKxLCqRFHJqzw==" spinCount="100000" sheet="1" objects="1" scenarios="1"/>
  <mergeCells count="27">
    <mergeCell ref="K10:N10"/>
    <mergeCell ref="D1:I5"/>
    <mergeCell ref="B7:C7"/>
    <mergeCell ref="E7:F7"/>
    <mergeCell ref="H7:J7"/>
    <mergeCell ref="G10:H10"/>
    <mergeCell ref="A26:N26"/>
    <mergeCell ref="A43:N43"/>
    <mergeCell ref="D44:J44"/>
    <mergeCell ref="K44:N44"/>
    <mergeCell ref="K45:N45"/>
    <mergeCell ref="D28:E28"/>
    <mergeCell ref="H28:I28"/>
    <mergeCell ref="L28:N28"/>
    <mergeCell ref="L27:N27"/>
    <mergeCell ref="H27:I27"/>
    <mergeCell ref="G11:H11"/>
    <mergeCell ref="K11:N11"/>
    <mergeCell ref="F13:G13"/>
    <mergeCell ref="H13:I13"/>
    <mergeCell ref="I15:K15"/>
    <mergeCell ref="F15:G15"/>
    <mergeCell ref="J56:K56"/>
    <mergeCell ref="K47:N47"/>
    <mergeCell ref="K48:N48"/>
    <mergeCell ref="A50:C50"/>
    <mergeCell ref="K46:N46"/>
  </mergeCells>
  <pageMargins left="0.43307086614173229" right="0.70866141732283472" top="0.31496062992125984" bottom="7.874015748031496E-2" header="0.31496062992125984" footer="0.31496062992125984"/>
  <pageSetup scale="55" orientation="portrait" horizontalDpi="300" verticalDpi="300" r:id="rId1"/>
  <headerFooter>
    <oddHeader xml:space="preserve">&amp;C
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Ese proceso no esta disponible" promptTitle="Tipo de proceso" prompt="Poner el proceso que se hará" xr:uid="{00000000-0002-0000-0200-000000000000}">
          <x14:formula1>
            <xm:f>Productos!$A$2:$A$15</xm:f>
          </x14:formula1>
          <xm:sqref>B7:C7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"/>
  <sheetViews>
    <sheetView workbookViewId="0">
      <selection sqref="A1:A1048576"/>
    </sheetView>
  </sheetViews>
  <sheetFormatPr baseColWidth="10" defaultRowHeight="15" x14ac:dyDescent="0.25"/>
  <cols>
    <col min="1" max="1" width="20.7109375" bestFit="1" customWidth="1"/>
  </cols>
  <sheetData>
    <row r="1" spans="1:1" s="1" customFormat="1" ht="15.75" thickBot="1" x14ac:dyDescent="0.3">
      <c r="A1" s="5" t="s">
        <v>47</v>
      </c>
    </row>
    <row r="2" spans="1:1" x14ac:dyDescent="0.25">
      <c r="A2" s="4" t="s">
        <v>57</v>
      </c>
    </row>
    <row r="3" spans="1:1" x14ac:dyDescent="0.25">
      <c r="A3" s="2" t="s">
        <v>48</v>
      </c>
    </row>
    <row r="4" spans="1:1" x14ac:dyDescent="0.25">
      <c r="A4" s="2" t="s">
        <v>58</v>
      </c>
    </row>
    <row r="5" spans="1:1" x14ac:dyDescent="0.25">
      <c r="A5" s="2" t="s">
        <v>49</v>
      </c>
    </row>
    <row r="6" spans="1:1" x14ac:dyDescent="0.25">
      <c r="A6" s="2" t="s">
        <v>81</v>
      </c>
    </row>
    <row r="7" spans="1:1" x14ac:dyDescent="0.25">
      <c r="A7" s="2" t="s">
        <v>50</v>
      </c>
    </row>
    <row r="8" spans="1:1" x14ac:dyDescent="0.25">
      <c r="A8" s="2" t="s">
        <v>51</v>
      </c>
    </row>
    <row r="9" spans="1:1" x14ac:dyDescent="0.25">
      <c r="A9" s="2" t="s">
        <v>56</v>
      </c>
    </row>
    <row r="10" spans="1:1" x14ac:dyDescent="0.25">
      <c r="A10" s="2" t="s">
        <v>52</v>
      </c>
    </row>
    <row r="11" spans="1:1" x14ac:dyDescent="0.25">
      <c r="A11" s="2" t="s">
        <v>53</v>
      </c>
    </row>
    <row r="12" spans="1:1" x14ac:dyDescent="0.25">
      <c r="A12" s="2" t="s">
        <v>82</v>
      </c>
    </row>
    <row r="13" spans="1:1" x14ac:dyDescent="0.25">
      <c r="A13" s="2" t="s">
        <v>83</v>
      </c>
    </row>
    <row r="14" spans="1:1" x14ac:dyDescent="0.25">
      <c r="A14" s="2" t="s">
        <v>54</v>
      </c>
    </row>
    <row r="15" spans="1:1" ht="15.75" thickBot="1" x14ac:dyDescent="0.3">
      <c r="A15" s="3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Marmita 1</vt:lpstr>
      <vt:lpstr>Marmita 2</vt:lpstr>
      <vt:lpstr>Marmita 3</vt:lpstr>
      <vt:lpstr>Productos</vt:lpstr>
    </vt:vector>
  </TitlesOfParts>
  <Company>Caterpillar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I Gutierrez  Quezada</dc:creator>
  <cp:lastModifiedBy>Usuario HP240</cp:lastModifiedBy>
  <cp:lastPrinted>2025-05-06T18:21:39Z</cp:lastPrinted>
  <dcterms:created xsi:type="dcterms:W3CDTF">2016-07-15T15:14:46Z</dcterms:created>
  <dcterms:modified xsi:type="dcterms:W3CDTF">2025-05-06T19:16:14Z</dcterms:modified>
</cp:coreProperties>
</file>