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showInkAnnotation="0"/>
  <mc:AlternateContent xmlns:mc="http://schemas.openxmlformats.org/markup-compatibility/2006">
    <mc:Choice Requires="x15">
      <x15ac:absPath xmlns:x15ac="http://schemas.microsoft.com/office/spreadsheetml/2010/11/ac" url="/Users/robertog/Documents/2022 FALL/F2022 ENGM 401/"/>
    </mc:Choice>
  </mc:AlternateContent>
  <xr:revisionPtr revIDLastSave="0" documentId="8_{CC344299-FD2B-8447-BC59-74C665BFC4C3}" xr6:coauthVersionLast="47" xr6:coauthVersionMax="47" xr10:uidLastSave="{00000000-0000-0000-0000-000000000000}"/>
  <bookViews>
    <workbookView xWindow="0" yWindow="460" windowWidth="31360" windowHeight="17820" tabRatio="500" activeTab="1" xr2:uid="{00000000-000D-0000-FFFF-FFFF00000000}"/>
  </bookViews>
  <sheets>
    <sheet name="Mortgage example" sheetId="1" r:id="rId1"/>
    <sheet name="Mortgage example (monthly)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4" l="1"/>
  <c r="H3" i="4" l="1"/>
  <c r="G3" i="4" l="1"/>
  <c r="G4" i="4" s="1"/>
  <c r="B8" i="4"/>
  <c r="B8" i="1"/>
  <c r="C9" i="1"/>
  <c r="B9" i="1"/>
  <c r="C10" i="1" s="1"/>
  <c r="D10" i="1" s="1"/>
  <c r="N8" i="4"/>
  <c r="E8" i="4"/>
  <c r="D9" i="1"/>
  <c r="D8" i="1"/>
  <c r="L1" i="4" l="1"/>
  <c r="L8" i="4" s="1"/>
  <c r="C9" i="4"/>
  <c r="B9" i="4" s="1"/>
  <c r="B10" i="1"/>
  <c r="E9" i="1"/>
  <c r="L3" i="4" l="1"/>
  <c r="M9" i="4" s="1"/>
  <c r="L9" i="4" s="1"/>
  <c r="E9" i="4"/>
  <c r="E10" i="1"/>
  <c r="C11" i="1"/>
  <c r="D11" i="1" s="1"/>
  <c r="C10" i="4"/>
  <c r="B10" i="4" s="1"/>
  <c r="F9" i="4"/>
  <c r="D10" i="4" l="1"/>
  <c r="N9" i="4"/>
  <c r="B11" i="1"/>
  <c r="E11" i="1" s="1"/>
  <c r="C12" i="1"/>
  <c r="B12" i="1" s="1"/>
  <c r="M10" i="4"/>
  <c r="L10" i="4" s="1"/>
  <c r="O9" i="4"/>
  <c r="C11" i="4"/>
  <c r="B11" i="4" s="1"/>
  <c r="F10" i="4"/>
  <c r="E10" i="4"/>
  <c r="D11" i="4" l="1"/>
  <c r="E11" i="4"/>
  <c r="C13" i="1"/>
  <c r="D13" i="1" s="1"/>
  <c r="E12" i="1"/>
  <c r="D12" i="1"/>
  <c r="M11" i="4"/>
  <c r="N11" i="4" s="1"/>
  <c r="O10" i="4"/>
  <c r="F11" i="4"/>
  <c r="C12" i="4"/>
  <c r="N10" i="4"/>
  <c r="B13" i="1" l="1"/>
  <c r="C14" i="1" s="1"/>
  <c r="D14" i="1" s="1"/>
  <c r="E12" i="4"/>
  <c r="L11" i="4"/>
  <c r="B12" i="4"/>
  <c r="D12" i="4" l="1"/>
  <c r="B14" i="1"/>
  <c r="E14" i="1" s="1"/>
  <c r="E13" i="1"/>
  <c r="F12" i="4"/>
  <c r="C13" i="4"/>
  <c r="B13" i="4" s="1"/>
  <c r="M12" i="4"/>
  <c r="L12" i="4" s="1"/>
  <c r="O11" i="4"/>
  <c r="D14" i="4" l="1"/>
  <c r="D13" i="4"/>
  <c r="C15" i="1"/>
  <c r="D15" i="1" s="1"/>
  <c r="C14" i="4"/>
  <c r="B14" i="4" s="1"/>
  <c r="F13" i="4"/>
  <c r="O12" i="4"/>
  <c r="M13" i="4"/>
  <c r="N13" i="4" s="1"/>
  <c r="E13" i="4"/>
  <c r="N12" i="4"/>
  <c r="D15" i="4" l="1"/>
  <c r="E14" i="4"/>
  <c r="L13" i="4"/>
  <c r="M14" i="4" s="1"/>
  <c r="N14" i="4" s="1"/>
  <c r="B15" i="1"/>
  <c r="E15" i="1" s="1"/>
  <c r="C16" i="1"/>
  <c r="B16" i="1" s="1"/>
  <c r="E16" i="1" s="1"/>
  <c r="C15" i="4"/>
  <c r="B15" i="4" s="1"/>
  <c r="F14" i="4"/>
  <c r="D16" i="4" l="1"/>
  <c r="O13" i="4"/>
  <c r="L14" i="4"/>
  <c r="O14" i="4" s="1"/>
  <c r="D16" i="1"/>
  <c r="C17" i="1"/>
  <c r="D17" i="1" s="1"/>
  <c r="C16" i="4"/>
  <c r="B16" i="4" s="1"/>
  <c r="F15" i="4"/>
  <c r="E15" i="4"/>
  <c r="M15" i="4" l="1"/>
  <c r="L15" i="4" s="1"/>
  <c r="M16" i="4" s="1"/>
  <c r="L16" i="4" s="1"/>
  <c r="B17" i="1"/>
  <c r="C17" i="4"/>
  <c r="E17" i="4" s="1"/>
  <c r="F16" i="4"/>
  <c r="E16" i="4"/>
  <c r="N15" i="4" l="1"/>
  <c r="O15" i="4"/>
  <c r="B17" i="4"/>
  <c r="E17" i="1"/>
  <c r="C18" i="1"/>
  <c r="M17" i="4"/>
  <c r="L17" i="4" s="1"/>
  <c r="O16" i="4"/>
  <c r="N16" i="4"/>
  <c r="F17" i="4" l="1"/>
  <c r="D17" i="4"/>
  <c r="C18" i="4"/>
  <c r="E18" i="4" s="1"/>
  <c r="D18" i="1"/>
  <c r="B18" i="1"/>
  <c r="M18" i="4"/>
  <c r="N18" i="4" s="1"/>
  <c r="O17" i="4"/>
  <c r="N17" i="4"/>
  <c r="B18" i="4" l="1"/>
  <c r="L18" i="4"/>
  <c r="M19" i="4" s="1"/>
  <c r="N19" i="4" s="1"/>
  <c r="C19" i="1"/>
  <c r="D19" i="1" s="1"/>
  <c r="E18" i="1"/>
  <c r="C19" i="4" l="1"/>
  <c r="E19" i="4" s="1"/>
  <c r="D18" i="4"/>
  <c r="F18" i="4"/>
  <c r="O18" i="4"/>
  <c r="B19" i="1"/>
  <c r="C20" i="1" s="1"/>
  <c r="D20" i="1" s="1"/>
  <c r="L19" i="4"/>
  <c r="B19" i="4" l="1"/>
  <c r="F19" i="4"/>
  <c r="B20" i="1"/>
  <c r="E19" i="1"/>
  <c r="M20" i="4"/>
  <c r="N20" i="4" s="1"/>
  <c r="O19" i="4"/>
  <c r="C21" i="1"/>
  <c r="D21" i="1" s="1"/>
  <c r="E20" i="1"/>
  <c r="C20" i="4" l="1"/>
  <c r="E20" i="4" s="1"/>
  <c r="D19" i="4"/>
  <c r="B20" i="4"/>
  <c r="C21" i="4" s="1"/>
  <c r="E21" i="4" s="1"/>
  <c r="L20" i="4"/>
  <c r="O20" i="4" s="1"/>
  <c r="B21" i="1"/>
  <c r="C22" i="1"/>
  <c r="D22" i="1" s="1"/>
  <c r="E21" i="1"/>
  <c r="F20" i="4" l="1"/>
  <c r="D20" i="4"/>
  <c r="B21" i="4"/>
  <c r="B22" i="1"/>
  <c r="F21" i="4" l="1"/>
  <c r="D21" i="4"/>
  <c r="C22" i="4"/>
  <c r="E22" i="4" s="1"/>
  <c r="E22" i="1"/>
  <c r="C23" i="1"/>
  <c r="D23" i="1" s="1"/>
  <c r="B22" i="4" l="1"/>
  <c r="B23" i="1"/>
  <c r="F22" i="4" l="1"/>
  <c r="D22" i="4"/>
  <c r="C23" i="4"/>
  <c r="E23" i="4" s="1"/>
  <c r="E23" i="1"/>
  <c r="C24" i="1"/>
  <c r="D24" i="1" s="1"/>
  <c r="B23" i="4" l="1"/>
  <c r="B24" i="1"/>
  <c r="E24" i="1" s="1"/>
  <c r="C24" i="4" l="1"/>
  <c r="E24" i="4" s="1"/>
  <c r="D24" i="4"/>
  <c r="D23" i="4"/>
  <c r="F23" i="4"/>
  <c r="B24" i="4"/>
  <c r="C25" i="1"/>
  <c r="D25" i="1" s="1"/>
  <c r="C25" i="4" l="1"/>
  <c r="E25" i="4" s="1"/>
  <c r="F24" i="4"/>
  <c r="B25" i="1"/>
  <c r="E25" i="1" s="1"/>
  <c r="B25" i="4" l="1"/>
  <c r="C26" i="1"/>
  <c r="D26" i="1" s="1"/>
  <c r="C26" i="4" l="1"/>
  <c r="E26" i="4" s="1"/>
  <c r="D25" i="4"/>
  <c r="F25" i="4"/>
  <c r="B26" i="4"/>
  <c r="B26" i="1"/>
  <c r="C27" i="1" s="1"/>
  <c r="D27" i="1" s="1"/>
  <c r="E26" i="1"/>
  <c r="B27" i="1"/>
  <c r="D26" i="4" l="1"/>
  <c r="C27" i="4"/>
  <c r="F26" i="4"/>
  <c r="E27" i="1"/>
  <c r="C28" i="1"/>
  <c r="D28" i="1" s="1"/>
  <c r="B28" i="1"/>
  <c r="E27" i="4" l="1"/>
  <c r="B27" i="4"/>
  <c r="E28" i="1"/>
  <c r="C29" i="1"/>
  <c r="D29" i="1" s="1"/>
  <c r="D27" i="4" l="1"/>
  <c r="F27" i="4"/>
  <c r="C28" i="4"/>
  <c r="B29" i="1"/>
  <c r="E28" i="4" l="1"/>
  <c r="B28" i="4"/>
  <c r="C30" i="1"/>
  <c r="D30" i="1" s="1"/>
  <c r="E29" i="1"/>
  <c r="D28" i="4" l="1"/>
  <c r="C29" i="4"/>
  <c r="E29" i="4" s="1"/>
  <c r="F28" i="4"/>
  <c r="B30" i="1"/>
  <c r="C31" i="1" s="1"/>
  <c r="D31" i="1" s="1"/>
  <c r="E30" i="1"/>
  <c r="B29" i="4" l="1"/>
  <c r="B31" i="1"/>
  <c r="E31" i="1" s="1"/>
  <c r="C32" i="1"/>
  <c r="D32" i="1" s="1"/>
  <c r="C30" i="4" l="1"/>
  <c r="E30" i="4" s="1"/>
  <c r="D30" i="4"/>
  <c r="D29" i="4"/>
  <c r="F29" i="4"/>
  <c r="B30" i="4"/>
  <c r="B32" i="1"/>
  <c r="F30" i="4" l="1"/>
  <c r="C31" i="4"/>
  <c r="E31" i="4" s="1"/>
  <c r="E32" i="1"/>
  <c r="C33" i="1"/>
  <c r="D33" i="1" s="1"/>
  <c r="B31" i="4" l="1"/>
  <c r="B33" i="1"/>
  <c r="E33" i="1" s="1"/>
  <c r="F31" i="4" l="1"/>
  <c r="D31" i="4"/>
  <c r="C32" i="4"/>
  <c r="E32" i="4" s="1"/>
  <c r="B32" i="4" l="1"/>
  <c r="D32" i="4" l="1"/>
  <c r="F32" i="4"/>
  <c r="C33" i="4"/>
  <c r="E33" i="4" l="1"/>
  <c r="B33" i="4"/>
  <c r="F33" i="4" l="1"/>
  <c r="D33" i="4"/>
</calcChain>
</file>

<file path=xl/sharedStrings.xml><?xml version="1.0" encoding="utf-8"?>
<sst xmlns="http://schemas.openxmlformats.org/spreadsheetml/2006/main" count="33" uniqueCount="21">
  <si>
    <t>Loan</t>
  </si>
  <si>
    <t>i</t>
  </si>
  <si>
    <t>Year</t>
  </si>
  <si>
    <t>Interest</t>
  </si>
  <si>
    <t>Interest Payment</t>
  </si>
  <si>
    <t>Outstanding Balance</t>
  </si>
  <si>
    <t>n (years)</t>
  </si>
  <si>
    <t>Annual payment</t>
  </si>
  <si>
    <t>Principal Repayment</t>
  </si>
  <si>
    <t>fixed</t>
  </si>
  <si>
    <t>Monthly payment</t>
  </si>
  <si>
    <t>n (month)</t>
  </si>
  <si>
    <t>Annual loan</t>
  </si>
  <si>
    <t>convert it to present value(beginning of the year)</t>
  </si>
  <si>
    <t>Month</t>
  </si>
  <si>
    <t>compounded semiannually</t>
  </si>
  <si>
    <t>EAIR=</t>
  </si>
  <si>
    <r>
      <t xml:space="preserve">monthly </t>
    </r>
    <r>
      <rPr>
        <i/>
        <sz val="12"/>
        <color theme="1"/>
        <rFont val="Calibri"/>
        <family val="2"/>
        <scheme val="minor"/>
      </rPr>
      <t>i</t>
    </r>
    <r>
      <rPr>
        <b/>
        <i/>
        <sz val="12"/>
        <color theme="1"/>
        <rFont val="Calibri"/>
        <family val="2"/>
        <scheme val="minor"/>
      </rPr>
      <t xml:space="preserve"> =</t>
    </r>
  </si>
  <si>
    <t>Interest Paid</t>
  </si>
  <si>
    <t>Interest/yr</t>
  </si>
  <si>
    <t>Principal/yr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</si>
</sst>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;[Red]\-&quot;$&quot;#,##0.00"/>
    <numFmt numFmtId="165" formatCode="_(&quot;$&quot;* #,##0_);_(&quot;$&quot;* \(#,##0\);_(&quot;$&quot;* &quot;-&quot;??_);_(@_)"/>
    <numFmt numFmtId="166" formatCode="0.0000%"/>
    <numFmt numFmtId="167" formatCode="0.00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0" fontId="0" fillId="0" borderId="0" xfId="2" applyNumberFormat="1" applyFont="1"/>
    <xf numFmtId="44" fontId="2" fillId="0" borderId="0" xfId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6" fontId="2" fillId="0" borderId="0" xfId="0" applyNumberFormat="1" applyFont="1"/>
    <xf numFmtId="10" fontId="2" fillId="0" borderId="0" xfId="0" applyNumberFormat="1" applyFont="1"/>
    <xf numFmtId="44" fontId="2" fillId="0" borderId="0" xfId="0" applyNumberFormat="1" applyFont="1"/>
    <xf numFmtId="167" fontId="2" fillId="0" borderId="0" xfId="0" applyNumberFormat="1" applyFont="1"/>
    <xf numFmtId="10" fontId="0" fillId="0" borderId="1" xfId="2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6" fontId="0" fillId="0" borderId="2" xfId="2" applyNumberFormat="1" applyFont="1" applyBorder="1" applyAlignment="1">
      <alignment horizontal="left" vertical="center"/>
    </xf>
    <xf numFmtId="167" fontId="0" fillId="0" borderId="2" xfId="2" applyNumberFormat="1" applyFont="1" applyBorder="1" applyAlignment="1">
      <alignment horizontal="left" vertical="center"/>
    </xf>
    <xf numFmtId="164" fontId="0" fillId="0" borderId="0" xfId="0" applyNumberFormat="1"/>
    <xf numFmtId="0" fontId="0" fillId="0" borderId="0" xfId="2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7"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'Mortgage example'!$B$7</c:f>
              <c:strCache>
                <c:ptCount val="1"/>
                <c:pt idx="0">
                  <c:v>Outstanding Balance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'Mortgage example'!$B$8:$B$33</c:f>
              <c:numCache>
                <c:formatCode>_("$"* #,##0_);_("$"* \(#,##0\);_("$"* "-"??_);_(@_)</c:formatCode>
                <c:ptCount val="26"/>
                <c:pt idx="0">
                  <c:v>100000</c:v>
                </c:pt>
                <c:pt idx="1">
                  <c:v>97904.754270077043</c:v>
                </c:pt>
                <c:pt idx="2">
                  <c:v>95704.746253657941</c:v>
                </c:pt>
                <c:pt idx="3">
                  <c:v>93394.737836417888</c:v>
                </c:pt>
                <c:pt idx="4">
                  <c:v>90969.228998315826</c:v>
                </c:pt>
                <c:pt idx="5">
                  <c:v>88422.44471830866</c:v>
                </c:pt>
                <c:pt idx="6">
                  <c:v>85748.321224301137</c:v>
                </c:pt>
                <c:pt idx="7">
                  <c:v>82940.491555593238</c:v>
                </c:pt>
                <c:pt idx="8">
                  <c:v>79992.270403449947</c:v>
                </c:pt>
                <c:pt idx="9">
                  <c:v>76896.638193699488</c:v>
                </c:pt>
                <c:pt idx="10">
                  <c:v>73646.224373461504</c:v>
                </c:pt>
                <c:pt idx="11">
                  <c:v>70233.289862211619</c:v>
                </c:pt>
                <c:pt idx="12">
                  <c:v>66649.708625399246</c:v>
                </c:pt>
                <c:pt idx="13">
                  <c:v>62886.948326746249</c:v>
                </c:pt>
                <c:pt idx="14">
                  <c:v>58936.05001316061</c:v>
                </c:pt>
                <c:pt idx="15">
                  <c:v>54787.606783895681</c:v>
                </c:pt>
                <c:pt idx="16">
                  <c:v>50431.741393167511</c:v>
                </c:pt>
                <c:pt idx="17">
                  <c:v>45858.082732902927</c:v>
                </c:pt>
                <c:pt idx="18">
                  <c:v>41055.741139625112</c:v>
                </c:pt>
                <c:pt idx="19">
                  <c:v>36013.282466683406</c:v>
                </c:pt>
                <c:pt idx="20">
                  <c:v>30718.700860094617</c:v>
                </c:pt>
                <c:pt idx="21">
                  <c:v>25159.390173176387</c:v>
                </c:pt>
                <c:pt idx="22">
                  <c:v>19322.113951912244</c:v>
                </c:pt>
                <c:pt idx="23">
                  <c:v>13192.973919584896</c:v>
                </c:pt>
                <c:pt idx="24">
                  <c:v>6757.3768856411807</c:v>
                </c:pt>
                <c:pt idx="25">
                  <c:v>2.7921487344428897E-10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8-4963-A0D7-5C2752761D20}"/>
            </c:ext>
          </c:extLst>
        </c:ser>
        <c:ser>
          <c:idx val="2"/>
          <c:order val="1"/>
          <c:tx>
            <c:strRef>
              <c:f>'Mortgage example'!$D$7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'Mortgage example'!$D$8:$D$33</c:f>
              <c:numCache>
                <c:formatCode>_("$"* #,##0_);_("$"* \(#,##0\);_("$"* "-"??_);_(@_)</c:formatCode>
                <c:ptCount val="26"/>
                <c:pt idx="0">
                  <c:v>0</c:v>
                </c:pt>
                <c:pt idx="1">
                  <c:v>5000</c:v>
                </c:pt>
                <c:pt idx="2">
                  <c:v>9895.2377135038514</c:v>
                </c:pt>
                <c:pt idx="3">
                  <c:v>14680.475026186748</c:v>
                </c:pt>
                <c:pt idx="4">
                  <c:v>19350.211918007644</c:v>
                </c:pt>
                <c:pt idx="5">
                  <c:v>23898.673367923435</c:v>
                </c:pt>
                <c:pt idx="6">
                  <c:v>28319.795603838869</c:v>
                </c:pt>
                <c:pt idx="7">
                  <c:v>32607.211665053925</c:v>
                </c:pt>
                <c:pt idx="8">
                  <c:v>36754.236242833584</c:v>
                </c:pt>
                <c:pt idx="9">
                  <c:v>40753.849763006081</c:v>
                </c:pt>
                <c:pt idx="10">
                  <c:v>44598.681672691055</c:v>
                </c:pt>
                <c:pt idx="11">
                  <c:v>48280.992891364127</c:v>
                </c:pt>
                <c:pt idx="12">
                  <c:v>51792.657384474711</c:v>
                </c:pt>
                <c:pt idx="13">
                  <c:v>55125.142815744672</c:v>
                </c:pt>
                <c:pt idx="14">
                  <c:v>58269.490232081982</c:v>
                </c:pt>
                <c:pt idx="15">
                  <c:v>61216.29273274001</c:v>
                </c:pt>
                <c:pt idx="16">
                  <c:v>63955.673071934798</c:v>
                </c:pt>
                <c:pt idx="17">
                  <c:v>66477.260141593171</c:v>
                </c:pt>
                <c:pt idx="18">
                  <c:v>68770.164278238313</c:v>
                </c:pt>
                <c:pt idx="19">
                  <c:v>70822.951335219564</c:v>
                </c:pt>
                <c:pt idx="20">
                  <c:v>72623.61545855373</c:v>
                </c:pt>
                <c:pt idx="21">
                  <c:v>74159.550501558464</c:v>
                </c:pt>
                <c:pt idx="22">
                  <c:v>75417.520010217282</c:v>
                </c:pt>
                <c:pt idx="23">
                  <c:v>76383.625707812898</c:v>
                </c:pt>
                <c:pt idx="24">
                  <c:v>77043.274403792137</c:v>
                </c:pt>
                <c:pt idx="25">
                  <c:v>77381.143248074193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8-4963-A0D7-5C2752761D20}"/>
            </c:ext>
          </c:extLst>
        </c:ser>
        <c:ser>
          <c:idx val="3"/>
          <c:order val="2"/>
          <c:tx>
            <c:strRef>
              <c:f>'Mortgage example'!$E$7</c:f>
              <c:strCache>
                <c:ptCount val="1"/>
                <c:pt idx="0">
                  <c:v>Principal Repayment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'Mortgage example'!$E$8:$E$33</c:f>
              <c:numCache>
                <c:formatCode>_("$"* #,##0_);_("$"* \(#,##0\);_("$"* "-"??_);_(@_)</c:formatCode>
                <c:ptCount val="26"/>
                <c:pt idx="0">
                  <c:v>0</c:v>
                </c:pt>
                <c:pt idx="1">
                  <c:v>2095.2457299229573</c:v>
                </c:pt>
                <c:pt idx="2">
                  <c:v>4295.2537463420595</c:v>
                </c:pt>
                <c:pt idx="3">
                  <c:v>6605.2621635821124</c:v>
                </c:pt>
                <c:pt idx="4">
                  <c:v>9030.7710016841738</c:v>
                </c:pt>
                <c:pt idx="5">
                  <c:v>11577.55528169134</c:v>
                </c:pt>
                <c:pt idx="6">
                  <c:v>14251.678775698863</c:v>
                </c:pt>
                <c:pt idx="7">
                  <c:v>17059.508444406762</c:v>
                </c:pt>
                <c:pt idx="8">
                  <c:v>20007.729596550053</c:v>
                </c:pt>
                <c:pt idx="9">
                  <c:v>23103.361806300512</c:v>
                </c:pt>
                <c:pt idx="10">
                  <c:v>26353.775626538496</c:v>
                </c:pt>
                <c:pt idx="11">
                  <c:v>29766.710137788381</c:v>
                </c:pt>
                <c:pt idx="12">
                  <c:v>33350.291374600754</c:v>
                </c:pt>
                <c:pt idx="13">
                  <c:v>37113.051673253751</c:v>
                </c:pt>
                <c:pt idx="14">
                  <c:v>41063.94998683939</c:v>
                </c:pt>
                <c:pt idx="15">
                  <c:v>45212.393216104319</c:v>
                </c:pt>
                <c:pt idx="16">
                  <c:v>49568.258606832489</c:v>
                </c:pt>
                <c:pt idx="17">
                  <c:v>54141.917267097073</c:v>
                </c:pt>
                <c:pt idx="18">
                  <c:v>58944.258860374888</c:v>
                </c:pt>
                <c:pt idx="19">
                  <c:v>63986.717533316594</c:v>
                </c:pt>
                <c:pt idx="20">
                  <c:v>69281.299139905386</c:v>
                </c:pt>
                <c:pt idx="21">
                  <c:v>74840.609826823609</c:v>
                </c:pt>
                <c:pt idx="22">
                  <c:v>80677.886048087763</c:v>
                </c:pt>
                <c:pt idx="23">
                  <c:v>86807.026080415104</c:v>
                </c:pt>
                <c:pt idx="24">
                  <c:v>93242.623114358823</c:v>
                </c:pt>
                <c:pt idx="25">
                  <c:v>99999.999999999724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8-4963-A0D7-5C275276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817232"/>
        <c:axId val="-2109444432"/>
      </c:lineChart>
      <c:catAx>
        <c:axId val="-21118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9444432"/>
        <c:crosses val="autoZero"/>
        <c:auto val="1"/>
        <c:lblAlgn val="ctr"/>
        <c:lblOffset val="100"/>
        <c:noMultiLvlLbl val="0"/>
      </c:catAx>
      <c:valAx>
        <c:axId val="-2109444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118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'Mortgage example (monthly)'!$B$7</c:f>
              <c:strCache>
                <c:ptCount val="1"/>
                <c:pt idx="0">
                  <c:v>Outstanding Balance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'Mortgage example (monthly)'!$B$8:$B$33</c:f>
              <c:numCache>
                <c:formatCode>_("$"* #,##0_);_("$"* \(#,##0\);_("$"* "-"??_);_(@_)</c:formatCode>
                <c:ptCount val="26"/>
                <c:pt idx="0">
                  <c:v>100000</c:v>
                </c:pt>
                <c:pt idx="1">
                  <c:v>97922.743470953676</c:v>
                </c:pt>
                <c:pt idx="2">
                  <c:v>95740.325830124391</c:v>
                </c:pt>
                <c:pt idx="3">
                  <c:v>93447.423296228124</c:v>
                </c:pt>
                <c:pt idx="4">
                  <c:v>91038.442571553358</c:v>
                </c:pt>
                <c:pt idx="5">
                  <c:v>88507.507197691928</c:v>
                </c:pt>
                <c:pt idx="6">
                  <c:v>85848.443220528759</c:v>
                </c:pt>
                <c:pt idx="7">
                  <c:v>83054.764129521704</c:v>
                </c:pt>
                <c:pt idx="8">
                  <c:v>80119.655034532421</c:v>
                </c:pt>
                <c:pt idx="9">
                  <c:v>77035.956041609315</c:v>
                </c:pt>
                <c:pt idx="10">
                  <c:v>73796.144787169469</c:v>
                </c:pt>
                <c:pt idx="11">
                  <c:v>70392.318087973603</c:v>
                </c:pt>
                <c:pt idx="12">
                  <c:v>66816.17266213095</c:v>
                </c:pt>
                <c:pt idx="13">
                  <c:v>63058.984874105001</c:v>
                </c:pt>
                <c:pt idx="14">
                  <c:v>59111.58945431024</c:v>
                </c:pt>
                <c:pt idx="15">
                  <c:v>54964.357141388376</c:v>
                </c:pt>
                <c:pt idx="16">
                  <c:v>50607.171192624839</c:v>
                </c:pt>
                <c:pt idx="17">
                  <c:v>46029.402705205153</c:v>
                </c:pt>
                <c:pt idx="18">
                  <c:v>41219.884688109843</c:v>
                </c:pt>
                <c:pt idx="19">
                  <c:v>36166.884821399086</c:v>
                </c:pt>
                <c:pt idx="20">
                  <c:v>30858.076836436092</c:v>
                </c:pt>
                <c:pt idx="21">
                  <c:v>25280.510447234348</c:v>
                </c:pt>
                <c:pt idx="22">
                  <c:v>19420.579759579268</c:v>
                </c:pt>
                <c:pt idx="23">
                  <c:v>13263.990080861651</c:v>
                </c:pt>
                <c:pt idx="24">
                  <c:v>6795.7230496589555</c:v>
                </c:pt>
                <c:pt idx="25">
                  <c:v>1.6234480426646769E-9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A-4AAA-B705-81061CBDBA6A}"/>
            </c:ext>
          </c:extLst>
        </c:ser>
        <c:ser>
          <c:idx val="2"/>
          <c:order val="1"/>
          <c:tx>
            <c:strRef>
              <c:f>'Mortgage example (monthly)'!$E$7</c:f>
              <c:strCache>
                <c:ptCount val="1"/>
                <c:pt idx="0">
                  <c:v>Interest Paid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'Mortgage example (monthly)'!$E$8:$E$33</c:f>
              <c:numCache>
                <c:formatCode>_("$"* #,##0_);_("$"* \(#,##0\);_("$"* "-"??_);_(@_)</c:formatCode>
                <c:ptCount val="26"/>
                <c:pt idx="0">
                  <c:v>0</c:v>
                </c:pt>
                <c:pt idx="1">
                  <c:v>5062.4999999999918</c:v>
                </c:pt>
                <c:pt idx="2">
                  <c:v>10019.838888217015</c:v>
                </c:pt>
                <c:pt idx="3">
                  <c:v>14866.692883367054</c:v>
                </c:pt>
                <c:pt idx="4">
                  <c:v>19597.468687738594</c:v>
                </c:pt>
                <c:pt idx="5">
                  <c:v>24206.289842923477</c:v>
                </c:pt>
                <c:pt idx="6">
                  <c:v>28686.982394806626</c:v>
                </c:pt>
                <c:pt idx="7">
                  <c:v>33033.059832845887</c:v>
                </c:pt>
                <c:pt idx="8">
                  <c:v>37237.707266902915</c:v>
                </c:pt>
                <c:pt idx="9">
                  <c:v>41293.764803026112</c:v>
                </c:pt>
                <c:pt idx="10">
                  <c:v>45193.710077632575</c:v>
                </c:pt>
                <c:pt idx="11">
                  <c:v>48929.639907483026</c:v>
                </c:pt>
                <c:pt idx="12">
                  <c:v>52493.251010686683</c:v>
                </c:pt>
                <c:pt idx="13">
                  <c:v>55875.819751707058</c:v>
                </c:pt>
                <c:pt idx="14">
                  <c:v>59068.180860958622</c:v>
                </c:pt>
                <c:pt idx="15">
                  <c:v>62060.705077083076</c:v>
                </c:pt>
                <c:pt idx="16">
                  <c:v>64843.275657365855</c:v>
                </c:pt>
                <c:pt idx="17">
                  <c:v>67405.263698992479</c:v>
                </c:pt>
                <c:pt idx="18">
                  <c:v>69735.502210943494</c:v>
                </c:pt>
                <c:pt idx="19">
                  <c:v>71822.258873279046</c:v>
                </c:pt>
                <c:pt idx="20">
                  <c:v>73653.20741736237</c:v>
                </c:pt>
                <c:pt idx="21">
                  <c:v>75215.397557206947</c:v>
                </c:pt>
                <c:pt idx="22">
                  <c:v>76495.223398598187</c:v>
                </c:pt>
                <c:pt idx="23">
                  <c:v>77478.39024892688</c:v>
                </c:pt>
                <c:pt idx="24">
                  <c:v>78149.879746770501</c:v>
                </c:pt>
                <c:pt idx="25">
                  <c:v>78493.913226159479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A-4AAA-B705-81061CBDBA6A}"/>
            </c:ext>
          </c:extLst>
        </c:ser>
        <c:ser>
          <c:idx val="3"/>
          <c:order val="2"/>
          <c:tx>
            <c:strRef>
              <c:f>'Mortgage example (monthly)'!$F$7</c:f>
              <c:strCache>
                <c:ptCount val="1"/>
                <c:pt idx="0">
                  <c:v>Principal Repayment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'Mortgage example (monthly)'!$F$8:$F$33</c:f>
              <c:numCache>
                <c:formatCode>_("$"* #,##0_);_("$"* \(#,##0\);_("$"* "-"??_);_(@_)</c:formatCode>
                <c:ptCount val="26"/>
                <c:pt idx="0">
                  <c:v>0</c:v>
                </c:pt>
                <c:pt idx="1">
                  <c:v>2077.2565290463244</c:v>
                </c:pt>
                <c:pt idx="2">
                  <c:v>4259.6741698756086</c:v>
                </c:pt>
                <c:pt idx="3">
                  <c:v>6552.5767037718761</c:v>
                </c:pt>
                <c:pt idx="4">
                  <c:v>8961.557428446642</c:v>
                </c:pt>
                <c:pt idx="5">
                  <c:v>11492.492802308072</c:v>
                </c:pt>
                <c:pt idx="6">
                  <c:v>14151.556779471241</c:v>
                </c:pt>
                <c:pt idx="7">
                  <c:v>16945.235870478296</c:v>
                </c:pt>
                <c:pt idx="8">
                  <c:v>19880.344965467579</c:v>
                </c:pt>
                <c:pt idx="9">
                  <c:v>22964.043958390685</c:v>
                </c:pt>
                <c:pt idx="10">
                  <c:v>26203.855212830531</c:v>
                </c:pt>
                <c:pt idx="11">
                  <c:v>29607.681912026397</c:v>
                </c:pt>
                <c:pt idx="12">
                  <c:v>33183.82733786905</c:v>
                </c:pt>
                <c:pt idx="13">
                  <c:v>36941.015125894999</c:v>
                </c:pt>
                <c:pt idx="14">
                  <c:v>40888.41054568976</c:v>
                </c:pt>
                <c:pt idx="15">
                  <c:v>45035.642858611624</c:v>
                </c:pt>
                <c:pt idx="16">
                  <c:v>49392.828807375161</c:v>
                </c:pt>
                <c:pt idx="17">
                  <c:v>53970.597294794847</c:v>
                </c:pt>
                <c:pt idx="18">
                  <c:v>58780.115311890157</c:v>
                </c:pt>
                <c:pt idx="19">
                  <c:v>63833.115178600914</c:v>
                </c:pt>
                <c:pt idx="20">
                  <c:v>69141.923163563915</c:v>
                </c:pt>
                <c:pt idx="21">
                  <c:v>74719.489552765648</c:v>
                </c:pt>
                <c:pt idx="22">
                  <c:v>80579.420240420732</c:v>
                </c:pt>
                <c:pt idx="23">
                  <c:v>86736.009919138349</c:v>
                </c:pt>
                <c:pt idx="24">
                  <c:v>93204.276950341038</c:v>
                </c:pt>
                <c:pt idx="25">
                  <c:v>99999.99999999837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A-4AAA-B705-81061CBD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55120"/>
        <c:axId val="-2108796384"/>
      </c:lineChart>
      <c:catAx>
        <c:axId val="-210945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8796384"/>
        <c:crosses val="autoZero"/>
        <c:auto val="1"/>
        <c:lblAlgn val="ctr"/>
        <c:lblOffset val="100"/>
        <c:noMultiLvlLbl val="0"/>
      </c:catAx>
      <c:valAx>
        <c:axId val="-2108796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94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623938</xdr:colOff>
      <xdr:row>7</xdr:row>
      <xdr:rowOff>32978</xdr:rowOff>
    </xdr:from>
    <xdr:to>
      <xdr:col>17</xdr:col>
      <xdr:colOff>203314</xdr:colOff>
      <xdr:row>30</xdr:row>
      <xdr:rowOff>65142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728322</xdr:colOff>
      <xdr:row>35</xdr:row>
      <xdr:rowOff>119964</xdr:rowOff>
    </xdr:from>
    <xdr:to>
      <xdr:col>14</xdr:col>
      <xdr:colOff>533861</xdr:colOff>
      <xdr:row>58</xdr:row>
      <xdr:rowOff>152128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zoomScale="73" workbookViewId="0">
      <selection activeCell="C9" sqref="C9"/>
    </sheetView>
  </sheetViews>
  <sheetFormatPr baseColWidth="10" defaultColWidth="11.1640625" defaultRowHeight="16" x14ac:dyDescent="0.2"/>
  <cols>
    <col min="1" max="5" width="14.5" customWidth="1"/>
  </cols>
  <sheetData>
    <row r="1" spans="1:7" x14ac:dyDescent="0.2">
      <c r="A1" s="5" t="s">
        <v>0</v>
      </c>
      <c r="B1" s="8">
        <v>100000</v>
      </c>
      <c r="C1" s="5"/>
    </row>
    <row r="2" spans="1:7" x14ac:dyDescent="0.2">
      <c r="A2" s="5" t="s">
        <v>6</v>
      </c>
      <c r="B2" s="5">
        <v>25</v>
      </c>
      <c r="C2" s="5"/>
    </row>
    <row r="3" spans="1:7" x14ac:dyDescent="0.2">
      <c r="A3" s="5" t="s">
        <v>1</v>
      </c>
      <c r="B3" s="9">
        <v>0.05</v>
      </c>
      <c r="C3" s="5"/>
      <c r="E3" s="3"/>
      <c r="G3" s="3"/>
    </row>
    <row r="4" spans="1:7" x14ac:dyDescent="0.2">
      <c r="A4" s="5" t="s">
        <v>7</v>
      </c>
      <c r="B4" s="4">
        <v>7095.2457299229609</v>
      </c>
      <c r="C4" s="5"/>
    </row>
    <row r="7" spans="1:7" ht="31" customHeight="1" x14ac:dyDescent="0.2">
      <c r="A7" s="7" t="s">
        <v>2</v>
      </c>
      <c r="B7" s="7" t="s">
        <v>5</v>
      </c>
      <c r="C7" s="7" t="s">
        <v>3</v>
      </c>
      <c r="D7" s="7" t="s">
        <v>4</v>
      </c>
      <c r="E7" s="7" t="s">
        <v>8</v>
      </c>
    </row>
    <row r="8" spans="1:7" x14ac:dyDescent="0.2">
      <c r="A8">
        <v>0</v>
      </c>
      <c r="B8" s="1">
        <f>B1</f>
        <v>100000</v>
      </c>
      <c r="C8" s="2">
        <v>0</v>
      </c>
      <c r="D8" s="2">
        <f>SUM($C$8:C8)</f>
        <v>0</v>
      </c>
      <c r="E8" s="2">
        <v>0</v>
      </c>
    </row>
    <row r="9" spans="1:7" x14ac:dyDescent="0.2">
      <c r="A9">
        <v>1</v>
      </c>
      <c r="B9" s="2">
        <f>B1+C9-B4</f>
        <v>97904.754270077043</v>
      </c>
      <c r="C9" s="2">
        <f>B8*$B$3</f>
        <v>5000</v>
      </c>
      <c r="D9" s="2">
        <f>SUM($C$8:C9)</f>
        <v>5000</v>
      </c>
      <c r="E9" s="2">
        <f>$B$1-B9</f>
        <v>2095.2457299229573</v>
      </c>
    </row>
    <row r="10" spans="1:7" x14ac:dyDescent="0.2">
      <c r="A10">
        <v>2</v>
      </c>
      <c r="B10" s="2">
        <f>B9+C10-$B$4</f>
        <v>95704.746253657941</v>
      </c>
      <c r="C10" s="2">
        <f>B9*$B$3</f>
        <v>4895.2377135038523</v>
      </c>
      <c r="D10" s="2">
        <f>SUM($C$8:C10)</f>
        <v>9895.2377135038514</v>
      </c>
      <c r="E10" s="2">
        <f t="shared" ref="E10:E33" si="0">$B$1-B10</f>
        <v>4295.2537463420595</v>
      </c>
    </row>
    <row r="11" spans="1:7" x14ac:dyDescent="0.2">
      <c r="A11">
        <v>3</v>
      </c>
      <c r="B11" s="2">
        <f t="shared" ref="B11:B33" si="1">B10+C11-$B$4</f>
        <v>93394.737836417888</v>
      </c>
      <c r="C11" s="2">
        <f>B10*$B$3</f>
        <v>4785.237312682897</v>
      </c>
      <c r="D11" s="2">
        <f>SUM($C$8:C11)</f>
        <v>14680.475026186748</v>
      </c>
      <c r="E11" s="2">
        <f t="shared" si="0"/>
        <v>6605.2621635821124</v>
      </c>
    </row>
    <row r="12" spans="1:7" x14ac:dyDescent="0.2">
      <c r="A12">
        <v>4</v>
      </c>
      <c r="B12" s="2">
        <f t="shared" si="1"/>
        <v>90969.228998315826</v>
      </c>
      <c r="C12" s="2">
        <f t="shared" ref="C12:C33" si="2">B11*$B$3</f>
        <v>4669.7368918208949</v>
      </c>
      <c r="D12" s="2">
        <f>SUM($C$8:C12)</f>
        <v>19350.211918007644</v>
      </c>
      <c r="E12" s="2">
        <f t="shared" si="0"/>
        <v>9030.7710016841738</v>
      </c>
    </row>
    <row r="13" spans="1:7" x14ac:dyDescent="0.2">
      <c r="A13">
        <v>5</v>
      </c>
      <c r="B13" s="2">
        <f t="shared" si="1"/>
        <v>88422.44471830866</v>
      </c>
      <c r="C13" s="2">
        <f t="shared" si="2"/>
        <v>4548.4614499157915</v>
      </c>
      <c r="D13" s="2">
        <f>SUM($C$8:C13)</f>
        <v>23898.673367923435</v>
      </c>
      <c r="E13" s="2">
        <f t="shared" si="0"/>
        <v>11577.55528169134</v>
      </c>
    </row>
    <row r="14" spans="1:7" x14ac:dyDescent="0.2">
      <c r="A14">
        <v>6</v>
      </c>
      <c r="B14" s="2">
        <f t="shared" si="1"/>
        <v>85748.321224301137</v>
      </c>
      <c r="C14" s="2">
        <f t="shared" si="2"/>
        <v>4421.1222359154335</v>
      </c>
      <c r="D14" s="2">
        <f>SUM($C$8:C14)</f>
        <v>28319.795603838869</v>
      </c>
      <c r="E14" s="2">
        <f t="shared" si="0"/>
        <v>14251.678775698863</v>
      </c>
    </row>
    <row r="15" spans="1:7" x14ac:dyDescent="0.2">
      <c r="A15">
        <v>7</v>
      </c>
      <c r="B15" s="2">
        <f t="shared" si="1"/>
        <v>82940.491555593238</v>
      </c>
      <c r="C15" s="2">
        <f t="shared" si="2"/>
        <v>4287.4160612150572</v>
      </c>
      <c r="D15" s="2">
        <f>SUM($C$8:C15)</f>
        <v>32607.211665053925</v>
      </c>
      <c r="E15" s="2">
        <f t="shared" si="0"/>
        <v>17059.508444406762</v>
      </c>
    </row>
    <row r="16" spans="1:7" x14ac:dyDescent="0.2">
      <c r="A16">
        <v>8</v>
      </c>
      <c r="B16" s="2">
        <f t="shared" si="1"/>
        <v>79992.270403449947</v>
      </c>
      <c r="C16" s="2">
        <f t="shared" si="2"/>
        <v>4147.0245777796617</v>
      </c>
      <c r="D16" s="2">
        <f>SUM($C$8:C16)</f>
        <v>36754.236242833584</v>
      </c>
      <c r="E16" s="2">
        <f t="shared" si="0"/>
        <v>20007.729596550053</v>
      </c>
    </row>
    <row r="17" spans="1:5" x14ac:dyDescent="0.2">
      <c r="A17">
        <v>9</v>
      </c>
      <c r="B17" s="2">
        <f t="shared" si="1"/>
        <v>76896.638193699488</v>
      </c>
      <c r="C17" s="2">
        <f t="shared" si="2"/>
        <v>3999.6135201724974</v>
      </c>
      <c r="D17" s="2">
        <f>SUM($C$8:C17)</f>
        <v>40753.849763006081</v>
      </c>
      <c r="E17" s="2">
        <f t="shared" si="0"/>
        <v>23103.361806300512</v>
      </c>
    </row>
    <row r="18" spans="1:5" x14ac:dyDescent="0.2">
      <c r="A18">
        <v>10</v>
      </c>
      <c r="B18" s="2">
        <f t="shared" si="1"/>
        <v>73646.224373461504</v>
      </c>
      <c r="C18" s="2">
        <f t="shared" si="2"/>
        <v>3844.8319096849746</v>
      </c>
      <c r="D18" s="2">
        <f>SUM($C$8:C18)</f>
        <v>44598.681672691055</v>
      </c>
      <c r="E18" s="2">
        <f t="shared" si="0"/>
        <v>26353.775626538496</v>
      </c>
    </row>
    <row r="19" spans="1:5" x14ac:dyDescent="0.2">
      <c r="A19">
        <v>11</v>
      </c>
      <c r="B19" s="2">
        <f t="shared" si="1"/>
        <v>70233.289862211619</v>
      </c>
      <c r="C19" s="2">
        <f t="shared" si="2"/>
        <v>3682.3112186730755</v>
      </c>
      <c r="D19" s="2">
        <f>SUM($C$8:C19)</f>
        <v>48280.992891364127</v>
      </c>
      <c r="E19" s="2">
        <f t="shared" si="0"/>
        <v>29766.710137788381</v>
      </c>
    </row>
    <row r="20" spans="1:5" x14ac:dyDescent="0.2">
      <c r="A20">
        <v>12</v>
      </c>
      <c r="B20" s="2">
        <f t="shared" si="1"/>
        <v>66649.708625399246</v>
      </c>
      <c r="C20" s="2">
        <f t="shared" si="2"/>
        <v>3511.6644931105811</v>
      </c>
      <c r="D20" s="2">
        <f>SUM($C$8:C20)</f>
        <v>51792.657384474711</v>
      </c>
      <c r="E20" s="2">
        <f t="shared" si="0"/>
        <v>33350.291374600754</v>
      </c>
    </row>
    <row r="21" spans="1:5" x14ac:dyDescent="0.2">
      <c r="A21">
        <v>13</v>
      </c>
      <c r="B21" s="2">
        <f t="shared" si="1"/>
        <v>62886.948326746249</v>
      </c>
      <c r="C21" s="2">
        <f t="shared" si="2"/>
        <v>3332.4854312699626</v>
      </c>
      <c r="D21" s="2">
        <f>SUM($C$8:C21)</f>
        <v>55125.142815744672</v>
      </c>
      <c r="E21" s="2">
        <f t="shared" si="0"/>
        <v>37113.051673253751</v>
      </c>
    </row>
    <row r="22" spans="1:5" x14ac:dyDescent="0.2">
      <c r="A22">
        <v>14</v>
      </c>
      <c r="B22" s="2">
        <f t="shared" si="1"/>
        <v>58936.05001316061</v>
      </c>
      <c r="C22" s="2">
        <f t="shared" si="2"/>
        <v>3144.3474163373126</v>
      </c>
      <c r="D22" s="2">
        <f>SUM($C$8:C22)</f>
        <v>58269.490232081982</v>
      </c>
      <c r="E22" s="2">
        <f t="shared" si="0"/>
        <v>41063.94998683939</v>
      </c>
    </row>
    <row r="23" spans="1:5" x14ac:dyDescent="0.2">
      <c r="A23">
        <v>15</v>
      </c>
      <c r="B23" s="2">
        <f t="shared" si="1"/>
        <v>54787.606783895681</v>
      </c>
      <c r="C23" s="2">
        <f t="shared" si="2"/>
        <v>2946.8025006580306</v>
      </c>
      <c r="D23" s="2">
        <f>SUM($C$8:C23)</f>
        <v>61216.29273274001</v>
      </c>
      <c r="E23" s="2">
        <f t="shared" si="0"/>
        <v>45212.393216104319</v>
      </c>
    </row>
    <row r="24" spans="1:5" x14ac:dyDescent="0.2">
      <c r="A24">
        <v>16</v>
      </c>
      <c r="B24" s="2">
        <f t="shared" si="1"/>
        <v>50431.741393167511</v>
      </c>
      <c r="C24" s="2">
        <f t="shared" si="2"/>
        <v>2739.380339194784</v>
      </c>
      <c r="D24" s="2">
        <f>SUM($C$8:C24)</f>
        <v>63955.673071934798</v>
      </c>
      <c r="E24" s="2">
        <f t="shared" si="0"/>
        <v>49568.258606832489</v>
      </c>
    </row>
    <row r="25" spans="1:5" x14ac:dyDescent="0.2">
      <c r="A25">
        <v>17</v>
      </c>
      <c r="B25" s="2">
        <f t="shared" si="1"/>
        <v>45858.082732902927</v>
      </c>
      <c r="C25" s="2">
        <f t="shared" si="2"/>
        <v>2521.5870696583756</v>
      </c>
      <c r="D25" s="2">
        <f>SUM($C$8:C25)</f>
        <v>66477.260141593171</v>
      </c>
      <c r="E25" s="2">
        <f t="shared" si="0"/>
        <v>54141.917267097073</v>
      </c>
    </row>
    <row r="26" spans="1:5" x14ac:dyDescent="0.2">
      <c r="A26">
        <v>18</v>
      </c>
      <c r="B26" s="2">
        <f t="shared" si="1"/>
        <v>41055.741139625112</v>
      </c>
      <c r="C26" s="2">
        <f t="shared" si="2"/>
        <v>2292.9041366451465</v>
      </c>
      <c r="D26" s="2">
        <f>SUM($C$8:C26)</f>
        <v>68770.164278238313</v>
      </c>
      <c r="E26" s="2">
        <f t="shared" si="0"/>
        <v>58944.258860374888</v>
      </c>
    </row>
    <row r="27" spans="1:5" x14ac:dyDescent="0.2">
      <c r="A27">
        <v>19</v>
      </c>
      <c r="B27" s="2">
        <f t="shared" si="1"/>
        <v>36013.282466683406</v>
      </c>
      <c r="C27" s="2">
        <f t="shared" si="2"/>
        <v>2052.7870569812558</v>
      </c>
      <c r="D27" s="2">
        <f>SUM($C$8:C27)</f>
        <v>70822.951335219564</v>
      </c>
      <c r="E27" s="2">
        <f t="shared" si="0"/>
        <v>63986.717533316594</v>
      </c>
    </row>
    <row r="28" spans="1:5" x14ac:dyDescent="0.2">
      <c r="A28">
        <v>20</v>
      </c>
      <c r="B28" s="2">
        <f t="shared" si="1"/>
        <v>30718.700860094617</v>
      </c>
      <c r="C28" s="2">
        <f t="shared" si="2"/>
        <v>1800.6641233341704</v>
      </c>
      <c r="D28" s="2">
        <f>SUM($C$8:C28)</f>
        <v>72623.61545855373</v>
      </c>
      <c r="E28" s="2">
        <f t="shared" si="0"/>
        <v>69281.299139905386</v>
      </c>
    </row>
    <row r="29" spans="1:5" x14ac:dyDescent="0.2">
      <c r="A29">
        <v>21</v>
      </c>
      <c r="B29" s="2">
        <f t="shared" si="1"/>
        <v>25159.390173176387</v>
      </c>
      <c r="C29" s="2">
        <f t="shared" si="2"/>
        <v>1535.9350430047309</v>
      </c>
      <c r="D29" s="2">
        <f>SUM($C$8:C29)</f>
        <v>74159.550501558464</v>
      </c>
      <c r="E29" s="2">
        <f t="shared" si="0"/>
        <v>74840.609826823609</v>
      </c>
    </row>
    <row r="30" spans="1:5" x14ac:dyDescent="0.2">
      <c r="A30">
        <v>22</v>
      </c>
      <c r="B30" s="2">
        <f t="shared" si="1"/>
        <v>19322.113951912244</v>
      </c>
      <c r="C30" s="2">
        <f t="shared" si="2"/>
        <v>1257.9695086588194</v>
      </c>
      <c r="D30" s="2">
        <f>SUM($C$8:C30)</f>
        <v>75417.520010217282</v>
      </c>
      <c r="E30" s="2">
        <f t="shared" si="0"/>
        <v>80677.886048087763</v>
      </c>
    </row>
    <row r="31" spans="1:5" x14ac:dyDescent="0.2">
      <c r="A31">
        <v>23</v>
      </c>
      <c r="B31" s="2">
        <f t="shared" si="1"/>
        <v>13192.973919584896</v>
      </c>
      <c r="C31" s="2">
        <f t="shared" si="2"/>
        <v>966.10569759561224</v>
      </c>
      <c r="D31" s="2">
        <f>SUM($C$8:C31)</f>
        <v>76383.625707812898</v>
      </c>
      <c r="E31" s="2">
        <f t="shared" si="0"/>
        <v>86807.026080415104</v>
      </c>
    </row>
    <row r="32" spans="1:5" x14ac:dyDescent="0.2">
      <c r="A32">
        <v>24</v>
      </c>
      <c r="B32" s="2">
        <f t="shared" si="1"/>
        <v>6757.3768856411807</v>
      </c>
      <c r="C32" s="2">
        <f t="shared" si="2"/>
        <v>659.64869597924485</v>
      </c>
      <c r="D32" s="2">
        <f>SUM($C$8:C32)</f>
        <v>77043.274403792137</v>
      </c>
      <c r="E32" s="2">
        <f t="shared" si="0"/>
        <v>93242.623114358823</v>
      </c>
    </row>
    <row r="33" spans="1:5" x14ac:dyDescent="0.2">
      <c r="A33">
        <v>25</v>
      </c>
      <c r="B33" s="2">
        <f t="shared" si="1"/>
        <v>2.7921487344428897E-10</v>
      </c>
      <c r="C33" s="2">
        <f t="shared" si="2"/>
        <v>337.86884428205906</v>
      </c>
      <c r="D33" s="2">
        <f>SUM($C$8:C33)</f>
        <v>77381.143248074193</v>
      </c>
      <c r="E33" s="2">
        <f t="shared" si="0"/>
        <v>99999.999999999724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tabSelected="1" zoomScale="70" zoomScaleNormal="70" zoomScalePageLayoutView="73" workbookViewId="0">
      <selection activeCell="R21" sqref="R21"/>
    </sheetView>
  </sheetViews>
  <sheetFormatPr baseColWidth="10" defaultColWidth="11.1640625" defaultRowHeight="16" x14ac:dyDescent="0.2"/>
  <cols>
    <col min="1" max="6" width="14.5" customWidth="1"/>
    <col min="11" max="16" width="14.5" customWidth="1"/>
  </cols>
  <sheetData>
    <row r="1" spans="1:16" ht="17" thickBot="1" x14ac:dyDescent="0.25">
      <c r="A1" s="5" t="s">
        <v>0</v>
      </c>
      <c r="B1" s="8">
        <v>100000</v>
      </c>
      <c r="C1" s="5"/>
      <c r="K1" s="5" t="s">
        <v>12</v>
      </c>
      <c r="L1" s="10">
        <f>B4/(1+G3)</f>
        <v>6795.7230496574102</v>
      </c>
      <c r="M1" s="6" t="s">
        <v>13</v>
      </c>
    </row>
    <row r="2" spans="1:16" ht="17" thickBot="1" x14ac:dyDescent="0.25">
      <c r="A2" s="5" t="s">
        <v>6</v>
      </c>
      <c r="B2" s="5">
        <v>25</v>
      </c>
      <c r="C2" s="5"/>
      <c r="F2" s="18" t="s">
        <v>15</v>
      </c>
      <c r="G2" s="19"/>
      <c r="K2" s="5" t="s">
        <v>11</v>
      </c>
      <c r="L2" s="5">
        <v>12</v>
      </c>
      <c r="M2" s="5"/>
    </row>
    <row r="3" spans="1:16" ht="17" thickBot="1" x14ac:dyDescent="0.25">
      <c r="A3" s="5" t="s">
        <v>1</v>
      </c>
      <c r="B3" s="9">
        <v>0.05</v>
      </c>
      <c r="D3" t="s">
        <v>9</v>
      </c>
      <c r="F3" s="13" t="s">
        <v>16</v>
      </c>
      <c r="G3" s="14">
        <f>(B3/2+1)^2-1</f>
        <v>5.062499999999992E-2</v>
      </c>
      <c r="H3" s="17">
        <f>(0.06/2+1)^2-1</f>
        <v>6.0899999999999954E-2</v>
      </c>
      <c r="K3" s="5" t="s">
        <v>1</v>
      </c>
      <c r="L3" s="11">
        <f>G4</f>
        <v>4.1239154651442345E-3</v>
      </c>
      <c r="M3" s="5"/>
      <c r="O3" s="3"/>
      <c r="P3" s="5"/>
    </row>
    <row r="4" spans="1:16" ht="17" thickBot="1" x14ac:dyDescent="0.25">
      <c r="A4" s="5" t="s">
        <v>7</v>
      </c>
      <c r="B4" s="4">
        <v>7139.7565290463162</v>
      </c>
      <c r="C4" s="5"/>
      <c r="F4" s="12" t="s">
        <v>17</v>
      </c>
      <c r="G4" s="15">
        <f>(G3+1)^(1/12)-1</f>
        <v>4.1239154651442345E-3</v>
      </c>
      <c r="K4" s="5" t="s">
        <v>10</v>
      </c>
      <c r="L4" s="4">
        <v>581.60498503701479</v>
      </c>
      <c r="M4" s="5"/>
    </row>
    <row r="7" spans="1:16" ht="31" customHeight="1" x14ac:dyDescent="0.2">
      <c r="A7" s="7" t="s">
        <v>2</v>
      </c>
      <c r="B7" s="7" t="s">
        <v>5</v>
      </c>
      <c r="C7" s="7" t="s">
        <v>19</v>
      </c>
      <c r="D7" s="7" t="s">
        <v>20</v>
      </c>
      <c r="E7" s="7" t="s">
        <v>18</v>
      </c>
      <c r="F7" s="7" t="s">
        <v>8</v>
      </c>
      <c r="K7" s="7" t="s">
        <v>14</v>
      </c>
      <c r="L7" s="7" t="s">
        <v>5</v>
      </c>
      <c r="M7" s="7" t="s">
        <v>3</v>
      </c>
      <c r="N7" s="7" t="s">
        <v>4</v>
      </c>
      <c r="O7" s="7" t="s">
        <v>8</v>
      </c>
      <c r="P7" s="7"/>
    </row>
    <row r="8" spans="1:16" x14ac:dyDescent="0.2">
      <c r="A8">
        <v>0</v>
      </c>
      <c r="B8" s="1">
        <f>B1</f>
        <v>100000</v>
      </c>
      <c r="C8" s="2">
        <v>0</v>
      </c>
      <c r="D8" s="2"/>
      <c r="E8" s="2">
        <f>SUM($C$8:C8)</f>
        <v>0</v>
      </c>
      <c r="F8" s="2">
        <v>0</v>
      </c>
      <c r="G8" s="16"/>
      <c r="K8">
        <v>0</v>
      </c>
      <c r="L8" s="1">
        <f>L1</f>
        <v>6795.7230496574102</v>
      </c>
      <c r="M8" s="2">
        <v>0</v>
      </c>
      <c r="N8" s="2">
        <f>SUM($M$8:M8)</f>
        <v>0</v>
      </c>
      <c r="O8" s="2">
        <v>0</v>
      </c>
      <c r="P8" s="2"/>
    </row>
    <row r="9" spans="1:16" x14ac:dyDescent="0.2">
      <c r="A9">
        <v>1</v>
      </c>
      <c r="B9" s="2">
        <f>B1+C9-B4</f>
        <v>97922.743470953676</v>
      </c>
      <c r="C9" s="2">
        <f>B8*$G$3</f>
        <v>5062.4999999999918</v>
      </c>
      <c r="D9" s="2">
        <f t="shared" ref="D9:D33" si="0">B8-B9</f>
        <v>2077.2565290463244</v>
      </c>
      <c r="E9" s="2">
        <f>SUM($C$8:C9)</f>
        <v>5062.4999999999918</v>
      </c>
      <c r="F9" s="2">
        <f>$B$1-B9</f>
        <v>2077.2565290463244</v>
      </c>
      <c r="K9">
        <v>1</v>
      </c>
      <c r="L9" s="2">
        <f t="shared" ref="L9:L20" si="1">L8+M9-$L$4</f>
        <v>6242.1430520017148</v>
      </c>
      <c r="M9" s="2">
        <f t="shared" ref="M9:M20" si="2">L8*$L$3</f>
        <v>28.024987381319335</v>
      </c>
      <c r="N9" s="2">
        <f>SUM($M$8:M9)</f>
        <v>28.024987381319335</v>
      </c>
      <c r="O9" s="2">
        <f t="shared" ref="O9:O20" si="3">$L$1-L9</f>
        <v>553.57999765569548</v>
      </c>
      <c r="P9" s="2"/>
    </row>
    <row r="10" spans="1:16" x14ac:dyDescent="0.2">
      <c r="A10">
        <v>2</v>
      </c>
      <c r="B10" s="2">
        <f>B9+C10-$B$4</f>
        <v>95740.325830124391</v>
      </c>
      <c r="C10" s="2">
        <f>B9*$G$3</f>
        <v>4957.338888217022</v>
      </c>
      <c r="D10" s="2">
        <f t="shared" si="0"/>
        <v>2182.4176408292842</v>
      </c>
      <c r="E10" s="2">
        <f>SUM($C$8:C10)</f>
        <v>10019.838888217015</v>
      </c>
      <c r="F10" s="2">
        <f t="shared" ref="F10:F33" si="4">$B$1-B10</f>
        <v>4259.6741698756086</v>
      </c>
      <c r="K10">
        <v>2</v>
      </c>
      <c r="L10" s="2">
        <f t="shared" si="1"/>
        <v>5686.280137232493</v>
      </c>
      <c r="M10" s="2">
        <f t="shared" si="2"/>
        <v>25.742070267792503</v>
      </c>
      <c r="N10" s="2">
        <f>SUM($M$8:M10)</f>
        <v>53.767057649111834</v>
      </c>
      <c r="O10" s="2">
        <f t="shared" si="3"/>
        <v>1109.4429124249173</v>
      </c>
      <c r="P10" s="2"/>
    </row>
    <row r="11" spans="1:16" x14ac:dyDescent="0.2">
      <c r="A11">
        <v>3</v>
      </c>
      <c r="B11" s="2">
        <f t="shared" ref="B11:B33" si="5">B10+C11-$B$4</f>
        <v>93447.423296228124</v>
      </c>
      <c r="C11" s="2">
        <f t="shared" ref="C11:C33" si="6">B10*$G$3</f>
        <v>4846.8539951500397</v>
      </c>
      <c r="D11" s="2">
        <f t="shared" si="0"/>
        <v>2292.9025338962674</v>
      </c>
      <c r="E11" s="2">
        <f>SUM($C$8:C11)</f>
        <v>14866.692883367054</v>
      </c>
      <c r="F11" s="2">
        <f t="shared" si="4"/>
        <v>6552.5767037718761</v>
      </c>
      <c r="K11">
        <v>3</v>
      </c>
      <c r="L11" s="2">
        <f t="shared" si="1"/>
        <v>5128.1248907925537</v>
      </c>
      <c r="M11" s="2">
        <f t="shared" si="2"/>
        <v>23.449738597075559</v>
      </c>
      <c r="N11" s="2">
        <f>SUM($M$8:M11)</f>
        <v>77.216796246187386</v>
      </c>
      <c r="O11" s="2">
        <f t="shared" si="3"/>
        <v>1667.5981588648565</v>
      </c>
      <c r="P11" s="2"/>
    </row>
    <row r="12" spans="1:16" x14ac:dyDescent="0.2">
      <c r="A12">
        <v>4</v>
      </c>
      <c r="B12" s="2">
        <f t="shared" si="5"/>
        <v>91038.442571553358</v>
      </c>
      <c r="C12" s="2">
        <f t="shared" si="6"/>
        <v>4730.7758043715412</v>
      </c>
      <c r="D12" s="2">
        <f t="shared" si="0"/>
        <v>2408.980724674766</v>
      </c>
      <c r="E12" s="2">
        <f>SUM($C$8:C12)</f>
        <v>19597.468687738594</v>
      </c>
      <c r="F12" s="2">
        <f t="shared" si="4"/>
        <v>8961.557428446642</v>
      </c>
      <c r="K12">
        <v>4</v>
      </c>
      <c r="L12" s="2">
        <f t="shared" si="1"/>
        <v>4567.6678592998696</v>
      </c>
      <c r="M12" s="2">
        <f t="shared" si="2"/>
        <v>21.147953544330502</v>
      </c>
      <c r="N12" s="2">
        <f>SUM($M$8:M12)</f>
        <v>98.364749790517891</v>
      </c>
      <c r="O12" s="2">
        <f t="shared" si="3"/>
        <v>2228.0551903575406</v>
      </c>
      <c r="P12" s="2"/>
    </row>
    <row r="13" spans="1:16" x14ac:dyDescent="0.2">
      <c r="A13">
        <v>5</v>
      </c>
      <c r="B13" s="2">
        <f t="shared" si="5"/>
        <v>88507.507197691928</v>
      </c>
      <c r="C13" s="2">
        <f t="shared" si="6"/>
        <v>4608.8211551848817</v>
      </c>
      <c r="D13" s="2">
        <f t="shared" si="0"/>
        <v>2530.93537386143</v>
      </c>
      <c r="E13" s="2">
        <f>SUM($C$8:C13)</f>
        <v>24206.289842923477</v>
      </c>
      <c r="F13" s="2">
        <f t="shared" si="4"/>
        <v>11492.492802308072</v>
      </c>
      <c r="K13">
        <v>5</v>
      </c>
      <c r="L13" s="2">
        <f t="shared" si="1"/>
        <v>4004.8995503874639</v>
      </c>
      <c r="M13" s="2">
        <f t="shared" si="2"/>
        <v>18.836676124608992</v>
      </c>
      <c r="N13" s="2">
        <f>SUM($M$8:M13)</f>
        <v>117.20142591512689</v>
      </c>
      <c r="O13" s="2">
        <f t="shared" si="3"/>
        <v>2790.8234992699463</v>
      </c>
      <c r="P13" s="2"/>
    </row>
    <row r="14" spans="1:16" x14ac:dyDescent="0.2">
      <c r="A14">
        <v>6</v>
      </c>
      <c r="B14" s="2">
        <f t="shared" si="5"/>
        <v>85848.443220528759</v>
      </c>
      <c r="C14" s="2">
        <f t="shared" si="6"/>
        <v>4480.6925518831467</v>
      </c>
      <c r="D14" s="2">
        <f t="shared" si="0"/>
        <v>2659.0639771631686</v>
      </c>
      <c r="E14" s="2">
        <f>SUM($C$8:C14)</f>
        <v>28686.982394806626</v>
      </c>
      <c r="F14" s="2">
        <f t="shared" si="4"/>
        <v>14151.556779471241</v>
      </c>
      <c r="K14">
        <v>6</v>
      </c>
      <c r="L14" s="2">
        <f t="shared" si="1"/>
        <v>3439.8104325426411</v>
      </c>
      <c r="M14" s="2">
        <f t="shared" si="2"/>
        <v>16.515867192192054</v>
      </c>
      <c r="N14" s="2">
        <f>SUM($M$8:M14)</f>
        <v>133.71729310731894</v>
      </c>
      <c r="O14" s="2">
        <f t="shared" si="3"/>
        <v>3355.9126171147691</v>
      </c>
      <c r="P14" s="2"/>
    </row>
    <row r="15" spans="1:16" x14ac:dyDescent="0.2">
      <c r="A15">
        <v>7</v>
      </c>
      <c r="B15" s="2">
        <f t="shared" si="5"/>
        <v>83054.764129521704</v>
      </c>
      <c r="C15" s="2">
        <f t="shared" si="6"/>
        <v>4346.0774380392613</v>
      </c>
      <c r="D15" s="2">
        <f t="shared" si="0"/>
        <v>2793.6790910070558</v>
      </c>
      <c r="E15" s="2">
        <f>SUM($C$8:C15)</f>
        <v>33033.059832845887</v>
      </c>
      <c r="F15" s="2">
        <f t="shared" si="4"/>
        <v>16945.235870478296</v>
      </c>
      <c r="K15">
        <v>7</v>
      </c>
      <c r="L15" s="2">
        <f t="shared" si="1"/>
        <v>2872.3909349455535</v>
      </c>
      <c r="M15" s="2">
        <f t="shared" si="2"/>
        <v>14.185487439927076</v>
      </c>
      <c r="N15" s="2">
        <f>SUM($M$8:M15)</f>
        <v>147.90278054724601</v>
      </c>
      <c r="O15" s="2">
        <f t="shared" si="3"/>
        <v>3923.3321147118568</v>
      </c>
      <c r="P15" s="2"/>
    </row>
    <row r="16" spans="1:16" x14ac:dyDescent="0.2">
      <c r="A16">
        <v>8</v>
      </c>
      <c r="B16" s="2">
        <f t="shared" si="5"/>
        <v>80119.655034532421</v>
      </c>
      <c r="C16" s="2">
        <f t="shared" si="6"/>
        <v>4204.6474340570294</v>
      </c>
      <c r="D16" s="2">
        <f t="shared" si="0"/>
        <v>2935.1090949892823</v>
      </c>
      <c r="E16" s="2">
        <f>SUM($C$8:C16)</f>
        <v>37237.707266902915</v>
      </c>
      <c r="F16" s="2">
        <f t="shared" si="4"/>
        <v>19880.344965467579</v>
      </c>
      <c r="K16">
        <v>8</v>
      </c>
      <c r="L16" s="2">
        <f t="shared" si="1"/>
        <v>2302.6314473071006</v>
      </c>
      <c r="M16" s="2">
        <f t="shared" si="2"/>
        <v>11.845497398562074</v>
      </c>
      <c r="N16" s="2">
        <f>SUM($M$8:M16)</f>
        <v>159.74827794580807</v>
      </c>
      <c r="O16" s="2">
        <f t="shared" si="3"/>
        <v>4493.0916023503096</v>
      </c>
      <c r="P16" s="2"/>
    </row>
    <row r="17" spans="1:16" x14ac:dyDescent="0.2">
      <c r="A17">
        <v>9</v>
      </c>
      <c r="B17" s="2">
        <f t="shared" si="5"/>
        <v>77035.956041609315</v>
      </c>
      <c r="C17" s="2">
        <f t="shared" si="6"/>
        <v>4056.0575361231972</v>
      </c>
      <c r="D17" s="2">
        <f t="shared" si="0"/>
        <v>3083.6989929231058</v>
      </c>
      <c r="E17" s="2">
        <f>SUM($C$8:C17)</f>
        <v>41293.764803026112</v>
      </c>
      <c r="F17" s="2">
        <f t="shared" si="4"/>
        <v>22964.043958390685</v>
      </c>
      <c r="K17">
        <v>9</v>
      </c>
      <c r="L17" s="2">
        <f t="shared" si="1"/>
        <v>1730.522319706163</v>
      </c>
      <c r="M17" s="2">
        <f t="shared" si="2"/>
        <v>9.4958574360772037</v>
      </c>
      <c r="N17" s="2">
        <f>SUM($M$8:M17)</f>
        <v>169.24413538188529</v>
      </c>
      <c r="O17" s="2">
        <f t="shared" si="3"/>
        <v>5065.200729951247</v>
      </c>
      <c r="P17" s="2"/>
    </row>
    <row r="18" spans="1:16" x14ac:dyDescent="0.2">
      <c r="A18">
        <v>10</v>
      </c>
      <c r="B18" s="2">
        <f t="shared" si="5"/>
        <v>73796.144787169469</v>
      </c>
      <c r="C18" s="2">
        <f t="shared" si="6"/>
        <v>3899.9452746064653</v>
      </c>
      <c r="D18" s="2">
        <f t="shared" si="0"/>
        <v>3239.8112544398464</v>
      </c>
      <c r="E18" s="2">
        <f>SUM($C$8:C18)</f>
        <v>45193.710077632575</v>
      </c>
      <c r="F18" s="2">
        <f t="shared" si="4"/>
        <v>26203.855212830531</v>
      </c>
      <c r="K18">
        <v>10</v>
      </c>
      <c r="L18" s="2">
        <f t="shared" si="1"/>
        <v>1156.0538624261617</v>
      </c>
      <c r="M18" s="2">
        <f t="shared" si="2"/>
        <v>7.1365277570135204</v>
      </c>
      <c r="N18" s="2">
        <f>SUM($M$8:M18)</f>
        <v>176.3806631388988</v>
      </c>
      <c r="O18" s="2">
        <f t="shared" si="3"/>
        <v>5639.6691872312485</v>
      </c>
      <c r="P18" s="2"/>
    </row>
    <row r="19" spans="1:16" x14ac:dyDescent="0.2">
      <c r="A19">
        <v>11</v>
      </c>
      <c r="B19" s="2">
        <f t="shared" si="5"/>
        <v>70392.318087973603</v>
      </c>
      <c r="C19" s="2">
        <f t="shared" si="6"/>
        <v>3735.9298298504486</v>
      </c>
      <c r="D19" s="2">
        <f t="shared" si="0"/>
        <v>3403.8266991958662</v>
      </c>
      <c r="E19" s="2">
        <f>SUM($C$8:C19)</f>
        <v>48929.639907483026</v>
      </c>
      <c r="F19" s="2">
        <f t="shared" si="4"/>
        <v>29607.681912026397</v>
      </c>
      <c r="K19">
        <v>11</v>
      </c>
      <c r="L19" s="2">
        <f t="shared" si="1"/>
        <v>579.21634579094598</v>
      </c>
      <c r="M19" s="2">
        <f t="shared" si="2"/>
        <v>4.7674684017989737</v>
      </c>
      <c r="N19" s="2">
        <f>SUM($M$8:M19)</f>
        <v>181.14813154069776</v>
      </c>
      <c r="O19" s="2">
        <f t="shared" si="3"/>
        <v>6216.5067038664638</v>
      </c>
      <c r="P19" s="2"/>
    </row>
    <row r="20" spans="1:16" x14ac:dyDescent="0.2">
      <c r="A20">
        <v>12</v>
      </c>
      <c r="B20" s="2">
        <f t="shared" si="5"/>
        <v>66816.17266213095</v>
      </c>
      <c r="C20" s="2">
        <f t="shared" si="6"/>
        <v>3563.6111032036579</v>
      </c>
      <c r="D20" s="2">
        <f t="shared" si="0"/>
        <v>3576.1454258426529</v>
      </c>
      <c r="E20" s="2">
        <f>SUM($C$8:C20)</f>
        <v>52493.251010686683</v>
      </c>
      <c r="F20" s="2">
        <f t="shared" si="4"/>
        <v>33183.82733786905</v>
      </c>
      <c r="K20">
        <v>12</v>
      </c>
      <c r="L20" s="2">
        <f t="shared" si="1"/>
        <v>2.8421709430404007E-12</v>
      </c>
      <c r="M20" s="2">
        <f t="shared" si="2"/>
        <v>2.3886392460716128</v>
      </c>
      <c r="N20" s="2">
        <f>SUM($M$8:M20)</f>
        <v>183.53677078676938</v>
      </c>
      <c r="O20" s="2">
        <f t="shared" si="3"/>
        <v>6795.7230496574075</v>
      </c>
      <c r="P20" s="2"/>
    </row>
    <row r="21" spans="1:16" x14ac:dyDescent="0.2">
      <c r="A21">
        <v>13</v>
      </c>
      <c r="B21" s="2">
        <f t="shared" si="5"/>
        <v>63058.984874105001</v>
      </c>
      <c r="C21" s="2">
        <f t="shared" si="6"/>
        <v>3382.5687410203741</v>
      </c>
      <c r="D21" s="2">
        <f t="shared" si="0"/>
        <v>3757.187788025949</v>
      </c>
      <c r="E21" s="2">
        <f>SUM($C$8:C21)</f>
        <v>55875.819751707058</v>
      </c>
      <c r="F21" s="2">
        <f t="shared" si="4"/>
        <v>36941.015125894999</v>
      </c>
      <c r="L21" s="2"/>
      <c r="M21" s="2"/>
      <c r="N21" s="2"/>
      <c r="O21" s="2"/>
      <c r="P21" s="2"/>
    </row>
    <row r="22" spans="1:16" x14ac:dyDescent="0.2">
      <c r="A22">
        <v>14</v>
      </c>
      <c r="B22" s="2">
        <f t="shared" si="5"/>
        <v>59111.58945431024</v>
      </c>
      <c r="C22" s="2">
        <f t="shared" si="6"/>
        <v>3192.3611092515607</v>
      </c>
      <c r="D22" s="2">
        <f t="shared" si="0"/>
        <v>3947.3954197947605</v>
      </c>
      <c r="E22" s="2">
        <f>SUM($C$8:C22)</f>
        <v>59068.180860958622</v>
      </c>
      <c r="F22" s="2">
        <f t="shared" si="4"/>
        <v>40888.41054568976</v>
      </c>
      <c r="L22" s="2"/>
      <c r="M22" s="2"/>
      <c r="N22" s="2"/>
      <c r="O22" s="2"/>
      <c r="P22" s="2"/>
    </row>
    <row r="23" spans="1:16" x14ac:dyDescent="0.2">
      <c r="A23">
        <v>15</v>
      </c>
      <c r="B23" s="2">
        <f t="shared" si="5"/>
        <v>54964.357141388376</v>
      </c>
      <c r="C23" s="2">
        <f t="shared" si="6"/>
        <v>2992.5242161244514</v>
      </c>
      <c r="D23" s="2">
        <f t="shared" si="0"/>
        <v>4147.2323129218639</v>
      </c>
      <c r="E23" s="2">
        <f>SUM($C$8:C23)</f>
        <v>62060.705077083076</v>
      </c>
      <c r="F23" s="2">
        <f t="shared" si="4"/>
        <v>45035.642858611624</v>
      </c>
      <c r="L23" s="2"/>
      <c r="M23" s="2"/>
      <c r="N23" s="2"/>
      <c r="O23" s="2"/>
      <c r="P23" s="2"/>
    </row>
    <row r="24" spans="1:16" x14ac:dyDescent="0.2">
      <c r="A24">
        <v>16</v>
      </c>
      <c r="B24" s="2">
        <f t="shared" si="5"/>
        <v>50607.171192624839</v>
      </c>
      <c r="C24" s="2">
        <f t="shared" si="6"/>
        <v>2782.570580282782</v>
      </c>
      <c r="D24" s="2">
        <f t="shared" si="0"/>
        <v>4357.1859487635375</v>
      </c>
      <c r="E24" s="2">
        <f>SUM($C$8:C24)</f>
        <v>64843.275657365855</v>
      </c>
      <c r="F24" s="2">
        <f t="shared" si="4"/>
        <v>49392.828807375161</v>
      </c>
      <c r="L24" s="2"/>
      <c r="M24" s="2"/>
      <c r="N24" s="2"/>
      <c r="O24" s="2"/>
      <c r="P24" s="2"/>
    </row>
    <row r="25" spans="1:16" x14ac:dyDescent="0.2">
      <c r="A25">
        <v>17</v>
      </c>
      <c r="B25" s="2">
        <f t="shared" si="5"/>
        <v>46029.402705205153</v>
      </c>
      <c r="C25" s="2">
        <f t="shared" si="6"/>
        <v>2561.9880416266283</v>
      </c>
      <c r="D25" s="2">
        <f t="shared" si="0"/>
        <v>4577.7684874196857</v>
      </c>
      <c r="E25" s="2">
        <f>SUM($C$8:C25)</f>
        <v>67405.263698992479</v>
      </c>
      <c r="F25" s="2">
        <f t="shared" si="4"/>
        <v>53970.597294794847</v>
      </c>
      <c r="L25" s="2"/>
      <c r="M25" s="2"/>
      <c r="N25" s="2"/>
      <c r="O25" s="2"/>
      <c r="P25" s="2"/>
    </row>
    <row r="26" spans="1:16" x14ac:dyDescent="0.2">
      <c r="A26">
        <v>18</v>
      </c>
      <c r="B26" s="2">
        <f t="shared" si="5"/>
        <v>41219.884688109843</v>
      </c>
      <c r="C26" s="2">
        <f t="shared" si="6"/>
        <v>2330.2385119510072</v>
      </c>
      <c r="D26" s="2">
        <f t="shared" si="0"/>
        <v>4809.5180170953099</v>
      </c>
      <c r="E26" s="2">
        <f>SUM($C$8:C26)</f>
        <v>69735.502210943494</v>
      </c>
      <c r="F26" s="2">
        <f t="shared" si="4"/>
        <v>58780.115311890157</v>
      </c>
      <c r="L26" s="2"/>
      <c r="M26" s="2"/>
      <c r="N26" s="2"/>
      <c r="O26" s="2"/>
      <c r="P26" s="2"/>
    </row>
    <row r="27" spans="1:16" x14ac:dyDescent="0.2">
      <c r="A27">
        <v>19</v>
      </c>
      <c r="B27" s="2">
        <f t="shared" si="5"/>
        <v>36166.884821399086</v>
      </c>
      <c r="C27" s="2">
        <f t="shared" si="6"/>
        <v>2086.7566623355574</v>
      </c>
      <c r="D27" s="2">
        <f t="shared" si="0"/>
        <v>5052.9998667107575</v>
      </c>
      <c r="E27" s="2">
        <f>SUM($C$8:C27)</f>
        <v>71822.258873279046</v>
      </c>
      <c r="F27" s="2">
        <f t="shared" si="4"/>
        <v>63833.115178600914</v>
      </c>
      <c r="L27" s="2"/>
      <c r="M27" s="2"/>
      <c r="N27" s="2"/>
      <c r="O27" s="2"/>
      <c r="P27" s="2"/>
    </row>
    <row r="28" spans="1:16" x14ac:dyDescent="0.2">
      <c r="A28">
        <v>20</v>
      </c>
      <c r="B28" s="2">
        <f t="shared" si="5"/>
        <v>30858.076836436092</v>
      </c>
      <c r="C28" s="2">
        <f t="shared" si="6"/>
        <v>1830.9485440833259</v>
      </c>
      <c r="D28" s="2">
        <f t="shared" si="0"/>
        <v>5308.8079849629939</v>
      </c>
      <c r="E28" s="2">
        <f>SUM($C$8:C28)</f>
        <v>73653.20741736237</v>
      </c>
      <c r="F28" s="2">
        <f t="shared" si="4"/>
        <v>69141.923163563915</v>
      </c>
      <c r="L28" s="2"/>
      <c r="M28" s="2"/>
      <c r="N28" s="2"/>
      <c r="O28" s="2"/>
      <c r="P28" s="2"/>
    </row>
    <row r="29" spans="1:16" x14ac:dyDescent="0.2">
      <c r="A29">
        <v>21</v>
      </c>
      <c r="B29" s="2">
        <f t="shared" si="5"/>
        <v>25280.510447234348</v>
      </c>
      <c r="C29" s="2">
        <f t="shared" si="6"/>
        <v>1562.1901398445748</v>
      </c>
      <c r="D29" s="2">
        <f t="shared" si="0"/>
        <v>5577.5663892017437</v>
      </c>
      <c r="E29" s="2">
        <f>SUM($C$8:C29)</f>
        <v>75215.397557206947</v>
      </c>
      <c r="F29" s="2">
        <f t="shared" si="4"/>
        <v>74719.489552765648</v>
      </c>
      <c r="L29" s="2"/>
      <c r="M29" s="2"/>
      <c r="N29" s="2"/>
      <c r="O29" s="2"/>
      <c r="P29" s="2"/>
    </row>
    <row r="30" spans="1:16" x14ac:dyDescent="0.2">
      <c r="A30">
        <v>22</v>
      </c>
      <c r="B30" s="2">
        <f t="shared" si="5"/>
        <v>19420.579759579268</v>
      </c>
      <c r="C30" s="2">
        <f t="shared" si="6"/>
        <v>1279.825841391237</v>
      </c>
      <c r="D30" s="2">
        <f t="shared" si="0"/>
        <v>5859.93068765508</v>
      </c>
      <c r="E30" s="2">
        <f>SUM($C$8:C30)</f>
        <v>76495.223398598187</v>
      </c>
      <c r="F30" s="2">
        <f t="shared" si="4"/>
        <v>80579.420240420732</v>
      </c>
      <c r="L30" s="2"/>
      <c r="M30" s="2"/>
      <c r="N30" s="2"/>
      <c r="O30" s="2"/>
      <c r="P30" s="2"/>
    </row>
    <row r="31" spans="1:16" x14ac:dyDescent="0.2">
      <c r="A31">
        <v>23</v>
      </c>
      <c r="B31" s="2">
        <f t="shared" si="5"/>
        <v>13263.990080861651</v>
      </c>
      <c r="C31" s="2">
        <f t="shared" si="6"/>
        <v>983.16685032869896</v>
      </c>
      <c r="D31" s="2">
        <f t="shared" si="0"/>
        <v>6156.5896787176171</v>
      </c>
      <c r="E31" s="2">
        <f>SUM($C$8:C31)</f>
        <v>77478.39024892688</v>
      </c>
      <c r="F31" s="2">
        <f t="shared" si="4"/>
        <v>86736.009919138349</v>
      </c>
      <c r="L31" s="2"/>
      <c r="M31" s="2"/>
      <c r="N31" s="2"/>
      <c r="O31" s="2"/>
      <c r="P31" s="2"/>
    </row>
    <row r="32" spans="1:16" x14ac:dyDescent="0.2">
      <c r="A32">
        <v>24</v>
      </c>
      <c r="B32" s="2">
        <f t="shared" si="5"/>
        <v>6795.7230496589555</v>
      </c>
      <c r="C32" s="2">
        <f t="shared" si="6"/>
        <v>671.48949784362003</v>
      </c>
      <c r="D32" s="2">
        <f t="shared" si="0"/>
        <v>6468.2670312026958</v>
      </c>
      <c r="E32" s="2">
        <f>SUM($C$8:C32)</f>
        <v>78149.879746770501</v>
      </c>
      <c r="F32" s="2">
        <f t="shared" si="4"/>
        <v>93204.276950341038</v>
      </c>
      <c r="L32" s="2"/>
      <c r="M32" s="2"/>
      <c r="N32" s="2"/>
      <c r="O32" s="2"/>
      <c r="P32" s="2"/>
    </row>
    <row r="33" spans="1:16" x14ac:dyDescent="0.2">
      <c r="A33">
        <v>25</v>
      </c>
      <c r="B33" s="2">
        <f t="shared" si="5"/>
        <v>1.6234480426646769E-9</v>
      </c>
      <c r="C33" s="2">
        <f t="shared" si="6"/>
        <v>344.03347938898406</v>
      </c>
      <c r="D33" s="2">
        <f t="shared" si="0"/>
        <v>6795.723049657332</v>
      </c>
      <c r="E33" s="2">
        <f>SUM($C$8:C33)</f>
        <v>78493.913226159479</v>
      </c>
      <c r="F33" s="2">
        <f t="shared" si="4"/>
        <v>99999.99999999837</v>
      </c>
      <c r="L33" s="2"/>
      <c r="M33" s="2"/>
      <c r="N33" s="2"/>
      <c r="O33" s="2"/>
      <c r="P33" s="2"/>
    </row>
  </sheetData>
  <mergeCells count="1">
    <mergeCell ref="F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Mortgage example</vt:lpstr>
      <vt:lpstr>Mortgage example (monthly)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Roberto Gallardo Bobadilla</cp:lastModifiedBy>
  <dcterms:created xsi:type="dcterms:W3CDTF">2019-07-04T04:29:32Z</dcterms:created>
  <dcterms:modified xsi:type="dcterms:W3CDTF">2022-11-16T03:20:12Z</dcterms:modified>
</cp:coreProperties>
</file>