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d78dfc8b33400/Documents/"/>
    </mc:Choice>
  </mc:AlternateContent>
  <xr:revisionPtr revIDLastSave="1897" documentId="8_{3198359E-D3DC-4D93-9408-C35C3FF0C9EB}" xr6:coauthVersionLast="47" xr6:coauthVersionMax="47" xr10:uidLastSave="{BCE710AF-C8CB-4330-89B3-729457CF4175}"/>
  <bookViews>
    <workbookView xWindow="9525" yWindow="0" windowWidth="9750" windowHeight="10155" xr2:uid="{65DF8908-3EF2-4CA8-BA83-3DEE7430F743}"/>
  </bookViews>
  <sheets>
    <sheet name="Lab 2" sheetId="3" r:id="rId1"/>
    <sheet name="Lab 1" sheetId="2" r:id="rId2"/>
    <sheet name="Lab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" i="2" l="1"/>
  <c r="B64" i="2"/>
  <c r="G79" i="4"/>
  <c r="D35" i="4"/>
  <c r="D36" i="4" s="1"/>
  <c r="D33" i="4"/>
  <c r="B7" i="4" l="1" a="1"/>
  <c r="B7" i="4" s="1"/>
  <c r="D77" i="4"/>
  <c r="E77" i="4"/>
  <c r="F77" i="4"/>
  <c r="G77" i="4"/>
  <c r="H77" i="4"/>
  <c r="I77" i="4"/>
  <c r="J77" i="4"/>
  <c r="K77" i="4"/>
  <c r="L77" i="4"/>
  <c r="M77" i="4"/>
  <c r="B100" i="4"/>
  <c r="B103" i="4" s="1"/>
  <c r="B105" i="4" s="1"/>
  <c r="B101" i="4"/>
  <c r="C93" i="2" a="1"/>
  <c r="C93" i="2" s="1"/>
  <c r="E42" i="2"/>
  <c r="AZ24" i="3"/>
  <c r="AZ23" i="3"/>
  <c r="AZ22" i="3"/>
  <c r="AZ20" i="3"/>
  <c r="D78" i="4" l="1"/>
  <c r="D79" i="4"/>
  <c r="I142" i="3"/>
  <c r="I123" i="3"/>
  <c r="I122" i="3"/>
  <c r="J121" i="3"/>
  <c r="K121" i="3"/>
  <c r="L121" i="3"/>
  <c r="M121" i="3"/>
  <c r="I121" i="3"/>
  <c r="M155" i="3"/>
  <c r="M154" i="3"/>
  <c r="M149" i="3"/>
  <c r="M150" i="3"/>
  <c r="M151" i="3"/>
  <c r="M152" i="3"/>
  <c r="M148" i="3"/>
  <c r="A111" i="3"/>
  <c r="E105" i="3"/>
  <c r="A115" i="3"/>
  <c r="B109" i="3"/>
  <c r="B108" i="3"/>
  <c r="B10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<sst xmlns="http://schemas.openxmlformats.org/spreadsheetml/2006/main" count="271" uniqueCount="104">
  <si>
    <t>d</t>
  </si>
  <si>
    <t>d bar</t>
  </si>
  <si>
    <t>SD</t>
  </si>
  <si>
    <t>test stat</t>
  </si>
  <si>
    <t>critical value</t>
  </si>
  <si>
    <t>SCORE</t>
  </si>
  <si>
    <t>HARD1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</si>
  <si>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</si>
  <si>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</si>
  <si>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</si>
  <si>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</si>
  <si>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</si>
  <si>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</si>
  <si>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</si>
  <si>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</si>
  <si>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</si>
  <si>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</si>
  <si>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</si>
  <si>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</si>
  <si>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</si>
  <si>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</si>
  <si>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</si>
  <si>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</si>
  <si>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</si>
  <si>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</si>
  <si>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</si>
  <si>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</si>
  <si>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</si>
  <si>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</si>
  <si>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</si>
  <si>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</si>
  <si>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</si>
  <si>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</si>
  <si>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HARD1</t>
  </si>
  <si>
    <t>Residuals</t>
  </si>
  <si>
    <t>Standard Residuals</t>
  </si>
  <si>
    <t>PROBABILITY OUTPUT</t>
  </si>
  <si>
    <t>Percentile</t>
  </si>
  <si>
    <t>Bin</t>
  </si>
  <si>
    <t>More</t>
  </si>
  <si>
    <t>Frequency</t>
  </si>
  <si>
    <t>mean</t>
  </si>
  <si>
    <t>CI</t>
  </si>
  <si>
    <t>alpha</t>
  </si>
  <si>
    <t>Column1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</si>
  <si>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</si>
  <si>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</si>
  <si>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</si>
  <si>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</si>
  <si>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</si>
  <si>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</si>
  <si>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</si>
  <si>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</si>
  <si>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</si>
  <si>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</si>
  <si>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</si>
  <si>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</si>
  <si>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</si>
  <si>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Resting</t>
  </si>
  <si>
    <t>End</t>
  </si>
  <si>
    <t>t-Test: Paired Two Sample for Means</t>
  </si>
  <si>
    <t>Variance</t>
  </si>
  <si>
    <t>Pearson Correlation</t>
  </si>
  <si>
    <t>Hypothesized Mean Difference</t>
  </si>
  <si>
    <t>P(T&lt;=t) one-tail</t>
  </si>
  <si>
    <t>t Critical one-tail</t>
  </si>
  <si>
    <t>P(T&lt;=t) two-tail</t>
  </si>
  <si>
    <t>t Critical two-tail</t>
  </si>
  <si>
    <t>sd</t>
  </si>
  <si>
    <t>ME</t>
  </si>
  <si>
    <t>D</t>
  </si>
  <si>
    <t>C</t>
  </si>
  <si>
    <t>B</t>
  </si>
  <si>
    <t>A</t>
  </si>
  <si>
    <t>height</t>
  </si>
  <si>
    <t>weight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</si>
  <si>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</si>
  <si>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</si>
  <si>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</si>
  <si>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</si>
  <si>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</si>
  <si>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</si>
  <si>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</si>
  <si>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</si>
  <si>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</si>
  <si>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</si>
  <si>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</si>
  <si>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Chain 2</t>
  </si>
  <si>
    <t>Chain 1</t>
  </si>
  <si>
    <t>t-Test: Two-Sample Assuming Unequal Variances</t>
  </si>
  <si>
    <t>Mass</t>
  </si>
  <si>
    <t>Rate</t>
  </si>
  <si>
    <t>Predicted Rate</t>
  </si>
  <si>
    <t>P VALUE</t>
  </si>
  <si>
    <t>TEST STAT</t>
  </si>
  <si>
    <t>MEAN</t>
  </si>
  <si>
    <t>HYPO</t>
  </si>
  <si>
    <t>there is sufficient envidence that  high temp incerases hardness</t>
  </si>
  <si>
    <t>p value &lt; alpha = 0.1 reject null ( no difference)</t>
  </si>
  <si>
    <t>HARD5HT</t>
  </si>
  <si>
    <t>HARD5</t>
  </si>
  <si>
    <t>upper</t>
  </si>
  <si>
    <t>p value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</si>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</sst>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052025"/>
      <name val="Roboto"/>
    </font>
    <font>
      <b/>
      <sz val="4"/>
      <color rgb="FF052025"/>
      <name val="Roboto"/>
    </font>
    <font>
      <i/>
      <sz val="11"/>
      <color theme="1"/>
      <name val="Calibri"/>
      <family val="2"/>
      <scheme val="minor"/>
    </font>
    <font>
      <sz val="10"/>
      <name val="Arial Unicode MS"/>
    </font>
    <font>
      <sz val="11"/>
      <color rgb="FF052025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9F6F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Continuous"/>
    </xf>
    <xf numFmtId="10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0" xfId="0" applyBorder="1"/>
    <xf numFmtId="0" fontId="4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1BBD966-A430-400C-9E19-EE92A4B025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 2'!$F$2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 2'!$E$3:$E$23</c:f>
              <c:strCach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More</c:v>
                </c:pt>
              </c:strCache>
            </c:strRef>
          </c:cat>
          <c:val>
            <c:numRef>
              <c:f>'Lab 2'!$F$3:$F$23</c:f>
              <c:numCache>
                <c:formatCode>General</c:formatCode>
                <c:ptCount val="21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19</c:v>
                </c:pt>
                <c:pt idx="2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5-4EDB-ABA6-D2275F89F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23552319"/>
        <c:axId val="2123551839"/>
      </c:barChart>
      <c:catAx>
        <c:axId val="212355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551839"/>
        <c:crosses val="autoZero"/>
        <c:auto val="1"/>
        <c:lblAlgn val="ctr"/>
        <c:lblOffset val="100"/>
        <c:noMultiLvlLbl val="0"/>
      </c:catAx>
      <c:valAx>
        <c:axId val="21235518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55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weight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2'!$I$184</c:f>
              <c:numCache>
                <c:formatCode>General</c:formatCode>
                <c:ptCount val="1"/>
                <c:pt idx="0">
                  <c:v>181</c:v>
                </c:pt>
              </c:numCache>
            </c:numRef>
          </c:xVal>
          <c:yVal>
            <c:numRef>
              <c:f>'Lab 2'!$J$223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94-482F-8FA3-FDC0F570F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643359"/>
        <c:axId val="1317644319"/>
      </c:scatterChart>
      <c:valAx>
        <c:axId val="1317643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644319"/>
        <c:crosses val="autoZero"/>
        <c:crossBetween val="midCat"/>
      </c:valAx>
      <c:valAx>
        <c:axId val="13176443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64335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2'!$J$184</c:f>
              <c:numCache>
                <c:formatCode>General</c:formatCode>
                <c:ptCount val="1"/>
                <c:pt idx="0">
                  <c:v>160</c:v>
                </c:pt>
              </c:numCache>
            </c:numRef>
          </c:xVal>
          <c:yVal>
            <c:numRef>
              <c:f>'Lab 2'!$J$223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50-40DF-AFF8-A3E996306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569087"/>
        <c:axId val="1318569567"/>
      </c:scatterChart>
      <c:valAx>
        <c:axId val="1318569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8569567"/>
        <c:crosses val="autoZero"/>
        <c:crossBetween val="midCat"/>
      </c:valAx>
      <c:valAx>
        <c:axId val="13185695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85690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160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2'!$K$184</c:f>
              <c:numCache>
                <c:formatCode>General</c:formatCode>
                <c:ptCount val="1"/>
                <c:pt idx="0">
                  <c:v>181</c:v>
                </c:pt>
              </c:numCache>
            </c:numRef>
          </c:xVal>
          <c:yVal>
            <c:numRef>
              <c:f>'Lab 2'!$J$223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73-419A-BEB5-0B033FAC6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678992"/>
        <c:axId val="313790992"/>
      </c:scatterChart>
      <c:valAx>
        <c:axId val="31367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160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790992"/>
        <c:crosses val="autoZero"/>
        <c:crossBetween val="midCat"/>
      </c:valAx>
      <c:valAx>
        <c:axId val="313790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678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2'!$L$184</c:f>
              <c:numCache>
                <c:formatCode>General</c:formatCode>
                <c:ptCount val="1"/>
                <c:pt idx="0">
                  <c:v>201</c:v>
                </c:pt>
              </c:numCache>
            </c:numRef>
          </c:xVal>
          <c:yVal>
            <c:numRef>
              <c:f>'Lab 2'!$J$223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7B-4AAB-A383-72FB5E28D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90512"/>
        <c:axId val="313789552"/>
      </c:scatterChart>
      <c:valAx>
        <c:axId val="31379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789552"/>
        <c:crosses val="autoZero"/>
        <c:crossBetween val="midCat"/>
      </c:valAx>
      <c:valAx>
        <c:axId val="313789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7905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201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2'!$M$184</c:f>
              <c:numCache>
                <c:formatCode>General</c:formatCode>
                <c:ptCount val="1"/>
                <c:pt idx="0">
                  <c:v>179</c:v>
                </c:pt>
              </c:numCache>
            </c:numRef>
          </c:xVal>
          <c:yVal>
            <c:numRef>
              <c:f>'Lab 2'!$J$223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13-46A5-B64F-6D175191E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88592"/>
        <c:axId val="1315910495"/>
      </c:scatterChart>
      <c:valAx>
        <c:axId val="31378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201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910495"/>
        <c:crosses val="autoZero"/>
        <c:crossBetween val="midCat"/>
      </c:valAx>
      <c:valAx>
        <c:axId val="13159104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7885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179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2'!$N$184</c:f>
              <c:numCache>
                <c:formatCode>General</c:formatCode>
                <c:ptCount val="1"/>
                <c:pt idx="0">
                  <c:v>182</c:v>
                </c:pt>
              </c:numCache>
            </c:numRef>
          </c:xVal>
          <c:yVal>
            <c:numRef>
              <c:f>'Lab 2'!$J$223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D6-414C-B0FB-5693065E7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912895"/>
        <c:axId val="1315909535"/>
      </c:scatterChart>
      <c:valAx>
        <c:axId val="1315912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179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909535"/>
        <c:crosses val="autoZero"/>
        <c:crossBetween val="midCat"/>
      </c:valAx>
      <c:valAx>
        <c:axId val="13159095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59128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2'!$O$184</c:f>
              <c:numCache>
                <c:formatCode>General</c:formatCode>
                <c:ptCount val="1"/>
                <c:pt idx="0">
                  <c:v>180</c:v>
                </c:pt>
              </c:numCache>
            </c:numRef>
          </c:xVal>
          <c:yVal>
            <c:numRef>
              <c:f>'Lab 2'!$J$223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D8-4D8F-AB82-50A1C4C7C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88592"/>
        <c:axId val="1113120384"/>
      </c:scatterChart>
      <c:valAx>
        <c:axId val="31378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3120384"/>
        <c:crosses val="autoZero"/>
        <c:crossBetween val="midCat"/>
      </c:valAx>
      <c:valAx>
        <c:axId val="1113120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7885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180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2'!$P$184</c:f>
              <c:numCache>
                <c:formatCode>General</c:formatCode>
                <c:ptCount val="1"/>
                <c:pt idx="0">
                  <c:v>200</c:v>
                </c:pt>
              </c:numCache>
            </c:numRef>
          </c:xVal>
          <c:yVal>
            <c:numRef>
              <c:f>'Lab 2'!$J$223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AC-43D3-AE53-E672BBEF4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121824"/>
        <c:axId val="1113119904"/>
      </c:scatterChart>
      <c:valAx>
        <c:axId val="111312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3119904"/>
        <c:crosses val="autoZero"/>
        <c:crossBetween val="midCat"/>
      </c:valAx>
      <c:valAx>
        <c:axId val="1113119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31218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200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2'!$Q$184</c:f>
              <c:numCache>
                <c:formatCode>General</c:formatCode>
                <c:ptCount val="1"/>
                <c:pt idx="0">
                  <c:v>197</c:v>
                </c:pt>
              </c:numCache>
            </c:numRef>
          </c:xVal>
          <c:yVal>
            <c:numRef>
              <c:f>'Lab 2'!$J$223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57-488B-A25F-60A54166B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88592"/>
        <c:axId val="1625623087"/>
      </c:scatterChart>
      <c:valAx>
        <c:axId val="31378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200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5623087"/>
        <c:crosses val="autoZero"/>
        <c:crossBetween val="midCat"/>
      </c:valAx>
      <c:valAx>
        <c:axId val="1625623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7885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197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2'!$R$184</c:f>
              <c:numCache>
                <c:formatCode>General</c:formatCode>
                <c:ptCount val="1"/>
                <c:pt idx="0">
                  <c:v>205</c:v>
                </c:pt>
              </c:numCache>
            </c:numRef>
          </c:xVal>
          <c:yVal>
            <c:numRef>
              <c:f>'Lab 2'!$J$223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C5-484A-AED2-89E41EB01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620687"/>
        <c:axId val="1625622607"/>
      </c:scatterChart>
      <c:valAx>
        <c:axId val="1625620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197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5622607"/>
        <c:crosses val="autoZero"/>
        <c:crossBetween val="midCat"/>
      </c:valAx>
      <c:valAx>
        <c:axId val="16256226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56206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205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2'!$S$184</c:f>
              <c:numCache>
                <c:formatCode>General</c:formatCode>
                <c:ptCount val="1"/>
                <c:pt idx="0">
                  <c:v>194</c:v>
                </c:pt>
              </c:numCache>
            </c:numRef>
          </c:xVal>
          <c:yVal>
            <c:numRef>
              <c:f>'Lab 2'!$J$223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9D-444C-A9E2-05156260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88592"/>
        <c:axId val="416032432"/>
      </c:scatterChart>
      <c:valAx>
        <c:axId val="31378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205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6032432"/>
        <c:crosses val="autoZero"/>
        <c:crossBetween val="midCat"/>
      </c:valAx>
      <c:valAx>
        <c:axId val="416032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7885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weight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2'!$I$184</c:f>
              <c:numCache>
                <c:formatCode>General</c:formatCode>
                <c:ptCount val="1"/>
                <c:pt idx="0">
                  <c:v>181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0A-4BD5-8664-BE950CE7740C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2'!$I$184</c:f>
              <c:numCache>
                <c:formatCode>General</c:formatCode>
                <c:ptCount val="1"/>
                <c:pt idx="0">
                  <c:v>181</c:v>
                </c:pt>
              </c:numCache>
            </c:numRef>
          </c:xVal>
          <c:yVal>
            <c:numRef>
              <c:f>'Lab 2'!$I$223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0A-4BD5-8664-BE950CE77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34832"/>
        <c:axId val="416031472"/>
      </c:scatterChart>
      <c:valAx>
        <c:axId val="41603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6031472"/>
        <c:crosses val="autoZero"/>
        <c:crossBetween val="midCat"/>
      </c:valAx>
      <c:valAx>
        <c:axId val="416031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60348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2'!$J$184</c:f>
              <c:numCache>
                <c:formatCode>General</c:formatCode>
                <c:ptCount val="1"/>
                <c:pt idx="0">
                  <c:v>160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37-4533-A745-230039F6C59D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2'!$J$184</c:f>
              <c:numCache>
                <c:formatCode>General</c:formatCode>
                <c:ptCount val="1"/>
                <c:pt idx="0">
                  <c:v>160</c:v>
                </c:pt>
              </c:numCache>
            </c:numRef>
          </c:xVal>
          <c:yVal>
            <c:numRef>
              <c:f>'Lab 2'!$I$223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37-4533-A745-230039F6C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88592"/>
        <c:axId val="304721872"/>
      </c:scatterChart>
      <c:valAx>
        <c:axId val="31378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4721872"/>
        <c:crosses val="autoZero"/>
        <c:crossBetween val="midCat"/>
      </c:valAx>
      <c:valAx>
        <c:axId val="304721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7885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160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2'!$K$184</c:f>
              <c:numCache>
                <c:formatCode>General</c:formatCode>
                <c:ptCount val="1"/>
                <c:pt idx="0">
                  <c:v>181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31-404B-881C-89EF609417C9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2'!$K$184</c:f>
              <c:numCache>
                <c:formatCode>General</c:formatCode>
                <c:ptCount val="1"/>
                <c:pt idx="0">
                  <c:v>181</c:v>
                </c:pt>
              </c:numCache>
            </c:numRef>
          </c:xVal>
          <c:yVal>
            <c:numRef>
              <c:f>'Lab 2'!$I$223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31-404B-881C-89EF60941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720432"/>
        <c:axId val="304721392"/>
      </c:scatterChart>
      <c:valAx>
        <c:axId val="304720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160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4721392"/>
        <c:crosses val="autoZero"/>
        <c:crossBetween val="midCat"/>
      </c:valAx>
      <c:valAx>
        <c:axId val="304721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47204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2'!$L$184</c:f>
              <c:numCache>
                <c:formatCode>General</c:formatCode>
                <c:ptCount val="1"/>
                <c:pt idx="0">
                  <c:v>201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95-4C73-BC18-0C3DD4B97C35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2'!$L$184</c:f>
              <c:numCache>
                <c:formatCode>General</c:formatCode>
                <c:ptCount val="1"/>
                <c:pt idx="0">
                  <c:v>201</c:v>
                </c:pt>
              </c:numCache>
            </c:numRef>
          </c:xVal>
          <c:yVal>
            <c:numRef>
              <c:f>'Lab 2'!$I$223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95-4C73-BC18-0C3DD4B97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88592"/>
        <c:axId val="512789488"/>
      </c:scatterChart>
      <c:valAx>
        <c:axId val="31378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789488"/>
        <c:crosses val="autoZero"/>
        <c:crossBetween val="midCat"/>
      </c:valAx>
      <c:valAx>
        <c:axId val="512789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7885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201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2'!$M$184</c:f>
              <c:numCache>
                <c:formatCode>General</c:formatCode>
                <c:ptCount val="1"/>
                <c:pt idx="0">
                  <c:v>179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51-4C3F-AEE2-9DEAA5E4FAB1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2'!$M$184</c:f>
              <c:numCache>
                <c:formatCode>General</c:formatCode>
                <c:ptCount val="1"/>
                <c:pt idx="0">
                  <c:v>179</c:v>
                </c:pt>
              </c:numCache>
            </c:numRef>
          </c:xVal>
          <c:yVal>
            <c:numRef>
              <c:f>'Lab 2'!$I$223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51-4C3F-AEE2-9DEAA5E4F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87088"/>
        <c:axId val="512789008"/>
      </c:scatterChart>
      <c:valAx>
        <c:axId val="51278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201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789008"/>
        <c:crosses val="autoZero"/>
        <c:crossBetween val="midCat"/>
      </c:valAx>
      <c:valAx>
        <c:axId val="512789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7870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179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2'!$N$184</c:f>
              <c:numCache>
                <c:formatCode>General</c:formatCode>
                <c:ptCount val="1"/>
                <c:pt idx="0">
                  <c:v>182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98-4466-919B-A368AC00EAD0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2'!$N$184</c:f>
              <c:numCache>
                <c:formatCode>General</c:formatCode>
                <c:ptCount val="1"/>
                <c:pt idx="0">
                  <c:v>182</c:v>
                </c:pt>
              </c:numCache>
            </c:numRef>
          </c:xVal>
          <c:yVal>
            <c:numRef>
              <c:f>'Lab 2'!$I$223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98-4466-919B-A368AC00E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88592"/>
        <c:axId val="513331824"/>
      </c:scatterChart>
      <c:valAx>
        <c:axId val="31378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179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331824"/>
        <c:crosses val="autoZero"/>
        <c:crossBetween val="midCat"/>
      </c:valAx>
      <c:valAx>
        <c:axId val="51333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7885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2'!$O$184</c:f>
              <c:numCache>
                <c:formatCode>General</c:formatCode>
                <c:ptCount val="1"/>
                <c:pt idx="0">
                  <c:v>180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E4-45EC-BD20-27DE11E5E4D3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2'!$O$184</c:f>
              <c:numCache>
                <c:formatCode>General</c:formatCode>
                <c:ptCount val="1"/>
                <c:pt idx="0">
                  <c:v>180</c:v>
                </c:pt>
              </c:numCache>
            </c:numRef>
          </c:xVal>
          <c:yVal>
            <c:numRef>
              <c:f>'Lab 2'!$I$223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E4-45EC-BD20-27DE11E5E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331344"/>
        <c:axId val="513332304"/>
      </c:scatterChart>
      <c:valAx>
        <c:axId val="513331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332304"/>
        <c:crosses val="autoZero"/>
        <c:crossBetween val="midCat"/>
      </c:valAx>
      <c:valAx>
        <c:axId val="513332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3313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180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2'!$P$184</c:f>
              <c:numCache>
                <c:formatCode>General</c:formatCode>
                <c:ptCount val="1"/>
                <c:pt idx="0">
                  <c:v>200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8D-48B5-A5EC-8A0CD717F914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2'!$P$184</c:f>
              <c:numCache>
                <c:formatCode>General</c:formatCode>
                <c:ptCount val="1"/>
                <c:pt idx="0">
                  <c:v>200</c:v>
                </c:pt>
              </c:numCache>
            </c:numRef>
          </c:xVal>
          <c:yVal>
            <c:numRef>
              <c:f>'Lab 2'!$I$223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8D-48B5-A5EC-8A0CD717F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88592"/>
        <c:axId val="325432864"/>
      </c:scatterChart>
      <c:valAx>
        <c:axId val="31378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5432864"/>
        <c:crosses val="autoZero"/>
        <c:crossBetween val="midCat"/>
      </c:valAx>
      <c:valAx>
        <c:axId val="325432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7885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200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2'!$Q$184</c:f>
              <c:numCache>
                <c:formatCode>General</c:formatCode>
                <c:ptCount val="1"/>
                <c:pt idx="0">
                  <c:v>197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A-4F3B-8AEA-5589D71D53B9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2'!$Q$184</c:f>
              <c:numCache>
                <c:formatCode>General</c:formatCode>
                <c:ptCount val="1"/>
                <c:pt idx="0">
                  <c:v>197</c:v>
                </c:pt>
              </c:numCache>
            </c:numRef>
          </c:xVal>
          <c:yVal>
            <c:numRef>
              <c:f>'Lab 2'!$I$223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A-4F3B-8AEA-5589D71D5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433824"/>
        <c:axId val="325435264"/>
      </c:scatterChart>
      <c:valAx>
        <c:axId val="32543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200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5435264"/>
        <c:crosses val="autoZero"/>
        <c:crossBetween val="midCat"/>
      </c:valAx>
      <c:valAx>
        <c:axId val="325435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54338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197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2'!$R$184</c:f>
              <c:numCache>
                <c:formatCode>General</c:formatCode>
                <c:ptCount val="1"/>
                <c:pt idx="0">
                  <c:v>205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2C-4A39-B927-E1274DDCBB51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2'!$R$184</c:f>
              <c:numCache>
                <c:formatCode>General</c:formatCode>
                <c:ptCount val="1"/>
                <c:pt idx="0">
                  <c:v>205</c:v>
                </c:pt>
              </c:numCache>
            </c:numRef>
          </c:xVal>
          <c:yVal>
            <c:numRef>
              <c:f>'Lab 2'!$I$223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2C-4A39-B927-E1274DDCB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431424"/>
        <c:axId val="325431904"/>
      </c:scatterChart>
      <c:valAx>
        <c:axId val="32543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197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5431904"/>
        <c:crosses val="autoZero"/>
        <c:crossBetween val="midCat"/>
      </c:valAx>
      <c:valAx>
        <c:axId val="325431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54314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205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2'!$S$184</c:f>
              <c:numCache>
                <c:formatCode>General</c:formatCode>
                <c:ptCount val="1"/>
                <c:pt idx="0">
                  <c:v>194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68-482C-9C59-8C322AD32B16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2'!$S$184</c:f>
              <c:numCache>
                <c:formatCode>General</c:formatCode>
                <c:ptCount val="1"/>
                <c:pt idx="0">
                  <c:v>194</c:v>
                </c:pt>
              </c:numCache>
            </c:numRef>
          </c:xVal>
          <c:yVal>
            <c:numRef>
              <c:f>'Lab 2'!$I$223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68-482C-9C59-8C322AD32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431424"/>
        <c:axId val="512788048"/>
      </c:scatterChart>
      <c:valAx>
        <c:axId val="32543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205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788048"/>
        <c:crosses val="autoZero"/>
        <c:crossBetween val="midCat"/>
      </c:valAx>
      <c:valAx>
        <c:axId val="512788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54314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2'!$M$223</c:f>
              <c:numCache>
                <c:formatCode>General</c:formatCode>
                <c:ptCount val="1"/>
              </c:numCache>
            </c:numRef>
          </c:xVal>
          <c:yVal>
            <c:numRef>
              <c:f>'Lab 2'!$N$223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5-4C21-AE3C-AC3087FE1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431424"/>
        <c:axId val="513331344"/>
      </c:scatterChart>
      <c:valAx>
        <c:axId val="32543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331344"/>
        <c:crosses val="autoZero"/>
        <c:crossBetween val="midCat"/>
      </c:valAx>
      <c:valAx>
        <c:axId val="513331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70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54314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weight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2'!$I$184</c:f>
              <c:numCache>
                <c:formatCode>General</c:formatCode>
                <c:ptCount val="1"/>
                <c:pt idx="0">
                  <c:v>181</c:v>
                </c:pt>
              </c:numCache>
            </c:numRef>
          </c:xVal>
          <c:yVal>
            <c:numRef>
              <c:f>'Lab 2'!$N$225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FD-4171-91E0-882B20767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24832"/>
        <c:axId val="416024352"/>
      </c:scatterChart>
      <c:valAx>
        <c:axId val="41602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6024352"/>
        <c:crosses val="autoZero"/>
        <c:crossBetween val="midCat"/>
      </c:valAx>
      <c:valAx>
        <c:axId val="416024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60248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2'!$J$184</c:f>
              <c:numCache>
                <c:formatCode>General</c:formatCode>
                <c:ptCount val="1"/>
                <c:pt idx="0">
                  <c:v>160</c:v>
                </c:pt>
              </c:numCache>
            </c:numRef>
          </c:xVal>
          <c:yVal>
            <c:numRef>
              <c:f>'Lab 2'!$N$225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45-4F96-BD58-98F9679B2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24832"/>
        <c:axId val="416022432"/>
      </c:scatterChart>
      <c:valAx>
        <c:axId val="41602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6022432"/>
        <c:crosses val="autoZero"/>
        <c:crossBetween val="midCat"/>
      </c:valAx>
      <c:valAx>
        <c:axId val="416022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60248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160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2'!$K$184</c:f>
              <c:numCache>
                <c:formatCode>General</c:formatCode>
                <c:ptCount val="1"/>
                <c:pt idx="0">
                  <c:v>181</c:v>
                </c:pt>
              </c:numCache>
            </c:numRef>
          </c:xVal>
          <c:yVal>
            <c:numRef>
              <c:f>'Lab 2'!$N$225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ED-4320-A1DA-3101581D2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25792"/>
        <c:axId val="416027232"/>
      </c:scatterChart>
      <c:valAx>
        <c:axId val="416025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160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6027232"/>
        <c:crosses val="autoZero"/>
        <c:crossBetween val="midCat"/>
      </c:valAx>
      <c:valAx>
        <c:axId val="416027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60257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2'!$L$184</c:f>
              <c:numCache>
                <c:formatCode>General</c:formatCode>
                <c:ptCount val="1"/>
                <c:pt idx="0">
                  <c:v>201</c:v>
                </c:pt>
              </c:numCache>
            </c:numRef>
          </c:xVal>
          <c:yVal>
            <c:numRef>
              <c:f>'Lab 2'!$N$225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D8-4C1E-84B2-2675B668D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667679"/>
        <c:axId val="325431424"/>
      </c:scatterChart>
      <c:valAx>
        <c:axId val="1451667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5431424"/>
        <c:crosses val="autoZero"/>
        <c:crossBetween val="midCat"/>
      </c:valAx>
      <c:valAx>
        <c:axId val="325431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16676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201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2'!$M$184</c:f>
              <c:numCache>
                <c:formatCode>General</c:formatCode>
                <c:ptCount val="1"/>
                <c:pt idx="0">
                  <c:v>179</c:v>
                </c:pt>
              </c:numCache>
            </c:numRef>
          </c:xVal>
          <c:yVal>
            <c:numRef>
              <c:f>'Lab 2'!$N$225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9D-4161-AB76-6C53488F5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035136"/>
        <c:axId val="524035616"/>
      </c:scatterChart>
      <c:valAx>
        <c:axId val="524035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201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035616"/>
        <c:crosses val="autoZero"/>
        <c:crossBetween val="midCat"/>
      </c:valAx>
      <c:valAx>
        <c:axId val="524035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0351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179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2'!$N$184</c:f>
              <c:numCache>
                <c:formatCode>General</c:formatCode>
                <c:ptCount val="1"/>
                <c:pt idx="0">
                  <c:v>182</c:v>
                </c:pt>
              </c:numCache>
            </c:numRef>
          </c:xVal>
          <c:yVal>
            <c:numRef>
              <c:f>'Lab 2'!$N$225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85-448F-A2D3-9717F535A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029376"/>
        <c:axId val="524034176"/>
      </c:scatterChart>
      <c:valAx>
        <c:axId val="52402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179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034176"/>
        <c:crosses val="autoZero"/>
        <c:crossBetween val="midCat"/>
      </c:valAx>
      <c:valAx>
        <c:axId val="524034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0293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2'!$O$184</c:f>
              <c:numCache>
                <c:formatCode>General</c:formatCode>
                <c:ptCount val="1"/>
                <c:pt idx="0">
                  <c:v>180</c:v>
                </c:pt>
              </c:numCache>
            </c:numRef>
          </c:xVal>
          <c:yVal>
            <c:numRef>
              <c:f>'Lab 2'!$N$225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83-421E-BBE6-348414760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700399"/>
        <c:axId val="1316700879"/>
      </c:scatterChart>
      <c:valAx>
        <c:axId val="1316700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700879"/>
        <c:crosses val="autoZero"/>
        <c:crossBetween val="midCat"/>
      </c:valAx>
      <c:valAx>
        <c:axId val="1316700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70039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180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2'!$P$184</c:f>
              <c:numCache>
                <c:formatCode>General</c:formatCode>
                <c:ptCount val="1"/>
                <c:pt idx="0">
                  <c:v>200</c:v>
                </c:pt>
              </c:numCache>
            </c:numRef>
          </c:xVal>
          <c:yVal>
            <c:numRef>
              <c:f>'Lab 2'!$N$225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99-4D55-B536-9F6854E7D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36400"/>
        <c:axId val="414499328"/>
      </c:scatterChart>
      <c:valAx>
        <c:axId val="41983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4499328"/>
        <c:crosses val="autoZero"/>
        <c:crossBetween val="midCat"/>
      </c:valAx>
      <c:valAx>
        <c:axId val="414499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98364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200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2'!$Q$184</c:f>
              <c:numCache>
                <c:formatCode>General</c:formatCode>
                <c:ptCount val="1"/>
                <c:pt idx="0">
                  <c:v>197</c:v>
                </c:pt>
              </c:numCache>
            </c:numRef>
          </c:xVal>
          <c:yVal>
            <c:numRef>
              <c:f>'Lab 2'!$N$225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C4-4468-B839-5F82DAC76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36400"/>
        <c:axId val="424539200"/>
      </c:scatterChart>
      <c:valAx>
        <c:axId val="41983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200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539200"/>
        <c:crosses val="autoZero"/>
        <c:crossBetween val="midCat"/>
      </c:valAx>
      <c:valAx>
        <c:axId val="424539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98364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197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2'!$R$184</c:f>
              <c:numCache>
                <c:formatCode>General</c:formatCode>
                <c:ptCount val="1"/>
                <c:pt idx="0">
                  <c:v>205</c:v>
                </c:pt>
              </c:numCache>
            </c:numRef>
          </c:xVal>
          <c:yVal>
            <c:numRef>
              <c:f>'Lab 2'!$N$225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1E-4144-95C6-B96929500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38240"/>
        <c:axId val="424536800"/>
      </c:scatterChart>
      <c:valAx>
        <c:axId val="42453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197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536800"/>
        <c:crosses val="autoZero"/>
        <c:crossBetween val="midCat"/>
      </c:valAx>
      <c:valAx>
        <c:axId val="424536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5382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205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2'!$S$184</c:f>
              <c:numCache>
                <c:formatCode>General</c:formatCode>
                <c:ptCount val="1"/>
                <c:pt idx="0">
                  <c:v>194</c:v>
                </c:pt>
              </c:numCache>
            </c:numRef>
          </c:xVal>
          <c:yVal>
            <c:numRef>
              <c:f>'Lab 2'!$N$225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C7-48B8-B149-417F67C0B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398416"/>
        <c:axId val="305400816"/>
      </c:scatterChart>
      <c:valAx>
        <c:axId val="305398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205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00816"/>
        <c:crosses val="autoZero"/>
        <c:crossBetween val="midCat"/>
      </c:valAx>
      <c:valAx>
        <c:axId val="305400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3984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weight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2'!$I$184</c:f>
              <c:numCache>
                <c:formatCode>General</c:formatCode>
                <c:ptCount val="1"/>
                <c:pt idx="0">
                  <c:v>181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58-4188-BEC1-12785C9F8F7D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2'!$I$184</c:f>
              <c:numCache>
                <c:formatCode>General</c:formatCode>
                <c:ptCount val="1"/>
                <c:pt idx="0">
                  <c:v>181</c:v>
                </c:pt>
              </c:numCache>
            </c:numRef>
          </c:xVal>
          <c:yVal>
            <c:numRef>
              <c:f>'Lab 2'!$M$225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58-4188-BEC1-12785C9F8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36320"/>
        <c:axId val="1050756640"/>
      </c:scatterChart>
      <c:valAx>
        <c:axId val="424536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0756640"/>
        <c:crosses val="autoZero"/>
        <c:crossBetween val="midCat"/>
      </c:valAx>
      <c:valAx>
        <c:axId val="1050756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5363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2'!$J$184</c:f>
              <c:numCache>
                <c:formatCode>General</c:formatCode>
                <c:ptCount val="1"/>
                <c:pt idx="0">
                  <c:v>160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E5-49C5-834D-99E24E4D8DB7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2'!$J$184</c:f>
              <c:numCache>
                <c:formatCode>General</c:formatCode>
                <c:ptCount val="1"/>
                <c:pt idx="0">
                  <c:v>160</c:v>
                </c:pt>
              </c:numCache>
            </c:numRef>
          </c:xVal>
          <c:yVal>
            <c:numRef>
              <c:f>'Lab 2'!$M$225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E5-49C5-834D-99E24E4D8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653808"/>
        <c:axId val="1621158879"/>
      </c:scatterChart>
      <c:valAx>
        <c:axId val="111465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1158879"/>
        <c:crosses val="autoZero"/>
        <c:crossBetween val="midCat"/>
      </c:valAx>
      <c:valAx>
        <c:axId val="1621158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46538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160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2'!$K$184</c:f>
              <c:numCache>
                <c:formatCode>General</c:formatCode>
                <c:ptCount val="1"/>
                <c:pt idx="0">
                  <c:v>181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C5-4FE3-8102-92940CB17562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2'!$K$184</c:f>
              <c:numCache>
                <c:formatCode>General</c:formatCode>
                <c:ptCount val="1"/>
                <c:pt idx="0">
                  <c:v>181</c:v>
                </c:pt>
              </c:numCache>
            </c:numRef>
          </c:xVal>
          <c:yVal>
            <c:numRef>
              <c:f>'Lab 2'!$M$225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C5-4FE3-8102-92940CB17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697999"/>
        <c:axId val="1316697519"/>
      </c:scatterChart>
      <c:valAx>
        <c:axId val="1316697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160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697519"/>
        <c:crosses val="autoZero"/>
        <c:crossBetween val="midCat"/>
      </c:valAx>
      <c:valAx>
        <c:axId val="13166975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6979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2'!$L$184</c:f>
              <c:numCache>
                <c:formatCode>General</c:formatCode>
                <c:ptCount val="1"/>
                <c:pt idx="0">
                  <c:v>201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27-4818-BFEF-605170D4D7C4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2'!$L$184</c:f>
              <c:numCache>
                <c:formatCode>General</c:formatCode>
                <c:ptCount val="1"/>
                <c:pt idx="0">
                  <c:v>201</c:v>
                </c:pt>
              </c:numCache>
            </c:numRef>
          </c:xVal>
          <c:yVal>
            <c:numRef>
              <c:f>'Lab 2'!$M$225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27-4818-BFEF-605170D4D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700399"/>
        <c:axId val="1317642399"/>
      </c:scatterChart>
      <c:valAx>
        <c:axId val="1316700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642399"/>
        <c:crosses val="autoZero"/>
        <c:crossBetween val="midCat"/>
      </c:valAx>
      <c:valAx>
        <c:axId val="1317642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67003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201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2'!$M$184</c:f>
              <c:numCache>
                <c:formatCode>General</c:formatCode>
                <c:ptCount val="1"/>
                <c:pt idx="0">
                  <c:v>179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97-4380-B137-8BC5BCCC7A98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2'!$M$184</c:f>
              <c:numCache>
                <c:formatCode>General</c:formatCode>
                <c:ptCount val="1"/>
                <c:pt idx="0">
                  <c:v>179</c:v>
                </c:pt>
              </c:numCache>
            </c:numRef>
          </c:xVal>
          <c:yVal>
            <c:numRef>
              <c:f>'Lab 2'!$M$225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97-4380-B137-8BC5BCCC7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4351"/>
        <c:axId val="1317643359"/>
      </c:scatterChart>
      <c:valAx>
        <c:axId val="1627804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201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643359"/>
        <c:crosses val="autoZero"/>
        <c:crossBetween val="midCat"/>
      </c:valAx>
      <c:valAx>
        <c:axId val="13176433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78043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179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2'!$N$184</c:f>
              <c:numCache>
                <c:formatCode>General</c:formatCode>
                <c:ptCount val="1"/>
                <c:pt idx="0">
                  <c:v>182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42-44AB-A359-E960F9029693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2'!$N$184</c:f>
              <c:numCache>
                <c:formatCode>General</c:formatCode>
                <c:ptCount val="1"/>
                <c:pt idx="0">
                  <c:v>182</c:v>
                </c:pt>
              </c:numCache>
            </c:numRef>
          </c:xVal>
          <c:yVal>
            <c:numRef>
              <c:f>'Lab 2'!$M$225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42-44AB-A359-E960F9029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609071"/>
        <c:axId val="1627609551"/>
      </c:scatterChart>
      <c:valAx>
        <c:axId val="1627609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179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7609551"/>
        <c:crosses val="autoZero"/>
        <c:crossBetween val="midCat"/>
      </c:valAx>
      <c:valAx>
        <c:axId val="16276095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76090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2'!$O$184</c:f>
              <c:numCache>
                <c:formatCode>General</c:formatCode>
                <c:ptCount val="1"/>
                <c:pt idx="0">
                  <c:v>180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CC-464F-958D-A00A06A8C5DB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2'!$O$184</c:f>
              <c:numCache>
                <c:formatCode>General</c:formatCode>
                <c:ptCount val="1"/>
                <c:pt idx="0">
                  <c:v>180</c:v>
                </c:pt>
              </c:numCache>
            </c:numRef>
          </c:xVal>
          <c:yVal>
            <c:numRef>
              <c:f>'Lab 2'!$M$225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CC-464F-958D-A00A06A8C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877759"/>
        <c:axId val="2124875359"/>
      </c:scatterChart>
      <c:valAx>
        <c:axId val="2124877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4875359"/>
        <c:crosses val="autoZero"/>
        <c:crossBetween val="midCat"/>
      </c:valAx>
      <c:valAx>
        <c:axId val="21248753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48777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180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2'!$P$184</c:f>
              <c:numCache>
                <c:formatCode>General</c:formatCode>
                <c:ptCount val="1"/>
                <c:pt idx="0">
                  <c:v>200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98-4081-8F42-C070BD96A37B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2'!$P$184</c:f>
              <c:numCache>
                <c:formatCode>General</c:formatCode>
                <c:ptCount val="1"/>
                <c:pt idx="0">
                  <c:v>200</c:v>
                </c:pt>
              </c:numCache>
            </c:numRef>
          </c:xVal>
          <c:yVal>
            <c:numRef>
              <c:f>'Lab 2'!$M$225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98-4081-8F42-C070BD96A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22416"/>
        <c:axId val="305406096"/>
      </c:scatterChart>
      <c:valAx>
        <c:axId val="30542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180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06096"/>
        <c:crosses val="autoZero"/>
        <c:crossBetween val="midCat"/>
      </c:valAx>
      <c:valAx>
        <c:axId val="305406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224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200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2'!$Q$184</c:f>
              <c:numCache>
                <c:formatCode>General</c:formatCode>
                <c:ptCount val="1"/>
                <c:pt idx="0">
                  <c:v>197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98-41A8-8D00-F42E8283B56C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2'!$Q$184</c:f>
              <c:numCache>
                <c:formatCode>General</c:formatCode>
                <c:ptCount val="1"/>
                <c:pt idx="0">
                  <c:v>197</c:v>
                </c:pt>
              </c:numCache>
            </c:numRef>
          </c:xVal>
          <c:yVal>
            <c:numRef>
              <c:f>'Lab 2'!$M$225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98-41A8-8D00-F42E8283B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01776"/>
        <c:axId val="305422416"/>
      </c:scatterChart>
      <c:valAx>
        <c:axId val="305401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200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22416"/>
        <c:crosses val="autoZero"/>
        <c:crossBetween val="midCat"/>
      </c:valAx>
      <c:valAx>
        <c:axId val="305422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017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197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2'!$R$184</c:f>
              <c:numCache>
                <c:formatCode>General</c:formatCode>
                <c:ptCount val="1"/>
                <c:pt idx="0">
                  <c:v>205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C9-4A5B-B630-6489DF2E6DAB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2'!$R$184</c:f>
              <c:numCache>
                <c:formatCode>General</c:formatCode>
                <c:ptCount val="1"/>
                <c:pt idx="0">
                  <c:v>205</c:v>
                </c:pt>
              </c:numCache>
            </c:numRef>
          </c:xVal>
          <c:yVal>
            <c:numRef>
              <c:f>'Lab 2'!$M$225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C9-4A5B-B630-6489DF2E6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488399"/>
        <c:axId val="1610406863"/>
      </c:scatterChart>
      <c:valAx>
        <c:axId val="1611488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197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0406863"/>
        <c:crosses val="autoZero"/>
        <c:crossBetween val="midCat"/>
      </c:valAx>
      <c:valAx>
        <c:axId val="16104068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14883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205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height</c:v>
          </c:tx>
          <c:spPr>
            <a:ln w="19050">
              <a:noFill/>
            </a:ln>
          </c:spPr>
          <c:xVal>
            <c:numRef>
              <c:f>'Lab 2'!$S$184</c:f>
              <c:numCache>
                <c:formatCode>General</c:formatCode>
                <c:ptCount val="1"/>
                <c:pt idx="0">
                  <c:v>194</c:v>
                </c:pt>
              </c:numCache>
            </c:numRef>
          </c:xVal>
          <c:yVal>
            <c:numRef>
              <c:f>'Lab 2'!$I$183:$S$183</c:f>
              <c:numCache>
                <c:formatCode>General</c:formatCode>
                <c:ptCount val="11"/>
                <c:pt idx="0">
                  <c:v>70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72</c:v>
                </c:pt>
                <c:pt idx="5">
                  <c:v>72</c:v>
                </c:pt>
                <c:pt idx="6">
                  <c:v>73</c:v>
                </c:pt>
                <c:pt idx="7">
                  <c:v>74</c:v>
                </c:pt>
                <c:pt idx="8">
                  <c:v>75</c:v>
                </c:pt>
                <c:pt idx="9">
                  <c:v>76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82-4C6F-AD0A-22BE47B914C6}"/>
            </c:ext>
          </c:extLst>
        </c:ser>
        <c:ser>
          <c:idx val="1"/>
          <c:order val="1"/>
          <c:tx>
            <c:v>Predicted height</c:v>
          </c:tx>
          <c:spPr>
            <a:ln w="19050">
              <a:noFill/>
            </a:ln>
          </c:spPr>
          <c:xVal>
            <c:numRef>
              <c:f>'Lab 2'!$S$184</c:f>
              <c:numCache>
                <c:formatCode>General</c:formatCode>
                <c:ptCount val="1"/>
                <c:pt idx="0">
                  <c:v>194</c:v>
                </c:pt>
              </c:numCache>
            </c:numRef>
          </c:xVal>
          <c:yVal>
            <c:numRef>
              <c:f>'Lab 2'!$M$225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82-4C6F-AD0A-22BE47B91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918719"/>
        <c:axId val="1611918239"/>
      </c:scatterChart>
      <c:valAx>
        <c:axId val="1611918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205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1918239"/>
        <c:crosses val="autoZero"/>
        <c:crossBetween val="midCat"/>
      </c:valAx>
      <c:valAx>
        <c:axId val="16119182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19187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2'!$Q$225</c:f>
              <c:numCache>
                <c:formatCode>General</c:formatCode>
                <c:ptCount val="1"/>
              </c:numCache>
            </c:numRef>
          </c:xVal>
          <c:yVal>
            <c:numRef>
              <c:f>'Lab 2'!$R$225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70-404D-BD9E-C38705B64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02736"/>
        <c:axId val="305398416"/>
      </c:scatterChart>
      <c:valAx>
        <c:axId val="30540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398416"/>
        <c:crosses val="autoZero"/>
        <c:crossBetween val="midCat"/>
      </c:valAx>
      <c:valAx>
        <c:axId val="305398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70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027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'Lab 2'!$L$225</c:f>
              <c:strCache>
                <c:ptCount val="1"/>
                <c:pt idx="0">
                  <c:v>Percentile</c:v>
                </c:pt>
              </c:strCache>
            </c:strRef>
          </c:xVal>
          <c:yVal>
            <c:numRef>
              <c:f>'Lab 2'!$M$225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0B-4326-B510-8306FACF4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23856"/>
        <c:axId val="305402256"/>
      </c:scatterChart>
      <c:valAx>
        <c:axId val="305423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02256"/>
        <c:crosses val="autoZero"/>
        <c:crossBetween val="midCat"/>
      </c:valAx>
      <c:valAx>
        <c:axId val="305402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70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4238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9.xml"/><Relationship Id="rId18" Type="http://schemas.openxmlformats.org/officeDocument/2006/relationships/chart" Target="../charts/chart14.xml"/><Relationship Id="rId26" Type="http://schemas.openxmlformats.org/officeDocument/2006/relationships/chart" Target="../charts/chart22.xml"/><Relationship Id="rId39" Type="http://schemas.openxmlformats.org/officeDocument/2006/relationships/chart" Target="../charts/chart35.xml"/><Relationship Id="rId21" Type="http://schemas.openxmlformats.org/officeDocument/2006/relationships/chart" Target="../charts/chart17.xml"/><Relationship Id="rId34" Type="http://schemas.openxmlformats.org/officeDocument/2006/relationships/chart" Target="../charts/chart30.xml"/><Relationship Id="rId42" Type="http://schemas.openxmlformats.org/officeDocument/2006/relationships/chart" Target="../charts/chart38.xml"/><Relationship Id="rId47" Type="http://schemas.openxmlformats.org/officeDocument/2006/relationships/chart" Target="../charts/chart43.xml"/><Relationship Id="rId50" Type="http://schemas.openxmlformats.org/officeDocument/2006/relationships/chart" Target="../charts/chart46.xml"/><Relationship Id="rId7" Type="http://schemas.openxmlformats.org/officeDocument/2006/relationships/chart" Target="../charts/chart3.xml"/><Relationship Id="rId2" Type="http://schemas.openxmlformats.org/officeDocument/2006/relationships/image" Target="../media/image1.png"/><Relationship Id="rId16" Type="http://schemas.openxmlformats.org/officeDocument/2006/relationships/chart" Target="../charts/chart12.xml"/><Relationship Id="rId29" Type="http://schemas.openxmlformats.org/officeDocument/2006/relationships/chart" Target="../charts/chart25.xml"/><Relationship Id="rId11" Type="http://schemas.openxmlformats.org/officeDocument/2006/relationships/chart" Target="../charts/chart7.xml"/><Relationship Id="rId24" Type="http://schemas.openxmlformats.org/officeDocument/2006/relationships/chart" Target="../charts/chart20.xml"/><Relationship Id="rId32" Type="http://schemas.openxmlformats.org/officeDocument/2006/relationships/chart" Target="../charts/chart28.xml"/><Relationship Id="rId37" Type="http://schemas.openxmlformats.org/officeDocument/2006/relationships/chart" Target="../charts/chart33.xml"/><Relationship Id="rId40" Type="http://schemas.openxmlformats.org/officeDocument/2006/relationships/chart" Target="../charts/chart36.xml"/><Relationship Id="rId45" Type="http://schemas.openxmlformats.org/officeDocument/2006/relationships/chart" Target="../charts/chart41.xml"/><Relationship Id="rId5" Type="http://schemas.openxmlformats.org/officeDocument/2006/relationships/image" Target="../media/image4.png"/><Relationship Id="rId15" Type="http://schemas.openxmlformats.org/officeDocument/2006/relationships/chart" Target="../charts/chart11.xml"/><Relationship Id="rId23" Type="http://schemas.openxmlformats.org/officeDocument/2006/relationships/chart" Target="../charts/chart19.xml"/><Relationship Id="rId28" Type="http://schemas.openxmlformats.org/officeDocument/2006/relationships/chart" Target="../charts/chart24.xml"/><Relationship Id="rId36" Type="http://schemas.openxmlformats.org/officeDocument/2006/relationships/chart" Target="../charts/chart32.xml"/><Relationship Id="rId49" Type="http://schemas.openxmlformats.org/officeDocument/2006/relationships/chart" Target="../charts/chart45.xml"/><Relationship Id="rId10" Type="http://schemas.openxmlformats.org/officeDocument/2006/relationships/chart" Target="../charts/chart6.xml"/><Relationship Id="rId19" Type="http://schemas.openxmlformats.org/officeDocument/2006/relationships/chart" Target="../charts/chart15.xml"/><Relationship Id="rId31" Type="http://schemas.openxmlformats.org/officeDocument/2006/relationships/chart" Target="../charts/chart27.xml"/><Relationship Id="rId44" Type="http://schemas.openxmlformats.org/officeDocument/2006/relationships/chart" Target="../charts/chart40.xml"/><Relationship Id="rId52" Type="http://schemas.openxmlformats.org/officeDocument/2006/relationships/chart" Target="../charts/chart48.xml"/><Relationship Id="rId4" Type="http://schemas.openxmlformats.org/officeDocument/2006/relationships/image" Target="../media/image3.png"/><Relationship Id="rId9" Type="http://schemas.openxmlformats.org/officeDocument/2006/relationships/chart" Target="../charts/chart5.xml"/><Relationship Id="rId14" Type="http://schemas.openxmlformats.org/officeDocument/2006/relationships/chart" Target="../charts/chart10.xml"/><Relationship Id="rId22" Type="http://schemas.openxmlformats.org/officeDocument/2006/relationships/chart" Target="../charts/chart18.xml"/><Relationship Id="rId27" Type="http://schemas.openxmlformats.org/officeDocument/2006/relationships/chart" Target="../charts/chart23.xml"/><Relationship Id="rId30" Type="http://schemas.openxmlformats.org/officeDocument/2006/relationships/chart" Target="../charts/chart26.xml"/><Relationship Id="rId35" Type="http://schemas.openxmlformats.org/officeDocument/2006/relationships/chart" Target="../charts/chart31.xml"/><Relationship Id="rId43" Type="http://schemas.openxmlformats.org/officeDocument/2006/relationships/chart" Target="../charts/chart39.xml"/><Relationship Id="rId48" Type="http://schemas.openxmlformats.org/officeDocument/2006/relationships/chart" Target="../charts/chart44.xml"/><Relationship Id="rId8" Type="http://schemas.openxmlformats.org/officeDocument/2006/relationships/chart" Target="../charts/chart4.xml"/><Relationship Id="rId51" Type="http://schemas.openxmlformats.org/officeDocument/2006/relationships/chart" Target="../charts/chart47.xml"/><Relationship Id="rId3" Type="http://schemas.openxmlformats.org/officeDocument/2006/relationships/image" Target="../media/image2.png"/><Relationship Id="rId12" Type="http://schemas.openxmlformats.org/officeDocument/2006/relationships/chart" Target="../charts/chart8.xml"/><Relationship Id="rId17" Type="http://schemas.openxmlformats.org/officeDocument/2006/relationships/chart" Target="../charts/chart13.xml"/><Relationship Id="rId25" Type="http://schemas.openxmlformats.org/officeDocument/2006/relationships/chart" Target="../charts/chart21.xml"/><Relationship Id="rId33" Type="http://schemas.openxmlformats.org/officeDocument/2006/relationships/chart" Target="../charts/chart29.xml"/><Relationship Id="rId38" Type="http://schemas.openxmlformats.org/officeDocument/2006/relationships/chart" Target="../charts/chart34.xml"/><Relationship Id="rId46" Type="http://schemas.openxmlformats.org/officeDocument/2006/relationships/chart" Target="../charts/chart42.xml"/><Relationship Id="rId20" Type="http://schemas.openxmlformats.org/officeDocument/2006/relationships/chart" Target="../charts/chart16.xml"/><Relationship Id="rId41" Type="http://schemas.openxmlformats.org/officeDocument/2006/relationships/chart" Target="../charts/chart37.xml"/><Relationship Id="rId1" Type="http://schemas.openxmlformats.org/officeDocument/2006/relationships/chart" Target="../charts/chart1.xml"/><Relationship Id="rId6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554037</xdr:colOff>
      <xdr:row>0</xdr:row>
      <xdr:rowOff>115887</xdr:rowOff>
    </xdr:from>
    <xdr:to>
      <xdr:col>15</xdr:col>
      <xdr:colOff>249237</xdr:colOff>
      <xdr:row>15</xdr:row>
      <xdr:rowOff>39687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92F89E-E0C9-350C-52AF-00D22B7CF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193728</xdr:colOff>
      <xdr:row>99</xdr:row>
      <xdr:rowOff>150677</xdr:rowOff>
    </xdr:from>
    <xdr:to>
      <xdr:col>8</xdr:col>
      <xdr:colOff>391925</xdr:colOff>
      <xdr:row>107</xdr:row>
      <xdr:rowOff>102245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29D63F-FE9B-9AEE-1CF3-780A41316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0084" y="18850889"/>
          <a:ext cx="2141222" cy="14583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5</xdr:col>
      <xdr:colOff>416459</xdr:colOff>
      <xdr:row>143</xdr:row>
      <xdr:rowOff>81174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3FDFBD-6474-E05A-D1CA-71E882733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467161"/>
          <a:ext cx="5162815" cy="4623038"/>
        </a:xfrm>
        <a:prstGeom prst="rect">
          <a:avLst/>
        </a:prstGeom>
      </xdr:spPr>
    </xdr:pic>
    <xdr:clientData/>
  </xdr:twoCellAnchor>
  <xdr:twoCellAnchor editAs="oneCell">
    <xdr:from>
      <xdr:col>6</xdr:col>
      <xdr:colOff>505847</xdr:colOff>
      <xdr:row>144</xdr:row>
      <xdr:rowOff>182966</xdr:rowOff>
    </xdr:from>
    <xdr:to>
      <xdr:col>11</xdr:col>
      <xdr:colOff>959323</xdr:colOff>
      <xdr:row>168</xdr:row>
      <xdr:rowOff>174534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D4CDFE-0716-B0E1-A4A4-2B3CB1DEF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60296" y="27380339"/>
          <a:ext cx="3572059" cy="45119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126465</xdr:rowOff>
    </xdr:from>
    <xdr:to>
      <xdr:col>6</xdr:col>
      <xdr:colOff>445101</xdr:colOff>
      <xdr:row>223</xdr:row>
      <xdr:rowOff>64226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CB6456-3AF1-6152-15F7-3E98DFA1B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505365"/>
          <a:ext cx="5804501" cy="8196562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12</xdr:row>
      <xdr:rowOff>117475</xdr:rowOff>
    </xdr:from>
    <xdr:to>
      <xdr:col>16</xdr:col>
      <xdr:colOff>177800</xdr:colOff>
      <xdr:row>22</xdr:row>
      <xdr:rowOff>136525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3D0723D-DB84-CD58-A43C-0E17612CE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1066800</xdr:colOff>
      <xdr:row>14</xdr:row>
      <xdr:rowOff>127000</xdr:rowOff>
    </xdr:from>
    <xdr:to>
      <xdr:col>17</xdr:col>
      <xdr:colOff>177800</xdr:colOff>
      <xdr:row>24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5D725AC-4AC0-E388-222A-34BD66EE0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517525</xdr:colOff>
      <xdr:row>16</xdr:row>
      <xdr:rowOff>117475</xdr:rowOff>
    </xdr:from>
    <xdr:to>
      <xdr:col>18</xdr:col>
      <xdr:colOff>177800</xdr:colOff>
      <xdr:row>26</xdr:row>
      <xdr:rowOff>136525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CB35388-041E-B8B4-561B-6C657829C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301625</xdr:colOff>
      <xdr:row>18</xdr:row>
      <xdr:rowOff>117475</xdr:rowOff>
    </xdr:from>
    <xdr:to>
      <xdr:col>19</xdr:col>
      <xdr:colOff>177800</xdr:colOff>
      <xdr:row>28</xdr:row>
      <xdr:rowOff>146050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A5646B7-0599-9D42-15CA-13D6F82AC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571500</xdr:colOff>
      <xdr:row>20</xdr:row>
      <xdr:rowOff>127000</xdr:rowOff>
    </xdr:from>
    <xdr:to>
      <xdr:col>19</xdr:col>
      <xdr:colOff>787400</xdr:colOff>
      <xdr:row>30</xdr:row>
      <xdr:rowOff>146050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59584EE-ACD8-97C2-A615-CE40276ED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177800</xdr:colOff>
      <xdr:row>22</xdr:row>
      <xdr:rowOff>136525</xdr:rowOff>
    </xdr:from>
    <xdr:to>
      <xdr:col>19</xdr:col>
      <xdr:colOff>1397000</xdr:colOff>
      <xdr:row>32</xdr:row>
      <xdr:rowOff>146050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4EEBB17-53C2-6CE8-15C0-23A760894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177800</xdr:colOff>
      <xdr:row>24</xdr:row>
      <xdr:rowOff>127000</xdr:rowOff>
    </xdr:from>
    <xdr:to>
      <xdr:col>20</xdr:col>
      <xdr:colOff>517525</xdr:colOff>
      <xdr:row>34</xdr:row>
      <xdr:rowOff>146050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553EE0D-DDD9-ABED-22DF-A1793A736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177800</xdr:colOff>
      <xdr:row>26</xdr:row>
      <xdr:rowOff>136525</xdr:rowOff>
    </xdr:from>
    <xdr:to>
      <xdr:col>21</xdr:col>
      <xdr:colOff>301625</xdr:colOff>
      <xdr:row>36</xdr:row>
      <xdr:rowOff>146050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98C04E4-0278-D3FD-C1A5-08325B214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177800</xdr:colOff>
      <xdr:row>28</xdr:row>
      <xdr:rowOff>146050</xdr:rowOff>
    </xdr:from>
    <xdr:to>
      <xdr:col>22</xdr:col>
      <xdr:colOff>301625</xdr:colOff>
      <xdr:row>38</xdr:row>
      <xdr:rowOff>146050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C03C3F9-9578-075D-458E-DCD860AB0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177800</xdr:colOff>
      <xdr:row>30</xdr:row>
      <xdr:rowOff>146050</xdr:rowOff>
    </xdr:from>
    <xdr:to>
      <xdr:col>23</xdr:col>
      <xdr:colOff>301625</xdr:colOff>
      <xdr:row>40</xdr:row>
      <xdr:rowOff>155575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0F61E8B-9C51-E12D-2D35-1707BF3BC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787400</xdr:colOff>
      <xdr:row>32</xdr:row>
      <xdr:rowOff>146050</xdr:rowOff>
    </xdr:from>
    <xdr:to>
      <xdr:col>24</xdr:col>
      <xdr:colOff>301625</xdr:colOff>
      <xdr:row>42</xdr:row>
      <xdr:rowOff>155575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C79139D-7CFB-C88A-0091-44A526DC0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19</xdr:col>
      <xdr:colOff>1397000</xdr:colOff>
      <xdr:row>34</xdr:row>
      <xdr:rowOff>146050</xdr:rowOff>
    </xdr:from>
    <xdr:to>
      <xdr:col>25</xdr:col>
      <xdr:colOff>301625</xdr:colOff>
      <xdr:row>44</xdr:row>
      <xdr:rowOff>155575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36ABFF5-E162-6B9C-4DF9-2CBC7B5DD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517525</xdr:colOff>
      <xdr:row>36</xdr:row>
      <xdr:rowOff>146050</xdr:rowOff>
    </xdr:from>
    <xdr:to>
      <xdr:col>26</xdr:col>
      <xdr:colOff>301625</xdr:colOff>
      <xdr:row>46</xdr:row>
      <xdr:rowOff>165100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3E22AD7-04DF-CF00-7B63-D7FF2888D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301625</xdr:colOff>
      <xdr:row>38</xdr:row>
      <xdr:rowOff>146050</xdr:rowOff>
    </xdr:from>
    <xdr:to>
      <xdr:col>27</xdr:col>
      <xdr:colOff>301625</xdr:colOff>
      <xdr:row>48</xdr:row>
      <xdr:rowOff>174625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0563BD0-5EFE-9718-44C3-546F37F05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22</xdr:col>
      <xdr:colOff>301625</xdr:colOff>
      <xdr:row>40</xdr:row>
      <xdr:rowOff>155575</xdr:rowOff>
    </xdr:from>
    <xdr:to>
      <xdr:col>28</xdr:col>
      <xdr:colOff>301625</xdr:colOff>
      <xdr:row>50</xdr:row>
      <xdr:rowOff>174625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6296F21-D58E-773F-DDC8-A083F11E1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23</xdr:col>
      <xdr:colOff>301625</xdr:colOff>
      <xdr:row>42</xdr:row>
      <xdr:rowOff>155575</xdr:rowOff>
    </xdr:from>
    <xdr:to>
      <xdr:col>29</xdr:col>
      <xdr:colOff>301625</xdr:colOff>
      <xdr:row>52</xdr:row>
      <xdr:rowOff>174625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43B6BEAD-4FF0-C5AD-BC91-61C92F19D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24</xdr:col>
      <xdr:colOff>301625</xdr:colOff>
      <xdr:row>44</xdr:row>
      <xdr:rowOff>155575</xdr:rowOff>
    </xdr:from>
    <xdr:to>
      <xdr:col>30</xdr:col>
      <xdr:colOff>301625</xdr:colOff>
      <xdr:row>54</xdr:row>
      <xdr:rowOff>174625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B135113-A1B7-F876-15CC-A81CCA922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25</xdr:col>
      <xdr:colOff>301625</xdr:colOff>
      <xdr:row>46</xdr:row>
      <xdr:rowOff>165100</xdr:rowOff>
    </xdr:from>
    <xdr:to>
      <xdr:col>31</xdr:col>
      <xdr:colOff>301625</xdr:colOff>
      <xdr:row>56</xdr:row>
      <xdr:rowOff>174625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8BB8C42F-7277-514E-036B-C471B18FC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26</xdr:col>
      <xdr:colOff>301625</xdr:colOff>
      <xdr:row>48</xdr:row>
      <xdr:rowOff>174625</xdr:rowOff>
    </xdr:from>
    <xdr:to>
      <xdr:col>32</xdr:col>
      <xdr:colOff>301625</xdr:colOff>
      <xdr:row>58</xdr:row>
      <xdr:rowOff>174625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5E98E64-C634-376B-66ED-501C4BB62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27</xdr:col>
      <xdr:colOff>301625</xdr:colOff>
      <xdr:row>50</xdr:row>
      <xdr:rowOff>174625</xdr:rowOff>
    </xdr:from>
    <xdr:to>
      <xdr:col>33</xdr:col>
      <xdr:colOff>301625</xdr:colOff>
      <xdr:row>60</xdr:row>
      <xdr:rowOff>174625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A1A50C40-EEA4-9091-B03D-7369B020B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28</xdr:col>
      <xdr:colOff>301625</xdr:colOff>
      <xdr:row>52</xdr:row>
      <xdr:rowOff>174625</xdr:rowOff>
    </xdr:from>
    <xdr:to>
      <xdr:col>34</xdr:col>
      <xdr:colOff>301625</xdr:colOff>
      <xdr:row>62</xdr:row>
      <xdr:rowOff>174625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218F533-CF37-744D-136B-4CD8DF943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29</xdr:col>
      <xdr:colOff>301625</xdr:colOff>
      <xdr:row>54</xdr:row>
      <xdr:rowOff>174625</xdr:rowOff>
    </xdr:from>
    <xdr:to>
      <xdr:col>35</xdr:col>
      <xdr:colOff>301625</xdr:colOff>
      <xdr:row>64</xdr:row>
      <xdr:rowOff>174625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A114DBF2-1729-C344-5093-7D24D3B1D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32</xdr:col>
      <xdr:colOff>301625</xdr:colOff>
      <xdr:row>60</xdr:row>
      <xdr:rowOff>174625</xdr:rowOff>
    </xdr:from>
    <xdr:to>
      <xdr:col>38</xdr:col>
      <xdr:colOff>301625</xdr:colOff>
      <xdr:row>70</xdr:row>
      <xdr:rowOff>174625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7A21E775-FEC3-BE48-01E2-EB5C0DE80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12</xdr:col>
      <xdr:colOff>174625</xdr:colOff>
      <xdr:row>4</xdr:row>
      <xdr:rowOff>92075</xdr:rowOff>
    </xdr:from>
    <xdr:to>
      <xdr:col>18</xdr:col>
      <xdr:colOff>390525</xdr:colOff>
      <xdr:row>14</xdr:row>
      <xdr:rowOff>130175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ADF7782-FAE3-DF58-14C3-618806BBB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390525</xdr:colOff>
      <xdr:row>6</xdr:row>
      <xdr:rowOff>101600</xdr:rowOff>
    </xdr:from>
    <xdr:to>
      <xdr:col>19</xdr:col>
      <xdr:colOff>390525</xdr:colOff>
      <xdr:row>16</xdr:row>
      <xdr:rowOff>130175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EFD3CA70-B622-623F-85B4-8B1DD4AC4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14</xdr:col>
      <xdr:colOff>390525</xdr:colOff>
      <xdr:row>8</xdr:row>
      <xdr:rowOff>101600</xdr:rowOff>
    </xdr:from>
    <xdr:to>
      <xdr:col>19</xdr:col>
      <xdr:colOff>1000125</xdr:colOff>
      <xdr:row>18</xdr:row>
      <xdr:rowOff>149225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9EE2561F-2B57-476A-1F6A-5A147AE76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</xdr:col>
      <xdr:colOff>390525</xdr:colOff>
      <xdr:row>10</xdr:row>
      <xdr:rowOff>111125</xdr:rowOff>
    </xdr:from>
    <xdr:to>
      <xdr:col>20</xdr:col>
      <xdr:colOff>120650</xdr:colOff>
      <xdr:row>20</xdr:row>
      <xdr:rowOff>158750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431A6953-19F6-BC40-0605-53126EDAD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</xdr:col>
      <xdr:colOff>390525</xdr:colOff>
      <xdr:row>12</xdr:row>
      <xdr:rowOff>120650</xdr:rowOff>
    </xdr:from>
    <xdr:to>
      <xdr:col>20</xdr:col>
      <xdr:colOff>730250</xdr:colOff>
      <xdr:row>22</xdr:row>
      <xdr:rowOff>158750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5F5AE23A-B661-99EF-9299-B9C0F3D2B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17</xdr:col>
      <xdr:colOff>390525</xdr:colOff>
      <xdr:row>14</xdr:row>
      <xdr:rowOff>130175</xdr:rowOff>
    </xdr:from>
    <xdr:to>
      <xdr:col>21</xdr:col>
      <xdr:colOff>514350</xdr:colOff>
      <xdr:row>24</xdr:row>
      <xdr:rowOff>149225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9AD0FA78-EAEE-C453-7E60-AED005DFC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18</xdr:col>
      <xdr:colOff>390525</xdr:colOff>
      <xdr:row>16</xdr:row>
      <xdr:rowOff>130175</xdr:rowOff>
    </xdr:from>
    <xdr:to>
      <xdr:col>22</xdr:col>
      <xdr:colOff>514350</xdr:colOff>
      <xdr:row>26</xdr:row>
      <xdr:rowOff>149225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144BE461-F77C-B727-F67B-83136D85B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19</xdr:col>
      <xdr:colOff>390525</xdr:colOff>
      <xdr:row>18</xdr:row>
      <xdr:rowOff>149225</xdr:rowOff>
    </xdr:from>
    <xdr:to>
      <xdr:col>23</xdr:col>
      <xdr:colOff>514350</xdr:colOff>
      <xdr:row>28</xdr:row>
      <xdr:rowOff>149225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71FFEE5C-F27A-FCC3-B478-42822F5E9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19</xdr:col>
      <xdr:colOff>1000125</xdr:colOff>
      <xdr:row>20</xdr:row>
      <xdr:rowOff>158750</xdr:rowOff>
    </xdr:from>
    <xdr:to>
      <xdr:col>24</xdr:col>
      <xdr:colOff>514350</xdr:colOff>
      <xdr:row>30</xdr:row>
      <xdr:rowOff>158750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2B3E3E8A-2700-2CFB-FFD6-63140BBBE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20</xdr:col>
      <xdr:colOff>120650</xdr:colOff>
      <xdr:row>22</xdr:row>
      <xdr:rowOff>158750</xdr:rowOff>
    </xdr:from>
    <xdr:to>
      <xdr:col>25</xdr:col>
      <xdr:colOff>514350</xdr:colOff>
      <xdr:row>32</xdr:row>
      <xdr:rowOff>168275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163634AB-C5E6-2800-9BF1-1229A8ADF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20</xdr:col>
      <xdr:colOff>730250</xdr:colOff>
      <xdr:row>24</xdr:row>
      <xdr:rowOff>149225</xdr:rowOff>
    </xdr:from>
    <xdr:to>
      <xdr:col>26</xdr:col>
      <xdr:colOff>514350</xdr:colOff>
      <xdr:row>34</xdr:row>
      <xdr:rowOff>168275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9A3CA025-8633-175E-8C6D-15A299CF9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21</xdr:col>
      <xdr:colOff>514350</xdr:colOff>
      <xdr:row>26</xdr:row>
      <xdr:rowOff>149225</xdr:rowOff>
    </xdr:from>
    <xdr:to>
      <xdr:col>27</xdr:col>
      <xdr:colOff>514350</xdr:colOff>
      <xdr:row>36</xdr:row>
      <xdr:rowOff>177800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D956A28D-EFA3-77DB-C803-A36C7910D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22</xdr:col>
      <xdr:colOff>514350</xdr:colOff>
      <xdr:row>28</xdr:row>
      <xdr:rowOff>149225</xdr:rowOff>
    </xdr:from>
    <xdr:to>
      <xdr:col>28</xdr:col>
      <xdr:colOff>514350</xdr:colOff>
      <xdr:row>39</xdr:row>
      <xdr:rowOff>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3CAB3C5E-F647-B6A7-56DC-31D255AAA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23</xdr:col>
      <xdr:colOff>514350</xdr:colOff>
      <xdr:row>30</xdr:row>
      <xdr:rowOff>158750</xdr:rowOff>
    </xdr:from>
    <xdr:to>
      <xdr:col>29</xdr:col>
      <xdr:colOff>514350</xdr:colOff>
      <xdr:row>41</xdr:row>
      <xdr:rowOff>9525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9E809079-3F9D-D2A9-45FE-9B0E3BF44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24</xdr:col>
      <xdr:colOff>514350</xdr:colOff>
      <xdr:row>32</xdr:row>
      <xdr:rowOff>168275</xdr:rowOff>
    </xdr:from>
    <xdr:to>
      <xdr:col>30</xdr:col>
      <xdr:colOff>514350</xdr:colOff>
      <xdr:row>43</xdr:row>
      <xdr:rowOff>9525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7BF0037F-AA17-7BF3-B548-2C03058D5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25</xdr:col>
      <xdr:colOff>514350</xdr:colOff>
      <xdr:row>34</xdr:row>
      <xdr:rowOff>168275</xdr:rowOff>
    </xdr:from>
    <xdr:to>
      <xdr:col>31</xdr:col>
      <xdr:colOff>514350</xdr:colOff>
      <xdr:row>45</xdr:row>
      <xdr:rowOff>9525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A4E3B4A2-1FFB-B51A-1203-331858360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26</xdr:col>
      <xdr:colOff>514350</xdr:colOff>
      <xdr:row>36</xdr:row>
      <xdr:rowOff>177800</xdr:rowOff>
    </xdr:from>
    <xdr:to>
      <xdr:col>32</xdr:col>
      <xdr:colOff>514350</xdr:colOff>
      <xdr:row>47</xdr:row>
      <xdr:rowOff>9525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90575C87-047A-A375-AF83-6BDFAB000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27</xdr:col>
      <xdr:colOff>514350</xdr:colOff>
      <xdr:row>39</xdr:row>
      <xdr:rowOff>0</xdr:rowOff>
    </xdr:from>
    <xdr:to>
      <xdr:col>33</xdr:col>
      <xdr:colOff>514350</xdr:colOff>
      <xdr:row>49</xdr:row>
      <xdr:rowOff>9525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65C095BF-9D7E-9433-C220-7F7EF247E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28</xdr:col>
      <xdr:colOff>514350</xdr:colOff>
      <xdr:row>41</xdr:row>
      <xdr:rowOff>9525</xdr:rowOff>
    </xdr:from>
    <xdr:to>
      <xdr:col>34</xdr:col>
      <xdr:colOff>514350</xdr:colOff>
      <xdr:row>51</xdr:row>
      <xdr:rowOff>9525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170D310C-1019-757E-E03A-6A8975E89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29</xdr:col>
      <xdr:colOff>514350</xdr:colOff>
      <xdr:row>43</xdr:row>
      <xdr:rowOff>9525</xdr:rowOff>
    </xdr:from>
    <xdr:to>
      <xdr:col>35</xdr:col>
      <xdr:colOff>514350</xdr:colOff>
      <xdr:row>53</xdr:row>
      <xdr:rowOff>9525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8A075532-0A43-9DC0-F1CA-6793CE424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30</xdr:col>
      <xdr:colOff>514350</xdr:colOff>
      <xdr:row>45</xdr:row>
      <xdr:rowOff>9525</xdr:rowOff>
    </xdr:from>
    <xdr:to>
      <xdr:col>36</xdr:col>
      <xdr:colOff>514350</xdr:colOff>
      <xdr:row>55</xdr:row>
      <xdr:rowOff>9525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F286C2BC-9F82-D449-7016-A85FC1748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31</xdr:col>
      <xdr:colOff>514350</xdr:colOff>
      <xdr:row>47</xdr:row>
      <xdr:rowOff>9525</xdr:rowOff>
    </xdr:from>
    <xdr:to>
      <xdr:col>37</xdr:col>
      <xdr:colOff>514350</xdr:colOff>
      <xdr:row>57</xdr:row>
      <xdr:rowOff>9525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5132F0FF-2A44-BB7D-D68E-EA72B10B8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34</xdr:col>
      <xdr:colOff>514350</xdr:colOff>
      <xdr:row>53</xdr:row>
      <xdr:rowOff>9525</xdr:rowOff>
    </xdr:from>
    <xdr:to>
      <xdr:col>40</xdr:col>
      <xdr:colOff>514350</xdr:colOff>
      <xdr:row>63</xdr:row>
      <xdr:rowOff>9525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6F6DB77A-8ADA-8F72-C333-F6937AFF7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14</xdr:col>
      <xdr:colOff>377825</xdr:colOff>
      <xdr:row>15</xdr:row>
      <xdr:rowOff>22225</xdr:rowOff>
    </xdr:from>
    <xdr:to>
      <xdr:col>19</xdr:col>
      <xdr:colOff>311150</xdr:colOff>
      <xdr:row>25</xdr:row>
      <xdr:rowOff>31750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915EF7E2-4D17-206F-8C2C-F36FA076E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3</xdr:col>
      <xdr:colOff>482788</xdr:colOff>
      <xdr:row>54</xdr:row>
      <xdr:rowOff>89042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F8CBB9D-64E7-E41B-58D5-481164FF8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83500"/>
          <a:ext cx="3657788" cy="275604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2645-8628-428A-B3EE-CB7CAFE4092D}">
  <dimension ref="A1:BA225"/>
  <sheetViews>
    <sheetView tabSelected="1" topLeftCell="AI1" zoomScale="70" zoomScaleNormal="70" workbookViewId="0">
      <selection activeCell="AZ22" sqref="AZ22"/>
    </sheetView>
  </sheetViews>
  <sheetFormatPr defaultRowHeight="14.75"/>
  <cols>
    <col min="1" max="1" width="11.81640625" bestFit="1" customWidth="1"/>
    <col min="4" max="4" width="19.26953125" customWidth="1"/>
    <col min="5" max="5" width="19.453125" customWidth="1"/>
    <col min="8" max="8" width="10.40625" customWidth="1"/>
    <col min="9" max="9" width="10.04296875" customWidth="1"/>
    <col min="10" max="10" width="7.5" customWidth="1"/>
    <col min="11" max="11" width="8" customWidth="1"/>
    <col min="12" max="12" width="18.58984375" bestFit="1" customWidth="1"/>
    <col min="13" max="13" width="12.40625" bestFit="1" customWidth="1"/>
    <col min="14" max="14" width="13.453125" bestFit="1" customWidth="1"/>
    <col min="15" max="15" width="7.2265625" customWidth="1"/>
    <col min="16" max="16" width="6.90625" customWidth="1"/>
    <col min="17" max="17" width="12.40625" bestFit="1" customWidth="1"/>
    <col min="18" max="18" width="11.81640625" bestFit="1" customWidth="1"/>
    <col min="19" max="19" width="12.31640625" bestFit="1" customWidth="1"/>
    <col min="20" max="20" width="21.31640625" bestFit="1" customWidth="1"/>
    <col min="21" max="21" width="11.81640625" bestFit="1" customWidth="1"/>
    <col min="52" max="52" width="16.26953125" bestFit="1" customWidth="1"/>
    <col min="53" max="53" width="12.1328125" bestFit="1" customWidth="1"/>
  </cols>
  <sheetData>
    <row r="1" spans="1:53" ht="15.5" thickBot="1">
      <c r="A1">
        <v>1</v>
      </c>
      <c r="C1" t="s">
        <v>38</v>
      </c>
      <c r="T1" s="4" t="s">
        <v>44</v>
      </c>
      <c r="U1" s="4"/>
    </row>
    <row r="2" spans="1:53">
      <c r="A2">
        <v>1</v>
      </c>
      <c r="C2">
        <v>0.1</v>
      </c>
      <c r="E2" s="3" t="s">
        <v>38</v>
      </c>
      <c r="F2" s="3" t="s">
        <v>40</v>
      </c>
      <c r="AX2" s="8">
        <v>1</v>
      </c>
      <c r="AZ2" s="4">
        <v>1</v>
      </c>
      <c r="BA2" s="4"/>
    </row>
    <row r="3" spans="1:53">
      <c r="A3">
        <v>2</v>
      </c>
      <c r="C3">
        <v>0.2</v>
      </c>
      <c r="E3">
        <v>0.1</v>
      </c>
      <c r="F3">
        <v>39</v>
      </c>
      <c r="T3" t="s">
        <v>45</v>
      </c>
      <c r="U3">
        <v>0.95</v>
      </c>
      <c r="AX3" s="8">
        <v>1</v>
      </c>
    </row>
    <row r="4" spans="1:53">
      <c r="A4">
        <v>1</v>
      </c>
      <c r="C4">
        <v>0.3</v>
      </c>
      <c r="E4">
        <v>0.2</v>
      </c>
      <c r="F4">
        <v>0</v>
      </c>
      <c r="T4" t="s">
        <v>12</v>
      </c>
      <c r="U4">
        <v>9.5742710775633816E-2</v>
      </c>
      <c r="AX4" s="8">
        <v>2</v>
      </c>
      <c r="AZ4" t="s">
        <v>45</v>
      </c>
      <c r="BA4">
        <v>0.9494949494949495</v>
      </c>
    </row>
    <row r="5" spans="1:53">
      <c r="A5">
        <v>1</v>
      </c>
      <c r="C5">
        <v>0.4</v>
      </c>
      <c r="E5">
        <v>0.3</v>
      </c>
      <c r="F5">
        <v>0</v>
      </c>
      <c r="T5" t="s">
        <v>46</v>
      </c>
      <c r="U5">
        <v>1</v>
      </c>
      <c r="AX5" s="8">
        <v>1</v>
      </c>
      <c r="AZ5" t="s">
        <v>12</v>
      </c>
      <c r="BA5">
        <v>9.6713397287827074E-2</v>
      </c>
    </row>
    <row r="6" spans="1:53">
      <c r="A6">
        <v>2</v>
      </c>
      <c r="C6">
        <v>0.5</v>
      </c>
      <c r="E6">
        <v>0.4</v>
      </c>
      <c r="F6">
        <v>0</v>
      </c>
      <c r="T6" t="s">
        <v>47</v>
      </c>
      <c r="U6">
        <v>0</v>
      </c>
      <c r="AX6" s="8">
        <v>1</v>
      </c>
      <c r="AZ6" t="s">
        <v>46</v>
      </c>
      <c r="BA6">
        <v>1</v>
      </c>
    </row>
    <row r="7" spans="1:53">
      <c r="A7">
        <v>0</v>
      </c>
      <c r="C7">
        <v>0.6</v>
      </c>
      <c r="E7">
        <v>0.5</v>
      </c>
      <c r="F7">
        <v>0</v>
      </c>
      <c r="T7" t="s">
        <v>48</v>
      </c>
      <c r="U7">
        <v>0.9574271077563381</v>
      </c>
      <c r="AX7" s="8">
        <v>2</v>
      </c>
      <c r="AZ7" t="s">
        <v>47</v>
      </c>
      <c r="BA7">
        <v>0</v>
      </c>
    </row>
    <row r="8" spans="1:53">
      <c r="A8">
        <v>0</v>
      </c>
      <c r="C8">
        <v>0.7</v>
      </c>
      <c r="E8">
        <v>0.6</v>
      </c>
      <c r="F8">
        <v>0</v>
      </c>
      <c r="T8" t="s">
        <v>49</v>
      </c>
      <c r="U8">
        <v>0.91666666666666663</v>
      </c>
      <c r="AX8" s="8">
        <v>0</v>
      </c>
      <c r="AZ8" t="s">
        <v>48</v>
      </c>
      <c r="BA8">
        <v>0.96228615301289389</v>
      </c>
    </row>
    <row r="9" spans="1:53">
      <c r="A9">
        <v>2</v>
      </c>
      <c r="C9">
        <v>0.8</v>
      </c>
      <c r="E9">
        <v>0.7</v>
      </c>
      <c r="F9">
        <v>0</v>
      </c>
      <c r="T9" t="s">
        <v>50</v>
      </c>
      <c r="U9">
        <v>6.6270612747560964E-2</v>
      </c>
      <c r="AX9" s="8">
        <v>0</v>
      </c>
      <c r="AZ9" t="s">
        <v>49</v>
      </c>
      <c r="BA9">
        <v>0.92599464028035461</v>
      </c>
    </row>
    <row r="10" spans="1:53">
      <c r="A10">
        <v>1</v>
      </c>
      <c r="C10">
        <v>0.9</v>
      </c>
      <c r="E10">
        <v>0.8</v>
      </c>
      <c r="F10">
        <v>0</v>
      </c>
      <c r="T10" t="s">
        <v>51</v>
      </c>
      <c r="U10">
        <v>0.80594225940021846</v>
      </c>
      <c r="AX10" s="8">
        <v>2</v>
      </c>
      <c r="AZ10" t="s">
        <v>50</v>
      </c>
      <c r="BA10">
        <v>3.7249854262471516E-2</v>
      </c>
    </row>
    <row r="11" spans="1:53">
      <c r="A11">
        <v>0</v>
      </c>
      <c r="C11">
        <v>1</v>
      </c>
      <c r="E11">
        <v>0.9</v>
      </c>
      <c r="F11">
        <v>0</v>
      </c>
      <c r="T11" t="s">
        <v>52</v>
      </c>
      <c r="U11">
        <v>4</v>
      </c>
      <c r="AX11" s="8">
        <v>1</v>
      </c>
      <c r="AZ11" t="s">
        <v>51</v>
      </c>
      <c r="BA11">
        <v>0.80366585970633742</v>
      </c>
    </row>
    <row r="12" spans="1:53">
      <c r="A12">
        <v>1</v>
      </c>
      <c r="C12">
        <v>1.1000000000000001</v>
      </c>
      <c r="E12">
        <v>1</v>
      </c>
      <c r="F12">
        <v>35</v>
      </c>
      <c r="T12" t="s">
        <v>53</v>
      </c>
      <c r="U12">
        <v>0</v>
      </c>
      <c r="AX12" s="8">
        <v>0</v>
      </c>
      <c r="AZ12" t="s">
        <v>52</v>
      </c>
      <c r="BA12">
        <v>4</v>
      </c>
    </row>
    <row r="13" spans="1:53">
      <c r="A13">
        <v>1</v>
      </c>
      <c r="C13">
        <v>1.2</v>
      </c>
      <c r="E13">
        <v>1.1000000000000001</v>
      </c>
      <c r="F13">
        <v>0</v>
      </c>
      <c r="T13" t="s">
        <v>54</v>
      </c>
      <c r="U13">
        <v>4</v>
      </c>
      <c r="AX13" s="8">
        <v>1</v>
      </c>
      <c r="AZ13" t="s">
        <v>53</v>
      </c>
      <c r="BA13">
        <v>0</v>
      </c>
    </row>
    <row r="14" spans="1:53">
      <c r="A14">
        <v>3</v>
      </c>
      <c r="C14">
        <v>1.3</v>
      </c>
      <c r="E14">
        <v>1.2</v>
      </c>
      <c r="F14">
        <v>0</v>
      </c>
      <c r="T14" t="s">
        <v>55</v>
      </c>
      <c r="U14">
        <v>95</v>
      </c>
      <c r="AX14" s="8">
        <v>1</v>
      </c>
      <c r="AZ14" t="s">
        <v>54</v>
      </c>
      <c r="BA14">
        <v>4</v>
      </c>
    </row>
    <row r="15" spans="1:53">
      <c r="A15">
        <v>1</v>
      </c>
      <c r="C15">
        <v>1.4</v>
      </c>
      <c r="E15">
        <v>1.3</v>
      </c>
      <c r="F15">
        <v>0</v>
      </c>
      <c r="T15" t="s">
        <v>56</v>
      </c>
      <c r="U15">
        <v>100</v>
      </c>
      <c r="AX15" s="8">
        <v>3</v>
      </c>
      <c r="AZ15" t="s">
        <v>55</v>
      </c>
      <c r="BA15">
        <v>94</v>
      </c>
    </row>
    <row r="16" spans="1:53" ht="15.5" thickBot="1">
      <c r="A16">
        <v>0</v>
      </c>
      <c r="C16">
        <v>1.5</v>
      </c>
      <c r="E16">
        <v>1.4</v>
      </c>
      <c r="F16">
        <v>0</v>
      </c>
      <c r="T16" s="2" t="s">
        <v>57</v>
      </c>
      <c r="U16" s="2">
        <v>0.18997430971184809</v>
      </c>
      <c r="AX16" s="8">
        <v>1</v>
      </c>
      <c r="AZ16" s="2" t="s">
        <v>56</v>
      </c>
      <c r="BA16" s="2">
        <v>99</v>
      </c>
    </row>
    <row r="17" spans="1:52">
      <c r="A17">
        <v>0</v>
      </c>
      <c r="C17">
        <v>1.6</v>
      </c>
      <c r="E17">
        <v>1.5</v>
      </c>
      <c r="F17">
        <v>0</v>
      </c>
      <c r="AX17" s="8">
        <v>0</v>
      </c>
    </row>
    <row r="18" spans="1:52">
      <c r="A18">
        <v>2</v>
      </c>
      <c r="C18">
        <v>1.7</v>
      </c>
      <c r="E18">
        <v>1.6</v>
      </c>
      <c r="F18">
        <v>0</v>
      </c>
      <c r="AX18" s="8">
        <v>0</v>
      </c>
    </row>
    <row r="19" spans="1:52">
      <c r="A19">
        <v>1</v>
      </c>
      <c r="C19">
        <v>1.8</v>
      </c>
      <c r="E19">
        <v>1.7</v>
      </c>
      <c r="F19">
        <v>0</v>
      </c>
      <c r="AX19" s="8">
        <v>2</v>
      </c>
    </row>
    <row r="20" spans="1:52">
      <c r="A20">
        <v>3</v>
      </c>
      <c r="C20">
        <v>1.9</v>
      </c>
      <c r="E20">
        <v>1.8</v>
      </c>
      <c r="F20">
        <v>0</v>
      </c>
      <c r="AX20" s="8">
        <v>1</v>
      </c>
      <c r="AZ20">
        <f>MAX(AX2:AX101)</f>
        <v>4</v>
      </c>
    </row>
    <row r="21" spans="1:52">
      <c r="A21">
        <v>0</v>
      </c>
      <c r="C21">
        <v>2</v>
      </c>
      <c r="E21">
        <v>1.9</v>
      </c>
      <c r="F21">
        <v>0</v>
      </c>
      <c r="AX21" s="8">
        <v>3</v>
      </c>
    </row>
    <row r="22" spans="1:52">
      <c r="A22">
        <v>1</v>
      </c>
      <c r="E22">
        <v>2</v>
      </c>
      <c r="F22">
        <v>19</v>
      </c>
      <c r="AX22" s="8">
        <v>0</v>
      </c>
      <c r="AZ22">
        <f>_xlfn.QUARTILE.INC(AX2:AX101,1)</f>
        <v>0</v>
      </c>
    </row>
    <row r="23" spans="1:52" ht="15.5" thickBot="1">
      <c r="A23">
        <v>0</v>
      </c>
      <c r="E23" s="2" t="s">
        <v>39</v>
      </c>
      <c r="F23" s="2">
        <v>7</v>
      </c>
      <c r="AX23" s="8">
        <v>1</v>
      </c>
      <c r="AZ23">
        <f>_xlfn.QUARTILE.INC(AX3:AX102,2)</f>
        <v>1</v>
      </c>
    </row>
    <row r="24" spans="1:52">
      <c r="A24">
        <v>1</v>
      </c>
      <c r="AX24" s="8">
        <v>0</v>
      </c>
      <c r="AZ24">
        <f>_xlfn.QUARTILE.INC(AX4:AX103,3)</f>
        <v>2</v>
      </c>
    </row>
    <row r="25" spans="1:52">
      <c r="A25">
        <v>2</v>
      </c>
      <c r="AX25" s="8">
        <v>1</v>
      </c>
    </row>
    <row r="26" spans="1:52">
      <c r="A26">
        <v>0</v>
      </c>
      <c r="AX26" s="8">
        <v>2</v>
      </c>
    </row>
    <row r="27" spans="1:52">
      <c r="A27">
        <v>2</v>
      </c>
      <c r="AX27" s="8">
        <v>0</v>
      </c>
    </row>
    <row r="28" spans="1:52">
      <c r="A28">
        <v>3</v>
      </c>
      <c r="AX28" s="8">
        <v>2</v>
      </c>
    </row>
    <row r="29" spans="1:52">
      <c r="A29">
        <v>1</v>
      </c>
      <c r="AX29" s="8">
        <v>3</v>
      </c>
    </row>
    <row r="30" spans="1:52">
      <c r="A30">
        <v>1</v>
      </c>
      <c r="AX30" s="8">
        <v>1</v>
      </c>
    </row>
    <row r="31" spans="1:52">
      <c r="A31">
        <v>0</v>
      </c>
      <c r="AX31" s="8">
        <v>1</v>
      </c>
    </row>
    <row r="32" spans="1:52">
      <c r="A32">
        <v>0</v>
      </c>
      <c r="AX32" s="8">
        <v>0</v>
      </c>
    </row>
    <row r="33" spans="1:50">
      <c r="A33">
        <v>0</v>
      </c>
      <c r="AX33" s="8">
        <v>0</v>
      </c>
    </row>
    <row r="34" spans="1:50">
      <c r="A34">
        <v>0</v>
      </c>
      <c r="AX34" s="8">
        <v>0</v>
      </c>
    </row>
    <row r="35" spans="1:50">
      <c r="A35">
        <v>0</v>
      </c>
      <c r="AX35" s="8">
        <v>0</v>
      </c>
    </row>
    <row r="36" spans="1:50">
      <c r="A36">
        <v>0</v>
      </c>
      <c r="AX36" s="8">
        <v>0</v>
      </c>
    </row>
    <row r="37" spans="1:50">
      <c r="A37">
        <v>0</v>
      </c>
      <c r="AX37" s="8">
        <v>0</v>
      </c>
    </row>
    <row r="38" spans="1:50">
      <c r="A38">
        <v>0</v>
      </c>
      <c r="AX38" s="8">
        <v>0</v>
      </c>
    </row>
    <row r="39" spans="1:50">
      <c r="A39">
        <v>3</v>
      </c>
      <c r="AX39" s="8">
        <v>0</v>
      </c>
    </row>
    <row r="40" spans="1:50">
      <c r="A40">
        <v>3</v>
      </c>
      <c r="AX40" s="8">
        <v>3</v>
      </c>
    </row>
    <row r="41" spans="1:50">
      <c r="A41">
        <v>0</v>
      </c>
      <c r="AX41" s="8">
        <v>3</v>
      </c>
    </row>
    <row r="42" spans="1:50">
      <c r="A42">
        <v>1</v>
      </c>
      <c r="AX42" s="8">
        <v>0</v>
      </c>
    </row>
    <row r="43" spans="1:50">
      <c r="A43">
        <v>1</v>
      </c>
      <c r="AX43" s="8">
        <v>1</v>
      </c>
    </row>
    <row r="44" spans="1:50">
      <c r="A44">
        <v>4</v>
      </c>
      <c r="AX44" s="8">
        <v>1</v>
      </c>
    </row>
    <row r="45" spans="1:50">
      <c r="A45">
        <v>2</v>
      </c>
      <c r="AX45" s="8">
        <v>4</v>
      </c>
    </row>
    <row r="46" spans="1:50">
      <c r="A46">
        <v>1</v>
      </c>
      <c r="AX46" s="8">
        <v>2</v>
      </c>
    </row>
    <row r="47" spans="1:50">
      <c r="A47">
        <v>0</v>
      </c>
      <c r="AX47" s="8">
        <v>1</v>
      </c>
    </row>
    <row r="48" spans="1:50">
      <c r="A48">
        <v>1</v>
      </c>
      <c r="AX48" s="8">
        <v>0</v>
      </c>
    </row>
    <row r="49" spans="1:50">
      <c r="A49">
        <v>1</v>
      </c>
      <c r="AX49" s="8">
        <v>1</v>
      </c>
    </row>
    <row r="50" spans="1:50">
      <c r="A50">
        <v>1</v>
      </c>
      <c r="AX50" s="8">
        <v>1</v>
      </c>
    </row>
    <row r="51" spans="1:50">
      <c r="A51">
        <v>0</v>
      </c>
      <c r="AX51" s="8">
        <v>1</v>
      </c>
    </row>
    <row r="52" spans="1:50">
      <c r="A52">
        <v>0</v>
      </c>
      <c r="AX52" s="8">
        <v>0</v>
      </c>
    </row>
    <row r="53" spans="1:50">
      <c r="A53">
        <v>2</v>
      </c>
      <c r="AX53" s="8">
        <v>0</v>
      </c>
    </row>
    <row r="54" spans="1:50">
      <c r="A54">
        <v>1</v>
      </c>
      <c r="AX54" s="8">
        <v>2</v>
      </c>
    </row>
    <row r="55" spans="1:50">
      <c r="A55">
        <v>2</v>
      </c>
      <c r="AX55" s="8">
        <v>1</v>
      </c>
    </row>
    <row r="56" spans="1:50">
      <c r="A56">
        <v>2</v>
      </c>
      <c r="AX56" s="8">
        <v>2</v>
      </c>
    </row>
    <row r="57" spans="1:50">
      <c r="A57">
        <v>2</v>
      </c>
      <c r="AX57" s="8">
        <v>2</v>
      </c>
    </row>
    <row r="58" spans="1:50">
      <c r="A58">
        <v>1</v>
      </c>
      <c r="AX58" s="8">
        <v>2</v>
      </c>
    </row>
    <row r="59" spans="1:50">
      <c r="A59">
        <v>0</v>
      </c>
      <c r="AX59" s="8">
        <v>1</v>
      </c>
    </row>
    <row r="60" spans="1:50">
      <c r="A60">
        <v>0</v>
      </c>
      <c r="AX60" s="8">
        <v>0</v>
      </c>
    </row>
    <row r="61" spans="1:50">
      <c r="A61">
        <v>1</v>
      </c>
      <c r="AX61" s="8">
        <v>0</v>
      </c>
    </row>
    <row r="62" spans="1:50">
      <c r="A62">
        <v>1</v>
      </c>
      <c r="AX62" s="8">
        <v>1</v>
      </c>
    </row>
    <row r="63" spans="1:50">
      <c r="A63">
        <v>1</v>
      </c>
      <c r="AX63" s="8">
        <v>1</v>
      </c>
    </row>
    <row r="64" spans="1:50">
      <c r="A64">
        <v>0</v>
      </c>
      <c r="AX64" s="8">
        <v>1</v>
      </c>
    </row>
    <row r="65" spans="1:50">
      <c r="A65">
        <v>1</v>
      </c>
      <c r="AX65" s="8">
        <v>0</v>
      </c>
    </row>
    <row r="66" spans="1:50">
      <c r="A66">
        <v>2</v>
      </c>
      <c r="AX66" s="8">
        <v>1</v>
      </c>
    </row>
    <row r="67" spans="1:50">
      <c r="A67">
        <v>0</v>
      </c>
      <c r="AX67" s="8">
        <v>2</v>
      </c>
    </row>
    <row r="68" spans="1:50">
      <c r="A68">
        <v>2</v>
      </c>
      <c r="AX68" s="8">
        <v>0</v>
      </c>
    </row>
    <row r="69" spans="1:50">
      <c r="A69">
        <v>0</v>
      </c>
      <c r="AX69" s="8">
        <v>2</v>
      </c>
    </row>
    <row r="70" spans="1:50">
      <c r="A70">
        <v>1</v>
      </c>
      <c r="AX70" s="8">
        <v>0</v>
      </c>
    </row>
    <row r="71" spans="1:50">
      <c r="A71">
        <v>1</v>
      </c>
      <c r="AX71" s="8">
        <v>1</v>
      </c>
    </row>
    <row r="72" spans="1:50" ht="15.5" thickBot="1">
      <c r="A72">
        <v>0</v>
      </c>
      <c r="AX72" s="8">
        <v>1</v>
      </c>
    </row>
    <row r="73" spans="1:50">
      <c r="A73">
        <v>2</v>
      </c>
      <c r="D73" s="4" t="s">
        <v>44</v>
      </c>
      <c r="E73" s="4"/>
      <c r="AX73" s="8">
        <v>0</v>
      </c>
    </row>
    <row r="74" spans="1:50">
      <c r="A74">
        <v>3</v>
      </c>
      <c r="AX74" s="8">
        <v>2</v>
      </c>
    </row>
    <row r="75" spans="1:50">
      <c r="A75">
        <v>1</v>
      </c>
      <c r="D75" t="s">
        <v>45</v>
      </c>
      <c r="E75">
        <v>0.95</v>
      </c>
      <c r="AX75" s="8">
        <v>3</v>
      </c>
    </row>
    <row r="76" spans="1:50">
      <c r="A76">
        <v>0</v>
      </c>
      <c r="D76" t="s">
        <v>12</v>
      </c>
      <c r="E76">
        <v>9.5742710775633816E-2</v>
      </c>
      <c r="T76" s="6"/>
      <c r="U76" s="6"/>
      <c r="V76" s="6"/>
      <c r="W76" s="6"/>
      <c r="AX76" s="8">
        <v>1</v>
      </c>
    </row>
    <row r="77" spans="1:50">
      <c r="A77">
        <v>1</v>
      </c>
      <c r="D77" t="s">
        <v>46</v>
      </c>
      <c r="E77">
        <v>1</v>
      </c>
      <c r="W77" s="5"/>
      <c r="AX77" s="8">
        <v>0</v>
      </c>
    </row>
    <row r="78" spans="1:50">
      <c r="A78">
        <v>2</v>
      </c>
      <c r="D78" t="s">
        <v>47</v>
      </c>
      <c r="E78">
        <v>0</v>
      </c>
      <c r="W78" s="5"/>
      <c r="AX78" s="8">
        <v>1</v>
      </c>
    </row>
    <row r="79" spans="1:50">
      <c r="A79">
        <v>0</v>
      </c>
      <c r="D79" t="s">
        <v>48</v>
      </c>
      <c r="E79">
        <v>0.9574271077563381</v>
      </c>
      <c r="W79" s="5"/>
      <c r="AX79" s="8">
        <v>2</v>
      </c>
    </row>
    <row r="80" spans="1:50">
      <c r="A80">
        <v>0</v>
      </c>
      <c r="D80" t="s">
        <v>49</v>
      </c>
      <c r="E80">
        <v>0.91666666666666663</v>
      </c>
      <c r="W80" s="5"/>
      <c r="AX80" s="8">
        <v>0</v>
      </c>
    </row>
    <row r="81" spans="1:50">
      <c r="A81">
        <v>0</v>
      </c>
      <c r="D81" t="s">
        <v>50</v>
      </c>
      <c r="E81">
        <v>6.6270612747560964E-2</v>
      </c>
      <c r="W81" s="5"/>
      <c r="AX81" s="8">
        <v>0</v>
      </c>
    </row>
    <row r="82" spans="1:50">
      <c r="A82">
        <v>0</v>
      </c>
      <c r="D82" t="s">
        <v>51</v>
      </c>
      <c r="E82">
        <v>0.80594225940021846</v>
      </c>
      <c r="W82" s="5"/>
      <c r="AX82" s="8">
        <v>0</v>
      </c>
    </row>
    <row r="83" spans="1:50">
      <c r="A83">
        <v>2</v>
      </c>
      <c r="D83" t="s">
        <v>52</v>
      </c>
      <c r="E83">
        <v>4</v>
      </c>
      <c r="W83" s="5"/>
      <c r="AX83" s="8">
        <v>0</v>
      </c>
    </row>
    <row r="84" spans="1:50">
      <c r="A84">
        <v>1</v>
      </c>
      <c r="D84" t="s">
        <v>53</v>
      </c>
      <c r="E84">
        <v>0</v>
      </c>
      <c r="W84" s="5"/>
      <c r="AX84" s="8">
        <v>2</v>
      </c>
    </row>
    <row r="85" spans="1:50">
      <c r="A85">
        <v>1</v>
      </c>
      <c r="D85" t="s">
        <v>54</v>
      </c>
      <c r="E85">
        <v>4</v>
      </c>
      <c r="W85" s="5"/>
      <c r="AX85" s="8">
        <v>1</v>
      </c>
    </row>
    <row r="86" spans="1:50">
      <c r="A86">
        <v>0</v>
      </c>
      <c r="D86" t="s">
        <v>55</v>
      </c>
      <c r="E86">
        <v>95</v>
      </c>
      <c r="W86" s="5"/>
      <c r="AX86" s="8">
        <v>1</v>
      </c>
    </row>
    <row r="87" spans="1:50" ht="15.5" thickBot="1">
      <c r="A87">
        <v>0</v>
      </c>
      <c r="D87" s="2" t="s">
        <v>56</v>
      </c>
      <c r="E87" s="2">
        <v>100</v>
      </c>
      <c r="W87" s="5"/>
      <c r="AX87" s="8">
        <v>0</v>
      </c>
    </row>
    <row r="88" spans="1:50">
      <c r="A88">
        <v>2</v>
      </c>
      <c r="W88" s="5"/>
      <c r="AX88" s="8">
        <v>0</v>
      </c>
    </row>
    <row r="89" spans="1:50">
      <c r="A89">
        <v>1</v>
      </c>
      <c r="W89" s="5"/>
      <c r="AX89" s="8">
        <v>2</v>
      </c>
    </row>
    <row r="90" spans="1:50">
      <c r="A90">
        <v>1</v>
      </c>
      <c r="W90" s="5"/>
      <c r="AX90" s="8">
        <v>1</v>
      </c>
    </row>
    <row r="91" spans="1:50">
      <c r="A91">
        <v>2</v>
      </c>
      <c r="W91" s="5"/>
      <c r="AX91" s="8">
        <v>1</v>
      </c>
    </row>
    <row r="92" spans="1:50">
      <c r="A92">
        <v>0</v>
      </c>
      <c r="W92" s="5"/>
      <c r="AX92" s="8">
        <v>2</v>
      </c>
    </row>
    <row r="93" spans="1:50">
      <c r="A93">
        <v>0</v>
      </c>
      <c r="W93" s="5"/>
      <c r="AX93" s="8">
        <v>0</v>
      </c>
    </row>
    <row r="94" spans="1:50">
      <c r="A94">
        <v>1</v>
      </c>
      <c r="W94" s="5"/>
      <c r="AX94" s="8">
        <v>0</v>
      </c>
    </row>
    <row r="95" spans="1:50">
      <c r="A95">
        <v>0</v>
      </c>
      <c r="W95" s="5"/>
      <c r="AX95" s="8">
        <v>1</v>
      </c>
    </row>
    <row r="96" spans="1:50">
      <c r="A96">
        <v>2</v>
      </c>
      <c r="W96" s="5"/>
      <c r="AX96" s="8">
        <v>0</v>
      </c>
    </row>
    <row r="97" spans="1:50">
      <c r="A97">
        <v>0</v>
      </c>
      <c r="W97" s="5"/>
      <c r="AX97" s="8">
        <v>2</v>
      </c>
    </row>
    <row r="98" spans="1:50">
      <c r="A98">
        <v>1</v>
      </c>
      <c r="W98" s="5"/>
      <c r="AX98" s="8">
        <v>0</v>
      </c>
    </row>
    <row r="99" spans="1:50">
      <c r="A99">
        <v>0</v>
      </c>
      <c r="W99" s="5"/>
      <c r="AX99" s="8">
        <v>1</v>
      </c>
    </row>
    <row r="100" spans="1:50">
      <c r="A100">
        <v>0</v>
      </c>
      <c r="W100" s="5"/>
      <c r="AX100" s="8">
        <v>0</v>
      </c>
    </row>
    <row r="101" spans="1:50">
      <c r="W101" s="5"/>
      <c r="AX101" s="8">
        <v>0</v>
      </c>
    </row>
    <row r="102" spans="1:50">
      <c r="W102" s="5"/>
    </row>
    <row r="103" spans="1:50">
      <c r="W103" s="5"/>
    </row>
    <row r="104" spans="1:50">
      <c r="W104" s="5"/>
    </row>
    <row r="105" spans="1:50">
      <c r="A105" t="s">
        <v>42</v>
      </c>
      <c r="B105">
        <v>0.95</v>
      </c>
      <c r="D105" t="s">
        <v>3</v>
      </c>
      <c r="E105">
        <f>(E75-1)/((E79)/10)</f>
        <v>-0.52223296786709394</v>
      </c>
      <c r="W105" s="5"/>
    </row>
    <row r="106" spans="1:50">
      <c r="A106" t="s">
        <v>43</v>
      </c>
      <c r="B106">
        <f>1-B105</f>
        <v>5.0000000000000044E-2</v>
      </c>
      <c r="W106" s="5"/>
    </row>
    <row r="107" spans="1:50">
      <c r="A107" t="s">
        <v>41</v>
      </c>
      <c r="B107">
        <v>0.95</v>
      </c>
      <c r="W107" s="5"/>
    </row>
    <row r="108" spans="1:50">
      <c r="A108" t="s">
        <v>4</v>
      </c>
      <c r="B108">
        <f>ROUND(_xlfn.NORM.S.INV(1-B106/2),2)</f>
        <v>1.96</v>
      </c>
      <c r="W108" s="5"/>
    </row>
    <row r="109" spans="1:50">
      <c r="A109" t="s">
        <v>2</v>
      </c>
      <c r="B109">
        <f>STDEV(A1:A100)</f>
        <v>0.9574271077563381</v>
      </c>
      <c r="W109" s="5"/>
    </row>
    <row r="110" spans="1:50">
      <c r="W110" s="5"/>
    </row>
    <row r="111" spans="1:50">
      <c r="A111">
        <f>B108*(B109/SQRT(100))</f>
        <v>0.18765571312024226</v>
      </c>
      <c r="W111" s="5"/>
    </row>
    <row r="112" spans="1:50">
      <c r="W112" s="5"/>
    </row>
    <row r="113" spans="1:23">
      <c r="A113">
        <v>0.18997</v>
      </c>
      <c r="W113" s="5"/>
    </row>
    <row r="114" spans="1:23">
      <c r="W114" s="5"/>
    </row>
    <row r="115" spans="1:23">
      <c r="A115">
        <f>A113/B108</f>
        <v>9.6923469387755104E-2</v>
      </c>
      <c r="W115" s="5"/>
    </row>
    <row r="116" spans="1:23">
      <c r="W116" s="5"/>
    </row>
    <row r="117" spans="1:23">
      <c r="W117" s="5"/>
    </row>
    <row r="118" spans="1:23">
      <c r="W118" s="5"/>
    </row>
    <row r="119" spans="1:23">
      <c r="H119" t="s">
        <v>58</v>
      </c>
      <c r="I119">
        <v>60</v>
      </c>
      <c r="J119">
        <v>89</v>
      </c>
      <c r="K119">
        <v>84</v>
      </c>
      <c r="L119">
        <v>78</v>
      </c>
      <c r="M119">
        <v>85</v>
      </c>
      <c r="W119" s="5"/>
    </row>
    <row r="120" spans="1:23">
      <c r="H120" t="s">
        <v>59</v>
      </c>
      <c r="I120">
        <v>75</v>
      </c>
      <c r="J120">
        <v>99</v>
      </c>
      <c r="K120">
        <v>93</v>
      </c>
      <c r="L120">
        <v>89</v>
      </c>
      <c r="M120">
        <v>85</v>
      </c>
      <c r="W120" s="5"/>
    </row>
    <row r="121" spans="1:23">
      <c r="H121" t="s">
        <v>0</v>
      </c>
      <c r="I121">
        <f>I119-I120</f>
        <v>-15</v>
      </c>
      <c r="J121">
        <f t="shared" ref="J121:M121" si="0">J119-J120</f>
        <v>-10</v>
      </c>
      <c r="K121">
        <f t="shared" si="0"/>
        <v>-9</v>
      </c>
      <c r="L121">
        <f t="shared" si="0"/>
        <v>-11</v>
      </c>
      <c r="M121">
        <f t="shared" si="0"/>
        <v>0</v>
      </c>
      <c r="W121" s="5"/>
    </row>
    <row r="122" spans="1:23">
      <c r="H122" s="1" t="s">
        <v>68</v>
      </c>
      <c r="I122" s="1">
        <f>STDEV(I121:M121)</f>
        <v>5.5226805085936306</v>
      </c>
      <c r="W122" s="5"/>
    </row>
    <row r="123" spans="1:23">
      <c r="H123" s="1" t="s">
        <v>1</v>
      </c>
      <c r="I123" s="1">
        <f>AVERAGE(I121:M121)</f>
        <v>-9</v>
      </c>
      <c r="W123" s="5"/>
    </row>
    <row r="124" spans="1:23">
      <c r="W124" s="5"/>
    </row>
    <row r="125" spans="1:23">
      <c r="W125" s="5"/>
    </row>
    <row r="126" spans="1:23">
      <c r="W126" s="5"/>
    </row>
    <row r="127" spans="1:23">
      <c r="G127" t="s">
        <v>73</v>
      </c>
      <c r="H127" t="s">
        <v>60</v>
      </c>
      <c r="K127" s="6"/>
      <c r="W127" s="5"/>
    </row>
    <row r="128" spans="1:23" ht="15.5" thickBot="1">
      <c r="W128" s="5"/>
    </row>
    <row r="129" spans="7:23">
      <c r="H129" s="3"/>
      <c r="I129" s="3" t="s">
        <v>58</v>
      </c>
      <c r="J129" s="3" t="s">
        <v>59</v>
      </c>
      <c r="W129" s="5"/>
    </row>
    <row r="130" spans="7:23">
      <c r="H130" t="s">
        <v>45</v>
      </c>
      <c r="I130">
        <v>79.2</v>
      </c>
      <c r="J130">
        <v>88.2</v>
      </c>
      <c r="W130" s="5"/>
    </row>
    <row r="131" spans="7:23">
      <c r="H131" t="s">
        <v>61</v>
      </c>
      <c r="I131">
        <v>130.69999999999982</v>
      </c>
      <c r="J131">
        <v>81.199999999999989</v>
      </c>
      <c r="W131" s="5"/>
    </row>
    <row r="132" spans="7:23">
      <c r="H132" t="s">
        <v>13</v>
      </c>
      <c r="I132">
        <v>5</v>
      </c>
      <c r="J132">
        <v>5</v>
      </c>
      <c r="W132" s="5"/>
    </row>
    <row r="133" spans="7:23">
      <c r="H133" t="s">
        <v>62</v>
      </c>
      <c r="I133">
        <v>0.8804232010924985</v>
      </c>
      <c r="W133" s="5"/>
    </row>
    <row r="134" spans="7:23">
      <c r="H134" t="s">
        <v>63</v>
      </c>
      <c r="I134">
        <v>0</v>
      </c>
      <c r="W134" s="5"/>
    </row>
    <row r="135" spans="7:23">
      <c r="H135" t="s">
        <v>19</v>
      </c>
      <c r="I135">
        <v>4</v>
      </c>
      <c r="W135" s="5"/>
    </row>
    <row r="136" spans="7:23">
      <c r="G136" t="s">
        <v>72</v>
      </c>
      <c r="H136" t="s">
        <v>25</v>
      </c>
      <c r="I136">
        <v>-3.6439934858051219</v>
      </c>
      <c r="W136" s="5"/>
    </row>
    <row r="137" spans="7:23">
      <c r="H137" t="s">
        <v>64</v>
      </c>
      <c r="I137">
        <v>1.0943630901169942E-2</v>
      </c>
      <c r="W137" s="5"/>
    </row>
    <row r="138" spans="7:23">
      <c r="H138" t="s">
        <v>65</v>
      </c>
      <c r="I138">
        <v>2.1318467863266499</v>
      </c>
      <c r="W138" s="5"/>
    </row>
    <row r="139" spans="7:23">
      <c r="G139" t="s">
        <v>71</v>
      </c>
      <c r="H139" t="s">
        <v>66</v>
      </c>
      <c r="I139">
        <v>2.1887261802339884E-2</v>
      </c>
      <c r="W139" s="5"/>
    </row>
    <row r="140" spans="7:23" ht="15.5" thickBot="1">
      <c r="H140" s="2" t="s">
        <v>67</v>
      </c>
      <c r="I140" s="2">
        <v>2.7764451051977934</v>
      </c>
      <c r="J140" s="2"/>
      <c r="W140" s="5"/>
    </row>
    <row r="141" spans="7:23">
      <c r="W141" s="5"/>
    </row>
    <row r="142" spans="7:23">
      <c r="G142" t="s">
        <v>70</v>
      </c>
      <c r="H142" t="s">
        <v>69</v>
      </c>
      <c r="I142">
        <f>I140*(I122/SQRT(I135+1))</f>
        <v>6.857313561102365</v>
      </c>
      <c r="W142" s="5"/>
    </row>
    <row r="143" spans="7:23">
      <c r="W143" s="5"/>
    </row>
    <row r="144" spans="7:23">
      <c r="W144" s="5"/>
    </row>
    <row r="145" spans="11:23">
      <c r="W145" s="5"/>
    </row>
    <row r="146" spans="11:23">
      <c r="W146" s="5"/>
    </row>
    <row r="147" spans="11:23">
      <c r="W147" s="5"/>
    </row>
    <row r="148" spans="11:23">
      <c r="K148">
        <v>10.6</v>
      </c>
      <c r="L148">
        <v>10.199999999999999</v>
      </c>
      <c r="M148">
        <f>K148-L148</f>
        <v>0.40000000000000036</v>
      </c>
      <c r="W148" s="5"/>
    </row>
    <row r="149" spans="11:23">
      <c r="K149">
        <v>9.8000000000000007</v>
      </c>
      <c r="L149">
        <v>9.4</v>
      </c>
      <c r="M149">
        <f t="shared" ref="M149:M152" si="1">K149-L149</f>
        <v>0.40000000000000036</v>
      </c>
      <c r="W149" s="5"/>
    </row>
    <row r="150" spans="11:23">
      <c r="K150">
        <v>12.3</v>
      </c>
      <c r="L150">
        <v>11.8</v>
      </c>
      <c r="M150">
        <f t="shared" si="1"/>
        <v>0.5</v>
      </c>
      <c r="W150" s="5"/>
    </row>
    <row r="151" spans="11:23">
      <c r="K151">
        <v>9.6999999999999993</v>
      </c>
      <c r="L151">
        <v>9.1</v>
      </c>
      <c r="M151">
        <f t="shared" si="1"/>
        <v>0.59999999999999964</v>
      </c>
      <c r="W151" s="5"/>
    </row>
    <row r="152" spans="11:23">
      <c r="K152">
        <v>8.8000000000000007</v>
      </c>
      <c r="L152">
        <v>8.3000000000000007</v>
      </c>
      <c r="M152">
        <f t="shared" si="1"/>
        <v>0.5</v>
      </c>
      <c r="W152" s="5"/>
    </row>
    <row r="153" spans="11:23">
      <c r="W153" s="5"/>
    </row>
    <row r="154" spans="11:23">
      <c r="M154">
        <f>AVERAGE(M148:M152)</f>
        <v>0.48000000000000009</v>
      </c>
      <c r="W154" s="5"/>
    </row>
    <row r="155" spans="11:23">
      <c r="M155">
        <f>STDEV(M148:M152)</f>
        <v>8.3666002653407262E-2</v>
      </c>
      <c r="W155" s="5"/>
    </row>
    <row r="156" spans="11:23">
      <c r="W156" s="5"/>
    </row>
    <row r="157" spans="11:23">
      <c r="W157" s="5"/>
    </row>
    <row r="158" spans="11:23">
      <c r="W158" s="5"/>
    </row>
    <row r="159" spans="11:23">
      <c r="W159" s="5"/>
    </row>
    <row r="160" spans="11:23">
      <c r="W160" s="5"/>
    </row>
    <row r="161" spans="23:23">
      <c r="W161" s="5"/>
    </row>
    <row r="162" spans="23:23">
      <c r="W162" s="5"/>
    </row>
    <row r="163" spans="23:23">
      <c r="W163" s="5"/>
    </row>
    <row r="164" spans="23:23">
      <c r="W164" s="5"/>
    </row>
    <row r="165" spans="23:23">
      <c r="W165" s="5"/>
    </row>
    <row r="166" spans="23:23">
      <c r="W166" s="5"/>
    </row>
    <row r="167" spans="23:23">
      <c r="W167" s="5"/>
    </row>
    <row r="168" spans="23:23">
      <c r="W168" s="5"/>
    </row>
    <row r="169" spans="23:23">
      <c r="W169" s="5"/>
    </row>
    <row r="170" spans="23:23">
      <c r="W170" s="5"/>
    </row>
    <row r="171" spans="23:23">
      <c r="W171" s="5"/>
    </row>
    <row r="172" spans="23:23">
      <c r="W172" s="5"/>
    </row>
    <row r="173" spans="23:23">
      <c r="W173" s="5"/>
    </row>
    <row r="174" spans="23:23">
      <c r="W174" s="5"/>
    </row>
    <row r="175" spans="23:23">
      <c r="W175" s="5"/>
    </row>
    <row r="176" spans="23:23">
      <c r="W176" s="5"/>
    </row>
    <row r="183" spans="8:19">
      <c r="H183" t="s">
        <v>74</v>
      </c>
      <c r="I183">
        <v>70</v>
      </c>
      <c r="J183">
        <v>71</v>
      </c>
      <c r="K183">
        <v>71</v>
      </c>
      <c r="L183">
        <v>71</v>
      </c>
      <c r="M183">
        <v>72</v>
      </c>
      <c r="N183">
        <v>72</v>
      </c>
      <c r="O183">
        <v>73</v>
      </c>
      <c r="P183">
        <v>74</v>
      </c>
      <c r="Q183">
        <v>75</v>
      </c>
      <c r="R183">
        <v>76</v>
      </c>
      <c r="S183">
        <v>74</v>
      </c>
    </row>
    <row r="184" spans="8:19">
      <c r="H184" t="s">
        <v>75</v>
      </c>
      <c r="I184">
        <v>181</v>
      </c>
      <c r="J184">
        <v>160</v>
      </c>
      <c r="K184">
        <v>181</v>
      </c>
      <c r="L184">
        <v>201</v>
      </c>
      <c r="M184">
        <v>179</v>
      </c>
      <c r="N184">
        <v>182</v>
      </c>
      <c r="O184">
        <v>180</v>
      </c>
      <c r="P184">
        <v>200</v>
      </c>
      <c r="Q184">
        <v>197</v>
      </c>
      <c r="R184">
        <v>205</v>
      </c>
      <c r="S184">
        <v>194</v>
      </c>
    </row>
    <row r="191" spans="8:19">
      <c r="H191" s="7"/>
      <c r="I191" s="7"/>
      <c r="L191" t="s">
        <v>7</v>
      </c>
    </row>
    <row r="192" spans="8:19" ht="15.5" thickBot="1"/>
    <row r="193" spans="8:20">
      <c r="L193" s="4" t="s">
        <v>8</v>
      </c>
      <c r="M193" s="4"/>
    </row>
    <row r="194" spans="8:20">
      <c r="L194" t="s">
        <v>9</v>
      </c>
      <c r="M194">
        <v>0.6440567364704517</v>
      </c>
    </row>
    <row r="195" spans="8:20">
      <c r="L195" t="s">
        <v>10</v>
      </c>
      <c r="M195">
        <v>0.41480907979296883</v>
      </c>
    </row>
    <row r="196" spans="8:20">
      <c r="L196" t="s">
        <v>11</v>
      </c>
      <c r="M196">
        <v>-1.2222222222222223</v>
      </c>
    </row>
    <row r="197" spans="8:20">
      <c r="L197" t="s">
        <v>12</v>
      </c>
      <c r="M197">
        <v>1.5415024480046433</v>
      </c>
    </row>
    <row r="198" spans="8:20" ht="15.5" thickBot="1">
      <c r="L198" s="2" t="s">
        <v>13</v>
      </c>
      <c r="M198" s="2">
        <v>1</v>
      </c>
    </row>
    <row r="199" spans="8:20">
      <c r="H199" s="6"/>
      <c r="I199" s="6"/>
      <c r="J199" s="6"/>
      <c r="K199" s="6"/>
    </row>
    <row r="200" spans="8:20" ht="15.5" thickBot="1">
      <c r="L200" t="s">
        <v>14</v>
      </c>
    </row>
    <row r="201" spans="8:20">
      <c r="L201" s="3"/>
      <c r="M201" s="3" t="s">
        <v>19</v>
      </c>
      <c r="N201" s="3" t="s">
        <v>20</v>
      </c>
      <c r="O201" s="3" t="s">
        <v>21</v>
      </c>
      <c r="P201" s="3" t="s">
        <v>22</v>
      </c>
      <c r="Q201" s="3" t="s">
        <v>23</v>
      </c>
    </row>
    <row r="202" spans="8:20">
      <c r="L202" t="s">
        <v>15</v>
      </c>
      <c r="M202">
        <v>11</v>
      </c>
      <c r="N202">
        <v>15.159386370615771</v>
      </c>
      <c r="O202">
        <v>1.3781260336923429</v>
      </c>
      <c r="P202">
        <v>6.3795961099600529</v>
      </c>
      <c r="Q202" t="e">
        <v>#NUM!</v>
      </c>
    </row>
    <row r="203" spans="8:20">
      <c r="L203" t="s">
        <v>16</v>
      </c>
      <c r="M203">
        <v>9</v>
      </c>
      <c r="N203">
        <v>21.386068174838776</v>
      </c>
      <c r="O203">
        <v>2.3762297972043083</v>
      </c>
    </row>
    <row r="204" spans="8:20" ht="15.5" thickBot="1">
      <c r="H204" s="6"/>
      <c r="I204" s="6"/>
      <c r="J204" s="6"/>
      <c r="K204" s="6"/>
      <c r="L204" s="2" t="s">
        <v>17</v>
      </c>
      <c r="M204" s="2">
        <v>20</v>
      </c>
      <c r="N204" s="2">
        <v>36.545454545454547</v>
      </c>
      <c r="O204" s="2"/>
      <c r="P204" s="2"/>
      <c r="Q204" s="2"/>
    </row>
    <row r="205" spans="8:20" ht="15.5" thickBot="1"/>
    <row r="206" spans="8:20">
      <c r="L206" s="3"/>
      <c r="M206" s="3" t="s">
        <v>24</v>
      </c>
      <c r="N206" s="3" t="s">
        <v>12</v>
      </c>
      <c r="O206" s="3" t="s">
        <v>25</v>
      </c>
      <c r="P206" s="3" t="s">
        <v>26</v>
      </c>
      <c r="Q206" s="3" t="s">
        <v>27</v>
      </c>
      <c r="R206" s="3" t="s">
        <v>28</v>
      </c>
      <c r="S206" s="3" t="s">
        <v>29</v>
      </c>
      <c r="T206" s="3" t="s">
        <v>30</v>
      </c>
    </row>
    <row r="207" spans="8:20">
      <c r="L207" t="s">
        <v>18</v>
      </c>
      <c r="S207">
        <v>1.1430218915813218E+243</v>
      </c>
      <c r="T207">
        <v>1.1430218915813218E+243</v>
      </c>
    </row>
    <row r="208" spans="8:20">
      <c r="L208" t="s">
        <v>76</v>
      </c>
      <c r="S208">
        <v>2.672764503340396E+185</v>
      </c>
      <c r="T208">
        <v>2.672764503340396E+185</v>
      </c>
    </row>
    <row r="209" spans="8:20">
      <c r="L209" t="s">
        <v>77</v>
      </c>
      <c r="S209">
        <v>1.1679512700643713E-307</v>
      </c>
      <c r="T209">
        <v>1.1684628602729676E-307</v>
      </c>
    </row>
    <row r="210" spans="8:20">
      <c r="L210" t="s">
        <v>78</v>
      </c>
      <c r="S210">
        <v>0</v>
      </c>
      <c r="T210">
        <v>0</v>
      </c>
    </row>
    <row r="211" spans="8:20">
      <c r="L211" t="s">
        <v>79</v>
      </c>
      <c r="S211">
        <v>0</v>
      </c>
      <c r="T211">
        <v>0</v>
      </c>
    </row>
    <row r="212" spans="8:20">
      <c r="L212" t="s">
        <v>80</v>
      </c>
      <c r="S212">
        <v>1.1430218915813218E+243</v>
      </c>
      <c r="T212">
        <v>1.1430218915813218E+243</v>
      </c>
    </row>
    <row r="213" spans="8:20">
      <c r="L213" t="s">
        <v>81</v>
      </c>
      <c r="S213">
        <v>2.672764503340396E+185</v>
      </c>
      <c r="T213">
        <v>2.672764503340396E+185</v>
      </c>
    </row>
    <row r="214" spans="8:20">
      <c r="L214" t="s">
        <v>82</v>
      </c>
      <c r="S214">
        <v>0</v>
      </c>
      <c r="T214">
        <v>0</v>
      </c>
    </row>
    <row r="215" spans="8:20">
      <c r="L215" t="s">
        <v>83</v>
      </c>
      <c r="S215">
        <v>0</v>
      </c>
      <c r="T215">
        <v>0</v>
      </c>
    </row>
    <row r="216" spans="8:20">
      <c r="L216" t="s">
        <v>84</v>
      </c>
      <c r="S216">
        <v>2.0522686835251239E-289</v>
      </c>
      <c r="T216">
        <v>2.0522686835251239E-289</v>
      </c>
    </row>
    <row r="217" spans="8:20">
      <c r="L217" t="s">
        <v>85</v>
      </c>
      <c r="M217">
        <v>55.335346504248136</v>
      </c>
      <c r="N217">
        <v>6.8655054959753725</v>
      </c>
      <c r="O217">
        <v>8.0599085583262973</v>
      </c>
      <c r="P217">
        <v>2.0852970948650405E-5</v>
      </c>
      <c r="Q217">
        <v>39.804494070297004</v>
      </c>
      <c r="R217">
        <v>70.866198938199275</v>
      </c>
      <c r="S217">
        <v>39.804494070297004</v>
      </c>
      <c r="T217">
        <v>70.866198938199275</v>
      </c>
    </row>
    <row r="218" spans="8:20" ht="15.5" thickBot="1">
      <c r="L218" s="2" t="s">
        <v>86</v>
      </c>
      <c r="M218" s="2">
        <v>9.2384072064694456E-2</v>
      </c>
      <c r="N218" s="2">
        <v>3.6576362143397587E-2</v>
      </c>
      <c r="O218" s="2">
        <v>2.5257862359986158</v>
      </c>
      <c r="P218" s="2">
        <v>3.2459015565622654E-2</v>
      </c>
      <c r="Q218" s="2">
        <v>9.6425924529064816E-3</v>
      </c>
      <c r="R218" s="2">
        <v>0.17512555167648242</v>
      </c>
      <c r="S218" s="2">
        <v>9.6425924529064816E-3</v>
      </c>
      <c r="T218" s="2">
        <v>0.17512555167648242</v>
      </c>
    </row>
    <row r="222" spans="8:20">
      <c r="H222" s="6"/>
      <c r="I222" s="6"/>
      <c r="J222" s="6"/>
      <c r="K222" s="6"/>
      <c r="L222" t="s">
        <v>36</v>
      </c>
    </row>
    <row r="223" spans="8:20" ht="15.5" thickBot="1"/>
    <row r="224" spans="8:20">
      <c r="L224" s="3">
        <v>50</v>
      </c>
      <c r="M224" s="3">
        <v>70</v>
      </c>
    </row>
    <row r="225" spans="12:13" ht="15.5" thickBot="1">
      <c r="L225" s="2" t="s">
        <v>37</v>
      </c>
      <c r="M225" s="2" t="s">
        <v>74</v>
      </c>
    </row>
  </sheetData>
  <sortState xmlns:xlrd2="http://schemas.microsoft.com/office/spreadsheetml/2017/richdata2" ref="L224:M225">
    <sortCondition ref="M22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0DEC-2C1F-4B2A-BA3F-B7742DC20A3D}">
  <dimension ref="A1:N124"/>
  <sheetViews>
    <sheetView topLeftCell="A50" zoomScale="70" zoomScaleNormal="70" workbookViewId="0">
      <selection activeCell="B66" sqref="B66"/>
    </sheetView>
  </sheetViews>
  <sheetFormatPr defaultRowHeight="14.75"/>
  <cols>
    <col min="1" max="1" width="16.86328125" bestFit="1" customWidth="1"/>
    <col min="2" max="2" width="15.26953125" bestFit="1" customWidth="1"/>
    <col min="3" max="3" width="13.453125" bestFit="1" customWidth="1"/>
    <col min="4" max="4" width="17.04296875" bestFit="1" customWidth="1"/>
    <col min="5" max="5" width="11.6796875" bestFit="1" customWidth="1"/>
    <col min="6" max="6" width="18.58984375" bestFit="1" customWidth="1"/>
    <col min="7" max="7" width="11.6796875" bestFit="1" customWidth="1"/>
    <col min="8" max="8" width="12.2265625" bestFit="1" customWidth="1"/>
    <col min="9" max="9" width="11.76953125" bestFit="1" customWidth="1"/>
  </cols>
  <sheetData>
    <row r="1" spans="1:9">
      <c r="A1" t="s">
        <v>7</v>
      </c>
    </row>
    <row r="2" spans="1:9" ht="15.5" thickBot="1"/>
    <row r="3" spans="1:9">
      <c r="A3" s="4" t="s">
        <v>8</v>
      </c>
      <c r="B3" s="4"/>
    </row>
    <row r="4" spans="1:9">
      <c r="A4" t="s">
        <v>9</v>
      </c>
      <c r="B4">
        <v>0.85632506625064075</v>
      </c>
    </row>
    <row r="5" spans="1:9">
      <c r="A5" t="s">
        <v>10</v>
      </c>
      <c r="B5">
        <v>0.73329261908916432</v>
      </c>
    </row>
    <row r="6" spans="1:9">
      <c r="A6" t="s">
        <v>11</v>
      </c>
      <c r="B6">
        <v>-1.25</v>
      </c>
    </row>
    <row r="7" spans="1:9">
      <c r="A7" t="s">
        <v>12</v>
      </c>
      <c r="B7">
        <v>1.2111525894822652</v>
      </c>
    </row>
    <row r="8" spans="1:9" ht="15.5" thickBot="1">
      <c r="A8" s="2" t="s">
        <v>13</v>
      </c>
      <c r="B8" s="2">
        <v>1</v>
      </c>
    </row>
    <row r="10" spans="1:9" ht="15.5" thickBot="1">
      <c r="A10" t="s">
        <v>14</v>
      </c>
    </row>
    <row r="11" spans="1:9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>
      <c r="A12" t="s">
        <v>15</v>
      </c>
      <c r="B12">
        <v>10</v>
      </c>
      <c r="C12">
        <v>32.264875239923228</v>
      </c>
      <c r="D12">
        <v>3.226487523992323</v>
      </c>
      <c r="E12">
        <v>21.995420346745185</v>
      </c>
      <c r="F12" t="e">
        <v>#NUM!</v>
      </c>
    </row>
    <row r="13" spans="1:9">
      <c r="A13" t="s">
        <v>16</v>
      </c>
      <c r="B13">
        <v>8</v>
      </c>
      <c r="C13">
        <v>11.735124760076772</v>
      </c>
      <c r="D13">
        <v>1.4668905950095965</v>
      </c>
    </row>
    <row r="14" spans="1:9" ht="15.5" thickBot="1">
      <c r="A14" s="2" t="s">
        <v>17</v>
      </c>
      <c r="B14" s="2">
        <v>18</v>
      </c>
      <c r="C14" s="2">
        <v>44</v>
      </c>
      <c r="D14" s="2"/>
      <c r="E14" s="2"/>
      <c r="F14" s="2"/>
    </row>
    <row r="15" spans="1:9" ht="15.5" thickBot="1"/>
    <row r="16" spans="1:9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>
      <c r="A17" t="s">
        <v>18</v>
      </c>
      <c r="H17">
        <v>0</v>
      </c>
      <c r="I17">
        <v>0</v>
      </c>
    </row>
    <row r="18" spans="1:9">
      <c r="A18" t="s">
        <v>5</v>
      </c>
      <c r="H18">
        <v>0</v>
      </c>
      <c r="I18">
        <v>0</v>
      </c>
    </row>
    <row r="19" spans="1:9">
      <c r="A19">
        <v>80</v>
      </c>
      <c r="H19">
        <v>0</v>
      </c>
      <c r="I19">
        <v>0</v>
      </c>
    </row>
    <row r="20" spans="1:9">
      <c r="A20">
        <v>81</v>
      </c>
      <c r="H20">
        <v>0</v>
      </c>
      <c r="I20">
        <v>0</v>
      </c>
    </row>
    <row r="21" spans="1:9">
      <c r="A21">
        <v>81</v>
      </c>
      <c r="H21">
        <v>-1.4927913170340955E+243</v>
      </c>
      <c r="I21">
        <v>3.778835100196739E+243</v>
      </c>
    </row>
    <row r="22" spans="1:9">
      <c r="A22">
        <v>84</v>
      </c>
      <c r="H22">
        <v>-3.4906414937894698E+185</v>
      </c>
      <c r="I22">
        <v>8.8361705004702612E+185</v>
      </c>
    </row>
    <row r="23" spans="1:9">
      <c r="A23">
        <v>83</v>
      </c>
      <c r="H23">
        <v>0</v>
      </c>
      <c r="I23">
        <v>0</v>
      </c>
    </row>
    <row r="24" spans="1:9">
      <c r="A24">
        <v>86</v>
      </c>
      <c r="H24">
        <v>0</v>
      </c>
      <c r="I24">
        <v>0</v>
      </c>
    </row>
    <row r="25" spans="1:9">
      <c r="A25">
        <v>79</v>
      </c>
      <c r="H25">
        <v>0</v>
      </c>
      <c r="I25">
        <v>0</v>
      </c>
    </row>
    <row r="26" spans="1:9">
      <c r="A26">
        <v>82</v>
      </c>
      <c r="B26">
        <v>180.70633397312861</v>
      </c>
      <c r="C26">
        <v>13.71423169321541</v>
      </c>
      <c r="D26">
        <v>13.176555421805082</v>
      </c>
      <c r="E26">
        <v>1.0479651334882287E-6</v>
      </c>
      <c r="F26">
        <v>149.08125897742582</v>
      </c>
      <c r="G26">
        <v>212.3314089688314</v>
      </c>
      <c r="H26">
        <v>149.08125897742582</v>
      </c>
      <c r="I26">
        <v>212.3314089688314</v>
      </c>
    </row>
    <row r="27" spans="1:9" ht="15.5" thickBot="1">
      <c r="A27" s="2">
        <v>83</v>
      </c>
      <c r="B27" s="2">
        <v>0.78694817658349336</v>
      </c>
      <c r="C27" s="2">
        <v>0.16779538054270202</v>
      </c>
      <c r="D27" s="2">
        <v>4.6899275417372053</v>
      </c>
      <c r="E27" s="2">
        <v>1.5616738029372509E-3</v>
      </c>
      <c r="F27" s="2">
        <v>0.40001133518386567</v>
      </c>
      <c r="G27" s="2">
        <v>1.1738850179831211</v>
      </c>
      <c r="H27" s="2">
        <v>0.40001133518386567</v>
      </c>
      <c r="I27" s="2">
        <v>1.1738850179831211</v>
      </c>
    </row>
    <row r="28" spans="1:9">
      <c r="A28">
        <v>78</v>
      </c>
    </row>
    <row r="31" spans="1:9">
      <c r="A31" t="s">
        <v>31</v>
      </c>
      <c r="F31" t="s">
        <v>36</v>
      </c>
    </row>
    <row r="32" spans="1:9" ht="15.5" thickBot="1"/>
    <row r="33" spans="1:7">
      <c r="A33" s="3" t="s">
        <v>32</v>
      </c>
      <c r="B33" s="3" t="s">
        <v>33</v>
      </c>
      <c r="C33" s="3" t="s">
        <v>34</v>
      </c>
      <c r="D33" s="3" t="s">
        <v>35</v>
      </c>
      <c r="F33" s="3">
        <v>50</v>
      </c>
      <c r="G33" s="3">
        <v>242</v>
      </c>
    </row>
    <row r="34" spans="1:7" ht="15.5" thickBot="1">
      <c r="A34" s="2">
        <v>1</v>
      </c>
      <c r="B34" s="2">
        <v>9.6013838892831024E+244</v>
      </c>
      <c r="C34" s="2">
        <v>-9.6013838892831024E+244</v>
      </c>
      <c r="D34" s="2">
        <v>65535</v>
      </c>
      <c r="F34" s="2" t="s">
        <v>37</v>
      </c>
      <c r="G34" s="2" t="s">
        <v>6</v>
      </c>
    </row>
    <row r="42" spans="1:7">
      <c r="E42">
        <f>(1-0.9987)*10^4</f>
        <v>12.999999999999678</v>
      </c>
    </row>
    <row r="58" spans="1:8">
      <c r="A58" s="1" t="s">
        <v>87</v>
      </c>
      <c r="B58">
        <v>1</v>
      </c>
      <c r="C58">
        <v>4</v>
      </c>
      <c r="D58">
        <v>5</v>
      </c>
      <c r="E58">
        <v>7</v>
      </c>
      <c r="F58">
        <v>6</v>
      </c>
      <c r="G58">
        <v>7</v>
      </c>
      <c r="H58">
        <v>1</v>
      </c>
    </row>
    <row r="59" spans="1:8">
      <c r="A59" t="s">
        <v>88</v>
      </c>
      <c r="B59">
        <v>2</v>
      </c>
      <c r="C59">
        <v>3</v>
      </c>
      <c r="D59">
        <v>4</v>
      </c>
      <c r="E59">
        <v>5</v>
      </c>
      <c r="F59">
        <v>5</v>
      </c>
      <c r="G59">
        <v>5</v>
      </c>
      <c r="H59">
        <v>4</v>
      </c>
    </row>
    <row r="63" spans="1:8">
      <c r="B63">
        <f>1-_xlfn.NORM.S.DIST(3,TRUE)</f>
        <v>1.3498980316301035E-3</v>
      </c>
    </row>
    <row r="64" spans="1:8">
      <c r="B64">
        <f>10^4*B63</f>
        <v>13.498980316301035</v>
      </c>
    </row>
    <row r="66" spans="4:10">
      <c r="D66" t="s">
        <v>89</v>
      </c>
      <c r="H66" t="s">
        <v>60</v>
      </c>
    </row>
    <row r="67" spans="4:10" ht="15.5" thickBot="1"/>
    <row r="68" spans="4:10">
      <c r="D68" s="3"/>
      <c r="E68" s="3" t="s">
        <v>88</v>
      </c>
      <c r="F68" s="3" t="s">
        <v>87</v>
      </c>
      <c r="H68" s="3"/>
      <c r="I68" s="3" t="s">
        <v>87</v>
      </c>
      <c r="J68" s="3" t="s">
        <v>88</v>
      </c>
    </row>
    <row r="69" spans="4:10">
      <c r="D69" t="s">
        <v>45</v>
      </c>
      <c r="E69">
        <v>4</v>
      </c>
      <c r="F69">
        <v>4.4285714285714288</v>
      </c>
      <c r="H69" t="s">
        <v>45</v>
      </c>
      <c r="I69">
        <v>4.4285714285714288</v>
      </c>
      <c r="J69">
        <v>4</v>
      </c>
    </row>
    <row r="70" spans="4:10">
      <c r="D70" t="s">
        <v>61</v>
      </c>
      <c r="E70">
        <v>1.3333333333333333</v>
      </c>
      <c r="F70">
        <v>6.6190476190476204</v>
      </c>
      <c r="H70" t="s">
        <v>61</v>
      </c>
      <c r="I70">
        <v>6.6190476190476204</v>
      </c>
      <c r="J70">
        <v>1.3333333333333333</v>
      </c>
    </row>
    <row r="71" spans="4:10">
      <c r="D71" t="s">
        <v>13</v>
      </c>
      <c r="E71">
        <v>7</v>
      </c>
      <c r="F71">
        <v>7</v>
      </c>
      <c r="H71" t="s">
        <v>13</v>
      </c>
      <c r="I71">
        <v>7</v>
      </c>
      <c r="J71">
        <v>7</v>
      </c>
    </row>
    <row r="72" spans="4:10">
      <c r="D72" t="s">
        <v>63</v>
      </c>
      <c r="E72">
        <v>0</v>
      </c>
      <c r="H72" t="s">
        <v>62</v>
      </c>
      <c r="I72">
        <v>0.78543394045593917</v>
      </c>
    </row>
    <row r="73" spans="4:10">
      <c r="D73" t="s">
        <v>19</v>
      </c>
      <c r="E73">
        <v>8</v>
      </c>
      <c r="H73" t="s">
        <v>63</v>
      </c>
      <c r="I73">
        <v>0</v>
      </c>
    </row>
    <row r="74" spans="4:10">
      <c r="D74" t="s">
        <v>25</v>
      </c>
      <c r="E74">
        <v>-0.40209034644789349</v>
      </c>
      <c r="H74" t="s">
        <v>19</v>
      </c>
      <c r="I74">
        <v>6</v>
      </c>
    </row>
    <row r="75" spans="4:10">
      <c r="D75" t="s">
        <v>64</v>
      </c>
      <c r="E75">
        <v>0.34907317485651757</v>
      </c>
      <c r="H75" t="s">
        <v>25</v>
      </c>
      <c r="I75">
        <v>0.62554324217122426</v>
      </c>
    </row>
    <row r="76" spans="4:10">
      <c r="D76" t="s">
        <v>65</v>
      </c>
      <c r="E76">
        <v>1.8595480375308981</v>
      </c>
      <c r="H76" t="s">
        <v>64</v>
      </c>
      <c r="I76">
        <v>0.27732321161096851</v>
      </c>
    </row>
    <row r="77" spans="4:10">
      <c r="D77" t="s">
        <v>66</v>
      </c>
      <c r="E77">
        <v>0.69814634971303513</v>
      </c>
      <c r="H77" t="s">
        <v>65</v>
      </c>
      <c r="I77">
        <v>1.9431802805153031</v>
      </c>
    </row>
    <row r="78" spans="4:10" ht="15.5" thickBot="1">
      <c r="D78" s="2" t="s">
        <v>67</v>
      </c>
      <c r="E78" s="2">
        <v>2.3060041352041671</v>
      </c>
      <c r="F78" s="2"/>
      <c r="H78" t="s">
        <v>66</v>
      </c>
      <c r="I78">
        <v>0.55464642322193702</v>
      </c>
    </row>
    <row r="79" spans="4:10" ht="15.5" thickBot="1">
      <c r="H79" s="2" t="s">
        <v>67</v>
      </c>
      <c r="I79" s="2">
        <v>2.4469118511449697</v>
      </c>
      <c r="J79" s="2"/>
    </row>
    <row r="90" spans="3:10">
      <c r="C90" s="9" t="s">
        <v>90</v>
      </c>
      <c r="D90" s="10">
        <v>36</v>
      </c>
      <c r="E90" s="10">
        <v>55</v>
      </c>
      <c r="F90" s="10">
        <v>49</v>
      </c>
      <c r="G90" s="10">
        <v>42</v>
      </c>
      <c r="H90" s="10">
        <v>51</v>
      </c>
      <c r="I90" s="10">
        <v>42</v>
      </c>
      <c r="J90" s="10">
        <v>40</v>
      </c>
    </row>
    <row r="91" spans="3:10">
      <c r="C91" s="9" t="s">
        <v>91</v>
      </c>
      <c r="D91" s="10">
        <v>995</v>
      </c>
      <c r="E91" s="10">
        <v>1425</v>
      </c>
      <c r="F91" s="10">
        <v>1396</v>
      </c>
      <c r="G91" s="10">
        <v>1418</v>
      </c>
      <c r="H91" s="10">
        <v>1502</v>
      </c>
      <c r="I91" s="10">
        <v>1256</v>
      </c>
      <c r="J91" s="10">
        <v>1189</v>
      </c>
    </row>
    <row r="93" spans="3:10">
      <c r="C93" t="str" cm="1">
        <f t="array" ref="C93:D100">TRANSPOSE(C90:J91)</f>
        <v>Mass</v>
      </c>
      <c r="D93" t="str">
        <v>Rate</v>
      </c>
    </row>
    <row r="94" spans="3:10">
      <c r="C94">
        <v>36</v>
      </c>
      <c r="D94">
        <v>995</v>
      </c>
      <c r="F94" t="s">
        <v>7</v>
      </c>
    </row>
    <row r="95" spans="3:10" ht="15.5" thickBot="1">
      <c r="C95">
        <v>55</v>
      </c>
      <c r="D95">
        <v>1425</v>
      </c>
    </row>
    <row r="96" spans="3:10">
      <c r="C96">
        <v>49</v>
      </c>
      <c r="D96">
        <v>1396</v>
      </c>
      <c r="F96" s="4" t="s">
        <v>8</v>
      </c>
      <c r="G96" s="4"/>
    </row>
    <row r="97" spans="3:14">
      <c r="C97">
        <v>42</v>
      </c>
      <c r="D97">
        <v>1418</v>
      </c>
      <c r="F97" t="s">
        <v>9</v>
      </c>
      <c r="G97">
        <v>0.82699863942285634</v>
      </c>
    </row>
    <row r="98" spans="3:14">
      <c r="C98">
        <v>51</v>
      </c>
      <c r="D98">
        <v>1502</v>
      </c>
      <c r="F98" t="s">
        <v>10</v>
      </c>
      <c r="G98">
        <v>0.68392674960725552</v>
      </c>
    </row>
    <row r="99" spans="3:14">
      <c r="C99">
        <v>42</v>
      </c>
      <c r="D99">
        <v>1256</v>
      </c>
      <c r="F99" t="s">
        <v>11</v>
      </c>
      <c r="G99">
        <v>0.62071209952870665</v>
      </c>
    </row>
    <row r="100" spans="3:14">
      <c r="C100">
        <v>40</v>
      </c>
      <c r="D100">
        <v>1189</v>
      </c>
      <c r="F100" t="s">
        <v>12</v>
      </c>
      <c r="G100">
        <v>108.40881141943555</v>
      </c>
    </row>
    <row r="101" spans="3:14" ht="15.5" thickBot="1">
      <c r="F101" s="2" t="s">
        <v>13</v>
      </c>
      <c r="G101" s="2">
        <v>7</v>
      </c>
    </row>
    <row r="103" spans="3:14" ht="15.5" thickBot="1">
      <c r="F103" t="s">
        <v>14</v>
      </c>
    </row>
    <row r="104" spans="3:14">
      <c r="F104" s="3"/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spans="3:14">
      <c r="F105" t="s">
        <v>15</v>
      </c>
      <c r="G105">
        <v>1</v>
      </c>
      <c r="H105">
        <v>127151.36231884055</v>
      </c>
      <c r="I105">
        <v>127151.36231884055</v>
      </c>
      <c r="J105">
        <v>10.819117858873314</v>
      </c>
      <c r="K105">
        <v>2.1731664607870321E-2</v>
      </c>
    </row>
    <row r="106" spans="3:14">
      <c r="F106" t="s">
        <v>16</v>
      </c>
      <c r="G106">
        <v>5</v>
      </c>
      <c r="H106">
        <v>58762.351966873706</v>
      </c>
      <c r="I106">
        <v>11752.470393374741</v>
      </c>
    </row>
    <row r="107" spans="3:14" ht="15.5" thickBot="1">
      <c r="F107" s="2" t="s">
        <v>17</v>
      </c>
      <c r="G107" s="2">
        <v>6</v>
      </c>
      <c r="H107" s="2">
        <v>185913.71428571426</v>
      </c>
      <c r="I107" s="2"/>
      <c r="J107" s="2"/>
      <c r="K107" s="2"/>
    </row>
    <row r="108" spans="3:14" ht="15.5" thickBot="1"/>
    <row r="109" spans="3:14">
      <c r="F109" s="3"/>
      <c r="G109" s="3" t="s">
        <v>24</v>
      </c>
      <c r="H109" s="3" t="s">
        <v>12</v>
      </c>
      <c r="I109" s="3" t="s">
        <v>25</v>
      </c>
      <c r="J109" s="3" t="s">
        <v>26</v>
      </c>
      <c r="K109" s="3" t="s">
        <v>27</v>
      </c>
      <c r="L109" s="3" t="s">
        <v>28</v>
      </c>
      <c r="M109" s="3" t="s">
        <v>29</v>
      </c>
      <c r="N109" s="3" t="s">
        <v>30</v>
      </c>
    </row>
    <row r="110" spans="3:14">
      <c r="F110" t="s">
        <v>18</v>
      </c>
      <c r="G110">
        <v>345.70186335403741</v>
      </c>
      <c r="H110">
        <v>296.48994694783079</v>
      </c>
      <c r="I110">
        <v>1.165981737029572</v>
      </c>
      <c r="J110">
        <v>0.2962098798809632</v>
      </c>
      <c r="K110">
        <v>-416.44980871883115</v>
      </c>
      <c r="L110">
        <v>1107.8535354269061</v>
      </c>
      <c r="M110">
        <v>-416.44980871883115</v>
      </c>
      <c r="N110">
        <v>1107.8535354269061</v>
      </c>
    </row>
    <row r="111" spans="3:14" ht="15.5" thickBot="1">
      <c r="F111" s="2" t="s">
        <v>90</v>
      </c>
      <c r="G111" s="2">
        <v>21.463768115942027</v>
      </c>
      <c r="H111" s="2">
        <v>6.5254436223715135</v>
      </c>
      <c r="I111" s="2">
        <v>3.2892427485476525</v>
      </c>
      <c r="J111" s="2">
        <v>2.1731664607870304E-2</v>
      </c>
      <c r="K111" s="2">
        <v>4.6895812708049789</v>
      </c>
      <c r="L111" s="2">
        <v>38.237954961079076</v>
      </c>
      <c r="M111" s="2">
        <v>4.6895812708049789</v>
      </c>
      <c r="N111" s="2">
        <v>38.237954961079076</v>
      </c>
    </row>
    <row r="115" spans="6:9">
      <c r="F115" t="s">
        <v>31</v>
      </c>
    </row>
    <row r="116" spans="6:9" ht="15.5" thickBot="1"/>
    <row r="117" spans="6:9">
      <c r="F117" s="3" t="s">
        <v>32</v>
      </c>
      <c r="G117" s="3" t="s">
        <v>92</v>
      </c>
      <c r="H117" s="3" t="s">
        <v>34</v>
      </c>
      <c r="I117" s="3" t="s">
        <v>35</v>
      </c>
    </row>
    <row r="118" spans="6:9">
      <c r="F118">
        <v>1</v>
      </c>
      <c r="G118">
        <v>1118.3975155279504</v>
      </c>
      <c r="H118">
        <v>-123.39751552795042</v>
      </c>
      <c r="I118">
        <v>-1.246902385697318</v>
      </c>
    </row>
    <row r="119" spans="6:9">
      <c r="F119">
        <v>2</v>
      </c>
      <c r="G119">
        <v>1526.2091097308489</v>
      </c>
      <c r="H119">
        <v>-101.20910973084892</v>
      </c>
      <c r="I119">
        <v>-1.022693851150613</v>
      </c>
    </row>
    <row r="120" spans="6:9">
      <c r="F120">
        <v>3</v>
      </c>
      <c r="G120">
        <v>1397.4265010351967</v>
      </c>
      <c r="H120">
        <v>-1.4265010351966794</v>
      </c>
      <c r="I120">
        <v>-1.4414451833785449E-2</v>
      </c>
    </row>
    <row r="121" spans="6:9">
      <c r="F121">
        <v>4</v>
      </c>
      <c r="G121">
        <v>1247.1801242236024</v>
      </c>
      <c r="H121">
        <v>170.81987577639757</v>
      </c>
      <c r="I121">
        <v>1.7260939956434098</v>
      </c>
    </row>
    <row r="122" spans="6:9">
      <c r="F122">
        <v>5</v>
      </c>
      <c r="G122">
        <v>1440.3540372670809</v>
      </c>
      <c r="H122">
        <v>61.645962732919088</v>
      </c>
      <c r="I122">
        <v>0.6229177116849971</v>
      </c>
    </row>
    <row r="123" spans="6:9">
      <c r="F123">
        <v>6</v>
      </c>
      <c r="G123">
        <v>1247.1801242236024</v>
      </c>
      <c r="H123">
        <v>8.8198757763975664</v>
      </c>
      <c r="I123">
        <v>8.9122735576091017E-2</v>
      </c>
    </row>
    <row r="124" spans="6:9" ht="15.5" thickBot="1">
      <c r="F124" s="2">
        <v>7</v>
      </c>
      <c r="G124" s="2">
        <v>1204.2525879917184</v>
      </c>
      <c r="H124" s="2">
        <v>-15.252587991718428</v>
      </c>
      <c r="I124" s="2">
        <v>-0.15412375422278377</v>
      </c>
    </row>
  </sheetData>
  <sortState xmlns:xlrd2="http://schemas.microsoft.com/office/spreadsheetml/2017/richdata2" ref="F33:G34">
    <sortCondition ref="G34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43AB-9C3C-49D1-A3E6-E1FCFD373526}">
  <dimension ref="A2:O105"/>
  <sheetViews>
    <sheetView topLeftCell="A63" zoomScale="58" zoomScaleNormal="36" workbookViewId="0">
      <selection activeCell="E81" sqref="E81"/>
    </sheetView>
  </sheetViews>
  <sheetFormatPr defaultRowHeight="14.75"/>
  <cols>
    <col min="1" max="1" width="12.40625" customWidth="1"/>
    <col min="2" max="2" width="11.86328125" customWidth="1"/>
    <col min="3" max="3" width="30.86328125" bestFit="1" customWidth="1"/>
    <col min="4" max="4" width="15.40625" bestFit="1" customWidth="1"/>
    <col min="5" max="5" width="13.58984375" bestFit="1" customWidth="1"/>
    <col min="6" max="6" width="17.1796875" bestFit="1" customWidth="1"/>
    <col min="7" max="7" width="15.31640625" bestFit="1" customWidth="1"/>
    <col min="8" max="8" width="15.81640625" customWidth="1"/>
    <col min="9" max="9" width="8.86328125" bestFit="1" customWidth="1"/>
    <col min="10" max="10" width="13" bestFit="1" customWidth="1"/>
    <col min="11" max="11" width="12.40625" bestFit="1" customWidth="1"/>
    <col min="12" max="12" width="12.6796875" bestFit="1" customWidth="1"/>
    <col min="13" max="13" width="12.04296875" bestFit="1" customWidth="1"/>
    <col min="14" max="14" width="8.76953125" bestFit="1" customWidth="1"/>
    <col min="15" max="15" width="11.6796875" bestFit="1" customWidth="1"/>
    <col min="16" max="19" width="8.76953125" bestFit="1" customWidth="1"/>
  </cols>
  <sheetData>
    <row r="2" spans="1:15">
      <c r="A2" s="1"/>
    </row>
    <row r="4" spans="1:15">
      <c r="B4" s="13" t="s">
        <v>5</v>
      </c>
      <c r="C4" s="12">
        <v>80</v>
      </c>
      <c r="D4" s="12">
        <v>81</v>
      </c>
      <c r="E4" s="12">
        <v>81</v>
      </c>
      <c r="F4" s="12">
        <v>84</v>
      </c>
      <c r="G4" s="12">
        <v>83</v>
      </c>
      <c r="H4" s="12">
        <v>86</v>
      </c>
      <c r="I4" s="12">
        <v>79</v>
      </c>
      <c r="J4" s="12">
        <v>82</v>
      </c>
      <c r="K4" s="12">
        <v>83</v>
      </c>
      <c r="L4" s="12">
        <v>78</v>
      </c>
    </row>
    <row r="5" spans="1:15">
      <c r="A5" s="16"/>
      <c r="B5" s="1" t="s">
        <v>6</v>
      </c>
      <c r="C5">
        <v>242</v>
      </c>
      <c r="D5" s="14">
        <v>245</v>
      </c>
      <c r="E5" s="14">
        <v>244</v>
      </c>
      <c r="F5" s="14">
        <v>248</v>
      </c>
      <c r="G5" s="14">
        <v>247</v>
      </c>
      <c r="H5" s="14">
        <v>248</v>
      </c>
      <c r="I5" s="14">
        <v>242</v>
      </c>
      <c r="J5" s="18">
        <v>244</v>
      </c>
      <c r="K5" s="17">
        <v>246</v>
      </c>
      <c r="L5">
        <v>242</v>
      </c>
    </row>
    <row r="6" spans="1:15">
      <c r="A6" s="1"/>
      <c r="B6" s="1"/>
    </row>
    <row r="7" spans="1:15">
      <c r="A7" s="1"/>
      <c r="B7" t="str" cm="1">
        <f t="array" ref="B7:C17">TRANSPOSE(B4:L5)</f>
        <v>SCORE</v>
      </c>
      <c r="C7" t="str">
        <v>HARD1</v>
      </c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>
      <c r="B8">
        <v>80</v>
      </c>
      <c r="C8">
        <v>242</v>
      </c>
      <c r="N8" s="22"/>
      <c r="O8" s="22"/>
    </row>
    <row r="9" spans="1:15">
      <c r="B9">
        <v>81</v>
      </c>
      <c r="C9">
        <v>245</v>
      </c>
      <c r="E9" t="s">
        <v>7</v>
      </c>
      <c r="N9" s="22"/>
      <c r="O9" s="22"/>
    </row>
    <row r="10" spans="1:15" ht="15.5" thickBot="1">
      <c r="B10">
        <v>81</v>
      </c>
      <c r="C10">
        <v>244</v>
      </c>
      <c r="N10" s="22"/>
      <c r="O10" s="22"/>
    </row>
    <row r="11" spans="1:15">
      <c r="B11">
        <v>84</v>
      </c>
      <c r="C11">
        <v>248</v>
      </c>
      <c r="E11" s="23" t="s">
        <v>8</v>
      </c>
      <c r="F11" s="23"/>
      <c r="N11" s="22"/>
      <c r="O11" s="22"/>
    </row>
    <row r="12" spans="1:15">
      <c r="B12">
        <v>83</v>
      </c>
      <c r="C12">
        <v>247</v>
      </c>
      <c r="E12" s="19" t="s">
        <v>9</v>
      </c>
      <c r="F12" s="19">
        <v>0.93347276002685353</v>
      </c>
      <c r="N12" s="22"/>
      <c r="O12" s="22"/>
    </row>
    <row r="13" spans="1:15">
      <c r="B13">
        <v>86</v>
      </c>
      <c r="C13">
        <v>248</v>
      </c>
      <c r="E13" s="19" t="s">
        <v>10</v>
      </c>
      <c r="F13" s="19">
        <v>0.87137139371215167</v>
      </c>
      <c r="N13" s="22"/>
      <c r="O13" s="22"/>
    </row>
    <row r="14" spans="1:15">
      <c r="B14">
        <v>79</v>
      </c>
      <c r="C14">
        <v>242</v>
      </c>
      <c r="E14" s="19" t="s">
        <v>11</v>
      </c>
      <c r="F14" s="19">
        <v>0.85529281792617062</v>
      </c>
      <c r="N14" s="22"/>
      <c r="O14" s="22"/>
    </row>
    <row r="15" spans="1:15">
      <c r="B15">
        <v>82</v>
      </c>
      <c r="C15">
        <v>244</v>
      </c>
      <c r="E15" s="19" t="s">
        <v>12</v>
      </c>
      <c r="F15" s="19">
        <v>0.91085372621328253</v>
      </c>
      <c r="N15" s="22"/>
      <c r="O15" s="22"/>
    </row>
    <row r="16" spans="1:15" ht="15.5" thickBot="1">
      <c r="B16">
        <v>83</v>
      </c>
      <c r="C16">
        <v>246</v>
      </c>
      <c r="E16" s="20" t="s">
        <v>13</v>
      </c>
      <c r="F16" s="20">
        <v>10</v>
      </c>
      <c r="N16" s="22"/>
      <c r="O16" s="22"/>
    </row>
    <row r="17" spans="2:15">
      <c r="B17">
        <v>78</v>
      </c>
      <c r="C17">
        <v>242</v>
      </c>
      <c r="N17" s="22"/>
      <c r="O17" s="22"/>
    </row>
    <row r="18" spans="2:15" ht="15.5" thickBot="1">
      <c r="E18" t="s">
        <v>14</v>
      </c>
      <c r="N18" s="22"/>
      <c r="O18" s="22"/>
    </row>
    <row r="19" spans="2:15">
      <c r="E19" s="21"/>
      <c r="F19" s="21" t="s">
        <v>19</v>
      </c>
      <c r="G19" s="21" t="s">
        <v>20</v>
      </c>
      <c r="H19" s="21" t="s">
        <v>21</v>
      </c>
      <c r="I19" s="21" t="s">
        <v>22</v>
      </c>
      <c r="J19" s="21" t="s">
        <v>23</v>
      </c>
      <c r="N19" s="22"/>
      <c r="O19" s="22"/>
    </row>
    <row r="20" spans="2:15">
      <c r="E20" s="19" t="s">
        <v>15</v>
      </c>
      <c r="F20" s="19">
        <v>1</v>
      </c>
      <c r="G20" s="19">
        <v>44.962763915547022</v>
      </c>
      <c r="H20" s="19">
        <v>44.962763915547022</v>
      </c>
      <c r="I20" s="19">
        <v>54.194563331405462</v>
      </c>
      <c r="J20" s="19">
        <v>7.904532222334184E-5</v>
      </c>
      <c r="N20" s="22"/>
      <c r="O20" s="22"/>
    </row>
    <row r="21" spans="2:15">
      <c r="E21" s="19" t="s">
        <v>16</v>
      </c>
      <c r="F21" s="19">
        <v>8</v>
      </c>
      <c r="G21" s="19">
        <v>6.6372360844529714</v>
      </c>
      <c r="H21" s="19">
        <v>0.82965451055662143</v>
      </c>
      <c r="I21" s="19"/>
      <c r="J21" s="19"/>
      <c r="N21" s="22"/>
      <c r="O21" s="22"/>
    </row>
    <row r="22" spans="2:15" ht="15.5" thickBot="1">
      <c r="E22" s="20" t="s">
        <v>17</v>
      </c>
      <c r="F22" s="20">
        <v>9</v>
      </c>
      <c r="G22" s="20">
        <v>51.599999999999994</v>
      </c>
      <c r="H22" s="20"/>
      <c r="I22" s="20"/>
      <c r="J22" s="20"/>
      <c r="N22" s="22"/>
      <c r="O22" s="22"/>
    </row>
    <row r="23" spans="2:15" ht="15.5" thickBot="1">
      <c r="N23" s="22"/>
      <c r="O23" s="22"/>
    </row>
    <row r="24" spans="2:15">
      <c r="E24" s="21"/>
      <c r="F24" s="21" t="s">
        <v>24</v>
      </c>
      <c r="G24" s="21" t="s">
        <v>12</v>
      </c>
      <c r="H24" s="21" t="s">
        <v>25</v>
      </c>
      <c r="I24" s="21" t="s">
        <v>26</v>
      </c>
      <c r="J24" s="21" t="s">
        <v>27</v>
      </c>
      <c r="K24" s="21" t="s">
        <v>28</v>
      </c>
      <c r="L24" s="21" t="s">
        <v>29</v>
      </c>
      <c r="M24" s="21" t="s">
        <v>30</v>
      </c>
      <c r="N24" s="22"/>
      <c r="O24" s="22"/>
    </row>
    <row r="25" spans="2:15">
      <c r="E25" s="19" t="s">
        <v>18</v>
      </c>
      <c r="F25" s="19">
        <v>168.90211132437619</v>
      </c>
      <c r="G25" s="19">
        <v>10.313860655045449</v>
      </c>
      <c r="H25" s="19">
        <v>16.376225835642909</v>
      </c>
      <c r="I25" s="19">
        <v>1.9477772447750408E-7</v>
      </c>
      <c r="J25" s="19">
        <v>145.11830600392182</v>
      </c>
      <c r="K25" s="19">
        <v>192.68591664483057</v>
      </c>
      <c r="L25" s="19">
        <v>145.11830600392182</v>
      </c>
      <c r="M25" s="19">
        <v>192.68591664483057</v>
      </c>
      <c r="N25" s="22"/>
      <c r="O25" s="22"/>
    </row>
    <row r="26" spans="2:15" ht="15.5" thickBot="1">
      <c r="E26" s="20" t="s">
        <v>5</v>
      </c>
      <c r="F26" s="20">
        <v>0.92898272552783123</v>
      </c>
      <c r="G26" s="20">
        <v>0.12619140555528971</v>
      </c>
      <c r="H26" s="20">
        <v>7.3616956831565306</v>
      </c>
      <c r="I26" s="20">
        <v>7.9045322223341569E-5</v>
      </c>
      <c r="J26" s="20">
        <v>0.63798482249010702</v>
      </c>
      <c r="K26" s="20">
        <v>1.2199806285655554</v>
      </c>
      <c r="L26" s="20">
        <v>0.63798482249010702</v>
      </c>
      <c r="M26" s="20">
        <v>1.2199806285655554</v>
      </c>
      <c r="N26" s="22"/>
      <c r="O26" s="22"/>
    </row>
    <row r="27" spans="2:15">
      <c r="N27" s="22"/>
      <c r="O27" s="22"/>
    </row>
    <row r="28" spans="2:15">
      <c r="N28" s="22"/>
      <c r="O28" s="22"/>
    </row>
    <row r="29" spans="2:15">
      <c r="N29" s="22"/>
      <c r="O29" s="22"/>
    </row>
    <row r="30" spans="2:15"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2:15">
      <c r="B31" s="16"/>
      <c r="C31" s="14"/>
      <c r="D31" s="1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2:15">
      <c r="B32" s="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2:15">
      <c r="B33" s="16"/>
      <c r="C33" s="14" t="s">
        <v>103</v>
      </c>
      <c r="D33" s="15">
        <f>(245-F25) -F26*81</f>
        <v>0.85028790786947184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2:15"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2:15">
      <c r="C35" t="s">
        <v>94</v>
      </c>
      <c r="D35">
        <f>(F26-1)/G26</f>
        <v>-0.56277425677022941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2:15">
      <c r="C36" t="s">
        <v>102</v>
      </c>
      <c r="D36">
        <f>TDIST(ABS(D35),8,1)</f>
        <v>0.29450385691689107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2:15"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2:15"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2:15">
      <c r="C39" s="7"/>
      <c r="D39" s="7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2:15"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2:15"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2:15"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7" spans="2:15">
      <c r="C47" s="6"/>
      <c r="D47" s="6"/>
      <c r="E47" s="6"/>
      <c r="F47" s="6"/>
      <c r="G47" s="6"/>
      <c r="H47" s="6"/>
    </row>
    <row r="52" spans="3:11">
      <c r="C52" s="6"/>
      <c r="D52" s="6"/>
      <c r="E52" s="6"/>
      <c r="F52" s="6"/>
      <c r="G52" s="6"/>
      <c r="H52" s="6"/>
      <c r="I52" s="6"/>
      <c r="J52" s="6"/>
      <c r="K52" s="6"/>
    </row>
    <row r="69" spans="3:13">
      <c r="C69" s="6"/>
      <c r="D69" s="6"/>
      <c r="E69" s="6"/>
      <c r="F69" s="6"/>
    </row>
    <row r="75" spans="3:13">
      <c r="C75" s="13" t="s">
        <v>100</v>
      </c>
      <c r="D75" s="12">
        <v>248</v>
      </c>
      <c r="E75" s="12">
        <v>246</v>
      </c>
      <c r="F75" s="12">
        <v>245</v>
      </c>
      <c r="G75" s="12">
        <v>251</v>
      </c>
      <c r="H75" s="12">
        <v>248</v>
      </c>
      <c r="I75" s="12">
        <v>250</v>
      </c>
      <c r="J75" s="12">
        <v>247</v>
      </c>
      <c r="K75" s="12">
        <v>246</v>
      </c>
      <c r="L75" s="12">
        <v>243</v>
      </c>
      <c r="M75" s="12">
        <v>244</v>
      </c>
    </row>
    <row r="76" spans="3:13">
      <c r="C76" s="13" t="s">
        <v>99</v>
      </c>
      <c r="D76" s="12">
        <v>250</v>
      </c>
      <c r="E76" s="12">
        <v>247</v>
      </c>
      <c r="F76" s="12">
        <v>246</v>
      </c>
      <c r="G76" s="12">
        <v>251</v>
      </c>
      <c r="H76" s="12">
        <v>251</v>
      </c>
      <c r="I76" s="12">
        <v>253</v>
      </c>
      <c r="J76" s="12">
        <v>248</v>
      </c>
      <c r="K76" s="12">
        <v>246</v>
      </c>
      <c r="L76" s="12">
        <v>249</v>
      </c>
      <c r="M76" s="12">
        <v>247</v>
      </c>
    </row>
    <row r="77" spans="3:13">
      <c r="C77" t="s">
        <v>0</v>
      </c>
      <c r="D77">
        <f>D75-D76</f>
        <v>-2</v>
      </c>
      <c r="E77">
        <f>E75-E76</f>
        <v>-1</v>
      </c>
      <c r="F77">
        <f>F75-F76</f>
        <v>-1</v>
      </c>
      <c r="G77">
        <f>G75-G76</f>
        <v>0</v>
      </c>
      <c r="H77">
        <f>H75-H76</f>
        <v>-3</v>
      </c>
      <c r="I77">
        <f>I75-I76</f>
        <v>-3</v>
      </c>
      <c r="J77">
        <f>J75-J76</f>
        <v>-1</v>
      </c>
      <c r="K77">
        <f>K75-K76</f>
        <v>0</v>
      </c>
      <c r="L77">
        <f>L75-L76</f>
        <v>-6</v>
      </c>
      <c r="M77">
        <f>M75-M76</f>
        <v>-3</v>
      </c>
    </row>
    <row r="78" spans="3:13">
      <c r="C78" s="1" t="s">
        <v>68</v>
      </c>
      <c r="D78" s="1">
        <f>STDEV(D77:M77)</f>
        <v>1.8257418583505538</v>
      </c>
    </row>
    <row r="79" spans="3:13">
      <c r="C79" s="1" t="s">
        <v>1</v>
      </c>
      <c r="D79" s="1">
        <f>AVERAGE(D77:M77)</f>
        <v>-2</v>
      </c>
      <c r="F79" t="s">
        <v>101</v>
      </c>
      <c r="G79">
        <f>D79+D92*(D78/SQRT(10))</f>
        <v>-0.94165175487593711</v>
      </c>
    </row>
    <row r="81" spans="1:12">
      <c r="C81" t="s">
        <v>60</v>
      </c>
    </row>
    <row r="82" spans="1:12" ht="15.5" thickBot="1"/>
    <row r="83" spans="1:12">
      <c r="C83" s="21"/>
      <c r="D83" s="21" t="s">
        <v>100</v>
      </c>
      <c r="E83" s="21" t="s">
        <v>99</v>
      </c>
    </row>
    <row r="84" spans="1:12">
      <c r="C84" s="19" t="s">
        <v>45</v>
      </c>
      <c r="D84" s="19">
        <v>246.8</v>
      </c>
      <c r="E84" s="19">
        <v>248.8</v>
      </c>
    </row>
    <row r="85" spans="1:12">
      <c r="C85" s="19" t="s">
        <v>61</v>
      </c>
      <c r="D85" s="19">
        <v>6.3999999999999995</v>
      </c>
      <c r="E85" s="19">
        <v>5.7333333333333325</v>
      </c>
    </row>
    <row r="86" spans="1:12">
      <c r="C86" s="19" t="s">
        <v>13</v>
      </c>
      <c r="D86" s="19">
        <v>10</v>
      </c>
      <c r="E86" s="19">
        <v>10</v>
      </c>
    </row>
    <row r="87" spans="1:12">
      <c r="C87" s="19" t="s">
        <v>62</v>
      </c>
      <c r="D87" s="19">
        <v>0.72637199771863969</v>
      </c>
      <c r="E87" s="19"/>
    </row>
    <row r="88" spans="1:12">
      <c r="C88" s="19" t="s">
        <v>63</v>
      </c>
      <c r="D88" s="19">
        <v>0</v>
      </c>
      <c r="E88" s="19"/>
    </row>
    <row r="89" spans="1:12">
      <c r="C89" s="19" t="s">
        <v>19</v>
      </c>
      <c r="D89" s="19">
        <v>9</v>
      </c>
      <c r="E89" s="19"/>
    </row>
    <row r="90" spans="1:12">
      <c r="C90" s="19" t="s">
        <v>25</v>
      </c>
      <c r="D90" s="19">
        <v>-3.4641016151377548</v>
      </c>
      <c r="E90" s="19"/>
      <c r="F90" t="s">
        <v>98</v>
      </c>
    </row>
    <row r="91" spans="1:12">
      <c r="C91" s="19" t="s">
        <v>64</v>
      </c>
      <c r="D91" s="19">
        <v>3.5573146147583308E-3</v>
      </c>
      <c r="E91" s="19"/>
    </row>
    <row r="92" spans="1:12">
      <c r="C92" s="19" t="s">
        <v>65</v>
      </c>
      <c r="D92" s="19">
        <v>1.8331129326562374</v>
      </c>
      <c r="E92" s="19"/>
      <c r="F92" t="s">
        <v>97</v>
      </c>
    </row>
    <row r="93" spans="1:12">
      <c r="C93" s="19" t="s">
        <v>66</v>
      </c>
      <c r="D93" s="19">
        <v>7.1146292295166617E-3</v>
      </c>
      <c r="E93" s="19"/>
    </row>
    <row r="94" spans="1:12" ht="15.5" thickBot="1">
      <c r="C94" s="20" t="s">
        <v>67</v>
      </c>
      <c r="D94" s="20">
        <v>2.2621571627982053</v>
      </c>
      <c r="E94" s="20"/>
    </row>
    <row r="95" spans="1:12">
      <c r="A95" s="10">
        <v>1.1599999999999999</v>
      </c>
      <c r="B95" s="10">
        <v>2.09</v>
      </c>
      <c r="C95" s="10">
        <v>0.97</v>
      </c>
      <c r="D95" s="10">
        <v>1.59</v>
      </c>
      <c r="E95" s="10">
        <v>4.5999999999999996</v>
      </c>
      <c r="F95" s="10">
        <v>0.32</v>
      </c>
      <c r="G95" s="10">
        <v>0.55000000000000004</v>
      </c>
      <c r="H95" s="10">
        <v>1.45</v>
      </c>
      <c r="I95" s="10">
        <v>0.19</v>
      </c>
      <c r="J95" s="10">
        <v>4.47</v>
      </c>
      <c r="K95" s="10">
        <v>1.2</v>
      </c>
      <c r="L95" s="10">
        <v>3.5</v>
      </c>
    </row>
    <row r="96" spans="1:12">
      <c r="A96">
        <v>5.0199999999999996</v>
      </c>
      <c r="B96" s="10">
        <v>4.67</v>
      </c>
      <c r="C96" s="10">
        <v>2.2200000000000002</v>
      </c>
      <c r="D96" s="10">
        <v>2.69</v>
      </c>
      <c r="E96" s="10">
        <v>3.91</v>
      </c>
      <c r="F96" s="10">
        <v>3.17</v>
      </c>
      <c r="G96" s="10">
        <v>3.03</v>
      </c>
      <c r="H96" s="10">
        <v>2.21</v>
      </c>
      <c r="I96" s="10">
        <v>0.69</v>
      </c>
      <c r="J96" s="10">
        <v>4.47</v>
      </c>
      <c r="K96">
        <v>3.31</v>
      </c>
      <c r="L96">
        <v>1.17</v>
      </c>
    </row>
    <row r="98" spans="1:2">
      <c r="A98" s="11" t="s">
        <v>96</v>
      </c>
      <c r="B98" s="11">
        <v>3</v>
      </c>
    </row>
    <row r="99" spans="1:2">
      <c r="A99" s="11"/>
      <c r="B99" s="11"/>
    </row>
    <row r="100" spans="1:2">
      <c r="A100" s="11" t="s">
        <v>2</v>
      </c>
      <c r="B100" s="11">
        <f>_xlfn.STDEV.S(A95:L96)</f>
        <v>1.5405950643092143</v>
      </c>
    </row>
    <row r="101" spans="1:2">
      <c r="A101" s="11" t="s">
        <v>95</v>
      </c>
      <c r="B101" s="11">
        <f>AVERAGE(A95:L96)</f>
        <v>2.4437500000000001</v>
      </c>
    </row>
    <row r="103" spans="1:2">
      <c r="A103" s="1" t="s">
        <v>94</v>
      </c>
      <c r="B103" s="1">
        <f>(B101-B98)/(B100/SQRT(COUNT(A95:L96)))</f>
        <v>-1.7688342653935285</v>
      </c>
    </row>
    <row r="104" spans="1:2">
      <c r="A104" s="1"/>
      <c r="B104" s="1"/>
    </row>
    <row r="105" spans="1:2">
      <c r="A105" s="1" t="s">
        <v>93</v>
      </c>
      <c r="B105" s="1">
        <f>TDIST(ABS(B103),23,1)</f>
        <v>4.5091564506517239E-2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 2</vt:lpstr>
      <vt:lpstr>Lab 1</vt:lpstr>
      <vt:lpstr>Lab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Le</dc:creator>
  <cp:lastModifiedBy>Linh Le</cp:lastModifiedBy>
  <dcterms:created xsi:type="dcterms:W3CDTF">2023-04-11T21:24:35Z</dcterms:created>
  <dcterms:modified xsi:type="dcterms:W3CDTF">2023-04-12T20:51:05Z</dcterms:modified>
</cp:coreProperties>
</file>