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Cheikh\Desktop\"/>
    </mc:Choice>
  </mc:AlternateContent>
  <xr:revisionPtr revIDLastSave="0" documentId="13_ncr:1_{82FB5D59-40E3-4200-A5D4-1102CD0FA1FF}" xr6:coauthVersionLast="47" xr6:coauthVersionMax="47" xr10:uidLastSave="{00000000-0000-0000-0000-000000000000}"/>
  <bookViews>
    <workbookView xWindow="-120" yWindow="-120" windowWidth="24240" windowHeight="13290" xr2:uid="{00000000-000D-0000-FFFF-FFFF00000000}"/>
  </bookViews>
  <sheets>
    <sheet name="PTI-PAI 2023 CM TENGHORY" sheetId="6" r:id="rId1"/>
    <sheet name="PAI 2023 CM TENGHORY" sheetId="15" r:id="rId2"/>
    <sheet name="G1" sheetId="13" r:id="rId3"/>
    <sheet name="G2" sheetId="12" r:id="rId4"/>
    <sheet name="G3" sheetId="11" r:id="rId5"/>
    <sheet name="G4" sheetId="14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6" l="1"/>
  <c r="G72" i="15" l="1"/>
  <c r="G71" i="15"/>
  <c r="D70" i="15"/>
  <c r="G70" i="15" s="1"/>
  <c r="F69" i="15"/>
  <c r="E69" i="15"/>
  <c r="G69" i="15"/>
  <c r="G68" i="15"/>
  <c r="G67" i="15"/>
  <c r="G66" i="15"/>
  <c r="G65" i="15"/>
  <c r="G64" i="15"/>
  <c r="G63" i="15"/>
  <c r="G62" i="15"/>
  <c r="G61" i="15"/>
  <c r="G60" i="15"/>
  <c r="G59" i="15"/>
  <c r="E58" i="15"/>
  <c r="G58" i="15" s="1"/>
  <c r="G57" i="15"/>
  <c r="F56" i="15"/>
  <c r="E56" i="15"/>
  <c r="G56" i="15" s="1"/>
  <c r="D56" i="15"/>
  <c r="F55" i="15"/>
  <c r="E55" i="15"/>
  <c r="G55" i="15" s="1"/>
  <c r="D55" i="15"/>
  <c r="F54" i="15"/>
  <c r="E54" i="15"/>
  <c r="G54" i="15" s="1"/>
  <c r="F53" i="15"/>
  <c r="E53" i="15"/>
  <c r="G53" i="15" s="1"/>
  <c r="F52" i="15"/>
  <c r="E52" i="15"/>
  <c r="D52" i="15"/>
  <c r="G52" i="15" s="1"/>
  <c r="F51" i="15"/>
  <c r="E51" i="15"/>
  <c r="D51" i="15"/>
  <c r="G51" i="15" s="1"/>
  <c r="F50" i="15"/>
  <c r="E50" i="15"/>
  <c r="D50" i="15"/>
  <c r="G50" i="15" s="1"/>
  <c r="F49" i="15"/>
  <c r="E49" i="15"/>
  <c r="D49" i="15"/>
  <c r="G49" i="15" s="1"/>
  <c r="F48" i="15"/>
  <c r="E48" i="15"/>
  <c r="D48" i="15"/>
  <c r="G48" i="15" s="1"/>
  <c r="F47" i="15"/>
  <c r="E47" i="15"/>
  <c r="D47" i="15"/>
  <c r="G47" i="15" s="1"/>
  <c r="G44" i="15"/>
  <c r="G43" i="15"/>
  <c r="E43" i="15"/>
  <c r="G42" i="15"/>
  <c r="E42" i="15"/>
  <c r="G41" i="15"/>
  <c r="E41" i="15"/>
  <c r="G40" i="15"/>
  <c r="G39" i="15"/>
  <c r="G38" i="15"/>
  <c r="F37" i="15"/>
  <c r="F45" i="15" s="1"/>
  <c r="F73" i="15" s="1"/>
  <c r="F74" i="15" s="1"/>
  <c r="E37" i="15"/>
  <c r="G37" i="15" s="1"/>
  <c r="G36" i="15"/>
  <c r="G35" i="15"/>
  <c r="G34" i="15"/>
  <c r="G33" i="15"/>
  <c r="G32" i="15"/>
  <c r="G31" i="15"/>
  <c r="G30" i="15"/>
  <c r="G29" i="15"/>
  <c r="G28" i="15"/>
  <c r="E27" i="15"/>
  <c r="G27" i="15" s="1"/>
  <c r="G26" i="15"/>
  <c r="G25" i="15"/>
  <c r="D25" i="15"/>
  <c r="G24" i="15"/>
  <c r="F24" i="15"/>
  <c r="E24" i="15"/>
  <c r="D24" i="15"/>
  <c r="G23" i="15"/>
  <c r="D23" i="15"/>
  <c r="F22" i="15"/>
  <c r="E22" i="15"/>
  <c r="G22" i="15" s="1"/>
  <c r="D22" i="15"/>
  <c r="G21" i="15"/>
  <c r="E20" i="15"/>
  <c r="G20" i="15" s="1"/>
  <c r="E19" i="15"/>
  <c r="G19" i="15" s="1"/>
  <c r="E18" i="15"/>
  <c r="G18" i="15" s="1"/>
  <c r="E17" i="15"/>
  <c r="G17" i="15" s="1"/>
  <c r="E16" i="15"/>
  <c r="D16" i="15"/>
  <c r="G16" i="15" s="1"/>
  <c r="G15" i="15"/>
  <c r="G14" i="15"/>
  <c r="G13" i="15"/>
  <c r="G12" i="15"/>
  <c r="G11" i="15"/>
  <c r="D10" i="15"/>
  <c r="G10" i="15" s="1"/>
  <c r="G9" i="15"/>
  <c r="G8" i="15"/>
  <c r="D7" i="15"/>
  <c r="G7" i="15" s="1"/>
  <c r="E6" i="15"/>
  <c r="E45" i="15" s="1"/>
  <c r="E73" i="15" s="1"/>
  <c r="D6" i="15"/>
  <c r="G6" i="15" s="1"/>
  <c r="G5" i="15"/>
  <c r="G45" i="15" s="1"/>
  <c r="D5" i="15"/>
  <c r="E43" i="6"/>
  <c r="D6" i="14"/>
  <c r="E74" i="15" l="1"/>
  <c r="D45" i="15"/>
  <c r="D73" i="15" s="1"/>
  <c r="D41" i="14"/>
  <c r="D16" i="13"/>
  <c r="E6" i="14"/>
  <c r="E6" i="13"/>
  <c r="D6" i="13"/>
  <c r="E6" i="12"/>
  <c r="D6" i="12"/>
  <c r="E6" i="11"/>
  <c r="D6" i="11"/>
  <c r="E6" i="6"/>
  <c r="D6" i="6"/>
  <c r="G72" i="14"/>
  <c r="G71" i="14"/>
  <c r="D70" i="14"/>
  <c r="G70" i="14" s="1"/>
  <c r="F69" i="14"/>
  <c r="E69" i="14"/>
  <c r="D69" i="14"/>
  <c r="G68" i="14"/>
  <c r="G67" i="14"/>
  <c r="G66" i="14"/>
  <c r="G65" i="14"/>
  <c r="G64" i="14"/>
  <c r="G63" i="14"/>
  <c r="G62" i="14"/>
  <c r="G61" i="14"/>
  <c r="G60" i="14"/>
  <c r="G59" i="14"/>
  <c r="E58" i="14"/>
  <c r="G58" i="14" s="1"/>
  <c r="G57" i="14"/>
  <c r="F56" i="14"/>
  <c r="E56" i="14"/>
  <c r="D56" i="14"/>
  <c r="F55" i="14"/>
  <c r="E55" i="14"/>
  <c r="D55" i="14"/>
  <c r="F54" i="14"/>
  <c r="E54" i="14"/>
  <c r="D54" i="14"/>
  <c r="F53" i="14"/>
  <c r="E53" i="14"/>
  <c r="D53" i="14"/>
  <c r="G53" i="14" s="1"/>
  <c r="F52" i="14"/>
  <c r="E52" i="14"/>
  <c r="D52" i="14"/>
  <c r="F51" i="14"/>
  <c r="E51" i="14"/>
  <c r="D51" i="14"/>
  <c r="F50" i="14"/>
  <c r="E50" i="14"/>
  <c r="D50" i="14"/>
  <c r="F49" i="14"/>
  <c r="E49" i="14"/>
  <c r="D49" i="14"/>
  <c r="G49" i="14" s="1"/>
  <c r="F48" i="14"/>
  <c r="E48" i="14"/>
  <c r="D48" i="14"/>
  <c r="F47" i="14"/>
  <c r="E47" i="14"/>
  <c r="D47" i="14"/>
  <c r="G44" i="14"/>
  <c r="D43" i="14"/>
  <c r="G43" i="14" s="1"/>
  <c r="E42" i="14"/>
  <c r="G42" i="14" s="1"/>
  <c r="G41" i="14"/>
  <c r="G40" i="14"/>
  <c r="G39" i="14"/>
  <c r="G38" i="14"/>
  <c r="F37" i="14"/>
  <c r="E37" i="14"/>
  <c r="D37" i="14"/>
  <c r="G37" i="14" s="1"/>
  <c r="G36" i="14"/>
  <c r="G35" i="14"/>
  <c r="G34" i="14"/>
  <c r="G33" i="14"/>
  <c r="G32" i="14"/>
  <c r="G31" i="14"/>
  <c r="G30" i="14"/>
  <c r="G29" i="14"/>
  <c r="G28" i="14"/>
  <c r="E27" i="14"/>
  <c r="G27" i="14" s="1"/>
  <c r="G26" i="14"/>
  <c r="D25" i="14"/>
  <c r="G25" i="14" s="1"/>
  <c r="F24" i="14"/>
  <c r="E24" i="14"/>
  <c r="D24" i="14"/>
  <c r="D23" i="14"/>
  <c r="G23" i="14" s="1"/>
  <c r="F22" i="14"/>
  <c r="F45" i="14" s="1"/>
  <c r="F73" i="14" s="1"/>
  <c r="F74" i="14" s="1"/>
  <c r="E22" i="14"/>
  <c r="D22" i="14"/>
  <c r="G21" i="14"/>
  <c r="E20" i="14"/>
  <c r="G20" i="14" s="1"/>
  <c r="E19" i="14"/>
  <c r="G19" i="14" s="1"/>
  <c r="E18" i="14"/>
  <c r="G18" i="14" s="1"/>
  <c r="E17" i="14"/>
  <c r="G17" i="14" s="1"/>
  <c r="E16" i="14"/>
  <c r="D16" i="14"/>
  <c r="G15" i="14"/>
  <c r="G14" i="14"/>
  <c r="G13" i="14"/>
  <c r="G12" i="14"/>
  <c r="G11" i="14"/>
  <c r="D10" i="14"/>
  <c r="G10" i="14" s="1"/>
  <c r="G9" i="14"/>
  <c r="G8" i="14"/>
  <c r="D7" i="14"/>
  <c r="G7" i="14" s="1"/>
  <c r="G6" i="14"/>
  <c r="D5" i="14"/>
  <c r="G72" i="13"/>
  <c r="G71" i="13"/>
  <c r="D70" i="13"/>
  <c r="G70" i="13" s="1"/>
  <c r="F69" i="13"/>
  <c r="E69" i="13"/>
  <c r="D69" i="13"/>
  <c r="G68" i="13"/>
  <c r="G67" i="13"/>
  <c r="G66" i="13"/>
  <c r="G65" i="13"/>
  <c r="G64" i="13"/>
  <c r="G63" i="13"/>
  <c r="G62" i="13"/>
  <c r="G61" i="13"/>
  <c r="G60" i="13"/>
  <c r="G59" i="13"/>
  <c r="E58" i="13"/>
  <c r="G58" i="13" s="1"/>
  <c r="G57" i="13"/>
  <c r="F56" i="13"/>
  <c r="E56" i="13"/>
  <c r="D56" i="13"/>
  <c r="F55" i="13"/>
  <c r="E55" i="13"/>
  <c r="G55" i="13" s="1"/>
  <c r="D55" i="13"/>
  <c r="F54" i="13"/>
  <c r="E54" i="13"/>
  <c r="D54" i="13"/>
  <c r="F53" i="13"/>
  <c r="E53" i="13"/>
  <c r="D53" i="13"/>
  <c r="F52" i="13"/>
  <c r="E52" i="13"/>
  <c r="D52" i="13"/>
  <c r="F51" i="13"/>
  <c r="E51" i="13"/>
  <c r="G51" i="13" s="1"/>
  <c r="D51" i="13"/>
  <c r="F50" i="13"/>
  <c r="E50" i="13"/>
  <c r="D50" i="13"/>
  <c r="F49" i="13"/>
  <c r="E49" i="13"/>
  <c r="D49" i="13"/>
  <c r="F48" i="13"/>
  <c r="E48" i="13"/>
  <c r="G48" i="13" s="1"/>
  <c r="D48" i="13"/>
  <c r="F47" i="13"/>
  <c r="E47" i="13"/>
  <c r="D47" i="13"/>
  <c r="G44" i="13"/>
  <c r="D43" i="13"/>
  <c r="G43" i="13" s="1"/>
  <c r="E42" i="13"/>
  <c r="G42" i="13" s="1"/>
  <c r="E41" i="13"/>
  <c r="G41" i="13" s="1"/>
  <c r="G40" i="13"/>
  <c r="G39" i="13"/>
  <c r="G38" i="13"/>
  <c r="G37" i="13"/>
  <c r="F37" i="13"/>
  <c r="E37" i="13"/>
  <c r="D37" i="13"/>
  <c r="G36" i="13"/>
  <c r="G35" i="13"/>
  <c r="G34" i="13"/>
  <c r="G33" i="13"/>
  <c r="G32" i="13"/>
  <c r="G31" i="13"/>
  <c r="G30" i="13"/>
  <c r="G29" i="13"/>
  <c r="G28" i="13"/>
  <c r="E27" i="13"/>
  <c r="G27" i="13" s="1"/>
  <c r="G26" i="13"/>
  <c r="D25" i="13"/>
  <c r="G25" i="13" s="1"/>
  <c r="F24" i="13"/>
  <c r="E24" i="13"/>
  <c r="D24" i="13"/>
  <c r="D23" i="13"/>
  <c r="G23" i="13" s="1"/>
  <c r="F22" i="13"/>
  <c r="F45" i="13" s="1"/>
  <c r="E22" i="13"/>
  <c r="D22" i="13"/>
  <c r="G22" i="13" s="1"/>
  <c r="G21" i="13"/>
  <c r="E20" i="13"/>
  <c r="G20" i="13" s="1"/>
  <c r="E19" i="13"/>
  <c r="G19" i="13" s="1"/>
  <c r="E18" i="13"/>
  <c r="G18" i="13" s="1"/>
  <c r="E17" i="13"/>
  <c r="G17" i="13" s="1"/>
  <c r="E16" i="13"/>
  <c r="G15" i="13"/>
  <c r="G14" i="13"/>
  <c r="G13" i="13"/>
  <c r="G12" i="13"/>
  <c r="G11" i="13"/>
  <c r="D10" i="13"/>
  <c r="G10" i="13" s="1"/>
  <c r="G9" i="13"/>
  <c r="G8" i="13"/>
  <c r="D7" i="13"/>
  <c r="G7" i="13" s="1"/>
  <c r="E45" i="13"/>
  <c r="E73" i="13" s="1"/>
  <c r="E74" i="13" s="1"/>
  <c r="D5" i="13"/>
  <c r="G72" i="12"/>
  <c r="G71" i="12"/>
  <c r="D70" i="12"/>
  <c r="G70" i="12" s="1"/>
  <c r="F69" i="12"/>
  <c r="E69" i="12"/>
  <c r="D69" i="12"/>
  <c r="G69" i="12" s="1"/>
  <c r="G68" i="12"/>
  <c r="G67" i="12"/>
  <c r="G66" i="12"/>
  <c r="G65" i="12"/>
  <c r="G64" i="12"/>
  <c r="G63" i="12"/>
  <c r="G62" i="12"/>
  <c r="G61" i="12"/>
  <c r="G60" i="12"/>
  <c r="G59" i="12"/>
  <c r="E58" i="12"/>
  <c r="G58" i="12" s="1"/>
  <c r="G57" i="12"/>
  <c r="F56" i="12"/>
  <c r="E56" i="12"/>
  <c r="D56" i="12"/>
  <c r="F55" i="12"/>
  <c r="E55" i="12"/>
  <c r="G55" i="12" s="1"/>
  <c r="D55" i="12"/>
  <c r="F54" i="12"/>
  <c r="E54" i="12"/>
  <c r="D54" i="12"/>
  <c r="F53" i="12"/>
  <c r="E53" i="12"/>
  <c r="D53" i="12"/>
  <c r="F52" i="12"/>
  <c r="E52" i="12"/>
  <c r="D52" i="12"/>
  <c r="F51" i="12"/>
  <c r="E51" i="12"/>
  <c r="G51" i="12" s="1"/>
  <c r="D51" i="12"/>
  <c r="F50" i="12"/>
  <c r="E50" i="12"/>
  <c r="D50" i="12"/>
  <c r="F49" i="12"/>
  <c r="E49" i="12"/>
  <c r="D49" i="12"/>
  <c r="F48" i="12"/>
  <c r="E48" i="12"/>
  <c r="D48" i="12"/>
  <c r="F47" i="12"/>
  <c r="E47" i="12"/>
  <c r="G47" i="12" s="1"/>
  <c r="D47" i="12"/>
  <c r="G44" i="12"/>
  <c r="D43" i="12"/>
  <c r="G43" i="12" s="1"/>
  <c r="E42" i="12"/>
  <c r="G42" i="12" s="1"/>
  <c r="E41" i="12"/>
  <c r="G41" i="12" s="1"/>
  <c r="G40" i="12"/>
  <c r="G39" i="12"/>
  <c r="G38" i="12"/>
  <c r="F37" i="12"/>
  <c r="E37" i="12"/>
  <c r="D37" i="12"/>
  <c r="G37" i="12" s="1"/>
  <c r="G36" i="12"/>
  <c r="G35" i="12"/>
  <c r="G34" i="12"/>
  <c r="G33" i="12"/>
  <c r="G32" i="12"/>
  <c r="G31" i="12"/>
  <c r="G30" i="12"/>
  <c r="G29" i="12"/>
  <c r="G28" i="12"/>
  <c r="E27" i="12"/>
  <c r="G27" i="12" s="1"/>
  <c r="G26" i="12"/>
  <c r="G25" i="12"/>
  <c r="D25" i="12"/>
  <c r="F24" i="12"/>
  <c r="E24" i="12"/>
  <c r="G24" i="12" s="1"/>
  <c r="D24" i="12"/>
  <c r="D23" i="12"/>
  <c r="G23" i="12" s="1"/>
  <c r="G22" i="12"/>
  <c r="F22" i="12"/>
  <c r="F45" i="12" s="1"/>
  <c r="F73" i="12" s="1"/>
  <c r="F74" i="12" s="1"/>
  <c r="E22" i="12"/>
  <c r="D22" i="12"/>
  <c r="G21" i="12"/>
  <c r="E20" i="12"/>
  <c r="G20" i="12" s="1"/>
  <c r="E19" i="12"/>
  <c r="G19" i="12" s="1"/>
  <c r="E18" i="12"/>
  <c r="G18" i="12" s="1"/>
  <c r="E17" i="12"/>
  <c r="G17" i="12" s="1"/>
  <c r="E16" i="12"/>
  <c r="D16" i="12"/>
  <c r="G15" i="12"/>
  <c r="G14" i="12"/>
  <c r="G13" i="12"/>
  <c r="G12" i="12"/>
  <c r="G11" i="12"/>
  <c r="D10" i="12"/>
  <c r="G10" i="12" s="1"/>
  <c r="G9" i="12"/>
  <c r="G8" i="12"/>
  <c r="D7" i="12"/>
  <c r="G7" i="12" s="1"/>
  <c r="G6" i="12"/>
  <c r="G5" i="12"/>
  <c r="D5" i="12"/>
  <c r="G72" i="11"/>
  <c r="G71" i="11"/>
  <c r="D70" i="11"/>
  <c r="G70" i="11" s="1"/>
  <c r="F69" i="11"/>
  <c r="E69" i="11"/>
  <c r="D69" i="11"/>
  <c r="G69" i="11" s="1"/>
  <c r="G68" i="11"/>
  <c r="G67" i="11"/>
  <c r="G66" i="11"/>
  <c r="G65" i="11"/>
  <c r="G64" i="11"/>
  <c r="G63" i="11"/>
  <c r="G62" i="11"/>
  <c r="G61" i="11"/>
  <c r="G60" i="11"/>
  <c r="G59" i="11"/>
  <c r="E58" i="11"/>
  <c r="G58" i="11" s="1"/>
  <c r="G57" i="11"/>
  <c r="F56" i="11"/>
  <c r="E56" i="11"/>
  <c r="D56" i="11"/>
  <c r="F55" i="11"/>
  <c r="E55" i="11"/>
  <c r="D55" i="11"/>
  <c r="F54" i="11"/>
  <c r="E54" i="11"/>
  <c r="G54" i="11" s="1"/>
  <c r="D54" i="11"/>
  <c r="F53" i="11"/>
  <c r="E53" i="11"/>
  <c r="D53" i="11"/>
  <c r="F52" i="11"/>
  <c r="E52" i="11"/>
  <c r="D52" i="11"/>
  <c r="F51" i="11"/>
  <c r="E51" i="11"/>
  <c r="D51" i="11"/>
  <c r="F50" i="11"/>
  <c r="E50" i="11"/>
  <c r="G50" i="11" s="1"/>
  <c r="D50" i="11"/>
  <c r="F49" i="11"/>
  <c r="E49" i="11"/>
  <c r="D49" i="11"/>
  <c r="F48" i="11"/>
  <c r="E48" i="11"/>
  <c r="D48" i="11"/>
  <c r="F47" i="11"/>
  <c r="E47" i="11"/>
  <c r="D47" i="11"/>
  <c r="G44" i="11"/>
  <c r="D43" i="11"/>
  <c r="G43" i="11" s="1"/>
  <c r="E42" i="11"/>
  <c r="G42" i="11" s="1"/>
  <c r="E41" i="11"/>
  <c r="G41" i="11" s="1"/>
  <c r="G40" i="11"/>
  <c r="G39" i="11"/>
  <c r="G38" i="11"/>
  <c r="F37" i="11"/>
  <c r="E37" i="11"/>
  <c r="D37" i="11"/>
  <c r="G37" i="11" s="1"/>
  <c r="G36" i="11"/>
  <c r="G35" i="11"/>
  <c r="G34" i="11"/>
  <c r="G33" i="11"/>
  <c r="G32" i="11"/>
  <c r="G31" i="11"/>
  <c r="G30" i="11"/>
  <c r="G29" i="11"/>
  <c r="G28" i="11"/>
  <c r="E27" i="11"/>
  <c r="G27" i="11" s="1"/>
  <c r="G26" i="11"/>
  <c r="G25" i="11"/>
  <c r="D25" i="11"/>
  <c r="F24" i="11"/>
  <c r="E24" i="11"/>
  <c r="G24" i="11" s="1"/>
  <c r="D24" i="11"/>
  <c r="D23" i="11"/>
  <c r="G23" i="11" s="1"/>
  <c r="F22" i="11"/>
  <c r="E22" i="11"/>
  <c r="G22" i="11" s="1"/>
  <c r="D22" i="11"/>
  <c r="G21" i="11"/>
  <c r="E20" i="11"/>
  <c r="G20" i="11" s="1"/>
  <c r="E19" i="11"/>
  <c r="G19" i="11" s="1"/>
  <c r="E18" i="11"/>
  <c r="G18" i="11" s="1"/>
  <c r="E17" i="11"/>
  <c r="G17" i="11" s="1"/>
  <c r="E16" i="11"/>
  <c r="D16" i="11"/>
  <c r="G15" i="11"/>
  <c r="G14" i="11"/>
  <c r="G13" i="11"/>
  <c r="G12" i="11"/>
  <c r="G11" i="11"/>
  <c r="D10" i="11"/>
  <c r="G10" i="11" s="1"/>
  <c r="G9" i="11"/>
  <c r="G8" i="11"/>
  <c r="D7" i="11"/>
  <c r="G7" i="11" s="1"/>
  <c r="G6" i="11"/>
  <c r="D5" i="11"/>
  <c r="D45" i="11" s="1"/>
  <c r="D73" i="11" s="1"/>
  <c r="G73" i="15" l="1"/>
  <c r="G74" i="15" s="1"/>
  <c r="D74" i="15"/>
  <c r="G47" i="13"/>
  <c r="F45" i="11"/>
  <c r="F73" i="11" s="1"/>
  <c r="F74" i="11" s="1"/>
  <c r="G49" i="11"/>
  <c r="G53" i="11"/>
  <c r="G49" i="12"/>
  <c r="G53" i="12"/>
  <c r="F73" i="13"/>
  <c r="F74" i="13" s="1"/>
  <c r="G24" i="13"/>
  <c r="G50" i="13"/>
  <c r="G54" i="13"/>
  <c r="G69" i="13"/>
  <c r="G22" i="14"/>
  <c r="G24" i="14"/>
  <c r="G48" i="11"/>
  <c r="G52" i="11"/>
  <c r="G56" i="11"/>
  <c r="D45" i="12"/>
  <c r="D73" i="12" s="1"/>
  <c r="G16" i="12"/>
  <c r="G48" i="12"/>
  <c r="G52" i="12"/>
  <c r="G56" i="12"/>
  <c r="D45" i="13"/>
  <c r="D73" i="13" s="1"/>
  <c r="G49" i="13"/>
  <c r="G53" i="13"/>
  <c r="G16" i="14"/>
  <c r="G48" i="14"/>
  <c r="G52" i="14"/>
  <c r="G56" i="14"/>
  <c r="G16" i="11"/>
  <c r="G47" i="11"/>
  <c r="G51" i="11"/>
  <c r="G55" i="11"/>
  <c r="G52" i="13"/>
  <c r="G56" i="13"/>
  <c r="D45" i="14"/>
  <c r="D73" i="14" s="1"/>
  <c r="D74" i="14" s="1"/>
  <c r="G47" i="14"/>
  <c r="G51" i="14"/>
  <c r="G55" i="14"/>
  <c r="G50" i="12"/>
  <c r="G54" i="12"/>
  <c r="G50" i="14"/>
  <c r="G54" i="14"/>
  <c r="G16" i="13"/>
  <c r="G69" i="14"/>
  <c r="G45" i="12"/>
  <c r="E45" i="14"/>
  <c r="E73" i="14" s="1"/>
  <c r="E74" i="14" s="1"/>
  <c r="G5" i="14"/>
  <c r="G45" i="14" s="1"/>
  <c r="D74" i="13"/>
  <c r="G6" i="13"/>
  <c r="G5" i="13"/>
  <c r="G45" i="13" s="1"/>
  <c r="E45" i="12"/>
  <c r="E73" i="12" s="1"/>
  <c r="E74" i="12" s="1"/>
  <c r="D74" i="12"/>
  <c r="E45" i="11"/>
  <c r="E73" i="11" s="1"/>
  <c r="E74" i="11" s="1"/>
  <c r="D74" i="11"/>
  <c r="G5" i="11"/>
  <c r="G45" i="11" s="1"/>
  <c r="E58" i="6"/>
  <c r="E56" i="6"/>
  <c r="D56" i="6"/>
  <c r="F56" i="6"/>
  <c r="E55" i="6"/>
  <c r="F55" i="6"/>
  <c r="D55" i="6"/>
  <c r="F54" i="6"/>
  <c r="E54" i="6"/>
  <c r="D54" i="6"/>
  <c r="E53" i="6"/>
  <c r="F53" i="6"/>
  <c r="G73" i="13" l="1"/>
  <c r="G74" i="13" s="1"/>
  <c r="G73" i="14"/>
  <c r="G74" i="14" s="1"/>
  <c r="G73" i="12"/>
  <c r="G74" i="12" s="1"/>
  <c r="G73" i="11"/>
  <c r="G74" i="11" s="1"/>
  <c r="F52" i="6"/>
  <c r="E52" i="6"/>
  <c r="D52" i="6"/>
  <c r="F51" i="6"/>
  <c r="G51" i="6" s="1"/>
  <c r="E51" i="6"/>
  <c r="D51" i="6"/>
  <c r="F50" i="6"/>
  <c r="E50" i="6"/>
  <c r="G50" i="6" s="1"/>
  <c r="D50" i="6"/>
  <c r="F49" i="6"/>
  <c r="D49" i="6"/>
  <c r="G49" i="6" s="1"/>
  <c r="E49" i="6"/>
  <c r="F48" i="6"/>
  <c r="E48" i="6"/>
  <c r="D48" i="6"/>
  <c r="G48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71" i="6"/>
  <c r="G72" i="6"/>
  <c r="E47" i="6"/>
  <c r="D47" i="6"/>
  <c r="G47" i="6" s="1"/>
  <c r="F47" i="6"/>
  <c r="G6" i="6"/>
  <c r="G8" i="6"/>
  <c r="G9" i="6"/>
  <c r="G11" i="6"/>
  <c r="G12" i="6"/>
  <c r="G13" i="6"/>
  <c r="G14" i="6"/>
  <c r="G15" i="6"/>
  <c r="G21" i="6"/>
  <c r="G26" i="6"/>
  <c r="G28" i="6"/>
  <c r="G29" i="6"/>
  <c r="G30" i="6"/>
  <c r="G31" i="6"/>
  <c r="G32" i="6"/>
  <c r="G33" i="6"/>
  <c r="G34" i="6"/>
  <c r="G35" i="6"/>
  <c r="G36" i="6"/>
  <c r="G38" i="6"/>
  <c r="G39" i="6"/>
  <c r="G40" i="6"/>
  <c r="G44" i="6"/>
  <c r="G43" i="6"/>
  <c r="E41" i="6"/>
  <c r="G41" i="6" s="1"/>
  <c r="E27" i="6"/>
  <c r="G27" i="6" s="1"/>
  <c r="D23" i="6"/>
  <c r="G23" i="6" s="1"/>
  <c r="E22" i="6" l="1"/>
  <c r="F22" i="6"/>
  <c r="D22" i="6"/>
  <c r="G22" i="6" s="1"/>
  <c r="E20" i="6"/>
  <c r="G20" i="6" s="1"/>
  <c r="E18" i="6"/>
  <c r="G18" i="6" s="1"/>
  <c r="E16" i="6"/>
  <c r="D16" i="6"/>
  <c r="G16" i="6" s="1"/>
  <c r="D10" i="6"/>
  <c r="G10" i="6" s="1"/>
  <c r="D7" i="6"/>
  <c r="G7" i="6" s="1"/>
  <c r="D5" i="6"/>
  <c r="E19" i="6"/>
  <c r="G19" i="6" s="1"/>
  <c r="E17" i="6"/>
  <c r="G17" i="6" s="1"/>
  <c r="E24" i="6"/>
  <c r="F24" i="6"/>
  <c r="D24" i="6"/>
  <c r="G24" i="6" s="1"/>
  <c r="D25" i="6"/>
  <c r="G25" i="6" s="1"/>
  <c r="E37" i="6"/>
  <c r="F37" i="6"/>
  <c r="G37" i="6"/>
  <c r="E42" i="6"/>
  <c r="G42" i="6" s="1"/>
  <c r="D45" i="6" l="1"/>
  <c r="F45" i="6"/>
  <c r="E45" i="6"/>
  <c r="D70" i="6"/>
  <c r="G70" i="6" s="1"/>
  <c r="E69" i="6"/>
  <c r="F69" i="6"/>
  <c r="D69" i="6"/>
  <c r="G69" i="6" s="1"/>
  <c r="G45" i="6" l="1"/>
  <c r="F73" i="6"/>
  <c r="F74" i="6" s="1"/>
  <c r="E73" i="6"/>
  <c r="E74" i="6" s="1"/>
  <c r="D73" i="6"/>
  <c r="D74" i="6" l="1"/>
  <c r="G73" i="6"/>
  <c r="G74" i="6" s="1"/>
</calcChain>
</file>

<file path=xl/sharedStrings.xml><?xml version="1.0" encoding="utf-8"?>
<sst xmlns="http://schemas.openxmlformats.org/spreadsheetml/2006/main" count="954" uniqueCount="144">
  <si>
    <t>PLAN TRIENNAL D’INVESTISSEMENTS DE TENGHORI (2023-2025)</t>
  </si>
  <si>
    <t xml:space="preserve">ACTIONS </t>
  </si>
  <si>
    <t>LOCALISATION</t>
  </si>
  <si>
    <t xml:space="preserve">BUDGET </t>
  </si>
  <si>
    <t>TOTAL</t>
  </si>
  <si>
    <t>Secteurs sociaux</t>
  </si>
  <si>
    <t>SANTE</t>
  </si>
  <si>
    <t>Construction , équipement et clôture de 02 postes de santé</t>
  </si>
  <si>
    <t>Tenghory Barouck , Château d'eau  sud</t>
  </si>
  <si>
    <t xml:space="preserve">Tenghory Arrondissement </t>
  </si>
  <si>
    <t>Achèvement et équipement d'une maternité</t>
  </si>
  <si>
    <t>Badiouré</t>
  </si>
  <si>
    <t xml:space="preserve">Réhabilitation et équipement de la case </t>
  </si>
  <si>
    <t>Falmère</t>
  </si>
  <si>
    <t>Oubéme</t>
  </si>
  <si>
    <t>kafesse</t>
  </si>
  <si>
    <t>Equipement de la case de santé</t>
  </si>
  <si>
    <t>Diakine</t>
  </si>
  <si>
    <t xml:space="preserve">Acquisition de  02 ambulances  des postes de santé de la commune </t>
  </si>
  <si>
    <t>Commune Tenghory</t>
  </si>
  <si>
    <t>EDUCATION</t>
  </si>
  <si>
    <t xml:space="preserve">Construction et équipement de 09 salles de classe( Djilondine = 02,  = Tenghory Trans gambienne = 05,  Nialor = 02 ) </t>
  </si>
  <si>
    <t>Djilondine, Tenghory Trans gambienne ,  Nialor</t>
  </si>
  <si>
    <t xml:space="preserve">Construction d'une école élémentaire de 03  salles de classe </t>
  </si>
  <si>
    <t>Thianghouth</t>
  </si>
  <si>
    <t>ENERGIE</t>
  </si>
  <si>
    <t>TOURISME</t>
  </si>
  <si>
    <t>Construction d'un village artisanal</t>
  </si>
  <si>
    <t>Sous-total 2</t>
  </si>
  <si>
    <t>Total</t>
  </si>
  <si>
    <t xml:space="preserve">Electrification en lampadaires solaires </t>
  </si>
  <si>
    <t>Diarone</t>
  </si>
  <si>
    <t>HYDRAULIQUE</t>
  </si>
  <si>
    <t>Petit Koulaye, Tenghori Trans Gambienne(Zone Barouck)</t>
  </si>
  <si>
    <t>ASSAINISSEMENT</t>
  </si>
  <si>
    <t>Tenghori Trans Gambienne</t>
  </si>
  <si>
    <t>ENVIRONNEMENT ET CADRE DE VIE</t>
  </si>
  <si>
    <t>Tenghory Arrondissement , Koutenghor, Koulaye, Falmeré</t>
  </si>
  <si>
    <t>Sous-total 1</t>
  </si>
  <si>
    <t>Secteurs économiques</t>
  </si>
  <si>
    <t>AGRICULTURE</t>
  </si>
  <si>
    <t>ELEVAGE</t>
  </si>
  <si>
    <t>Tenghori Arrondissement, Koulaye, Oubème, Niassarang et Tandième</t>
  </si>
  <si>
    <t xml:space="preserve">Construction de 3 fourrières </t>
  </si>
  <si>
    <t>Koulaye , Koutenghor , Mangoulé</t>
  </si>
  <si>
    <t>PECHE</t>
  </si>
  <si>
    <t>Tenghory</t>
  </si>
  <si>
    <t>TRANSPORT ET COMMUNICATION</t>
  </si>
  <si>
    <t xml:space="preserve">Mangoulé,Kaoudioul,  Tenghori </t>
  </si>
  <si>
    <t>INDUSTRIE/MINES</t>
  </si>
  <si>
    <t>Tenghori</t>
  </si>
  <si>
    <t>Tendième</t>
  </si>
  <si>
    <t>Kafesse</t>
  </si>
  <si>
    <t>Construction d'un magasin de stockage</t>
  </si>
  <si>
    <t>Tenghory Arrondissement</t>
  </si>
  <si>
    <t>FORESTERIE</t>
  </si>
  <si>
    <t>Création d'une pépinière communautaire</t>
  </si>
  <si>
    <t>COMMERCE ET ARTISANAT</t>
  </si>
  <si>
    <t>MICROFINANCE</t>
  </si>
  <si>
    <t>Achèvement et équipement de la case de santé</t>
  </si>
  <si>
    <t>Tenghory Arrondissement , Tenghory Trans gambienne, Djilondine, Niassarang ,Kassila, Kaoudioul, Djiwa , Takeme, Piran, Boutolatte, Bindago, Djimakakor, Eguilaye</t>
  </si>
  <si>
    <t>Tenghory, Soutou, Mangoulène Centre, Oubème, Koulaye, Tandimane, Koutenghor, Bindago</t>
  </si>
  <si>
    <t>Acquisition de 8 tracteurs</t>
  </si>
  <si>
    <t>Acquisition de 8 motoculteurs</t>
  </si>
  <si>
    <t xml:space="preserve">Construction de 5 parcs de vaccination </t>
  </si>
  <si>
    <t>Acquisition de 8 batteuses à riz par zone</t>
  </si>
  <si>
    <t>Acquisition de 8 batteuses à maïs par zone</t>
  </si>
  <si>
    <t>Acquisition de 8 batteuses à mil par zone</t>
  </si>
  <si>
    <t>Réhabilitation et équipement de blocs maraîchers</t>
  </si>
  <si>
    <t>Tenghory, Soutou, Piran, Diarone, Falmèré, Badiouré, Tandième, Katenghor</t>
  </si>
  <si>
    <t>Tendième, Falmère, Tenghory Arrondissement, Niassarang,Badiouré,Koulaye,Oubème</t>
  </si>
  <si>
    <t xml:space="preserve">Réhabilitation de 07 abreuvoirs </t>
  </si>
  <si>
    <t>Organisation de campagne de reboisement</t>
  </si>
  <si>
    <t>Création de parfeux vert et ouverture de parfeux</t>
  </si>
  <si>
    <t>Mangoulène Centre</t>
  </si>
  <si>
    <t>Construction d'une Chambre Froide</t>
  </si>
  <si>
    <t>Soutou</t>
  </si>
  <si>
    <t>Tenghory Arrondissement, Tenghory Trans gambienne et Badiouré</t>
  </si>
  <si>
    <t>Ouverture de lignes de crédits pour les activités génératrices de revenus</t>
  </si>
  <si>
    <t>Construction d'un centre polyvalent</t>
  </si>
  <si>
    <t>Aménagement d'une aire de jeux par zone</t>
  </si>
  <si>
    <t>Création de deux bois villageois par zone</t>
  </si>
  <si>
    <t>Création d'un bois d' écoles par zone</t>
  </si>
  <si>
    <t>Création d'une pépinière communautaire par zone</t>
  </si>
  <si>
    <t>Tendieme</t>
  </si>
  <si>
    <t>Construction d'un mur de cloture d'un poste de santé</t>
  </si>
  <si>
    <t>Construction du mur de clôtures de la case de santé ( 140 m)</t>
  </si>
  <si>
    <t>Construction et équipement d'une école maternelle</t>
  </si>
  <si>
    <t xml:space="preserve">Extension du réseau d'alimentation en eau potable 4 km </t>
  </si>
  <si>
    <t>Mise en place d'un système de Collecte d'ordures ménagères et de dépôt(5 charrettes et 5 tricycles)</t>
  </si>
  <si>
    <t>Construction de latrines publiques, six latrines à 4 boxes par zone (6 latrine/zone)</t>
  </si>
  <si>
    <t>Réhabilitation des foyers des jeunes</t>
  </si>
  <si>
    <r>
      <t>Construction et équipement de 8 kits</t>
    </r>
    <r>
      <rPr>
        <b/>
        <sz val="18"/>
        <color theme="1"/>
        <rFont val="Times New Roman"/>
        <family val="1"/>
      </rPr>
      <t xml:space="preserve"> </t>
    </r>
    <r>
      <rPr>
        <sz val="18"/>
        <color theme="1"/>
        <rFont val="Times New Roman"/>
        <family val="1"/>
      </rPr>
      <t xml:space="preserve">piscicols </t>
    </r>
  </si>
  <si>
    <t>Acquisition de matériels de lutte contre les feux de brousse (  brouettes, pelles,  coupe-coupe,  bottes, râteaux,  arrosoirs, pulvérisateurs )</t>
  </si>
  <si>
    <t>Kaloumaye,Bignona,Tendieme,Kouteghore,Boutolatte, Diarone,Badiouré</t>
  </si>
  <si>
    <r>
      <t xml:space="preserve">Construction de 03 marchés et </t>
    </r>
    <r>
      <rPr>
        <sz val="18"/>
        <color rgb="FFFF0000"/>
        <rFont val="Times New Roman"/>
        <family val="1"/>
      </rPr>
      <t>équipement</t>
    </r>
  </si>
  <si>
    <t xml:space="preserve">Construction et equipement  d'une unité de transformation de produits locaux </t>
  </si>
  <si>
    <t>Extension du réseau téléphonique avec implantation de 04 antennes relais</t>
  </si>
  <si>
    <t>Djilondine, Niassarang, Kassila, Kaoundioul, Djiwa, Takeme,Piran,Boutolatte, Bindago et Eguilaye,</t>
  </si>
  <si>
    <t xml:space="preserve">Electrifications sur ( Djilondine, Niassarang, Kassila, Kaoundioul ); électrification ( Djiwa, Takeme, Piran, Boutolatte, Bindago  </t>
  </si>
  <si>
    <t>Extension du réseau électrique de 1,5km</t>
  </si>
  <si>
    <t xml:space="preserve">Construction d'une unité de transformation et de conditionnement de produits locaux </t>
  </si>
  <si>
    <t xml:space="preserve">Equipement du CEM </t>
  </si>
  <si>
    <t>JEUNESSE/SPORTS/ CULTURE/LOISIRS/CULTUELLE</t>
  </si>
  <si>
    <t xml:space="preserve">Construction de la cloture de la chappelle </t>
  </si>
  <si>
    <t xml:space="preserve"> Barouck </t>
  </si>
  <si>
    <t xml:space="preserve">Construction des murs de clotures des CEM </t>
  </si>
  <si>
    <t xml:space="preserve"> Soutou et Tendieme</t>
  </si>
  <si>
    <t>Construction d'ouvrage de drainage d'eau de ruissement</t>
  </si>
  <si>
    <t>Badioure</t>
  </si>
  <si>
    <t>Construction et equipement de trois salles de classe à l'école élémentaire</t>
  </si>
  <si>
    <t>Tendimane</t>
  </si>
  <si>
    <t>Construction et equipement de neuf  salles de classe à l'école élémentaire</t>
  </si>
  <si>
    <t>Construction de canalisation</t>
  </si>
  <si>
    <t xml:space="preserve">Achevement et equipement  de deux salles de classe à l'ecole maternelle </t>
  </si>
  <si>
    <t>Construction des murs de cloture des écoles elementaire</t>
  </si>
  <si>
    <t>Takeme et Diarone</t>
  </si>
  <si>
    <t xml:space="preserve">Construction et equipement de deux salles de classe à l'ecole elementaire </t>
  </si>
  <si>
    <t>Koulaye</t>
  </si>
  <si>
    <t>Mangoulé</t>
  </si>
  <si>
    <t xml:space="preserve">Construction et equipement de trois salles de classe à l'ecole elementaire </t>
  </si>
  <si>
    <t>Construction et equipement d'une ecole maternelle</t>
  </si>
  <si>
    <t>Construction et equipement de la case de santé</t>
  </si>
  <si>
    <t>Piran</t>
  </si>
  <si>
    <t>Construction et équipement de la case de santé</t>
  </si>
  <si>
    <t>Djimakakor</t>
  </si>
  <si>
    <t>Aménagement de la voirie hurbaine</t>
  </si>
  <si>
    <t>Tenghory Trans Gambienne, Tenghory Arrondissement</t>
  </si>
  <si>
    <t xml:space="preserve">Extension du réseau électrique </t>
  </si>
  <si>
    <t>Amo Koulaye</t>
  </si>
  <si>
    <t xml:space="preserve">Rehabilitation et equipement de deux salles de classe à l'ecole elementaire </t>
  </si>
  <si>
    <t>Réhabilitation et équipement de l'école maternelle</t>
  </si>
  <si>
    <t>Tanghory Transgambienne 1</t>
  </si>
  <si>
    <t xml:space="preserve">Achevement et equipement  de l'ecole maternelle </t>
  </si>
  <si>
    <t>Achevement  de logement ( sage femme, ICP) poste de santé</t>
  </si>
  <si>
    <t xml:space="preserve"> Tenghory Trans Gambienne 2</t>
  </si>
  <si>
    <t>PM</t>
  </si>
  <si>
    <t>Construction des murs de cloture des écoles elementaires</t>
  </si>
  <si>
    <t>Achévement  de logement ( sage femme, ICP) du poste de santé</t>
  </si>
  <si>
    <t>Réhabilitation et équipement de la case de santé</t>
  </si>
  <si>
    <t>Construction du mur de clôture de la case de santé ( 140 m)</t>
  </si>
  <si>
    <t xml:space="preserve">Acquisition de  02 ambulances  des postes de santé </t>
  </si>
  <si>
    <t xml:space="preserve">Construction de 03 marchés </t>
  </si>
  <si>
    <t>Djilondine, Niassarang, Kassila, Kaoudioul, Djiwa, Takeme,Piran,Boutolatte, Bindago, Eguilaye,Djimakakor,Soutou, Thianghouth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</si>
</sst>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\ _C_F_A_-;\-* #,##0\ _C_F_A_-;_-* &quot;-&quot;\ _C_F_A_-;_-@_-"/>
    <numFmt numFmtId="165" formatCode="_-* #,##0.00\ _C_F_A_-;\-* #,##0.00\ _C_F_A_-;_-* &quot;-&quot;??\ _C_F_A_-;_-@_-"/>
    <numFmt numFmtId="166" formatCode="_-* #,##0_-;\-* #,##0_-;_-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Times New Roman"/>
      <family val="1"/>
    </font>
    <font>
      <sz val="18"/>
      <color theme="1"/>
      <name val="Times New Roman"/>
      <family val="1"/>
    </font>
    <font>
      <b/>
      <sz val="18"/>
      <name val="Times New Roman"/>
      <family val="1"/>
    </font>
    <font>
      <sz val="18"/>
      <name val="Times New Roman"/>
      <family val="1"/>
    </font>
    <font>
      <sz val="18"/>
      <color rgb="FFFF0000"/>
      <name val="Times New Roman"/>
      <family val="1"/>
    </font>
    <font>
      <b/>
      <sz val="1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77">
    <xf numFmtId="0" fontId="0" fillId="0" borderId="0" xfId="0"/>
    <xf numFmtId="0" fontId="2" fillId="0" borderId="1" xfId="1" applyNumberFormat="1" applyFont="1" applyBorder="1" applyAlignment="1">
      <alignment horizontal="center" vertical="center"/>
    </xf>
    <xf numFmtId="166" fontId="2" fillId="0" borderId="1" xfId="1" applyNumberFormat="1" applyFont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166" fontId="3" fillId="0" borderId="1" xfId="1" applyNumberFormat="1" applyFont="1" applyBorder="1" applyAlignment="1">
      <alignment horizontal="center" vertical="center"/>
    </xf>
    <xf numFmtId="0" fontId="2" fillId="3" borderId="1" xfId="0" applyFont="1" applyFill="1" applyBorder="1" applyAlignment="1">
      <alignment vertical="center" wrapText="1"/>
    </xf>
    <xf numFmtId="166" fontId="3" fillId="3" borderId="1" xfId="1" applyNumberFormat="1" applyFont="1" applyFill="1" applyBorder="1" applyAlignment="1">
      <alignment horizontal="center" vertical="center"/>
    </xf>
    <xf numFmtId="166" fontId="2" fillId="3" borderId="1" xfId="1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wrapText="1"/>
    </xf>
    <xf numFmtId="0" fontId="3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center" wrapText="1"/>
    </xf>
    <xf numFmtId="166" fontId="2" fillId="4" borderId="1" xfId="1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left" vertical="center" wrapText="1"/>
    </xf>
    <xf numFmtId="164" fontId="2" fillId="0" borderId="1" xfId="2" applyFont="1" applyBorder="1" applyAlignment="1">
      <alignment horizontal="center" vertical="center"/>
    </xf>
    <xf numFmtId="164" fontId="3" fillId="0" borderId="1" xfId="2" applyFont="1" applyBorder="1" applyAlignment="1">
      <alignment horizontal="center" vertical="center"/>
    </xf>
    <xf numFmtId="164" fontId="3" fillId="3" borderId="1" xfId="2" applyFont="1" applyFill="1" applyBorder="1" applyAlignment="1">
      <alignment horizontal="center" vertical="center"/>
    </xf>
    <xf numFmtId="164" fontId="0" fillId="0" borderId="0" xfId="2" applyFont="1"/>
    <xf numFmtId="0" fontId="0" fillId="2" borderId="0" xfId="0" applyFill="1"/>
    <xf numFmtId="166" fontId="0" fillId="0" borderId="0" xfId="0" applyNumberFormat="1"/>
    <xf numFmtId="166" fontId="6" fillId="3" borderId="1" xfId="1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left" vertical="center" wrapText="1"/>
    </xf>
    <xf numFmtId="0" fontId="3" fillId="5" borderId="1" xfId="0" applyFont="1" applyFill="1" applyBorder="1" applyAlignment="1">
      <alignment horizontal="left" vertical="center" wrapText="1"/>
    </xf>
    <xf numFmtId="0" fontId="3" fillId="5" borderId="1" xfId="0" applyFont="1" applyFill="1" applyBorder="1" applyAlignment="1">
      <alignment horizontal="center" vertical="center" wrapText="1"/>
    </xf>
    <xf numFmtId="166" fontId="3" fillId="5" borderId="1" xfId="1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166" fontId="3" fillId="2" borderId="1" xfId="1" applyNumberFormat="1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left" vertical="center" wrapText="1"/>
    </xf>
    <xf numFmtId="0" fontId="5" fillId="5" borderId="1" xfId="0" applyFont="1" applyFill="1" applyBorder="1" applyAlignment="1">
      <alignment horizontal="center" vertical="center" wrapText="1"/>
    </xf>
    <xf numFmtId="166" fontId="5" fillId="5" borderId="1" xfId="1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 wrapText="1"/>
    </xf>
    <xf numFmtId="166" fontId="6" fillId="2" borderId="1" xfId="1" applyNumberFormat="1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left" vertical="center" wrapText="1"/>
    </xf>
    <xf numFmtId="0" fontId="3" fillId="6" borderId="1" xfId="0" applyFont="1" applyFill="1" applyBorder="1" applyAlignment="1">
      <alignment horizontal="center" vertical="center" wrapText="1"/>
    </xf>
    <xf numFmtId="166" fontId="3" fillId="6" borderId="1" xfId="1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166" fontId="3" fillId="4" borderId="1" xfId="1" applyNumberFormat="1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left" vertical="center" wrapText="1"/>
    </xf>
    <xf numFmtId="166" fontId="6" fillId="4" borderId="1" xfId="1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left" vertical="center" wrapText="1"/>
    </xf>
    <xf numFmtId="0" fontId="3" fillId="6" borderId="1" xfId="0" applyFont="1" applyFill="1" applyBorder="1" applyAlignment="1">
      <alignment horizontal="center" wrapText="1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166" fontId="2" fillId="0" borderId="1" xfId="1" applyNumberFormat="1" applyFont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4" fillId="3" borderId="7" xfId="0" applyFont="1" applyFill="1" applyBorder="1" applyAlignment="1">
      <alignment horizontal="center" vertical="center" wrapText="1"/>
    </xf>
    <xf numFmtId="0" fontId="0" fillId="0" borderId="6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2" fillId="0" borderId="5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</cellXfs>
  <cellStyles count="3">
    <cellStyle name="Milliers" xfId="1" builtinId="3"/>
    <cellStyle name="Milliers [0]" xfId="2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5"/>
  <sheetViews>
    <sheetView tabSelected="1" zoomScale="71" zoomScaleNormal="71" workbookViewId="0">
      <pane ySplit="3" topLeftCell="A51" activePane="bottomLeft" state="frozen"/>
      <selection pane="bottomLeft" activeCell="B52" sqref="B52"/>
    </sheetView>
  </sheetViews>
  <sheetFormatPr baseColWidth="10" defaultRowHeight="15" x14ac:dyDescent="0.25"/>
  <cols>
    <col min="1" max="1" width="34.42578125" customWidth="1"/>
    <col min="2" max="2" width="39.85546875" customWidth="1"/>
    <col min="3" max="3" width="36" style="18" customWidth="1"/>
    <col min="4" max="4" width="24.140625" customWidth="1"/>
    <col min="5" max="5" width="25.140625" customWidth="1"/>
    <col min="6" max="6" width="24.85546875" style="27" customWidth="1"/>
    <col min="7" max="7" width="30.140625" customWidth="1"/>
    <col min="8" max="8" width="16.28515625" bestFit="1" customWidth="1"/>
    <col min="9" max="9" width="15" bestFit="1" customWidth="1"/>
  </cols>
  <sheetData>
    <row r="1" spans="1:7" ht="22.5" x14ac:dyDescent="0.25">
      <c r="A1" s="56" t="s">
        <v>0</v>
      </c>
      <c r="B1" s="56"/>
      <c r="C1" s="56"/>
      <c r="D1" s="56"/>
      <c r="E1" s="56"/>
      <c r="F1" s="56"/>
      <c r="G1" s="56"/>
    </row>
    <row r="2" spans="1:7" ht="22.5" x14ac:dyDescent="0.25">
      <c r="A2" s="57"/>
      <c r="B2" s="58" t="s">
        <v>1</v>
      </c>
      <c r="C2" s="59" t="s">
        <v>2</v>
      </c>
      <c r="D2" s="60" t="s">
        <v>3</v>
      </c>
      <c r="E2" s="60"/>
      <c r="F2" s="60"/>
      <c r="G2" s="60"/>
    </row>
    <row r="3" spans="1:7" ht="22.5" x14ac:dyDescent="0.25">
      <c r="A3" s="57"/>
      <c r="B3" s="58"/>
      <c r="C3" s="59"/>
      <c r="D3" s="1">
        <v>2023</v>
      </c>
      <c r="E3" s="1">
        <v>2024</v>
      </c>
      <c r="F3" s="24">
        <v>2025</v>
      </c>
      <c r="G3" s="2" t="s">
        <v>4</v>
      </c>
    </row>
    <row r="4" spans="1:7" ht="22.5" x14ac:dyDescent="0.25">
      <c r="A4" s="53" t="s">
        <v>5</v>
      </c>
      <c r="B4" s="54"/>
      <c r="C4" s="54"/>
      <c r="D4" s="54"/>
      <c r="E4" s="54"/>
      <c r="F4" s="54"/>
      <c r="G4" s="55"/>
    </row>
    <row r="5" spans="1:7" ht="46.5" x14ac:dyDescent="0.25">
      <c r="A5" s="69" t="s">
        <v>6</v>
      </c>
      <c r="B5" s="3" t="s">
        <v>85</v>
      </c>
      <c r="C5" s="15" t="s">
        <v>84</v>
      </c>
      <c r="D5" s="5">
        <f>200*35000</f>
        <v>7000000</v>
      </c>
      <c r="E5" s="5"/>
      <c r="F5" s="5"/>
      <c r="G5" s="2">
        <f>D5+E5+F5</f>
        <v>7000000</v>
      </c>
    </row>
    <row r="6" spans="1:7" ht="69.75" x14ac:dyDescent="0.35">
      <c r="A6" s="70"/>
      <c r="B6" s="4" t="s">
        <v>7</v>
      </c>
      <c r="C6" s="16" t="s">
        <v>8</v>
      </c>
      <c r="D6" s="5">
        <f>(25000000+20000000+20000000+20000000)+(400*35000*1)</f>
        <v>99000000</v>
      </c>
      <c r="E6" s="5">
        <f>(25000000+20000000+20000000+20000000)+(400*35000*1)</f>
        <v>99000000</v>
      </c>
      <c r="F6" s="5"/>
      <c r="G6" s="2">
        <f t="shared" ref="G6:G44" si="0">D6+E6+F6</f>
        <v>198000000</v>
      </c>
    </row>
    <row r="7" spans="1:7" ht="69.75" x14ac:dyDescent="0.25">
      <c r="A7" s="70"/>
      <c r="B7" s="4" t="s">
        <v>134</v>
      </c>
      <c r="C7" s="15" t="s">
        <v>9</v>
      </c>
      <c r="D7" s="5">
        <f>20000000*2</f>
        <v>40000000</v>
      </c>
      <c r="E7" s="5"/>
      <c r="F7" s="5"/>
      <c r="G7" s="2">
        <f t="shared" si="0"/>
        <v>40000000</v>
      </c>
    </row>
    <row r="8" spans="1:7" ht="46.5" x14ac:dyDescent="0.25">
      <c r="A8" s="70"/>
      <c r="B8" s="4" t="s">
        <v>10</v>
      </c>
      <c r="C8" s="15" t="s">
        <v>11</v>
      </c>
      <c r="D8" s="5">
        <v>10000000</v>
      </c>
      <c r="E8" s="5"/>
      <c r="F8" s="5"/>
      <c r="G8" s="2">
        <f t="shared" si="0"/>
        <v>10000000</v>
      </c>
    </row>
    <row r="9" spans="1:7" ht="46.5" x14ac:dyDescent="0.25">
      <c r="A9" s="70"/>
      <c r="B9" s="4" t="s">
        <v>12</v>
      </c>
      <c r="C9" s="15" t="s">
        <v>13</v>
      </c>
      <c r="D9" s="5"/>
      <c r="E9" s="5">
        <v>7500000</v>
      </c>
      <c r="F9" s="5"/>
      <c r="G9" s="2">
        <f t="shared" si="0"/>
        <v>7500000</v>
      </c>
    </row>
    <row r="10" spans="1:7" ht="69.75" x14ac:dyDescent="0.25">
      <c r="A10" s="70"/>
      <c r="B10" s="4" t="s">
        <v>86</v>
      </c>
      <c r="C10" s="15" t="s">
        <v>14</v>
      </c>
      <c r="D10" s="5">
        <f>200*35000</f>
        <v>7000000</v>
      </c>
      <c r="E10" s="5"/>
      <c r="F10" s="5"/>
      <c r="G10" s="2">
        <f t="shared" si="0"/>
        <v>7000000</v>
      </c>
    </row>
    <row r="11" spans="1:7" ht="69.75" x14ac:dyDescent="0.25">
      <c r="A11" s="70"/>
      <c r="B11" s="4" t="s">
        <v>122</v>
      </c>
      <c r="C11" s="15" t="s">
        <v>123</v>
      </c>
      <c r="D11" s="5"/>
      <c r="E11" s="5"/>
      <c r="F11" s="5">
        <v>15000000</v>
      </c>
      <c r="G11" s="2">
        <f t="shared" si="0"/>
        <v>15000000</v>
      </c>
    </row>
    <row r="12" spans="1:7" ht="46.5" x14ac:dyDescent="0.25">
      <c r="A12" s="70"/>
      <c r="B12" s="4" t="s">
        <v>59</v>
      </c>
      <c r="C12" s="15" t="s">
        <v>52</v>
      </c>
      <c r="D12" s="5"/>
      <c r="E12" s="5">
        <v>7500000</v>
      </c>
      <c r="F12" s="5"/>
      <c r="G12" s="2">
        <f t="shared" si="0"/>
        <v>7500000</v>
      </c>
    </row>
    <row r="13" spans="1:7" ht="46.5" x14ac:dyDescent="0.25">
      <c r="A13" s="70"/>
      <c r="B13" s="3" t="s">
        <v>16</v>
      </c>
      <c r="C13" s="15" t="s">
        <v>17</v>
      </c>
      <c r="D13" s="5">
        <v>3500000</v>
      </c>
      <c r="E13" s="5"/>
      <c r="F13" s="5"/>
      <c r="G13" s="2">
        <f t="shared" si="0"/>
        <v>3500000</v>
      </c>
    </row>
    <row r="14" spans="1:7" ht="69.75" x14ac:dyDescent="0.25">
      <c r="A14" s="70"/>
      <c r="B14" s="3" t="s">
        <v>124</v>
      </c>
      <c r="C14" s="15" t="s">
        <v>125</v>
      </c>
      <c r="D14" s="5"/>
      <c r="E14" s="5">
        <v>15000000</v>
      </c>
      <c r="F14" s="5"/>
      <c r="G14" s="2">
        <f t="shared" si="0"/>
        <v>15000000</v>
      </c>
    </row>
    <row r="15" spans="1:7" ht="69.75" x14ac:dyDescent="0.25">
      <c r="A15" s="70"/>
      <c r="B15" s="4" t="s">
        <v>18</v>
      </c>
      <c r="C15" s="15" t="s">
        <v>19</v>
      </c>
      <c r="D15" s="5"/>
      <c r="E15" s="5">
        <v>100000000</v>
      </c>
      <c r="F15" s="5"/>
      <c r="G15" s="2">
        <f t="shared" si="0"/>
        <v>100000000</v>
      </c>
    </row>
    <row r="16" spans="1:7" ht="69.75" x14ac:dyDescent="0.25">
      <c r="A16" s="71" t="s">
        <v>20</v>
      </c>
      <c r="B16" s="15" t="s">
        <v>115</v>
      </c>
      <c r="C16" s="15" t="s">
        <v>116</v>
      </c>
      <c r="D16" s="5">
        <f>400*35000</f>
        <v>14000000</v>
      </c>
      <c r="E16" s="5">
        <f>400*35000</f>
        <v>14000000</v>
      </c>
      <c r="F16" s="5"/>
      <c r="G16" s="2">
        <f t="shared" si="0"/>
        <v>28000000</v>
      </c>
    </row>
    <row r="17" spans="1:8" ht="93" x14ac:dyDescent="0.25">
      <c r="A17" s="71"/>
      <c r="B17" s="4" t="s">
        <v>117</v>
      </c>
      <c r="C17" s="15" t="s">
        <v>119</v>
      </c>
      <c r="D17" s="5"/>
      <c r="E17" s="5">
        <f>11000000*2</f>
        <v>22000000</v>
      </c>
      <c r="F17" s="5"/>
      <c r="G17" s="2">
        <f t="shared" si="0"/>
        <v>22000000</v>
      </c>
    </row>
    <row r="18" spans="1:8" ht="93" x14ac:dyDescent="0.25">
      <c r="A18" s="71"/>
      <c r="B18" s="4" t="s">
        <v>120</v>
      </c>
      <c r="C18" s="15" t="s">
        <v>109</v>
      </c>
      <c r="D18" s="5"/>
      <c r="E18" s="5">
        <f>11000000*3</f>
        <v>33000000</v>
      </c>
      <c r="F18" s="5"/>
      <c r="G18" s="2">
        <f t="shared" si="0"/>
        <v>33000000</v>
      </c>
    </row>
    <row r="19" spans="1:8" ht="93" x14ac:dyDescent="0.25">
      <c r="A19" s="71"/>
      <c r="B19" s="4" t="s">
        <v>117</v>
      </c>
      <c r="C19" s="15" t="s">
        <v>118</v>
      </c>
      <c r="D19" s="5"/>
      <c r="E19" s="5">
        <f>11000000*2</f>
        <v>22000000</v>
      </c>
      <c r="F19" s="5"/>
      <c r="G19" s="2">
        <f t="shared" si="0"/>
        <v>22000000</v>
      </c>
    </row>
    <row r="20" spans="1:8" ht="69.75" x14ac:dyDescent="0.25">
      <c r="A20" s="71"/>
      <c r="B20" s="4" t="s">
        <v>114</v>
      </c>
      <c r="C20" s="15" t="s">
        <v>31</v>
      </c>
      <c r="D20" s="5"/>
      <c r="E20" s="5">
        <f>5000000+2200000*2</f>
        <v>9400000</v>
      </c>
      <c r="F20" s="5"/>
      <c r="G20" s="2">
        <f t="shared" si="0"/>
        <v>9400000</v>
      </c>
    </row>
    <row r="21" spans="1:8" ht="69.75" x14ac:dyDescent="0.25">
      <c r="A21" s="71"/>
      <c r="B21" s="4" t="s">
        <v>121</v>
      </c>
      <c r="C21" s="15" t="s">
        <v>11</v>
      </c>
      <c r="D21" s="5"/>
      <c r="E21" s="5"/>
      <c r="F21" s="5">
        <v>25000000</v>
      </c>
      <c r="G21" s="2">
        <f t="shared" si="0"/>
        <v>25000000</v>
      </c>
    </row>
    <row r="22" spans="1:8" ht="131.25" customHeight="1" x14ac:dyDescent="0.25">
      <c r="A22" s="71"/>
      <c r="B22" s="31" t="s">
        <v>21</v>
      </c>
      <c r="C22" s="15" t="s">
        <v>22</v>
      </c>
      <c r="D22" s="5">
        <f>11000000*3</f>
        <v>33000000</v>
      </c>
      <c r="E22" s="5">
        <f t="shared" ref="E22:F22" si="1">11000000*3</f>
        <v>33000000</v>
      </c>
      <c r="F22" s="5">
        <f t="shared" si="1"/>
        <v>33000000</v>
      </c>
      <c r="G22" s="2">
        <f t="shared" si="0"/>
        <v>99000000</v>
      </c>
    </row>
    <row r="23" spans="1:8" ht="131.25" customHeight="1" x14ac:dyDescent="0.25">
      <c r="A23" s="71"/>
      <c r="B23" s="4" t="s">
        <v>130</v>
      </c>
      <c r="C23" s="15" t="s">
        <v>111</v>
      </c>
      <c r="D23" s="5">
        <f>2*3000000+2200000*2</f>
        <v>10400000</v>
      </c>
      <c r="E23" s="5"/>
      <c r="F23" s="5"/>
      <c r="G23" s="2">
        <f t="shared" si="0"/>
        <v>10400000</v>
      </c>
      <c r="H23" s="28"/>
    </row>
    <row r="24" spans="1:8" ht="105.75" customHeight="1" x14ac:dyDescent="0.25">
      <c r="A24" s="71"/>
      <c r="B24" s="4" t="s">
        <v>112</v>
      </c>
      <c r="C24" s="15" t="s">
        <v>111</v>
      </c>
      <c r="D24" s="5">
        <f>11000000*3</f>
        <v>33000000</v>
      </c>
      <c r="E24" s="5">
        <f t="shared" ref="E24:F24" si="2">11000000*3</f>
        <v>33000000</v>
      </c>
      <c r="F24" s="5">
        <f t="shared" si="2"/>
        <v>33000000</v>
      </c>
      <c r="G24" s="2">
        <f t="shared" si="0"/>
        <v>99000000</v>
      </c>
    </row>
    <row r="25" spans="1:8" ht="105.75" customHeight="1" x14ac:dyDescent="0.25">
      <c r="A25" s="71"/>
      <c r="B25" s="4" t="s">
        <v>110</v>
      </c>
      <c r="C25" s="15" t="s">
        <v>11</v>
      </c>
      <c r="D25" s="5">
        <f>11000000*3</f>
        <v>33000000</v>
      </c>
      <c r="E25" s="5"/>
      <c r="F25" s="5"/>
      <c r="G25" s="2">
        <f t="shared" si="0"/>
        <v>33000000</v>
      </c>
    </row>
    <row r="26" spans="1:8" ht="105.75" customHeight="1" x14ac:dyDescent="0.25">
      <c r="A26" s="71"/>
      <c r="B26" s="4" t="s">
        <v>133</v>
      </c>
      <c r="C26" s="15" t="s">
        <v>132</v>
      </c>
      <c r="D26" s="5">
        <v>10000000</v>
      </c>
      <c r="E26" s="5"/>
      <c r="F26" s="5"/>
      <c r="G26" s="2">
        <f t="shared" si="0"/>
        <v>10000000</v>
      </c>
    </row>
    <row r="27" spans="1:8" ht="131.25" customHeight="1" x14ac:dyDescent="0.25">
      <c r="A27" s="71"/>
      <c r="B27" s="4" t="s">
        <v>106</v>
      </c>
      <c r="C27" s="15" t="s">
        <v>107</v>
      </c>
      <c r="D27" s="5"/>
      <c r="E27" s="5">
        <f>400*2*35000</f>
        <v>28000000</v>
      </c>
      <c r="F27" s="5"/>
      <c r="G27" s="2">
        <f t="shared" si="0"/>
        <v>28000000</v>
      </c>
    </row>
    <row r="28" spans="1:8" ht="74.25" customHeight="1" x14ac:dyDescent="0.25">
      <c r="A28" s="71"/>
      <c r="B28" s="4" t="s">
        <v>102</v>
      </c>
      <c r="C28" s="15" t="s">
        <v>135</v>
      </c>
      <c r="D28" s="5">
        <v>10000000</v>
      </c>
      <c r="E28" s="5"/>
      <c r="F28" s="5"/>
      <c r="G28" s="2">
        <f t="shared" si="0"/>
        <v>10000000</v>
      </c>
    </row>
    <row r="29" spans="1:8" ht="69.75" x14ac:dyDescent="0.25">
      <c r="A29" s="71"/>
      <c r="B29" s="4" t="s">
        <v>87</v>
      </c>
      <c r="C29" s="15" t="s">
        <v>9</v>
      </c>
      <c r="D29" s="5"/>
      <c r="E29" s="5">
        <v>25000000</v>
      </c>
      <c r="F29" s="5"/>
      <c r="G29" s="2">
        <f t="shared" si="0"/>
        <v>25000000</v>
      </c>
    </row>
    <row r="30" spans="1:8" ht="69.75" x14ac:dyDescent="0.25">
      <c r="A30" s="71"/>
      <c r="B30" s="4" t="s">
        <v>131</v>
      </c>
      <c r="C30" s="15" t="s">
        <v>15</v>
      </c>
      <c r="D30" s="5"/>
      <c r="E30" s="5">
        <v>7000000</v>
      </c>
      <c r="F30" s="5"/>
      <c r="G30" s="2">
        <f t="shared" si="0"/>
        <v>7000000</v>
      </c>
    </row>
    <row r="31" spans="1:8" ht="69.75" x14ac:dyDescent="0.25">
      <c r="A31" s="72"/>
      <c r="B31" s="3" t="s">
        <v>23</v>
      </c>
      <c r="C31" s="15" t="s">
        <v>24</v>
      </c>
      <c r="D31" s="5"/>
      <c r="E31" s="5">
        <v>27000000</v>
      </c>
      <c r="F31" s="5"/>
      <c r="G31" s="2">
        <f t="shared" si="0"/>
        <v>27000000</v>
      </c>
    </row>
    <row r="32" spans="1:8" ht="69.75" x14ac:dyDescent="0.25">
      <c r="A32" s="6" t="s">
        <v>32</v>
      </c>
      <c r="B32" s="3" t="s">
        <v>88</v>
      </c>
      <c r="C32" s="17" t="s">
        <v>33</v>
      </c>
      <c r="D32" s="7"/>
      <c r="E32" s="7">
        <v>40000000</v>
      </c>
      <c r="F32" s="5"/>
      <c r="G32" s="2">
        <f t="shared" si="0"/>
        <v>40000000</v>
      </c>
    </row>
    <row r="33" spans="1:9" ht="46.5" x14ac:dyDescent="0.25">
      <c r="A33" s="61" t="s">
        <v>34</v>
      </c>
      <c r="B33" s="3" t="s">
        <v>113</v>
      </c>
      <c r="C33" s="17" t="s">
        <v>111</v>
      </c>
      <c r="D33" s="7"/>
      <c r="E33" s="7">
        <v>50000000</v>
      </c>
      <c r="F33" s="5"/>
      <c r="G33" s="2">
        <f t="shared" si="0"/>
        <v>50000000</v>
      </c>
    </row>
    <row r="34" spans="1:9" ht="69.75" x14ac:dyDescent="0.25">
      <c r="A34" s="67"/>
      <c r="B34" s="3" t="s">
        <v>108</v>
      </c>
      <c r="C34" s="17" t="s">
        <v>35</v>
      </c>
      <c r="D34" s="7"/>
      <c r="E34" s="7">
        <v>100000000</v>
      </c>
      <c r="F34" s="5">
        <v>100000000</v>
      </c>
      <c r="G34" s="2">
        <f t="shared" si="0"/>
        <v>200000000</v>
      </c>
    </row>
    <row r="35" spans="1:9" ht="93" x14ac:dyDescent="0.25">
      <c r="A35" s="67"/>
      <c r="B35" s="3" t="s">
        <v>89</v>
      </c>
      <c r="C35" s="17" t="s">
        <v>35</v>
      </c>
      <c r="D35" s="7"/>
      <c r="E35" s="7"/>
      <c r="F35" s="5">
        <v>150000000</v>
      </c>
      <c r="G35" s="2">
        <f t="shared" si="0"/>
        <v>150000000</v>
      </c>
    </row>
    <row r="36" spans="1:9" ht="69.75" x14ac:dyDescent="0.25">
      <c r="A36" s="67"/>
      <c r="B36" s="3" t="s">
        <v>126</v>
      </c>
      <c r="C36" s="17" t="s">
        <v>127</v>
      </c>
      <c r="D36" s="7"/>
      <c r="E36" s="7"/>
      <c r="F36" s="5">
        <v>200000000</v>
      </c>
      <c r="G36" s="2">
        <f t="shared" si="0"/>
        <v>200000000</v>
      </c>
    </row>
    <row r="37" spans="1:9" ht="116.25" x14ac:dyDescent="0.25">
      <c r="A37" s="68"/>
      <c r="B37" s="3" t="s">
        <v>90</v>
      </c>
      <c r="C37" s="17" t="s">
        <v>61</v>
      </c>
      <c r="D37" s="7"/>
      <c r="E37" s="7">
        <f t="shared" ref="E37:F37" si="3">4*2*6000000</f>
        <v>48000000</v>
      </c>
      <c r="F37" s="5">
        <f t="shared" si="3"/>
        <v>48000000</v>
      </c>
      <c r="G37" s="2">
        <f t="shared" si="0"/>
        <v>96000000</v>
      </c>
    </row>
    <row r="38" spans="1:9" ht="116.25" x14ac:dyDescent="0.25">
      <c r="A38" s="61" t="s">
        <v>36</v>
      </c>
      <c r="B38" s="3" t="s">
        <v>83</v>
      </c>
      <c r="C38" s="17" t="s">
        <v>61</v>
      </c>
      <c r="D38" s="7">
        <v>5000000</v>
      </c>
      <c r="E38" s="7"/>
      <c r="F38" s="5"/>
      <c r="G38" s="2">
        <f t="shared" si="0"/>
        <v>5000000</v>
      </c>
    </row>
    <row r="39" spans="1:9" ht="116.25" x14ac:dyDescent="0.25">
      <c r="A39" s="62"/>
      <c r="B39" s="3" t="s">
        <v>82</v>
      </c>
      <c r="C39" s="17" t="s">
        <v>61</v>
      </c>
      <c r="D39" s="7"/>
      <c r="E39" s="7"/>
      <c r="F39" s="5">
        <v>5000000</v>
      </c>
      <c r="G39" s="2">
        <f t="shared" si="0"/>
        <v>5000000</v>
      </c>
    </row>
    <row r="40" spans="1:9" ht="116.25" x14ac:dyDescent="0.25">
      <c r="A40" s="63"/>
      <c r="B40" s="3" t="s">
        <v>81</v>
      </c>
      <c r="C40" s="17" t="s">
        <v>61</v>
      </c>
      <c r="D40" s="7"/>
      <c r="E40" s="7"/>
      <c r="F40" s="5">
        <v>5000000</v>
      </c>
      <c r="G40" s="2">
        <f t="shared" si="0"/>
        <v>5000000</v>
      </c>
    </row>
    <row r="41" spans="1:9" ht="93" x14ac:dyDescent="0.25">
      <c r="A41" s="64" t="s">
        <v>103</v>
      </c>
      <c r="B41" s="3" t="s">
        <v>91</v>
      </c>
      <c r="C41" s="17" t="s">
        <v>37</v>
      </c>
      <c r="D41" s="7"/>
      <c r="E41" s="7">
        <f>4*20000000</f>
        <v>80000000</v>
      </c>
      <c r="F41" s="5"/>
      <c r="G41" s="2">
        <f t="shared" si="0"/>
        <v>80000000</v>
      </c>
    </row>
    <row r="42" spans="1:9" ht="46.5" x14ac:dyDescent="0.25">
      <c r="A42" s="65"/>
      <c r="B42" s="3" t="s">
        <v>104</v>
      </c>
      <c r="C42" s="17" t="s">
        <v>105</v>
      </c>
      <c r="D42" s="7"/>
      <c r="E42" s="7">
        <f>200*45000</f>
        <v>9000000</v>
      </c>
      <c r="F42" s="5"/>
      <c r="G42" s="2">
        <f t="shared" si="0"/>
        <v>9000000</v>
      </c>
    </row>
    <row r="43" spans="1:9" ht="93" x14ac:dyDescent="0.25">
      <c r="A43" s="65"/>
      <c r="B43" s="3" t="s">
        <v>80</v>
      </c>
      <c r="C43" s="17" t="s">
        <v>37</v>
      </c>
      <c r="D43" s="7"/>
      <c r="E43" s="7">
        <f>5000000*4</f>
        <v>20000000</v>
      </c>
      <c r="F43" s="5"/>
      <c r="G43" s="2">
        <f t="shared" si="0"/>
        <v>20000000</v>
      </c>
    </row>
    <row r="44" spans="1:9" ht="46.5" x14ac:dyDescent="0.25">
      <c r="A44" s="66"/>
      <c r="B44" s="3" t="s">
        <v>79</v>
      </c>
      <c r="C44" s="17" t="s">
        <v>54</v>
      </c>
      <c r="D44" s="7"/>
      <c r="E44" s="7">
        <v>50000000</v>
      </c>
      <c r="F44" s="5"/>
      <c r="G44" s="2">
        <f t="shared" si="0"/>
        <v>50000000</v>
      </c>
    </row>
    <row r="45" spans="1:9" ht="23.25" x14ac:dyDescent="0.25">
      <c r="A45" s="9" t="s">
        <v>38</v>
      </c>
      <c r="B45" s="3"/>
      <c r="C45" s="17"/>
      <c r="D45" s="8">
        <f>SUM(D5:D44)</f>
        <v>314900000</v>
      </c>
      <c r="E45" s="8">
        <f t="shared" ref="E45:G45" si="4">SUM(E5:E44)</f>
        <v>879400000</v>
      </c>
      <c r="F45" s="8">
        <f t="shared" si="4"/>
        <v>614000000</v>
      </c>
      <c r="G45" s="8">
        <f t="shared" si="4"/>
        <v>1808300000</v>
      </c>
      <c r="H45" s="29"/>
      <c r="I45" s="29"/>
    </row>
    <row r="46" spans="1:9" ht="20.25" customHeight="1" x14ac:dyDescent="0.25">
      <c r="A46" s="53" t="s">
        <v>39</v>
      </c>
      <c r="B46" s="54"/>
      <c r="C46" s="54"/>
      <c r="D46" s="54"/>
      <c r="E46" s="54"/>
      <c r="F46" s="54"/>
      <c r="G46" s="55"/>
    </row>
    <row r="47" spans="1:9" ht="160.5" customHeight="1" x14ac:dyDescent="0.25">
      <c r="A47" s="69" t="s">
        <v>40</v>
      </c>
      <c r="B47" s="10" t="s">
        <v>63</v>
      </c>
      <c r="C47" s="15" t="s">
        <v>60</v>
      </c>
      <c r="D47" s="5">
        <f>2000000*3</f>
        <v>6000000</v>
      </c>
      <c r="E47" s="5">
        <f>2000000*3</f>
        <v>6000000</v>
      </c>
      <c r="F47" s="5">
        <f t="shared" ref="F47" si="5">2000000*2</f>
        <v>4000000</v>
      </c>
      <c r="G47" s="2">
        <f>D47+E47+F47</f>
        <v>16000000</v>
      </c>
    </row>
    <row r="48" spans="1:9" ht="157.5" customHeight="1" x14ac:dyDescent="0.25">
      <c r="A48" s="73"/>
      <c r="B48" s="10" t="s">
        <v>62</v>
      </c>
      <c r="C48" s="15" t="s">
        <v>60</v>
      </c>
      <c r="D48" s="5">
        <f>18000000*2</f>
        <v>36000000</v>
      </c>
      <c r="E48" s="5">
        <f>18000000*3</f>
        <v>54000000</v>
      </c>
      <c r="F48" s="5">
        <f>18000000*3</f>
        <v>54000000</v>
      </c>
      <c r="G48" s="2">
        <f t="shared" ref="G48:G73" si="6">D48+E48+F48</f>
        <v>144000000</v>
      </c>
    </row>
    <row r="49" spans="1:7" ht="160.5" customHeight="1" x14ac:dyDescent="0.25">
      <c r="A49" s="73"/>
      <c r="B49" s="10" t="s">
        <v>65</v>
      </c>
      <c r="C49" s="15" t="s">
        <v>60</v>
      </c>
      <c r="D49" s="5">
        <f>5000000*1.18*3</f>
        <v>17700000</v>
      </c>
      <c r="E49" s="5">
        <f t="shared" ref="E49" si="7">5000000*1.18*3</f>
        <v>17700000</v>
      </c>
      <c r="F49" s="5">
        <f>5000000*1.18*2</f>
        <v>11800000</v>
      </c>
      <c r="G49" s="2">
        <f t="shared" si="6"/>
        <v>47200000</v>
      </c>
    </row>
    <row r="50" spans="1:7" ht="158.25" customHeight="1" x14ac:dyDescent="0.25">
      <c r="A50" s="73"/>
      <c r="B50" s="10" t="s">
        <v>67</v>
      </c>
      <c r="C50" s="15" t="s">
        <v>60</v>
      </c>
      <c r="D50" s="5">
        <f>4500000*1.18*3</f>
        <v>15930000</v>
      </c>
      <c r="E50" s="5">
        <f t="shared" ref="E50:E51" si="8">4500000*1.18*3</f>
        <v>15930000</v>
      </c>
      <c r="F50" s="5">
        <f>4500000*1.18*2</f>
        <v>10620000</v>
      </c>
      <c r="G50" s="2">
        <f t="shared" si="6"/>
        <v>42480000</v>
      </c>
    </row>
    <row r="51" spans="1:7" ht="158.25" customHeight="1" x14ac:dyDescent="0.25">
      <c r="A51" s="73"/>
      <c r="B51" s="10" t="s">
        <v>66</v>
      </c>
      <c r="C51" s="15" t="s">
        <v>60</v>
      </c>
      <c r="D51" s="5">
        <f>4500000*1.18*3</f>
        <v>15930000</v>
      </c>
      <c r="E51" s="5">
        <f t="shared" si="8"/>
        <v>15930000</v>
      </c>
      <c r="F51" s="5">
        <f>4500000*1.18*2</f>
        <v>10620000</v>
      </c>
      <c r="G51" s="2">
        <f t="shared" si="6"/>
        <v>42480000</v>
      </c>
    </row>
    <row r="52" spans="1:7" ht="123" customHeight="1" x14ac:dyDescent="0.25">
      <c r="A52" s="74"/>
      <c r="B52" s="10" t="s">
        <v>68</v>
      </c>
      <c r="C52" s="15" t="s">
        <v>69</v>
      </c>
      <c r="D52" s="5">
        <f>8000000*3</f>
        <v>24000000</v>
      </c>
      <c r="E52" s="5">
        <f t="shared" ref="E52" si="9">8000000*3</f>
        <v>24000000</v>
      </c>
      <c r="F52" s="5">
        <f>8000000*2</f>
        <v>16000000</v>
      </c>
      <c r="G52" s="2">
        <f t="shared" si="6"/>
        <v>64000000</v>
      </c>
    </row>
    <row r="53" spans="1:7" ht="93" x14ac:dyDescent="0.25">
      <c r="A53" s="59" t="s">
        <v>41</v>
      </c>
      <c r="B53" s="4" t="s">
        <v>64</v>
      </c>
      <c r="C53" s="15" t="s">
        <v>42</v>
      </c>
      <c r="D53" s="5"/>
      <c r="E53" s="5">
        <f t="shared" ref="E53:F53" si="10">10000000*2</f>
        <v>20000000</v>
      </c>
      <c r="F53" s="5">
        <f t="shared" si="10"/>
        <v>20000000</v>
      </c>
      <c r="G53" s="2">
        <f t="shared" si="6"/>
        <v>40000000</v>
      </c>
    </row>
    <row r="54" spans="1:7" ht="116.25" x14ac:dyDescent="0.25">
      <c r="A54" s="59"/>
      <c r="B54" s="4" t="s">
        <v>71</v>
      </c>
      <c r="C54" s="15" t="s">
        <v>70</v>
      </c>
      <c r="D54" s="5">
        <f>3000000*2</f>
        <v>6000000</v>
      </c>
      <c r="E54" s="5">
        <f t="shared" ref="E54" si="11">3000000*2</f>
        <v>6000000</v>
      </c>
      <c r="F54" s="5">
        <f>3000000*3</f>
        <v>9000000</v>
      </c>
      <c r="G54" s="2">
        <f t="shared" si="6"/>
        <v>21000000</v>
      </c>
    </row>
    <row r="55" spans="1:7" ht="46.5" x14ac:dyDescent="0.25">
      <c r="A55" s="59"/>
      <c r="B55" s="4" t="s">
        <v>43</v>
      </c>
      <c r="C55" s="15" t="s">
        <v>44</v>
      </c>
      <c r="D55" s="5">
        <f>12000000*1</f>
        <v>12000000</v>
      </c>
      <c r="E55" s="5">
        <f t="shared" ref="E55:F55" si="12">12000000*1</f>
        <v>12000000</v>
      </c>
      <c r="F55" s="5">
        <f t="shared" si="12"/>
        <v>12000000</v>
      </c>
      <c r="G55" s="2">
        <f t="shared" si="6"/>
        <v>36000000</v>
      </c>
    </row>
    <row r="56" spans="1:7" ht="209.25" x14ac:dyDescent="0.25">
      <c r="A56" s="11" t="s">
        <v>45</v>
      </c>
      <c r="B56" s="3" t="s">
        <v>92</v>
      </c>
      <c r="C56" s="17" t="s">
        <v>60</v>
      </c>
      <c r="D56" s="7">
        <f>6000000*2</f>
        <v>12000000</v>
      </c>
      <c r="E56" s="7">
        <f>6000000*3</f>
        <v>18000000</v>
      </c>
      <c r="F56" s="7">
        <f t="shared" ref="F56" si="13">6000000*3</f>
        <v>18000000</v>
      </c>
      <c r="G56" s="2">
        <f t="shared" si="6"/>
        <v>48000000</v>
      </c>
    </row>
    <row r="57" spans="1:7" ht="46.5" x14ac:dyDescent="0.25">
      <c r="A57" s="59" t="s">
        <v>55</v>
      </c>
      <c r="B57" s="4" t="s">
        <v>56</v>
      </c>
      <c r="C57" s="15" t="s">
        <v>19</v>
      </c>
      <c r="D57" s="5"/>
      <c r="E57" s="5">
        <v>15000000</v>
      </c>
      <c r="F57" s="25"/>
      <c r="G57" s="2">
        <f t="shared" si="6"/>
        <v>15000000</v>
      </c>
    </row>
    <row r="58" spans="1:7" ht="139.5" x14ac:dyDescent="0.25">
      <c r="A58" s="59"/>
      <c r="B58" s="4" t="s">
        <v>93</v>
      </c>
      <c r="C58" s="15" t="s">
        <v>46</v>
      </c>
      <c r="D58" s="5"/>
      <c r="E58" s="5">
        <f>40000000</f>
        <v>40000000</v>
      </c>
      <c r="F58" s="25"/>
      <c r="G58" s="2">
        <f t="shared" si="6"/>
        <v>40000000</v>
      </c>
    </row>
    <row r="59" spans="1:7" ht="69.75" x14ac:dyDescent="0.25">
      <c r="A59" s="59"/>
      <c r="B59" s="4" t="s">
        <v>73</v>
      </c>
      <c r="C59" s="15" t="s">
        <v>94</v>
      </c>
      <c r="D59" s="5">
        <v>2000000</v>
      </c>
      <c r="E59" s="5">
        <v>2000000</v>
      </c>
      <c r="F59" s="5">
        <v>2000000</v>
      </c>
      <c r="G59" s="2">
        <f t="shared" si="6"/>
        <v>6000000</v>
      </c>
    </row>
    <row r="60" spans="1:7" ht="69.75" x14ac:dyDescent="0.25">
      <c r="A60" s="59"/>
      <c r="B60" s="4" t="s">
        <v>72</v>
      </c>
      <c r="C60" s="15" t="s">
        <v>94</v>
      </c>
      <c r="D60" s="5">
        <v>1000000</v>
      </c>
      <c r="E60" s="5">
        <v>1000000</v>
      </c>
      <c r="F60" s="5">
        <v>1000000</v>
      </c>
      <c r="G60" s="2">
        <f t="shared" si="6"/>
        <v>3000000</v>
      </c>
    </row>
    <row r="61" spans="1:7" ht="93" x14ac:dyDescent="0.25">
      <c r="A61" s="69" t="s">
        <v>57</v>
      </c>
      <c r="B61" s="3" t="s">
        <v>95</v>
      </c>
      <c r="C61" s="17" t="s">
        <v>77</v>
      </c>
      <c r="D61" s="7">
        <v>50000000</v>
      </c>
      <c r="E61" s="7">
        <v>50000000</v>
      </c>
      <c r="F61" s="5">
        <v>50000000</v>
      </c>
      <c r="G61" s="2">
        <f t="shared" si="6"/>
        <v>150000000</v>
      </c>
    </row>
    <row r="62" spans="1:7" ht="46.5" x14ac:dyDescent="0.25">
      <c r="A62" s="73"/>
      <c r="B62" s="3" t="s">
        <v>75</v>
      </c>
      <c r="C62" s="17" t="s">
        <v>76</v>
      </c>
      <c r="D62" s="7"/>
      <c r="E62" s="7">
        <v>50000000</v>
      </c>
      <c r="F62" s="26"/>
      <c r="G62" s="2">
        <f t="shared" si="6"/>
        <v>50000000</v>
      </c>
    </row>
    <row r="63" spans="1:7" ht="46.5" x14ac:dyDescent="0.25">
      <c r="A63" s="73"/>
      <c r="B63" s="3" t="s">
        <v>53</v>
      </c>
      <c r="C63" s="17" t="s">
        <v>74</v>
      </c>
      <c r="D63" s="7"/>
      <c r="E63" s="7">
        <v>45000000</v>
      </c>
      <c r="F63" s="26"/>
      <c r="G63" s="2">
        <f t="shared" si="6"/>
        <v>45000000</v>
      </c>
    </row>
    <row r="64" spans="1:7" ht="93" x14ac:dyDescent="0.25">
      <c r="A64" s="74"/>
      <c r="B64" s="3" t="s">
        <v>96</v>
      </c>
      <c r="C64" s="17" t="s">
        <v>51</v>
      </c>
      <c r="D64" s="7"/>
      <c r="E64" s="7">
        <v>55000000</v>
      </c>
      <c r="F64" s="26"/>
      <c r="G64" s="2">
        <f t="shared" si="6"/>
        <v>55000000</v>
      </c>
    </row>
    <row r="65" spans="1:9" ht="93" x14ac:dyDescent="0.25">
      <c r="A65" s="12" t="s">
        <v>47</v>
      </c>
      <c r="B65" s="23" t="s">
        <v>97</v>
      </c>
      <c r="C65" s="17" t="s">
        <v>48</v>
      </c>
      <c r="D65" s="30">
        <v>10000000</v>
      </c>
      <c r="E65" s="30">
        <v>10000000</v>
      </c>
      <c r="F65" s="30">
        <v>10000000</v>
      </c>
      <c r="G65" s="2">
        <f t="shared" si="6"/>
        <v>30000000</v>
      </c>
    </row>
    <row r="66" spans="1:9" ht="69.75" x14ac:dyDescent="0.25">
      <c r="A66" s="13" t="s">
        <v>58</v>
      </c>
      <c r="B66" s="4" t="s">
        <v>78</v>
      </c>
      <c r="C66" s="15" t="s">
        <v>19</v>
      </c>
      <c r="D66" s="5">
        <v>5000000</v>
      </c>
      <c r="E66" s="2">
        <v>5000000</v>
      </c>
      <c r="F66" s="5">
        <v>5000000</v>
      </c>
      <c r="G66" s="2">
        <f t="shared" si="6"/>
        <v>15000000</v>
      </c>
    </row>
    <row r="67" spans="1:9" ht="139.5" x14ac:dyDescent="0.25">
      <c r="A67" s="75" t="s">
        <v>25</v>
      </c>
      <c r="B67" s="4" t="s">
        <v>99</v>
      </c>
      <c r="C67" s="15" t="s">
        <v>98</v>
      </c>
      <c r="D67" s="5">
        <v>35000000</v>
      </c>
      <c r="E67" s="5">
        <v>35000000</v>
      </c>
      <c r="F67" s="5">
        <v>35000000</v>
      </c>
      <c r="G67" s="2">
        <f t="shared" si="6"/>
        <v>105000000</v>
      </c>
    </row>
    <row r="68" spans="1:9" ht="46.5" x14ac:dyDescent="0.25">
      <c r="A68" s="75"/>
      <c r="B68" s="4" t="s">
        <v>128</v>
      </c>
      <c r="C68" s="15" t="s">
        <v>129</v>
      </c>
      <c r="D68" s="5"/>
      <c r="E68" s="5">
        <v>7000000</v>
      </c>
      <c r="F68" s="25"/>
      <c r="G68" s="2">
        <f t="shared" si="6"/>
        <v>7000000</v>
      </c>
    </row>
    <row r="69" spans="1:9" ht="209.25" x14ac:dyDescent="0.25">
      <c r="A69" s="75"/>
      <c r="B69" s="4" t="s">
        <v>30</v>
      </c>
      <c r="C69" s="15" t="s">
        <v>60</v>
      </c>
      <c r="D69" s="5">
        <f>12*14*1200000</f>
        <v>201600000</v>
      </c>
      <c r="E69" s="5">
        <f t="shared" ref="E69:F69" si="14">12*14*1200000</f>
        <v>201600000</v>
      </c>
      <c r="F69" s="5">
        <f t="shared" si="14"/>
        <v>201600000</v>
      </c>
      <c r="G69" s="2">
        <f t="shared" si="6"/>
        <v>604800000</v>
      </c>
    </row>
    <row r="70" spans="1:9" ht="46.5" x14ac:dyDescent="0.25">
      <c r="A70" s="75"/>
      <c r="B70" s="4" t="s">
        <v>100</v>
      </c>
      <c r="C70" s="15" t="s">
        <v>24</v>
      </c>
      <c r="D70" s="5">
        <f>1.5*10000000</f>
        <v>15000000</v>
      </c>
      <c r="E70" s="5"/>
      <c r="F70" s="25"/>
      <c r="G70" s="2">
        <f t="shared" si="6"/>
        <v>15000000</v>
      </c>
    </row>
    <row r="71" spans="1:9" ht="93" x14ac:dyDescent="0.25">
      <c r="A71" s="14" t="s">
        <v>49</v>
      </c>
      <c r="B71" s="4" t="s">
        <v>101</v>
      </c>
      <c r="C71" s="15" t="s">
        <v>50</v>
      </c>
      <c r="D71" s="5"/>
      <c r="E71" s="5">
        <v>100000000</v>
      </c>
      <c r="F71" s="25"/>
      <c r="G71" s="2">
        <f t="shared" si="6"/>
        <v>100000000</v>
      </c>
    </row>
    <row r="72" spans="1:9" ht="46.5" x14ac:dyDescent="0.25">
      <c r="A72" s="14" t="s">
        <v>26</v>
      </c>
      <c r="B72" s="4" t="s">
        <v>27</v>
      </c>
      <c r="C72" s="15" t="s">
        <v>13</v>
      </c>
      <c r="D72" s="5"/>
      <c r="E72" s="5"/>
      <c r="F72" s="5">
        <v>50000000</v>
      </c>
      <c r="G72" s="2">
        <f t="shared" si="6"/>
        <v>50000000</v>
      </c>
    </row>
    <row r="73" spans="1:9" ht="23.25" x14ac:dyDescent="0.25">
      <c r="A73" s="9" t="s">
        <v>28</v>
      </c>
      <c r="B73" s="3"/>
      <c r="C73" s="17"/>
      <c r="D73" s="8">
        <f>SUM(D45:D72)</f>
        <v>780060000</v>
      </c>
      <c r="E73" s="8">
        <f>SUM(E45:E72)</f>
        <v>1685560000</v>
      </c>
      <c r="F73" s="8">
        <f>SUM(F45:F72)</f>
        <v>1134640000</v>
      </c>
      <c r="G73" s="2">
        <f t="shared" si="6"/>
        <v>3600260000</v>
      </c>
      <c r="H73" s="29"/>
      <c r="I73" s="29"/>
    </row>
    <row r="74" spans="1:9" ht="23.25" x14ac:dyDescent="0.35">
      <c r="A74" s="19" t="s">
        <v>29</v>
      </c>
      <c r="B74" s="20"/>
      <c r="C74" s="21"/>
      <c r="D74" s="22">
        <f>D43+D73</f>
        <v>780060000</v>
      </c>
      <c r="E74" s="22">
        <f t="shared" ref="E74:G74" si="15">E43+E73</f>
        <v>1705560000</v>
      </c>
      <c r="F74" s="22">
        <f t="shared" si="15"/>
        <v>1134640000</v>
      </c>
      <c r="G74" s="22">
        <f t="shared" si="15"/>
        <v>3620260000</v>
      </c>
    </row>
    <row r="75" spans="1:9" x14ac:dyDescent="0.25">
      <c r="G75" s="29"/>
    </row>
  </sheetData>
  <mergeCells count="17">
    <mergeCell ref="A47:A52"/>
    <mergeCell ref="A53:A55"/>
    <mergeCell ref="A57:A60"/>
    <mergeCell ref="A61:A64"/>
    <mergeCell ref="A67:A70"/>
    <mergeCell ref="A46:G46"/>
    <mergeCell ref="A1:G1"/>
    <mergeCell ref="A2:A3"/>
    <mergeCell ref="B2:B3"/>
    <mergeCell ref="C2:C3"/>
    <mergeCell ref="D2:G2"/>
    <mergeCell ref="A4:G4"/>
    <mergeCell ref="A38:A40"/>
    <mergeCell ref="A41:A44"/>
    <mergeCell ref="A33:A37"/>
    <mergeCell ref="A5:A15"/>
    <mergeCell ref="A16:A31"/>
  </mergeCells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48D9A-2C24-476C-8997-B51F01AB73BE}">
  <dimension ref="A1:G74"/>
  <sheetViews>
    <sheetView zoomScale="70" zoomScaleNormal="70" workbookViewId="0">
      <pane ySplit="3" topLeftCell="A8" activePane="bottomLeft" state="frozen"/>
      <selection pane="bottomLeft" activeCell="J8" sqref="J8"/>
    </sheetView>
  </sheetViews>
  <sheetFormatPr baseColWidth="10" defaultRowHeight="15" x14ac:dyDescent="0.25"/>
  <cols>
    <col min="1" max="1" width="32.7109375" customWidth="1"/>
    <col min="2" max="2" width="27.7109375" customWidth="1"/>
    <col min="3" max="3" width="29.85546875" customWidth="1"/>
    <col min="4" max="4" width="25.5703125" customWidth="1"/>
    <col min="5" max="6" width="25.28515625" hidden="1" customWidth="1"/>
    <col min="7" max="7" width="43.7109375" hidden="1" customWidth="1"/>
  </cols>
  <sheetData>
    <row r="1" spans="1:7" ht="22.5" x14ac:dyDescent="0.25">
      <c r="A1" s="76" t="s">
        <v>0</v>
      </c>
      <c r="B1" s="76"/>
      <c r="C1" s="76"/>
      <c r="D1" s="76"/>
      <c r="E1" s="76"/>
      <c r="F1" s="76"/>
      <c r="G1" s="76"/>
    </row>
    <row r="2" spans="1:7" ht="22.5" x14ac:dyDescent="0.25">
      <c r="A2" s="57"/>
      <c r="B2" s="58" t="s">
        <v>1</v>
      </c>
      <c r="C2" s="59" t="s">
        <v>2</v>
      </c>
      <c r="D2" s="60" t="s">
        <v>3</v>
      </c>
      <c r="E2" s="60"/>
      <c r="F2" s="60"/>
      <c r="G2" s="60"/>
    </row>
    <row r="3" spans="1:7" ht="22.5" x14ac:dyDescent="0.25">
      <c r="A3" s="57"/>
      <c r="B3" s="58"/>
      <c r="C3" s="59"/>
      <c r="D3" s="1">
        <v>2023</v>
      </c>
      <c r="E3" s="1">
        <v>2024</v>
      </c>
      <c r="F3" s="1">
        <v>2025</v>
      </c>
      <c r="G3" s="2" t="s">
        <v>4</v>
      </c>
    </row>
    <row r="4" spans="1:7" ht="22.5" x14ac:dyDescent="0.25">
      <c r="A4" s="53" t="s">
        <v>5</v>
      </c>
      <c r="B4" s="54"/>
      <c r="C4" s="54"/>
      <c r="D4" s="54"/>
      <c r="E4" s="54"/>
      <c r="F4" s="54"/>
      <c r="G4" s="55"/>
    </row>
    <row r="5" spans="1:7" ht="70.5" customHeight="1" x14ac:dyDescent="0.25">
      <c r="A5" s="69" t="s">
        <v>6</v>
      </c>
      <c r="B5" s="3" t="s">
        <v>85</v>
      </c>
      <c r="C5" s="15" t="s">
        <v>84</v>
      </c>
      <c r="D5" s="5">
        <f>200*35000</f>
        <v>7000000</v>
      </c>
      <c r="E5" s="5"/>
      <c r="F5" s="5"/>
      <c r="G5" s="2">
        <f>D5+E5+F5</f>
        <v>7000000</v>
      </c>
    </row>
    <row r="6" spans="1:7" ht="97.5" customHeight="1" x14ac:dyDescent="0.35">
      <c r="A6" s="70"/>
      <c r="B6" s="4" t="s">
        <v>7</v>
      </c>
      <c r="C6" s="16" t="s">
        <v>8</v>
      </c>
      <c r="D6" s="5">
        <f>(25000000+20000000+20000000+20000000)+(400*35000*1)</f>
        <v>99000000</v>
      </c>
      <c r="E6" s="5">
        <f>(25000000+20000000+20000000+20000000)+(400*35000*1)</f>
        <v>99000000</v>
      </c>
      <c r="F6" s="5"/>
      <c r="G6" s="2">
        <f t="shared" ref="G6:G44" si="0">D6+E6+F6</f>
        <v>198000000</v>
      </c>
    </row>
    <row r="7" spans="1:7" ht="100.5" customHeight="1" x14ac:dyDescent="0.25">
      <c r="A7" s="70"/>
      <c r="B7" s="4" t="s">
        <v>134</v>
      </c>
      <c r="C7" s="15" t="s">
        <v>9</v>
      </c>
      <c r="D7" s="5">
        <f>20000000*2</f>
        <v>40000000</v>
      </c>
      <c r="E7" s="5"/>
      <c r="F7" s="5"/>
      <c r="G7" s="2">
        <f t="shared" si="0"/>
        <v>40000000</v>
      </c>
    </row>
    <row r="8" spans="1:7" ht="74.25" customHeight="1" x14ac:dyDescent="0.25">
      <c r="A8" s="70"/>
      <c r="B8" s="4" t="s">
        <v>10</v>
      </c>
      <c r="C8" s="15" t="s">
        <v>11</v>
      </c>
      <c r="D8" s="5">
        <v>10000000</v>
      </c>
      <c r="E8" s="5"/>
      <c r="F8" s="5"/>
      <c r="G8" s="2">
        <f t="shared" si="0"/>
        <v>10000000</v>
      </c>
    </row>
    <row r="9" spans="1:7" ht="75" customHeight="1" x14ac:dyDescent="0.25">
      <c r="A9" s="70"/>
      <c r="B9" s="4" t="s">
        <v>12</v>
      </c>
      <c r="C9" s="15" t="s">
        <v>13</v>
      </c>
      <c r="D9" s="5"/>
      <c r="E9" s="5">
        <v>7500000</v>
      </c>
      <c r="F9" s="5"/>
      <c r="G9" s="2">
        <f t="shared" si="0"/>
        <v>7500000</v>
      </c>
    </row>
    <row r="10" spans="1:7" ht="95.25" customHeight="1" x14ac:dyDescent="0.25">
      <c r="A10" s="70"/>
      <c r="B10" s="4" t="s">
        <v>86</v>
      </c>
      <c r="C10" s="15" t="s">
        <v>14</v>
      </c>
      <c r="D10" s="5">
        <f>200*35000</f>
        <v>7000000</v>
      </c>
      <c r="E10" s="5"/>
      <c r="F10" s="5"/>
      <c r="G10" s="2">
        <f t="shared" si="0"/>
        <v>7000000</v>
      </c>
    </row>
    <row r="11" spans="1:7" ht="76.5" customHeight="1" x14ac:dyDescent="0.25">
      <c r="A11" s="70"/>
      <c r="B11" s="4" t="s">
        <v>122</v>
      </c>
      <c r="C11" s="15" t="s">
        <v>123</v>
      </c>
      <c r="D11" s="5"/>
      <c r="E11" s="5"/>
      <c r="F11" s="5">
        <v>15000000</v>
      </c>
      <c r="G11" s="2">
        <f t="shared" si="0"/>
        <v>15000000</v>
      </c>
    </row>
    <row r="12" spans="1:7" ht="72.75" customHeight="1" x14ac:dyDescent="0.25">
      <c r="A12" s="70"/>
      <c r="B12" s="4" t="s">
        <v>59</v>
      </c>
      <c r="C12" s="15" t="s">
        <v>52</v>
      </c>
      <c r="D12" s="5"/>
      <c r="E12" s="5">
        <v>7500000</v>
      </c>
      <c r="F12" s="5"/>
      <c r="G12" s="2">
        <f t="shared" si="0"/>
        <v>7500000</v>
      </c>
    </row>
    <row r="13" spans="1:7" ht="59.25" customHeight="1" x14ac:dyDescent="0.25">
      <c r="A13" s="70"/>
      <c r="B13" s="3" t="s">
        <v>16</v>
      </c>
      <c r="C13" s="15" t="s">
        <v>17</v>
      </c>
      <c r="D13" s="5">
        <v>3500000</v>
      </c>
      <c r="E13" s="5"/>
      <c r="F13" s="5"/>
      <c r="G13" s="2">
        <f t="shared" si="0"/>
        <v>3500000</v>
      </c>
    </row>
    <row r="14" spans="1:7" ht="80.25" customHeight="1" x14ac:dyDescent="0.25">
      <c r="A14" s="70"/>
      <c r="B14" s="3" t="s">
        <v>124</v>
      </c>
      <c r="C14" s="15" t="s">
        <v>125</v>
      </c>
      <c r="D14" s="5"/>
      <c r="E14" s="5">
        <v>15000000</v>
      </c>
      <c r="F14" s="5"/>
      <c r="G14" s="2">
        <f t="shared" si="0"/>
        <v>15000000</v>
      </c>
    </row>
    <row r="15" spans="1:7" ht="92.25" customHeight="1" x14ac:dyDescent="0.25">
      <c r="A15" s="70"/>
      <c r="B15" s="4" t="s">
        <v>18</v>
      </c>
      <c r="C15" s="15" t="s">
        <v>19</v>
      </c>
      <c r="D15" s="5"/>
      <c r="E15" s="5">
        <v>100000000</v>
      </c>
      <c r="F15" s="5"/>
      <c r="G15" s="2">
        <f t="shared" si="0"/>
        <v>100000000</v>
      </c>
    </row>
    <row r="16" spans="1:7" ht="81" customHeight="1" x14ac:dyDescent="0.25">
      <c r="A16" s="71" t="s">
        <v>20</v>
      </c>
      <c r="B16" s="15" t="s">
        <v>115</v>
      </c>
      <c r="C16" s="15" t="s">
        <v>116</v>
      </c>
      <c r="D16" s="5">
        <f>400*35000</f>
        <v>14000000</v>
      </c>
      <c r="E16" s="5">
        <f>400*35000</f>
        <v>14000000</v>
      </c>
      <c r="F16" s="5"/>
      <c r="G16" s="2">
        <f t="shared" si="0"/>
        <v>28000000</v>
      </c>
    </row>
    <row r="17" spans="1:7" ht="123" customHeight="1" x14ac:dyDescent="0.25">
      <c r="A17" s="71"/>
      <c r="B17" s="4" t="s">
        <v>117</v>
      </c>
      <c r="C17" s="15" t="s">
        <v>119</v>
      </c>
      <c r="D17" s="5"/>
      <c r="E17" s="5">
        <f>11000000*2</f>
        <v>22000000</v>
      </c>
      <c r="F17" s="5"/>
      <c r="G17" s="2">
        <f t="shared" si="0"/>
        <v>22000000</v>
      </c>
    </row>
    <row r="18" spans="1:7" ht="125.25" customHeight="1" x14ac:dyDescent="0.25">
      <c r="A18" s="71"/>
      <c r="B18" s="4" t="s">
        <v>120</v>
      </c>
      <c r="C18" s="15" t="s">
        <v>109</v>
      </c>
      <c r="D18" s="5"/>
      <c r="E18" s="5">
        <f>11000000*3</f>
        <v>33000000</v>
      </c>
      <c r="F18" s="5"/>
      <c r="G18" s="2">
        <f t="shared" si="0"/>
        <v>33000000</v>
      </c>
    </row>
    <row r="19" spans="1:7" ht="124.5" customHeight="1" x14ac:dyDescent="0.25">
      <c r="A19" s="71"/>
      <c r="B19" s="4" t="s">
        <v>117</v>
      </c>
      <c r="C19" s="15" t="s">
        <v>118</v>
      </c>
      <c r="D19" s="5"/>
      <c r="E19" s="5">
        <f>11000000*2</f>
        <v>22000000</v>
      </c>
      <c r="F19" s="5"/>
      <c r="G19" s="2">
        <f t="shared" si="0"/>
        <v>22000000</v>
      </c>
    </row>
    <row r="20" spans="1:7" ht="124.5" customHeight="1" x14ac:dyDescent="0.25">
      <c r="A20" s="71"/>
      <c r="B20" s="4" t="s">
        <v>114</v>
      </c>
      <c r="C20" s="15" t="s">
        <v>31</v>
      </c>
      <c r="D20" s="5"/>
      <c r="E20" s="5">
        <f>5000000+2200000*2</f>
        <v>9400000</v>
      </c>
      <c r="F20" s="5"/>
      <c r="G20" s="2">
        <f t="shared" si="0"/>
        <v>9400000</v>
      </c>
    </row>
    <row r="21" spans="1:7" ht="75.75" customHeight="1" x14ac:dyDescent="0.25">
      <c r="A21" s="71"/>
      <c r="B21" s="4" t="s">
        <v>121</v>
      </c>
      <c r="C21" s="15" t="s">
        <v>11</v>
      </c>
      <c r="D21" s="5"/>
      <c r="E21" s="5"/>
      <c r="F21" s="5">
        <v>25000000</v>
      </c>
      <c r="G21" s="2">
        <f t="shared" si="0"/>
        <v>25000000</v>
      </c>
    </row>
    <row r="22" spans="1:7" ht="168" customHeight="1" x14ac:dyDescent="0.25">
      <c r="A22" s="71"/>
      <c r="B22" s="31" t="s">
        <v>21</v>
      </c>
      <c r="C22" s="15" t="s">
        <v>22</v>
      </c>
      <c r="D22" s="5">
        <f>11000000*3</f>
        <v>33000000</v>
      </c>
      <c r="E22" s="5">
        <f t="shared" ref="E22:F22" si="1">11000000*3</f>
        <v>33000000</v>
      </c>
      <c r="F22" s="5">
        <f t="shared" si="1"/>
        <v>33000000</v>
      </c>
      <c r="G22" s="2">
        <f t="shared" si="0"/>
        <v>99000000</v>
      </c>
    </row>
    <row r="23" spans="1:7" ht="132.75" customHeight="1" x14ac:dyDescent="0.25">
      <c r="A23" s="71"/>
      <c r="B23" s="4" t="s">
        <v>130</v>
      </c>
      <c r="C23" s="15" t="s">
        <v>111</v>
      </c>
      <c r="D23" s="5">
        <f>2*3000000+2200000*2</f>
        <v>10400000</v>
      </c>
      <c r="E23" s="5"/>
      <c r="F23" s="5"/>
      <c r="G23" s="2">
        <f t="shared" si="0"/>
        <v>10400000</v>
      </c>
    </row>
    <row r="24" spans="1:7" ht="122.25" customHeight="1" x14ac:dyDescent="0.25">
      <c r="A24" s="71"/>
      <c r="B24" s="4" t="s">
        <v>112</v>
      </c>
      <c r="C24" s="15" t="s">
        <v>111</v>
      </c>
      <c r="D24" s="5">
        <f>11000000*3</f>
        <v>33000000</v>
      </c>
      <c r="E24" s="5">
        <f t="shared" ref="E24:F24" si="2">11000000*3</f>
        <v>33000000</v>
      </c>
      <c r="F24" s="5">
        <f t="shared" si="2"/>
        <v>33000000</v>
      </c>
      <c r="G24" s="2">
        <f t="shared" si="0"/>
        <v>99000000</v>
      </c>
    </row>
    <row r="25" spans="1:7" ht="121.5" customHeight="1" x14ac:dyDescent="0.25">
      <c r="A25" s="71"/>
      <c r="B25" s="4" t="s">
        <v>110</v>
      </c>
      <c r="C25" s="15" t="s">
        <v>11</v>
      </c>
      <c r="D25" s="5">
        <f>11000000*3</f>
        <v>33000000</v>
      </c>
      <c r="E25" s="5"/>
      <c r="F25" s="5"/>
      <c r="G25" s="2">
        <f t="shared" si="0"/>
        <v>33000000</v>
      </c>
    </row>
    <row r="26" spans="1:7" ht="70.5" customHeight="1" x14ac:dyDescent="0.25">
      <c r="A26" s="71"/>
      <c r="B26" s="4" t="s">
        <v>133</v>
      </c>
      <c r="C26" s="15" t="s">
        <v>132</v>
      </c>
      <c r="D26" s="5">
        <v>10000000</v>
      </c>
      <c r="E26" s="5"/>
      <c r="F26" s="5"/>
      <c r="G26" s="2">
        <f t="shared" si="0"/>
        <v>10000000</v>
      </c>
    </row>
    <row r="27" spans="1:7" ht="82.5" customHeight="1" x14ac:dyDescent="0.25">
      <c r="A27" s="71"/>
      <c r="B27" s="4" t="s">
        <v>106</v>
      </c>
      <c r="C27" s="15" t="s">
        <v>107</v>
      </c>
      <c r="D27" s="5"/>
      <c r="E27" s="5">
        <f>400*2*35000</f>
        <v>28000000</v>
      </c>
      <c r="F27" s="5"/>
      <c r="G27" s="2">
        <f t="shared" si="0"/>
        <v>28000000</v>
      </c>
    </row>
    <row r="28" spans="1:7" ht="51.75" customHeight="1" x14ac:dyDescent="0.25">
      <c r="A28" s="71"/>
      <c r="B28" s="4" t="s">
        <v>102</v>
      </c>
      <c r="C28" s="15" t="s">
        <v>135</v>
      </c>
      <c r="D28" s="5">
        <v>10000000</v>
      </c>
      <c r="E28" s="5"/>
      <c r="F28" s="5"/>
      <c r="G28" s="2">
        <f t="shared" si="0"/>
        <v>10000000</v>
      </c>
    </row>
    <row r="29" spans="1:7" ht="68.25" customHeight="1" x14ac:dyDescent="0.25">
      <c r="A29" s="71"/>
      <c r="B29" s="4" t="s">
        <v>87</v>
      </c>
      <c r="C29" s="15" t="s">
        <v>9</v>
      </c>
      <c r="D29" s="5"/>
      <c r="E29" s="5">
        <v>25000000</v>
      </c>
      <c r="F29" s="5"/>
      <c r="G29" s="2">
        <f t="shared" si="0"/>
        <v>25000000</v>
      </c>
    </row>
    <row r="30" spans="1:7" ht="84.75" customHeight="1" x14ac:dyDescent="0.25">
      <c r="A30" s="71"/>
      <c r="B30" s="4" t="s">
        <v>131</v>
      </c>
      <c r="C30" s="15" t="s">
        <v>15</v>
      </c>
      <c r="D30" s="5"/>
      <c r="E30" s="5">
        <v>7000000</v>
      </c>
      <c r="F30" s="5"/>
      <c r="G30" s="2">
        <f t="shared" si="0"/>
        <v>7000000</v>
      </c>
    </row>
    <row r="31" spans="1:7" ht="93" customHeight="1" x14ac:dyDescent="0.25">
      <c r="A31" s="72"/>
      <c r="B31" s="3" t="s">
        <v>23</v>
      </c>
      <c r="C31" s="15" t="s">
        <v>24</v>
      </c>
      <c r="D31" s="5"/>
      <c r="E31" s="5">
        <v>27000000</v>
      </c>
      <c r="F31" s="5"/>
      <c r="G31" s="2">
        <f t="shared" si="0"/>
        <v>27000000</v>
      </c>
    </row>
    <row r="32" spans="1:7" ht="94.5" customHeight="1" x14ac:dyDescent="0.25">
      <c r="A32" s="6" t="s">
        <v>32</v>
      </c>
      <c r="B32" s="3" t="s">
        <v>88</v>
      </c>
      <c r="C32" s="17" t="s">
        <v>33</v>
      </c>
      <c r="D32" s="7"/>
      <c r="E32" s="7">
        <v>40000000</v>
      </c>
      <c r="F32" s="5"/>
      <c r="G32" s="2">
        <f t="shared" si="0"/>
        <v>40000000</v>
      </c>
    </row>
    <row r="33" spans="1:7" ht="56.25" customHeight="1" x14ac:dyDescent="0.25">
      <c r="A33" s="61" t="s">
        <v>34</v>
      </c>
      <c r="B33" s="3" t="s">
        <v>113</v>
      </c>
      <c r="C33" s="17" t="s">
        <v>111</v>
      </c>
      <c r="D33" s="7"/>
      <c r="E33" s="7">
        <v>50000000</v>
      </c>
      <c r="F33" s="5"/>
      <c r="G33" s="2">
        <f t="shared" si="0"/>
        <v>50000000</v>
      </c>
    </row>
    <row r="34" spans="1:7" ht="88.5" customHeight="1" x14ac:dyDescent="0.25">
      <c r="A34" s="67"/>
      <c r="B34" s="3" t="s">
        <v>108</v>
      </c>
      <c r="C34" s="17" t="s">
        <v>35</v>
      </c>
      <c r="D34" s="7"/>
      <c r="E34" s="7">
        <v>100000000</v>
      </c>
      <c r="F34" s="5">
        <v>100000000</v>
      </c>
      <c r="G34" s="2">
        <f t="shared" si="0"/>
        <v>200000000</v>
      </c>
    </row>
    <row r="35" spans="1:7" ht="147" customHeight="1" x14ac:dyDescent="0.25">
      <c r="A35" s="67"/>
      <c r="B35" s="3" t="s">
        <v>89</v>
      </c>
      <c r="C35" s="17" t="s">
        <v>35</v>
      </c>
      <c r="D35" s="7"/>
      <c r="E35" s="7"/>
      <c r="F35" s="5">
        <v>150000000</v>
      </c>
      <c r="G35" s="2">
        <f t="shared" si="0"/>
        <v>150000000</v>
      </c>
    </row>
    <row r="36" spans="1:7" ht="68.25" customHeight="1" x14ac:dyDescent="0.25">
      <c r="A36" s="67"/>
      <c r="B36" s="3" t="s">
        <v>126</v>
      </c>
      <c r="C36" s="17" t="s">
        <v>127</v>
      </c>
      <c r="D36" s="7"/>
      <c r="E36" s="7"/>
      <c r="F36" s="5">
        <v>200000000</v>
      </c>
      <c r="G36" s="2">
        <f t="shared" si="0"/>
        <v>200000000</v>
      </c>
    </row>
    <row r="37" spans="1:7" ht="118.5" customHeight="1" x14ac:dyDescent="0.25">
      <c r="A37" s="68"/>
      <c r="B37" s="3" t="s">
        <v>90</v>
      </c>
      <c r="C37" s="17" t="s">
        <v>61</v>
      </c>
      <c r="D37" s="7"/>
      <c r="E37" s="7">
        <f t="shared" ref="E37:F37" si="3">4*2*6000000</f>
        <v>48000000</v>
      </c>
      <c r="F37" s="5">
        <f t="shared" si="3"/>
        <v>48000000</v>
      </c>
      <c r="G37" s="2">
        <f t="shared" si="0"/>
        <v>96000000</v>
      </c>
    </row>
    <row r="38" spans="1:7" ht="98.25" customHeight="1" x14ac:dyDescent="0.25">
      <c r="A38" s="61" t="s">
        <v>36</v>
      </c>
      <c r="B38" s="3" t="s">
        <v>83</v>
      </c>
      <c r="C38" s="17" t="s">
        <v>61</v>
      </c>
      <c r="D38" s="7">
        <v>5000000</v>
      </c>
      <c r="E38" s="7"/>
      <c r="F38" s="5"/>
      <c r="G38" s="2">
        <f t="shared" si="0"/>
        <v>5000000</v>
      </c>
    </row>
    <row r="39" spans="1:7" ht="139.5" x14ac:dyDescent="0.25">
      <c r="A39" s="62"/>
      <c r="B39" s="3" t="s">
        <v>82</v>
      </c>
      <c r="C39" s="17" t="s">
        <v>61</v>
      </c>
      <c r="D39" s="7"/>
      <c r="E39" s="7"/>
      <c r="F39" s="5">
        <v>5000000</v>
      </c>
      <c r="G39" s="2">
        <f t="shared" si="0"/>
        <v>5000000</v>
      </c>
    </row>
    <row r="40" spans="1:7" ht="186" customHeight="1" x14ac:dyDescent="0.25">
      <c r="A40" s="63"/>
      <c r="B40" s="3" t="s">
        <v>81</v>
      </c>
      <c r="C40" s="17" t="s">
        <v>61</v>
      </c>
      <c r="D40" s="7"/>
      <c r="E40" s="7"/>
      <c r="F40" s="5">
        <v>5000000</v>
      </c>
      <c r="G40" s="2">
        <f t="shared" si="0"/>
        <v>5000000</v>
      </c>
    </row>
    <row r="41" spans="1:7" ht="93" x14ac:dyDescent="0.25">
      <c r="A41" s="64" t="s">
        <v>103</v>
      </c>
      <c r="B41" s="3" t="s">
        <v>91</v>
      </c>
      <c r="C41" s="17" t="s">
        <v>37</v>
      </c>
      <c r="D41" s="7"/>
      <c r="E41" s="7">
        <f>4*20000000</f>
        <v>80000000</v>
      </c>
      <c r="F41" s="5"/>
      <c r="G41" s="2">
        <f t="shared" si="0"/>
        <v>80000000</v>
      </c>
    </row>
    <row r="42" spans="1:7" ht="73.5" customHeight="1" x14ac:dyDescent="0.25">
      <c r="A42" s="65"/>
      <c r="B42" s="3" t="s">
        <v>104</v>
      </c>
      <c r="C42" s="17" t="s">
        <v>105</v>
      </c>
      <c r="D42" s="7"/>
      <c r="E42" s="7">
        <f>200*45000</f>
        <v>9000000</v>
      </c>
      <c r="F42" s="5"/>
      <c r="G42" s="2">
        <f t="shared" si="0"/>
        <v>9000000</v>
      </c>
    </row>
    <row r="43" spans="1:7" ht="94.5" customHeight="1" x14ac:dyDescent="0.25">
      <c r="A43" s="65"/>
      <c r="B43" s="3" t="s">
        <v>80</v>
      </c>
      <c r="C43" s="17" t="s">
        <v>37</v>
      </c>
      <c r="D43" s="7"/>
      <c r="E43" s="7">
        <f>5000000*4</f>
        <v>20000000</v>
      </c>
      <c r="F43" s="5"/>
      <c r="G43" s="2">
        <f t="shared" si="0"/>
        <v>20000000</v>
      </c>
    </row>
    <row r="44" spans="1:7" ht="66" customHeight="1" x14ac:dyDescent="0.25">
      <c r="A44" s="66"/>
      <c r="B44" s="3" t="s">
        <v>79</v>
      </c>
      <c r="C44" s="17" t="s">
        <v>54</v>
      </c>
      <c r="D44" s="7"/>
      <c r="E44" s="7">
        <v>50000000</v>
      </c>
      <c r="F44" s="5"/>
      <c r="G44" s="2">
        <f t="shared" si="0"/>
        <v>50000000</v>
      </c>
    </row>
    <row r="45" spans="1:7" ht="18.75" customHeight="1" x14ac:dyDescent="0.25">
      <c r="A45" s="9" t="s">
        <v>38</v>
      </c>
      <c r="B45" s="3"/>
      <c r="C45" s="17"/>
      <c r="D45" s="8">
        <f>SUM(D5:D44)</f>
        <v>314900000</v>
      </c>
      <c r="E45" s="8">
        <f t="shared" ref="E45:G45" si="4">SUM(E5:E44)</f>
        <v>879400000</v>
      </c>
      <c r="F45" s="8">
        <f t="shared" si="4"/>
        <v>614000000</v>
      </c>
      <c r="G45" s="8">
        <f t="shared" si="4"/>
        <v>1808300000</v>
      </c>
    </row>
    <row r="46" spans="1:7" ht="22.5" x14ac:dyDescent="0.25">
      <c r="A46" s="53" t="s">
        <v>39</v>
      </c>
      <c r="B46" s="54"/>
      <c r="C46" s="54"/>
      <c r="D46" s="54"/>
      <c r="E46" s="54"/>
      <c r="F46" s="54"/>
      <c r="G46" s="55"/>
    </row>
    <row r="47" spans="1:7" ht="303" customHeight="1" x14ac:dyDescent="0.25">
      <c r="A47" s="69" t="s">
        <v>40</v>
      </c>
      <c r="B47" s="10" t="s">
        <v>63</v>
      </c>
      <c r="C47" s="15" t="s">
        <v>60</v>
      </c>
      <c r="D47" s="5">
        <f>2000000*3</f>
        <v>6000000</v>
      </c>
      <c r="E47" s="5">
        <f>2000000*3</f>
        <v>6000000</v>
      </c>
      <c r="F47" s="5">
        <f t="shared" ref="F47" si="5">2000000*2</f>
        <v>4000000</v>
      </c>
      <c r="G47" s="2">
        <f>D47+E47+F47</f>
        <v>16000000</v>
      </c>
    </row>
    <row r="48" spans="1:7" ht="303.75" customHeight="1" x14ac:dyDescent="0.25">
      <c r="A48" s="73"/>
      <c r="B48" s="10" t="s">
        <v>62</v>
      </c>
      <c r="C48" s="15" t="s">
        <v>60</v>
      </c>
      <c r="D48" s="5">
        <f>18000000*2</f>
        <v>36000000</v>
      </c>
      <c r="E48" s="5">
        <f>18000000*3</f>
        <v>54000000</v>
      </c>
      <c r="F48" s="5">
        <f>18000000*3</f>
        <v>54000000</v>
      </c>
      <c r="G48" s="2">
        <f t="shared" ref="G48:G73" si="6">D48+E48+F48</f>
        <v>144000000</v>
      </c>
    </row>
    <row r="49" spans="1:7" ht="306" customHeight="1" x14ac:dyDescent="0.25">
      <c r="A49" s="73"/>
      <c r="B49" s="10" t="s">
        <v>65</v>
      </c>
      <c r="C49" s="15" t="s">
        <v>60</v>
      </c>
      <c r="D49" s="5">
        <f>5000000*1.18*3</f>
        <v>17700000</v>
      </c>
      <c r="E49" s="5">
        <f t="shared" ref="E49" si="7">5000000*1.18*3</f>
        <v>17700000</v>
      </c>
      <c r="F49" s="5">
        <f>5000000*1.18*2</f>
        <v>11800000</v>
      </c>
      <c r="G49" s="2">
        <f t="shared" si="6"/>
        <v>47200000</v>
      </c>
    </row>
    <row r="50" spans="1:7" ht="279" x14ac:dyDescent="0.25">
      <c r="A50" s="73"/>
      <c r="B50" s="10" t="s">
        <v>67</v>
      </c>
      <c r="C50" s="15" t="s">
        <v>60</v>
      </c>
      <c r="D50" s="5">
        <f>4500000*1.18*3</f>
        <v>15930000</v>
      </c>
      <c r="E50" s="5">
        <f t="shared" ref="E50:E51" si="8">4500000*1.18*3</f>
        <v>15930000</v>
      </c>
      <c r="F50" s="5">
        <f>4500000*1.18*2</f>
        <v>10620000</v>
      </c>
      <c r="G50" s="2">
        <f t="shared" si="6"/>
        <v>42480000</v>
      </c>
    </row>
    <row r="51" spans="1:7" ht="279" x14ac:dyDescent="0.25">
      <c r="A51" s="73"/>
      <c r="B51" s="10" t="s">
        <v>66</v>
      </c>
      <c r="C51" s="15" t="s">
        <v>60</v>
      </c>
      <c r="D51" s="5">
        <f>4500000*1.18*3</f>
        <v>15930000</v>
      </c>
      <c r="E51" s="5">
        <f t="shared" si="8"/>
        <v>15930000</v>
      </c>
      <c r="F51" s="5">
        <f>4500000*1.18*2</f>
        <v>10620000</v>
      </c>
      <c r="G51" s="2">
        <f t="shared" si="6"/>
        <v>42480000</v>
      </c>
    </row>
    <row r="52" spans="1:7" ht="192" customHeight="1" x14ac:dyDescent="0.25">
      <c r="A52" s="74"/>
      <c r="B52" s="10" t="s">
        <v>68</v>
      </c>
      <c r="C52" s="15" t="s">
        <v>69</v>
      </c>
      <c r="D52" s="5">
        <f>8000000*3</f>
        <v>24000000</v>
      </c>
      <c r="E52" s="5">
        <f t="shared" ref="E52" si="9">8000000*3</f>
        <v>24000000</v>
      </c>
      <c r="F52" s="5">
        <f>8000000*2</f>
        <v>16000000</v>
      </c>
      <c r="G52" s="2">
        <f t="shared" si="6"/>
        <v>64000000</v>
      </c>
    </row>
    <row r="53" spans="1:7" ht="114.75" customHeight="1" x14ac:dyDescent="0.25">
      <c r="A53" s="59" t="s">
        <v>41</v>
      </c>
      <c r="B53" s="4" t="s">
        <v>64</v>
      </c>
      <c r="C53" s="15" t="s">
        <v>42</v>
      </c>
      <c r="D53" s="5"/>
      <c r="E53" s="5">
        <f t="shared" ref="E53:F53" si="10">10000000*2</f>
        <v>20000000</v>
      </c>
      <c r="F53" s="5">
        <f t="shared" si="10"/>
        <v>20000000</v>
      </c>
      <c r="G53" s="2">
        <f t="shared" si="6"/>
        <v>40000000</v>
      </c>
    </row>
    <row r="54" spans="1:7" ht="124.5" customHeight="1" x14ac:dyDescent="0.25">
      <c r="A54" s="59"/>
      <c r="B54" s="4" t="s">
        <v>71</v>
      </c>
      <c r="C54" s="15" t="s">
        <v>70</v>
      </c>
      <c r="D54" s="5"/>
      <c r="E54" s="5">
        <f t="shared" ref="E54" si="11">3000000*2</f>
        <v>6000000</v>
      </c>
      <c r="F54" s="5">
        <f>3000000*3</f>
        <v>9000000</v>
      </c>
      <c r="G54" s="2">
        <f t="shared" si="6"/>
        <v>15000000</v>
      </c>
    </row>
    <row r="55" spans="1:7" ht="70.5" customHeight="1" x14ac:dyDescent="0.25">
      <c r="A55" s="59"/>
      <c r="B55" s="4" t="s">
        <v>43</v>
      </c>
      <c r="C55" s="15" t="s">
        <v>44</v>
      </c>
      <c r="D55" s="5">
        <f>12000000*1</f>
        <v>12000000</v>
      </c>
      <c r="E55" s="5">
        <f t="shared" ref="E55:F55" si="12">12000000*1</f>
        <v>12000000</v>
      </c>
      <c r="F55" s="5">
        <f t="shared" si="12"/>
        <v>12000000</v>
      </c>
      <c r="G55" s="2">
        <f t="shared" si="6"/>
        <v>36000000</v>
      </c>
    </row>
    <row r="56" spans="1:7" ht="313.5" customHeight="1" x14ac:dyDescent="0.25">
      <c r="A56" s="11" t="s">
        <v>45</v>
      </c>
      <c r="B56" s="3" t="s">
        <v>92</v>
      </c>
      <c r="C56" s="17" t="s">
        <v>60</v>
      </c>
      <c r="D56" s="7">
        <f>6000000*2</f>
        <v>12000000</v>
      </c>
      <c r="E56" s="7">
        <f>6000000*3</f>
        <v>18000000</v>
      </c>
      <c r="F56" s="7">
        <f t="shared" ref="F56" si="13">6000000*3</f>
        <v>18000000</v>
      </c>
      <c r="G56" s="2">
        <f t="shared" si="6"/>
        <v>48000000</v>
      </c>
    </row>
    <row r="57" spans="1:7" ht="74.25" customHeight="1" x14ac:dyDescent="0.25">
      <c r="A57" s="59" t="s">
        <v>55</v>
      </c>
      <c r="B57" s="4" t="s">
        <v>56</v>
      </c>
      <c r="C57" s="15" t="s">
        <v>19</v>
      </c>
      <c r="D57" s="5"/>
      <c r="E57" s="5">
        <v>15000000</v>
      </c>
      <c r="F57" s="25"/>
      <c r="G57" s="2">
        <f t="shared" si="6"/>
        <v>15000000</v>
      </c>
    </row>
    <row r="58" spans="1:7" ht="205.5" customHeight="1" x14ac:dyDescent="0.25">
      <c r="A58" s="59"/>
      <c r="B58" s="4" t="s">
        <v>93</v>
      </c>
      <c r="C58" s="15" t="s">
        <v>46</v>
      </c>
      <c r="D58" s="5"/>
      <c r="E58" s="5">
        <f>40000000</f>
        <v>40000000</v>
      </c>
      <c r="F58" s="25"/>
      <c r="G58" s="2">
        <f t="shared" si="6"/>
        <v>40000000</v>
      </c>
    </row>
    <row r="59" spans="1:7" ht="97.5" customHeight="1" x14ac:dyDescent="0.25">
      <c r="A59" s="59"/>
      <c r="B59" s="4" t="s">
        <v>73</v>
      </c>
      <c r="C59" s="15" t="s">
        <v>94</v>
      </c>
      <c r="D59" s="5"/>
      <c r="E59" s="5">
        <v>2000000</v>
      </c>
      <c r="F59" s="5">
        <v>2000000</v>
      </c>
      <c r="G59" s="2">
        <f t="shared" si="6"/>
        <v>4000000</v>
      </c>
    </row>
    <row r="60" spans="1:7" ht="96" customHeight="1" x14ac:dyDescent="0.25">
      <c r="A60" s="59"/>
      <c r="B60" s="4" t="s">
        <v>72</v>
      </c>
      <c r="C60" s="15" t="s">
        <v>94</v>
      </c>
      <c r="D60" s="5"/>
      <c r="E60" s="5">
        <v>1000000</v>
      </c>
      <c r="F60" s="5">
        <v>1000000</v>
      </c>
      <c r="G60" s="2">
        <f t="shared" si="6"/>
        <v>2000000</v>
      </c>
    </row>
    <row r="61" spans="1:7" ht="115.5" customHeight="1" x14ac:dyDescent="0.25">
      <c r="A61" s="69" t="s">
        <v>57</v>
      </c>
      <c r="B61" s="3" t="s">
        <v>142</v>
      </c>
      <c r="C61" s="17" t="s">
        <v>77</v>
      </c>
      <c r="D61" s="7"/>
      <c r="E61" s="7">
        <v>50000000</v>
      </c>
      <c r="F61" s="5">
        <v>50000000</v>
      </c>
      <c r="G61" s="2">
        <f t="shared" si="6"/>
        <v>100000000</v>
      </c>
    </row>
    <row r="62" spans="1:7" ht="63.75" customHeight="1" x14ac:dyDescent="0.25">
      <c r="A62" s="73"/>
      <c r="B62" s="3" t="s">
        <v>75</v>
      </c>
      <c r="C62" s="17" t="s">
        <v>76</v>
      </c>
      <c r="D62" s="7"/>
      <c r="E62" s="7">
        <v>50000000</v>
      </c>
      <c r="F62" s="26"/>
      <c r="G62" s="2">
        <f t="shared" si="6"/>
        <v>50000000</v>
      </c>
    </row>
    <row r="63" spans="1:7" ht="69.75" customHeight="1" x14ac:dyDescent="0.25">
      <c r="A63" s="73"/>
      <c r="B63" s="3" t="s">
        <v>53</v>
      </c>
      <c r="C63" s="17" t="s">
        <v>74</v>
      </c>
      <c r="D63" s="7"/>
      <c r="E63" s="7">
        <v>45000000</v>
      </c>
      <c r="F63" s="26"/>
      <c r="G63" s="2">
        <f t="shared" si="6"/>
        <v>45000000</v>
      </c>
    </row>
    <row r="64" spans="1:7" ht="117.75" customHeight="1" x14ac:dyDescent="0.25">
      <c r="A64" s="74"/>
      <c r="B64" s="3" t="s">
        <v>96</v>
      </c>
      <c r="C64" s="17" t="s">
        <v>51</v>
      </c>
      <c r="D64" s="7"/>
      <c r="E64" s="7">
        <v>55000000</v>
      </c>
      <c r="F64" s="26"/>
      <c r="G64" s="2">
        <f t="shared" si="6"/>
        <v>55000000</v>
      </c>
    </row>
    <row r="65" spans="1:7" ht="118.5" customHeight="1" x14ac:dyDescent="0.25">
      <c r="A65" s="12" t="s">
        <v>47</v>
      </c>
      <c r="B65" s="23" t="s">
        <v>97</v>
      </c>
      <c r="C65" s="17" t="s">
        <v>48</v>
      </c>
      <c r="D65" s="30">
        <v>10000000</v>
      </c>
      <c r="E65" s="30">
        <v>10000000</v>
      </c>
      <c r="F65" s="30">
        <v>10000000</v>
      </c>
      <c r="G65" s="2">
        <f t="shared" si="6"/>
        <v>30000000</v>
      </c>
    </row>
    <row r="66" spans="1:7" ht="120" customHeight="1" x14ac:dyDescent="0.25">
      <c r="A66" s="13" t="s">
        <v>58</v>
      </c>
      <c r="B66" s="4" t="s">
        <v>78</v>
      </c>
      <c r="C66" s="15" t="s">
        <v>19</v>
      </c>
      <c r="D66" s="5"/>
      <c r="E66" s="2">
        <v>5000000</v>
      </c>
      <c r="F66" s="5">
        <v>5000000</v>
      </c>
      <c r="G66" s="2">
        <f t="shared" si="6"/>
        <v>10000000</v>
      </c>
    </row>
    <row r="67" spans="1:7" ht="209.25" x14ac:dyDescent="0.25">
      <c r="A67" s="75" t="s">
        <v>25</v>
      </c>
      <c r="B67" s="4" t="s">
        <v>99</v>
      </c>
      <c r="C67" s="15" t="s">
        <v>98</v>
      </c>
      <c r="D67" s="5">
        <v>35000000</v>
      </c>
      <c r="E67" s="5">
        <v>35000000</v>
      </c>
      <c r="F67" s="5">
        <v>35000000</v>
      </c>
      <c r="G67" s="2">
        <f t="shared" si="6"/>
        <v>105000000</v>
      </c>
    </row>
    <row r="68" spans="1:7" ht="186" x14ac:dyDescent="0.25">
      <c r="A68" s="75"/>
      <c r="B68" s="4" t="s">
        <v>128</v>
      </c>
      <c r="C68" s="23" t="s">
        <v>143</v>
      </c>
      <c r="D68" s="5"/>
      <c r="E68" s="5">
        <v>7000000</v>
      </c>
      <c r="F68" s="25"/>
      <c r="G68" s="2">
        <f t="shared" si="6"/>
        <v>7000000</v>
      </c>
    </row>
    <row r="69" spans="1:7" ht="279" x14ac:dyDescent="0.25">
      <c r="A69" s="75"/>
      <c r="B69" s="4" t="s">
        <v>30</v>
      </c>
      <c r="C69" s="15" t="s">
        <v>60</v>
      </c>
      <c r="D69" s="5"/>
      <c r="E69" s="5">
        <f t="shared" ref="E69:F69" si="14">12*14*1200000</f>
        <v>201600000</v>
      </c>
      <c r="F69" s="5">
        <f t="shared" si="14"/>
        <v>201600000</v>
      </c>
      <c r="G69" s="2">
        <f t="shared" si="6"/>
        <v>403200000</v>
      </c>
    </row>
    <row r="70" spans="1:7" ht="69.75" x14ac:dyDescent="0.25">
      <c r="A70" s="75"/>
      <c r="B70" s="4" t="s">
        <v>100</v>
      </c>
      <c r="C70" s="15" t="s">
        <v>24</v>
      </c>
      <c r="D70" s="5">
        <f>1.5*10000000</f>
        <v>15000000</v>
      </c>
      <c r="E70" s="5"/>
      <c r="F70" s="25"/>
      <c r="G70" s="2">
        <f t="shared" si="6"/>
        <v>15000000</v>
      </c>
    </row>
    <row r="71" spans="1:7" ht="136.5" customHeight="1" x14ac:dyDescent="0.25">
      <c r="A71" s="14" t="s">
        <v>49</v>
      </c>
      <c r="B71" s="4" t="s">
        <v>101</v>
      </c>
      <c r="C71" s="15" t="s">
        <v>50</v>
      </c>
      <c r="D71" s="5"/>
      <c r="E71" s="5">
        <v>100000000</v>
      </c>
      <c r="F71" s="25"/>
      <c r="G71" s="2">
        <f t="shared" si="6"/>
        <v>100000000</v>
      </c>
    </row>
    <row r="72" spans="1:7" ht="54.75" customHeight="1" x14ac:dyDescent="0.25">
      <c r="A72" s="14" t="s">
        <v>26</v>
      </c>
      <c r="B72" s="4" t="s">
        <v>27</v>
      </c>
      <c r="C72" s="15" t="s">
        <v>13</v>
      </c>
      <c r="D72" s="5"/>
      <c r="E72" s="5"/>
      <c r="F72" s="5">
        <v>50000000</v>
      </c>
      <c r="G72" s="2">
        <f t="shared" si="6"/>
        <v>50000000</v>
      </c>
    </row>
    <row r="73" spans="1:7" ht="16.5" customHeight="1" x14ac:dyDescent="0.25">
      <c r="A73" s="9" t="s">
        <v>28</v>
      </c>
      <c r="B73" s="3"/>
      <c r="C73" s="17"/>
      <c r="D73" s="8">
        <f>SUM(D45:D72)</f>
        <v>514460000</v>
      </c>
      <c r="E73" s="8">
        <f>SUM(E45:E72)</f>
        <v>1685560000</v>
      </c>
      <c r="F73" s="8">
        <f>SUM(F45:F72)</f>
        <v>1134640000</v>
      </c>
      <c r="G73" s="2">
        <f t="shared" si="6"/>
        <v>3334660000</v>
      </c>
    </row>
    <row r="74" spans="1:7" ht="23.25" x14ac:dyDescent="0.35">
      <c r="A74" s="19" t="s">
        <v>29</v>
      </c>
      <c r="B74" s="20"/>
      <c r="C74" s="21"/>
      <c r="D74" s="22">
        <f>D43+D73</f>
        <v>514460000</v>
      </c>
      <c r="E74" s="22">
        <f t="shared" ref="E74:G74" si="15">E43+E73</f>
        <v>1705560000</v>
      </c>
      <c r="F74" s="22">
        <f t="shared" si="15"/>
        <v>1134640000</v>
      </c>
      <c r="G74" s="22">
        <f t="shared" si="15"/>
        <v>3354660000</v>
      </c>
    </row>
  </sheetData>
  <mergeCells count="17">
    <mergeCell ref="A47:A52"/>
    <mergeCell ref="A53:A55"/>
    <mergeCell ref="A57:A60"/>
    <mergeCell ref="A61:A64"/>
    <mergeCell ref="A67:A70"/>
    <mergeCell ref="A46:G46"/>
    <mergeCell ref="A1:G1"/>
    <mergeCell ref="A2:A3"/>
    <mergeCell ref="B2:B3"/>
    <mergeCell ref="C2:C3"/>
    <mergeCell ref="D2:G2"/>
    <mergeCell ref="A4:G4"/>
    <mergeCell ref="A5:A15"/>
    <mergeCell ref="A16:A31"/>
    <mergeCell ref="A33:A37"/>
    <mergeCell ref="A38:A40"/>
    <mergeCell ref="A41:A4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75"/>
  <sheetViews>
    <sheetView zoomScale="60" zoomScaleNormal="60" workbookViewId="0">
      <pane ySplit="3" topLeftCell="A29" activePane="bottomLeft" state="frozen"/>
      <selection pane="bottomLeft" activeCell="A4" sqref="A4:G4"/>
    </sheetView>
  </sheetViews>
  <sheetFormatPr baseColWidth="10" defaultRowHeight="15" x14ac:dyDescent="0.25"/>
  <cols>
    <col min="1" max="1" width="34.42578125" customWidth="1"/>
    <col min="2" max="2" width="39.85546875" customWidth="1"/>
    <col min="3" max="3" width="36" style="18" customWidth="1"/>
    <col min="4" max="4" width="24.140625" customWidth="1"/>
    <col min="5" max="5" width="25.140625" customWidth="1"/>
    <col min="6" max="6" width="24.85546875" style="27" customWidth="1"/>
    <col min="7" max="7" width="30.140625" customWidth="1"/>
    <col min="8" max="8" width="16.28515625" bestFit="1" customWidth="1"/>
    <col min="9" max="9" width="15" bestFit="1" customWidth="1"/>
  </cols>
  <sheetData>
    <row r="1" spans="1:7" ht="22.5" x14ac:dyDescent="0.25">
      <c r="A1" s="56" t="s">
        <v>0</v>
      </c>
      <c r="B1" s="56"/>
      <c r="C1" s="56"/>
      <c r="D1" s="56"/>
      <c r="E1" s="56"/>
      <c r="F1" s="56"/>
      <c r="G1" s="56"/>
    </row>
    <row r="2" spans="1:7" ht="22.5" x14ac:dyDescent="0.25">
      <c r="A2" s="57"/>
      <c r="B2" s="58" t="s">
        <v>1</v>
      </c>
      <c r="C2" s="59" t="s">
        <v>2</v>
      </c>
      <c r="D2" s="60" t="s">
        <v>3</v>
      </c>
      <c r="E2" s="60"/>
      <c r="F2" s="60"/>
      <c r="G2" s="60"/>
    </row>
    <row r="3" spans="1:7" ht="22.5" x14ac:dyDescent="0.25">
      <c r="A3" s="57"/>
      <c r="B3" s="58"/>
      <c r="C3" s="59"/>
      <c r="D3" s="1">
        <v>2023</v>
      </c>
      <c r="E3" s="1">
        <v>2024</v>
      </c>
      <c r="F3" s="24">
        <v>2025</v>
      </c>
      <c r="G3" s="2" t="s">
        <v>4</v>
      </c>
    </row>
    <row r="4" spans="1:7" ht="22.5" x14ac:dyDescent="0.25">
      <c r="A4" s="53" t="s">
        <v>5</v>
      </c>
      <c r="B4" s="54"/>
      <c r="C4" s="54"/>
      <c r="D4" s="54"/>
      <c r="E4" s="54"/>
      <c r="F4" s="54"/>
      <c r="G4" s="55"/>
    </row>
    <row r="5" spans="1:7" ht="46.5" x14ac:dyDescent="0.25">
      <c r="A5" s="69" t="s">
        <v>6</v>
      </c>
      <c r="B5" s="32" t="s">
        <v>85</v>
      </c>
      <c r="C5" s="33" t="s">
        <v>84</v>
      </c>
      <c r="D5" s="34">
        <f>200*35000</f>
        <v>7000000</v>
      </c>
      <c r="E5" s="5"/>
      <c r="F5" s="5"/>
      <c r="G5" s="2">
        <f>D5+E5+F5</f>
        <v>7000000</v>
      </c>
    </row>
    <row r="6" spans="1:7" ht="69.75" x14ac:dyDescent="0.35">
      <c r="A6" s="70"/>
      <c r="B6" s="32" t="s">
        <v>7</v>
      </c>
      <c r="C6" s="35" t="s">
        <v>8</v>
      </c>
      <c r="D6" s="34">
        <f>(25000000+20000000+20000000+20000000)+(400*35000*1)</f>
        <v>99000000</v>
      </c>
      <c r="E6" s="5">
        <f>(25000000+20000000+20000000+20000000)+(400*35000*1)</f>
        <v>99000000</v>
      </c>
      <c r="F6" s="5"/>
      <c r="G6" s="2">
        <f t="shared" ref="G6:G44" si="0">D6+E6+F6</f>
        <v>198000000</v>
      </c>
    </row>
    <row r="7" spans="1:7" ht="69.75" x14ac:dyDescent="0.25">
      <c r="A7" s="70"/>
      <c r="B7" s="32" t="s">
        <v>134</v>
      </c>
      <c r="C7" s="33" t="s">
        <v>9</v>
      </c>
      <c r="D7" s="34">
        <f>20000000*2</f>
        <v>40000000</v>
      </c>
      <c r="E7" s="5"/>
      <c r="F7" s="5"/>
      <c r="G7" s="2">
        <f t="shared" si="0"/>
        <v>40000000</v>
      </c>
    </row>
    <row r="8" spans="1:7" ht="46.5" x14ac:dyDescent="0.25">
      <c r="A8" s="70"/>
      <c r="B8" s="32" t="s">
        <v>10</v>
      </c>
      <c r="C8" s="33" t="s">
        <v>11</v>
      </c>
      <c r="D8" s="34">
        <v>10000000</v>
      </c>
      <c r="E8" s="5"/>
      <c r="F8" s="5"/>
      <c r="G8" s="2">
        <f t="shared" si="0"/>
        <v>10000000</v>
      </c>
    </row>
    <row r="9" spans="1:7" ht="46.5" x14ac:dyDescent="0.25">
      <c r="A9" s="70"/>
      <c r="B9" s="4" t="s">
        <v>12</v>
      </c>
      <c r="C9" s="15" t="s">
        <v>13</v>
      </c>
      <c r="D9" s="5"/>
      <c r="E9" s="5">
        <v>7500000</v>
      </c>
      <c r="F9" s="5"/>
      <c r="G9" s="2">
        <f t="shared" si="0"/>
        <v>7500000</v>
      </c>
    </row>
    <row r="10" spans="1:7" ht="69.75" x14ac:dyDescent="0.25">
      <c r="A10" s="70"/>
      <c r="B10" s="32" t="s">
        <v>86</v>
      </c>
      <c r="C10" s="33" t="s">
        <v>14</v>
      </c>
      <c r="D10" s="34">
        <f>200*35000</f>
        <v>7000000</v>
      </c>
      <c r="E10" s="5"/>
      <c r="F10" s="5"/>
      <c r="G10" s="2">
        <f t="shared" si="0"/>
        <v>7000000</v>
      </c>
    </row>
    <row r="11" spans="1:7" ht="69.75" x14ac:dyDescent="0.25">
      <c r="A11" s="70"/>
      <c r="B11" s="4" t="s">
        <v>122</v>
      </c>
      <c r="C11" s="15" t="s">
        <v>123</v>
      </c>
      <c r="D11" s="5"/>
      <c r="E11" s="5"/>
      <c r="F11" s="5">
        <v>15000000</v>
      </c>
      <c r="G11" s="2">
        <f t="shared" si="0"/>
        <v>15000000</v>
      </c>
    </row>
    <row r="12" spans="1:7" ht="46.5" x14ac:dyDescent="0.25">
      <c r="A12" s="70"/>
      <c r="B12" s="4" t="s">
        <v>59</v>
      </c>
      <c r="C12" s="15" t="s">
        <v>52</v>
      </c>
      <c r="D12" s="5"/>
      <c r="E12" s="5">
        <v>7500000</v>
      </c>
      <c r="F12" s="5"/>
      <c r="G12" s="2">
        <f t="shared" si="0"/>
        <v>7500000</v>
      </c>
    </row>
    <row r="13" spans="1:7" ht="46.5" x14ac:dyDescent="0.25">
      <c r="A13" s="70"/>
      <c r="B13" s="32" t="s">
        <v>16</v>
      </c>
      <c r="C13" s="33" t="s">
        <v>17</v>
      </c>
      <c r="D13" s="34">
        <v>3500000</v>
      </c>
      <c r="E13" s="5"/>
      <c r="F13" s="5"/>
      <c r="G13" s="2">
        <f t="shared" si="0"/>
        <v>3500000</v>
      </c>
    </row>
    <row r="14" spans="1:7" ht="69.75" x14ac:dyDescent="0.25">
      <c r="A14" s="70"/>
      <c r="B14" s="3" t="s">
        <v>124</v>
      </c>
      <c r="C14" s="15" t="s">
        <v>125</v>
      </c>
      <c r="D14" s="5"/>
      <c r="E14" s="5">
        <v>15000000</v>
      </c>
      <c r="F14" s="5"/>
      <c r="G14" s="2">
        <f t="shared" si="0"/>
        <v>15000000</v>
      </c>
    </row>
    <row r="15" spans="1:7" ht="69.75" x14ac:dyDescent="0.25">
      <c r="A15" s="70"/>
      <c r="B15" s="4" t="s">
        <v>18</v>
      </c>
      <c r="C15" s="15" t="s">
        <v>19</v>
      </c>
      <c r="D15" s="5"/>
      <c r="E15" s="5">
        <v>100000000</v>
      </c>
      <c r="F15" s="5"/>
      <c r="G15" s="2">
        <f t="shared" si="0"/>
        <v>100000000</v>
      </c>
    </row>
    <row r="16" spans="1:7" ht="69.75" x14ac:dyDescent="0.25">
      <c r="A16" s="71" t="s">
        <v>20</v>
      </c>
      <c r="B16" s="32" t="s">
        <v>115</v>
      </c>
      <c r="C16" s="33" t="s">
        <v>116</v>
      </c>
      <c r="D16" s="34">
        <f>400*35000</f>
        <v>14000000</v>
      </c>
      <c r="E16" s="5">
        <f>400*35000</f>
        <v>14000000</v>
      </c>
      <c r="F16" s="5"/>
      <c r="G16" s="2">
        <f t="shared" si="0"/>
        <v>28000000</v>
      </c>
    </row>
    <row r="17" spans="1:8" ht="93" x14ac:dyDescent="0.25">
      <c r="A17" s="71"/>
      <c r="B17" s="4" t="s">
        <v>117</v>
      </c>
      <c r="C17" s="15" t="s">
        <v>119</v>
      </c>
      <c r="D17" s="5"/>
      <c r="E17" s="5">
        <f>11000000*2</f>
        <v>22000000</v>
      </c>
      <c r="F17" s="5"/>
      <c r="G17" s="2">
        <f t="shared" si="0"/>
        <v>22000000</v>
      </c>
    </row>
    <row r="18" spans="1:8" ht="93" x14ac:dyDescent="0.25">
      <c r="A18" s="71"/>
      <c r="B18" s="4" t="s">
        <v>120</v>
      </c>
      <c r="C18" s="15" t="s">
        <v>109</v>
      </c>
      <c r="D18" s="5"/>
      <c r="E18" s="5">
        <f>11000000*3</f>
        <v>33000000</v>
      </c>
      <c r="F18" s="5"/>
      <c r="G18" s="2">
        <f t="shared" si="0"/>
        <v>33000000</v>
      </c>
    </row>
    <row r="19" spans="1:8" ht="93" x14ac:dyDescent="0.25">
      <c r="A19" s="71"/>
      <c r="B19" s="4" t="s">
        <v>117</v>
      </c>
      <c r="C19" s="15" t="s">
        <v>118</v>
      </c>
      <c r="D19" s="5"/>
      <c r="E19" s="5">
        <f>11000000*2</f>
        <v>22000000</v>
      </c>
      <c r="F19" s="5"/>
      <c r="G19" s="2">
        <f t="shared" si="0"/>
        <v>22000000</v>
      </c>
    </row>
    <row r="20" spans="1:8" ht="69.75" x14ac:dyDescent="0.25">
      <c r="A20" s="71"/>
      <c r="B20" s="4" t="s">
        <v>114</v>
      </c>
      <c r="C20" s="15" t="s">
        <v>31</v>
      </c>
      <c r="D20" s="5"/>
      <c r="E20" s="5">
        <f>5000000+2200000*2</f>
        <v>9400000</v>
      </c>
      <c r="F20" s="5"/>
      <c r="G20" s="2">
        <f t="shared" si="0"/>
        <v>9400000</v>
      </c>
    </row>
    <row r="21" spans="1:8" ht="69.75" x14ac:dyDescent="0.25">
      <c r="A21" s="71"/>
      <c r="B21" s="4" t="s">
        <v>121</v>
      </c>
      <c r="C21" s="15" t="s">
        <v>11</v>
      </c>
      <c r="D21" s="5"/>
      <c r="E21" s="5"/>
      <c r="F21" s="5">
        <v>25000000</v>
      </c>
      <c r="G21" s="2">
        <f t="shared" si="0"/>
        <v>25000000</v>
      </c>
    </row>
    <row r="22" spans="1:8" ht="116.25" x14ac:dyDescent="0.25">
      <c r="A22" s="71"/>
      <c r="B22" s="39" t="s">
        <v>21</v>
      </c>
      <c r="C22" s="40" t="s">
        <v>22</v>
      </c>
      <c r="D22" s="41">
        <f>11000000*3</f>
        <v>33000000</v>
      </c>
      <c r="E22" s="5">
        <f t="shared" ref="E22:F22" si="1">11000000*3</f>
        <v>33000000</v>
      </c>
      <c r="F22" s="5">
        <f t="shared" si="1"/>
        <v>33000000</v>
      </c>
      <c r="G22" s="2">
        <f t="shared" si="0"/>
        <v>99000000</v>
      </c>
    </row>
    <row r="23" spans="1:8" ht="93" x14ac:dyDescent="0.25">
      <c r="A23" s="71"/>
      <c r="B23" s="32" t="s">
        <v>130</v>
      </c>
      <c r="C23" s="33" t="s">
        <v>111</v>
      </c>
      <c r="D23" s="34">
        <f>2*3000000+2200000*2</f>
        <v>10400000</v>
      </c>
      <c r="E23" s="5"/>
      <c r="F23" s="5"/>
      <c r="G23" s="2">
        <f t="shared" si="0"/>
        <v>10400000</v>
      </c>
      <c r="H23" s="28"/>
    </row>
    <row r="24" spans="1:8" ht="93" x14ac:dyDescent="0.25">
      <c r="A24" s="71"/>
      <c r="B24" s="4" t="s">
        <v>112</v>
      </c>
      <c r="C24" s="15" t="s">
        <v>111</v>
      </c>
      <c r="D24" s="5">
        <f>11000000*3</f>
        <v>33000000</v>
      </c>
      <c r="E24" s="5">
        <f t="shared" ref="E24:F24" si="2">11000000*3</f>
        <v>33000000</v>
      </c>
      <c r="F24" s="5">
        <f t="shared" si="2"/>
        <v>33000000</v>
      </c>
      <c r="G24" s="2">
        <f t="shared" si="0"/>
        <v>99000000</v>
      </c>
    </row>
    <row r="25" spans="1:8" ht="93" x14ac:dyDescent="0.25">
      <c r="A25" s="71"/>
      <c r="B25" s="4" t="s">
        <v>110</v>
      </c>
      <c r="C25" s="15" t="s">
        <v>11</v>
      </c>
      <c r="D25" s="5">
        <f>11000000*3</f>
        <v>33000000</v>
      </c>
      <c r="E25" s="5"/>
      <c r="F25" s="5"/>
      <c r="G25" s="2">
        <f t="shared" si="0"/>
        <v>33000000</v>
      </c>
    </row>
    <row r="26" spans="1:8" ht="46.5" x14ac:dyDescent="0.25">
      <c r="A26" s="71"/>
      <c r="B26" s="4" t="s">
        <v>133</v>
      </c>
      <c r="C26" s="15" t="s">
        <v>132</v>
      </c>
      <c r="D26" s="5">
        <v>10000000</v>
      </c>
      <c r="E26" s="5"/>
      <c r="F26" s="5"/>
      <c r="G26" s="2">
        <f t="shared" si="0"/>
        <v>10000000</v>
      </c>
    </row>
    <row r="27" spans="1:8" ht="46.5" x14ac:dyDescent="0.25">
      <c r="A27" s="71"/>
      <c r="B27" s="4" t="s">
        <v>106</v>
      </c>
      <c r="C27" s="15" t="s">
        <v>107</v>
      </c>
      <c r="D27" s="5"/>
      <c r="E27" s="5">
        <f>400*2*35000</f>
        <v>28000000</v>
      </c>
      <c r="F27" s="5"/>
      <c r="G27" s="2">
        <f t="shared" si="0"/>
        <v>28000000</v>
      </c>
    </row>
    <row r="28" spans="1:8" ht="46.5" x14ac:dyDescent="0.25">
      <c r="A28" s="71"/>
      <c r="B28" s="32" t="s">
        <v>102</v>
      </c>
      <c r="C28" s="33" t="s">
        <v>135</v>
      </c>
      <c r="D28" s="34">
        <v>10000000</v>
      </c>
      <c r="E28" s="5"/>
      <c r="F28" s="5"/>
      <c r="G28" s="2">
        <f t="shared" si="0"/>
        <v>10000000</v>
      </c>
    </row>
    <row r="29" spans="1:8" ht="69.75" x14ac:dyDescent="0.25">
      <c r="A29" s="71"/>
      <c r="B29" s="4" t="s">
        <v>87</v>
      </c>
      <c r="C29" s="15" t="s">
        <v>9</v>
      </c>
      <c r="D29" s="5"/>
      <c r="E29" s="5">
        <v>25000000</v>
      </c>
      <c r="F29" s="5"/>
      <c r="G29" s="2">
        <f t="shared" si="0"/>
        <v>25000000</v>
      </c>
    </row>
    <row r="30" spans="1:8" ht="69.75" x14ac:dyDescent="0.25">
      <c r="A30" s="71"/>
      <c r="B30" s="4" t="s">
        <v>131</v>
      </c>
      <c r="C30" s="15" t="s">
        <v>15</v>
      </c>
      <c r="D30" s="5"/>
      <c r="E30" s="5">
        <v>7000000</v>
      </c>
      <c r="F30" s="5"/>
      <c r="G30" s="2">
        <f t="shared" si="0"/>
        <v>7000000</v>
      </c>
    </row>
    <row r="31" spans="1:8" ht="69.75" x14ac:dyDescent="0.25">
      <c r="A31" s="72"/>
      <c r="B31" s="3" t="s">
        <v>23</v>
      </c>
      <c r="C31" s="15" t="s">
        <v>24</v>
      </c>
      <c r="D31" s="5"/>
      <c r="E31" s="5">
        <v>27000000</v>
      </c>
      <c r="F31" s="5"/>
      <c r="G31" s="2">
        <f t="shared" si="0"/>
        <v>27000000</v>
      </c>
    </row>
    <row r="32" spans="1:8" ht="69.75" x14ac:dyDescent="0.25">
      <c r="A32" s="6" t="s">
        <v>32</v>
      </c>
      <c r="B32" s="3" t="s">
        <v>88</v>
      </c>
      <c r="C32" s="17" t="s">
        <v>33</v>
      </c>
      <c r="D32" s="7"/>
      <c r="E32" s="7">
        <v>40000000</v>
      </c>
      <c r="F32" s="5"/>
      <c r="G32" s="2">
        <f t="shared" si="0"/>
        <v>40000000</v>
      </c>
    </row>
    <row r="33" spans="1:9" ht="46.5" x14ac:dyDescent="0.25">
      <c r="A33" s="61" t="s">
        <v>34</v>
      </c>
      <c r="B33" s="3" t="s">
        <v>113</v>
      </c>
      <c r="C33" s="17" t="s">
        <v>111</v>
      </c>
      <c r="D33" s="7"/>
      <c r="E33" s="7">
        <v>50000000</v>
      </c>
      <c r="F33" s="5"/>
      <c r="G33" s="2">
        <f t="shared" si="0"/>
        <v>50000000</v>
      </c>
    </row>
    <row r="34" spans="1:9" ht="69.75" x14ac:dyDescent="0.25">
      <c r="A34" s="67"/>
      <c r="B34" s="3" t="s">
        <v>108</v>
      </c>
      <c r="C34" s="17" t="s">
        <v>35</v>
      </c>
      <c r="D34" s="7">
        <v>100000000</v>
      </c>
      <c r="E34" s="7">
        <v>100000000</v>
      </c>
      <c r="F34" s="5">
        <v>100000000</v>
      </c>
      <c r="G34" s="2">
        <f t="shared" si="0"/>
        <v>300000000</v>
      </c>
    </row>
    <row r="35" spans="1:9" ht="93" x14ac:dyDescent="0.25">
      <c r="A35" s="67"/>
      <c r="B35" s="3" t="s">
        <v>89</v>
      </c>
      <c r="C35" s="17" t="s">
        <v>35</v>
      </c>
      <c r="D35" s="7"/>
      <c r="E35" s="7"/>
      <c r="F35" s="5">
        <v>150000000</v>
      </c>
      <c r="G35" s="2">
        <f t="shared" si="0"/>
        <v>150000000</v>
      </c>
    </row>
    <row r="36" spans="1:9" ht="69.75" x14ac:dyDescent="0.25">
      <c r="A36" s="67"/>
      <c r="B36" s="3" t="s">
        <v>126</v>
      </c>
      <c r="C36" s="17" t="s">
        <v>127</v>
      </c>
      <c r="D36" s="7"/>
      <c r="E36" s="7"/>
      <c r="F36" s="5">
        <v>200000000</v>
      </c>
      <c r="G36" s="2">
        <f t="shared" si="0"/>
        <v>200000000</v>
      </c>
    </row>
    <row r="37" spans="1:9" ht="116.25" x14ac:dyDescent="0.25">
      <c r="A37" s="68"/>
      <c r="B37" s="3" t="s">
        <v>90</v>
      </c>
      <c r="C37" s="17" t="s">
        <v>61</v>
      </c>
      <c r="D37" s="7">
        <f>4*2*6000000</f>
        <v>48000000</v>
      </c>
      <c r="E37" s="7">
        <f t="shared" ref="E37:F37" si="3">4*2*6000000</f>
        <v>48000000</v>
      </c>
      <c r="F37" s="5">
        <f t="shared" si="3"/>
        <v>48000000</v>
      </c>
      <c r="G37" s="2">
        <f t="shared" si="0"/>
        <v>144000000</v>
      </c>
    </row>
    <row r="38" spans="1:9" ht="116.25" x14ac:dyDescent="0.25">
      <c r="A38" s="61" t="s">
        <v>36</v>
      </c>
      <c r="B38" s="3" t="s">
        <v>83</v>
      </c>
      <c r="C38" s="17" t="s">
        <v>61</v>
      </c>
      <c r="D38" s="7">
        <v>5000000</v>
      </c>
      <c r="E38" s="7"/>
      <c r="F38" s="5"/>
      <c r="G38" s="2">
        <f t="shared" si="0"/>
        <v>5000000</v>
      </c>
    </row>
    <row r="39" spans="1:9" ht="116.25" x14ac:dyDescent="0.25">
      <c r="A39" s="62"/>
      <c r="B39" s="3" t="s">
        <v>82</v>
      </c>
      <c r="C39" s="17" t="s">
        <v>61</v>
      </c>
      <c r="D39" s="7"/>
      <c r="E39" s="7"/>
      <c r="F39" s="5">
        <v>5000000</v>
      </c>
      <c r="G39" s="2">
        <f t="shared" si="0"/>
        <v>5000000</v>
      </c>
    </row>
    <row r="40" spans="1:9" ht="116.25" x14ac:dyDescent="0.25">
      <c r="A40" s="63"/>
      <c r="B40" s="3" t="s">
        <v>81</v>
      </c>
      <c r="C40" s="17" t="s">
        <v>61</v>
      </c>
      <c r="D40" s="7"/>
      <c r="E40" s="7"/>
      <c r="F40" s="5">
        <v>5000000</v>
      </c>
      <c r="G40" s="2">
        <f t="shared" si="0"/>
        <v>5000000</v>
      </c>
    </row>
    <row r="41" spans="1:9" ht="93" x14ac:dyDescent="0.25">
      <c r="A41" s="64" t="s">
        <v>103</v>
      </c>
      <c r="B41" s="3" t="s">
        <v>91</v>
      </c>
      <c r="C41" s="17" t="s">
        <v>37</v>
      </c>
      <c r="D41" s="7"/>
      <c r="E41" s="7">
        <f>4*20000000</f>
        <v>80000000</v>
      </c>
      <c r="F41" s="5"/>
      <c r="G41" s="2">
        <f t="shared" si="0"/>
        <v>80000000</v>
      </c>
    </row>
    <row r="42" spans="1:9" ht="46.5" x14ac:dyDescent="0.25">
      <c r="A42" s="65"/>
      <c r="B42" s="3" t="s">
        <v>104</v>
      </c>
      <c r="C42" s="17" t="s">
        <v>105</v>
      </c>
      <c r="D42" s="7"/>
      <c r="E42" s="7">
        <f>200*45000</f>
        <v>9000000</v>
      </c>
      <c r="F42" s="5"/>
      <c r="G42" s="2">
        <f t="shared" si="0"/>
        <v>9000000</v>
      </c>
    </row>
    <row r="43" spans="1:9" ht="93" x14ac:dyDescent="0.25">
      <c r="A43" s="65"/>
      <c r="B43" s="3" t="s">
        <v>80</v>
      </c>
      <c r="C43" s="17" t="s">
        <v>37</v>
      </c>
      <c r="D43" s="7">
        <f>5000000*4</f>
        <v>20000000</v>
      </c>
      <c r="E43" s="7"/>
      <c r="F43" s="5"/>
      <c r="G43" s="2">
        <f t="shared" si="0"/>
        <v>20000000</v>
      </c>
    </row>
    <row r="44" spans="1:9" ht="46.5" x14ac:dyDescent="0.25">
      <c r="A44" s="66"/>
      <c r="B44" s="3" t="s">
        <v>79</v>
      </c>
      <c r="C44" s="17" t="s">
        <v>54</v>
      </c>
      <c r="D44" s="7">
        <v>50000000</v>
      </c>
      <c r="E44" s="7"/>
      <c r="F44" s="5"/>
      <c r="G44" s="2">
        <f t="shared" si="0"/>
        <v>50000000</v>
      </c>
    </row>
    <row r="45" spans="1:9" ht="23.25" x14ac:dyDescent="0.25">
      <c r="A45" s="9" t="s">
        <v>38</v>
      </c>
      <c r="B45" s="3"/>
      <c r="C45" s="17"/>
      <c r="D45" s="8">
        <f>SUM(D5:D44)</f>
        <v>532900000</v>
      </c>
      <c r="E45" s="8">
        <f t="shared" ref="E45:G45" si="4">SUM(E5:E44)</f>
        <v>809400000</v>
      </c>
      <c r="F45" s="8">
        <f t="shared" si="4"/>
        <v>614000000</v>
      </c>
      <c r="G45" s="8">
        <f t="shared" si="4"/>
        <v>1956300000</v>
      </c>
      <c r="H45" s="29"/>
      <c r="I45" s="29"/>
    </row>
    <row r="46" spans="1:9" ht="20.25" customHeight="1" x14ac:dyDescent="0.25">
      <c r="A46" s="53" t="s">
        <v>39</v>
      </c>
      <c r="B46" s="54"/>
      <c r="C46" s="54"/>
      <c r="D46" s="54"/>
      <c r="E46" s="54"/>
      <c r="F46" s="54"/>
      <c r="G46" s="55"/>
    </row>
    <row r="47" spans="1:9" ht="160.5" customHeight="1" x14ac:dyDescent="0.25">
      <c r="A47" s="69" t="s">
        <v>40</v>
      </c>
      <c r="B47" s="10" t="s">
        <v>63</v>
      </c>
      <c r="C47" s="15" t="s">
        <v>60</v>
      </c>
      <c r="D47" s="5">
        <f>2000000*3</f>
        <v>6000000</v>
      </c>
      <c r="E47" s="5">
        <f>2000000*3</f>
        <v>6000000</v>
      </c>
      <c r="F47" s="5">
        <f t="shared" ref="F47" si="5">2000000*2</f>
        <v>4000000</v>
      </c>
      <c r="G47" s="2">
        <f>D47+E47+F47</f>
        <v>16000000</v>
      </c>
    </row>
    <row r="48" spans="1:9" ht="157.5" customHeight="1" x14ac:dyDescent="0.25">
      <c r="A48" s="73"/>
      <c r="B48" s="10" t="s">
        <v>62</v>
      </c>
      <c r="C48" s="15" t="s">
        <v>60</v>
      </c>
      <c r="D48" s="5">
        <f>18000000*2</f>
        <v>36000000</v>
      </c>
      <c r="E48" s="5">
        <f>18000000*3</f>
        <v>54000000</v>
      </c>
      <c r="F48" s="5">
        <f>18000000*3</f>
        <v>54000000</v>
      </c>
      <c r="G48" s="2">
        <f t="shared" ref="G48:G73" si="6">D48+E48+F48</f>
        <v>144000000</v>
      </c>
    </row>
    <row r="49" spans="1:7" ht="209.25" x14ac:dyDescent="0.25">
      <c r="A49" s="73"/>
      <c r="B49" s="10" t="s">
        <v>65</v>
      </c>
      <c r="C49" s="15" t="s">
        <v>60</v>
      </c>
      <c r="D49" s="5">
        <f>5000000*1.18*3</f>
        <v>17700000</v>
      </c>
      <c r="E49" s="5">
        <f t="shared" ref="E49" si="7">5000000*1.18*3</f>
        <v>17700000</v>
      </c>
      <c r="F49" s="5">
        <f>5000000*1.18*2</f>
        <v>11800000</v>
      </c>
      <c r="G49" s="2">
        <f t="shared" si="6"/>
        <v>47200000</v>
      </c>
    </row>
    <row r="50" spans="1:7" ht="209.25" x14ac:dyDescent="0.25">
      <c r="A50" s="73"/>
      <c r="B50" s="10" t="s">
        <v>67</v>
      </c>
      <c r="C50" s="15" t="s">
        <v>60</v>
      </c>
      <c r="D50" s="5">
        <f>4500000*1.18*3</f>
        <v>15930000</v>
      </c>
      <c r="E50" s="5">
        <f t="shared" ref="E50:E51" si="8">4500000*1.18*3</f>
        <v>15930000</v>
      </c>
      <c r="F50" s="5">
        <f>4500000*1.18*2</f>
        <v>10620000</v>
      </c>
      <c r="G50" s="2">
        <f t="shared" si="6"/>
        <v>42480000</v>
      </c>
    </row>
    <row r="51" spans="1:7" ht="209.25" x14ac:dyDescent="0.25">
      <c r="A51" s="73"/>
      <c r="B51" s="10" t="s">
        <v>66</v>
      </c>
      <c r="C51" s="15" t="s">
        <v>60</v>
      </c>
      <c r="D51" s="5">
        <f>4500000*1.18*3</f>
        <v>15930000</v>
      </c>
      <c r="E51" s="5">
        <f t="shared" si="8"/>
        <v>15930000</v>
      </c>
      <c r="F51" s="5">
        <f>4500000*1.18*2</f>
        <v>10620000</v>
      </c>
      <c r="G51" s="2">
        <f t="shared" si="6"/>
        <v>42480000</v>
      </c>
    </row>
    <row r="52" spans="1:7" ht="93" x14ac:dyDescent="0.25">
      <c r="A52" s="74"/>
      <c r="B52" s="10" t="s">
        <v>68</v>
      </c>
      <c r="C52" s="15" t="s">
        <v>69</v>
      </c>
      <c r="D52" s="5">
        <f>8000000*3</f>
        <v>24000000</v>
      </c>
      <c r="E52" s="5">
        <f t="shared" ref="E52" si="9">8000000*3</f>
        <v>24000000</v>
      </c>
      <c r="F52" s="5">
        <f>8000000*2</f>
        <v>16000000</v>
      </c>
      <c r="G52" s="2">
        <f t="shared" si="6"/>
        <v>64000000</v>
      </c>
    </row>
    <row r="53" spans="1:7" ht="93" x14ac:dyDescent="0.25">
      <c r="A53" s="59" t="s">
        <v>41</v>
      </c>
      <c r="B53" s="32" t="s">
        <v>64</v>
      </c>
      <c r="C53" s="33" t="s">
        <v>42</v>
      </c>
      <c r="D53" s="34">
        <f>10000000*1</f>
        <v>10000000</v>
      </c>
      <c r="E53" s="5">
        <f t="shared" ref="E53:F53" si="10">10000000*2</f>
        <v>20000000</v>
      </c>
      <c r="F53" s="5">
        <f t="shared" si="10"/>
        <v>20000000</v>
      </c>
      <c r="G53" s="2">
        <f t="shared" si="6"/>
        <v>50000000</v>
      </c>
    </row>
    <row r="54" spans="1:7" ht="116.25" x14ac:dyDescent="0.25">
      <c r="A54" s="59"/>
      <c r="B54" s="32" t="s">
        <v>71</v>
      </c>
      <c r="C54" s="33" t="s">
        <v>70</v>
      </c>
      <c r="D54" s="34">
        <f>3000000*2</f>
        <v>6000000</v>
      </c>
      <c r="E54" s="5">
        <f t="shared" ref="E54" si="11">3000000*2</f>
        <v>6000000</v>
      </c>
      <c r="F54" s="5">
        <f>3000000*3</f>
        <v>9000000</v>
      </c>
      <c r="G54" s="2">
        <f t="shared" si="6"/>
        <v>21000000</v>
      </c>
    </row>
    <row r="55" spans="1:7" ht="46.5" x14ac:dyDescent="0.25">
      <c r="A55" s="59"/>
      <c r="B55" s="4" t="s">
        <v>43</v>
      </c>
      <c r="C55" s="15" t="s">
        <v>44</v>
      </c>
      <c r="D55" s="5">
        <f>12000000*1</f>
        <v>12000000</v>
      </c>
      <c r="E55" s="5">
        <f t="shared" ref="E55:F55" si="12">12000000*1</f>
        <v>12000000</v>
      </c>
      <c r="F55" s="5">
        <f t="shared" si="12"/>
        <v>12000000</v>
      </c>
      <c r="G55" s="2">
        <f t="shared" si="6"/>
        <v>36000000</v>
      </c>
    </row>
    <row r="56" spans="1:7" ht="209.25" x14ac:dyDescent="0.25">
      <c r="A56" s="11" t="s">
        <v>45</v>
      </c>
      <c r="B56" s="3" t="s">
        <v>92</v>
      </c>
      <c r="C56" s="17" t="s">
        <v>60</v>
      </c>
      <c r="D56" s="7">
        <f>6000000*2</f>
        <v>12000000</v>
      </c>
      <c r="E56" s="7">
        <f>6000000*3</f>
        <v>18000000</v>
      </c>
      <c r="F56" s="7">
        <f t="shared" ref="F56" si="13">6000000*3</f>
        <v>18000000</v>
      </c>
      <c r="G56" s="2">
        <f t="shared" si="6"/>
        <v>48000000</v>
      </c>
    </row>
    <row r="57" spans="1:7" ht="46.5" x14ac:dyDescent="0.25">
      <c r="A57" s="59" t="s">
        <v>55</v>
      </c>
      <c r="B57" s="4" t="s">
        <v>56</v>
      </c>
      <c r="C57" s="15" t="s">
        <v>19</v>
      </c>
      <c r="D57" s="5"/>
      <c r="E57" s="5">
        <v>15000000</v>
      </c>
      <c r="F57" s="25"/>
      <c r="G57" s="2">
        <f t="shared" si="6"/>
        <v>15000000</v>
      </c>
    </row>
    <row r="58" spans="1:7" ht="139.5" x14ac:dyDescent="0.25">
      <c r="A58" s="59"/>
      <c r="B58" s="4" t="s">
        <v>93</v>
      </c>
      <c r="C58" s="15" t="s">
        <v>46</v>
      </c>
      <c r="D58" s="5"/>
      <c r="E58" s="5">
        <f>40000000</f>
        <v>40000000</v>
      </c>
      <c r="F58" s="25"/>
      <c r="G58" s="2">
        <f t="shared" si="6"/>
        <v>40000000</v>
      </c>
    </row>
    <row r="59" spans="1:7" ht="69.75" x14ac:dyDescent="0.25">
      <c r="A59" s="59"/>
      <c r="B59" s="32" t="s">
        <v>73</v>
      </c>
      <c r="C59" s="33" t="s">
        <v>94</v>
      </c>
      <c r="D59" s="34">
        <v>2000000</v>
      </c>
      <c r="E59" s="5">
        <v>2000000</v>
      </c>
      <c r="F59" s="5">
        <v>2000000</v>
      </c>
      <c r="G59" s="2">
        <f t="shared" si="6"/>
        <v>6000000</v>
      </c>
    </row>
    <row r="60" spans="1:7" ht="69.75" x14ac:dyDescent="0.25">
      <c r="A60" s="59"/>
      <c r="B60" s="32" t="s">
        <v>72</v>
      </c>
      <c r="C60" s="33" t="s">
        <v>94</v>
      </c>
      <c r="D60" s="34">
        <v>1000000</v>
      </c>
      <c r="E60" s="5">
        <v>1000000</v>
      </c>
      <c r="F60" s="5">
        <v>1000000</v>
      </c>
      <c r="G60" s="2">
        <f t="shared" si="6"/>
        <v>3000000</v>
      </c>
    </row>
    <row r="61" spans="1:7" ht="93" x14ac:dyDescent="0.25">
      <c r="A61" s="69" t="s">
        <v>57</v>
      </c>
      <c r="B61" s="3" t="s">
        <v>95</v>
      </c>
      <c r="C61" s="17" t="s">
        <v>77</v>
      </c>
      <c r="D61" s="7">
        <v>50000000</v>
      </c>
      <c r="E61" s="7">
        <v>50000000</v>
      </c>
      <c r="F61" s="5">
        <v>50000000</v>
      </c>
      <c r="G61" s="2">
        <f t="shared" si="6"/>
        <v>150000000</v>
      </c>
    </row>
    <row r="62" spans="1:7" ht="46.5" x14ac:dyDescent="0.25">
      <c r="A62" s="73"/>
      <c r="B62" s="3" t="s">
        <v>75</v>
      </c>
      <c r="C62" s="17" t="s">
        <v>76</v>
      </c>
      <c r="D62" s="7"/>
      <c r="E62" s="7">
        <v>50000000</v>
      </c>
      <c r="F62" s="26"/>
      <c r="G62" s="2">
        <f t="shared" si="6"/>
        <v>50000000</v>
      </c>
    </row>
    <row r="63" spans="1:7" ht="46.5" x14ac:dyDescent="0.25">
      <c r="A63" s="73"/>
      <c r="B63" s="3" t="s">
        <v>53</v>
      </c>
      <c r="C63" s="17" t="s">
        <v>74</v>
      </c>
      <c r="D63" s="7"/>
      <c r="E63" s="7">
        <v>45000000</v>
      </c>
      <c r="F63" s="26"/>
      <c r="G63" s="2">
        <f t="shared" si="6"/>
        <v>45000000</v>
      </c>
    </row>
    <row r="64" spans="1:7" ht="93" x14ac:dyDescent="0.25">
      <c r="A64" s="74"/>
      <c r="B64" s="3" t="s">
        <v>96</v>
      </c>
      <c r="C64" s="17" t="s">
        <v>51</v>
      </c>
      <c r="D64" s="7"/>
      <c r="E64" s="7">
        <v>55000000</v>
      </c>
      <c r="F64" s="26"/>
      <c r="G64" s="2">
        <f t="shared" si="6"/>
        <v>55000000</v>
      </c>
    </row>
    <row r="65" spans="1:9" ht="93" x14ac:dyDescent="0.25">
      <c r="A65" s="12" t="s">
        <v>47</v>
      </c>
      <c r="B65" s="23" t="s">
        <v>97</v>
      </c>
      <c r="C65" s="17" t="s">
        <v>48</v>
      </c>
      <c r="D65" s="30">
        <v>10000000</v>
      </c>
      <c r="E65" s="30">
        <v>10000000</v>
      </c>
      <c r="F65" s="30">
        <v>10000000</v>
      </c>
      <c r="G65" s="2">
        <f t="shared" si="6"/>
        <v>30000000</v>
      </c>
    </row>
    <row r="66" spans="1:9" ht="69.75" x14ac:dyDescent="0.25">
      <c r="A66" s="13" t="s">
        <v>58</v>
      </c>
      <c r="B66" s="4" t="s">
        <v>78</v>
      </c>
      <c r="C66" s="15" t="s">
        <v>19</v>
      </c>
      <c r="D66" s="5">
        <v>5000000</v>
      </c>
      <c r="E66" s="2">
        <v>5000000</v>
      </c>
      <c r="F66" s="5">
        <v>5000000</v>
      </c>
      <c r="G66" s="2">
        <f t="shared" si="6"/>
        <v>15000000</v>
      </c>
    </row>
    <row r="67" spans="1:9" ht="139.5" x14ac:dyDescent="0.25">
      <c r="A67" s="75" t="s">
        <v>25</v>
      </c>
      <c r="B67" s="4" t="s">
        <v>99</v>
      </c>
      <c r="C67" s="15" t="s">
        <v>98</v>
      </c>
      <c r="D67" s="5">
        <v>35000000</v>
      </c>
      <c r="E67" s="5">
        <v>35000000</v>
      </c>
      <c r="F67" s="5">
        <v>35000000</v>
      </c>
      <c r="G67" s="2">
        <f t="shared" si="6"/>
        <v>105000000</v>
      </c>
    </row>
    <row r="68" spans="1:9" ht="46.5" x14ac:dyDescent="0.25">
      <c r="A68" s="75"/>
      <c r="B68" s="4" t="s">
        <v>128</v>
      </c>
      <c r="C68" s="15" t="s">
        <v>129</v>
      </c>
      <c r="D68" s="5"/>
      <c r="E68" s="5">
        <v>7000000</v>
      </c>
      <c r="F68" s="25"/>
      <c r="G68" s="2">
        <f t="shared" si="6"/>
        <v>7000000</v>
      </c>
    </row>
    <row r="69" spans="1:9" ht="209.25" x14ac:dyDescent="0.25">
      <c r="A69" s="75"/>
      <c r="B69" s="4" t="s">
        <v>30</v>
      </c>
      <c r="C69" s="15" t="s">
        <v>60</v>
      </c>
      <c r="D69" s="5">
        <f>12*14*1200000</f>
        <v>201600000</v>
      </c>
      <c r="E69" s="5">
        <f t="shared" ref="E69:F69" si="14">12*14*1200000</f>
        <v>201600000</v>
      </c>
      <c r="F69" s="5">
        <f t="shared" si="14"/>
        <v>201600000</v>
      </c>
      <c r="G69" s="2">
        <f t="shared" si="6"/>
        <v>604800000</v>
      </c>
    </row>
    <row r="70" spans="1:9" ht="46.5" x14ac:dyDescent="0.25">
      <c r="A70" s="75"/>
      <c r="B70" s="32" t="s">
        <v>100</v>
      </c>
      <c r="C70" s="33" t="s">
        <v>24</v>
      </c>
      <c r="D70" s="34">
        <f>1.5*10000000</f>
        <v>15000000</v>
      </c>
      <c r="E70" s="5"/>
      <c r="F70" s="25"/>
      <c r="G70" s="2">
        <f t="shared" si="6"/>
        <v>15000000</v>
      </c>
    </row>
    <row r="71" spans="1:9" ht="93" x14ac:dyDescent="0.25">
      <c r="A71" s="14" t="s">
        <v>49</v>
      </c>
      <c r="B71" s="4" t="s">
        <v>101</v>
      </c>
      <c r="C71" s="15" t="s">
        <v>50</v>
      </c>
      <c r="D71" s="5"/>
      <c r="E71" s="5">
        <v>100000000</v>
      </c>
      <c r="F71" s="25"/>
      <c r="G71" s="2">
        <f t="shared" si="6"/>
        <v>100000000</v>
      </c>
    </row>
    <row r="72" spans="1:9" ht="46.5" x14ac:dyDescent="0.25">
      <c r="A72" s="14" t="s">
        <v>26</v>
      </c>
      <c r="B72" s="4" t="s">
        <v>27</v>
      </c>
      <c r="C72" s="15" t="s">
        <v>13</v>
      </c>
      <c r="D72" s="5"/>
      <c r="E72" s="5"/>
      <c r="F72" s="5">
        <v>50000000</v>
      </c>
      <c r="G72" s="2">
        <f t="shared" si="6"/>
        <v>50000000</v>
      </c>
    </row>
    <row r="73" spans="1:9" ht="23.25" x14ac:dyDescent="0.25">
      <c r="A73" s="9" t="s">
        <v>28</v>
      </c>
      <c r="B73" s="3"/>
      <c r="C73" s="17"/>
      <c r="D73" s="8">
        <f>SUM(D45:D72)</f>
        <v>1008060000</v>
      </c>
      <c r="E73" s="8">
        <f>SUM(E45:E72)</f>
        <v>1615560000</v>
      </c>
      <c r="F73" s="8">
        <f>SUM(F45:F72)</f>
        <v>1134640000</v>
      </c>
      <c r="G73" s="2">
        <f t="shared" si="6"/>
        <v>3758260000</v>
      </c>
      <c r="H73" s="29"/>
      <c r="I73" s="29"/>
    </row>
    <row r="74" spans="1:9" ht="23.25" x14ac:dyDescent="0.35">
      <c r="A74" s="19" t="s">
        <v>29</v>
      </c>
      <c r="B74" s="20"/>
      <c r="C74" s="21"/>
      <c r="D74" s="22">
        <f>D43+D73</f>
        <v>1028060000</v>
      </c>
      <c r="E74" s="22">
        <f t="shared" ref="E74:G74" si="15">E43+E73</f>
        <v>1615560000</v>
      </c>
      <c r="F74" s="22">
        <f t="shared" si="15"/>
        <v>1134640000</v>
      </c>
      <c r="G74" s="22">
        <f t="shared" si="15"/>
        <v>3778260000</v>
      </c>
    </row>
    <row r="75" spans="1:9" x14ac:dyDescent="0.25">
      <c r="G75" s="29"/>
    </row>
  </sheetData>
  <mergeCells count="17">
    <mergeCell ref="A46:G46"/>
    <mergeCell ref="A1:G1"/>
    <mergeCell ref="A2:A3"/>
    <mergeCell ref="B2:B3"/>
    <mergeCell ref="C2:C3"/>
    <mergeCell ref="D2:G2"/>
    <mergeCell ref="A4:G4"/>
    <mergeCell ref="A5:A15"/>
    <mergeCell ref="A16:A31"/>
    <mergeCell ref="A33:A37"/>
    <mergeCell ref="A38:A40"/>
    <mergeCell ref="A41:A44"/>
    <mergeCell ref="A47:A52"/>
    <mergeCell ref="A53:A55"/>
    <mergeCell ref="A57:A60"/>
    <mergeCell ref="A61:A64"/>
    <mergeCell ref="A67:A70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75"/>
  <sheetViews>
    <sheetView topLeftCell="A38" workbookViewId="0">
      <selection activeCell="A38" sqref="A38:A40"/>
    </sheetView>
  </sheetViews>
  <sheetFormatPr baseColWidth="10" defaultRowHeight="15" x14ac:dyDescent="0.25"/>
  <cols>
    <col min="1" max="1" width="34.42578125" customWidth="1"/>
    <col min="2" max="2" width="39.85546875" customWidth="1"/>
    <col min="3" max="3" width="36" style="18" customWidth="1"/>
    <col min="4" max="4" width="24.140625" customWidth="1"/>
    <col min="5" max="5" width="25.140625" customWidth="1"/>
    <col min="6" max="6" width="24.85546875" style="27" customWidth="1"/>
    <col min="7" max="7" width="30.140625" customWidth="1"/>
    <col min="8" max="8" width="16.28515625" bestFit="1" customWidth="1"/>
    <col min="9" max="9" width="15" bestFit="1" customWidth="1"/>
  </cols>
  <sheetData>
    <row r="1" spans="1:7" ht="22.5" x14ac:dyDescent="0.25">
      <c r="A1" s="56" t="s">
        <v>0</v>
      </c>
      <c r="B1" s="56"/>
      <c r="C1" s="56"/>
      <c r="D1" s="56"/>
      <c r="E1" s="56"/>
      <c r="F1" s="56"/>
      <c r="G1" s="56"/>
    </row>
    <row r="2" spans="1:7" ht="22.5" x14ac:dyDescent="0.25">
      <c r="A2" s="57"/>
      <c r="B2" s="58" t="s">
        <v>1</v>
      </c>
      <c r="C2" s="59" t="s">
        <v>2</v>
      </c>
      <c r="D2" s="60" t="s">
        <v>3</v>
      </c>
      <c r="E2" s="60"/>
      <c r="F2" s="60"/>
      <c r="G2" s="60"/>
    </row>
    <row r="3" spans="1:7" ht="22.5" x14ac:dyDescent="0.25">
      <c r="A3" s="57"/>
      <c r="B3" s="58"/>
      <c r="C3" s="59"/>
      <c r="D3" s="1">
        <v>2023</v>
      </c>
      <c r="E3" s="1">
        <v>2024</v>
      </c>
      <c r="F3" s="24">
        <v>2025</v>
      </c>
      <c r="G3" s="2" t="s">
        <v>4</v>
      </c>
    </row>
    <row r="4" spans="1:7" ht="22.5" x14ac:dyDescent="0.25">
      <c r="A4" s="53" t="s">
        <v>5</v>
      </c>
      <c r="B4" s="54"/>
      <c r="C4" s="54"/>
      <c r="D4" s="54"/>
      <c r="E4" s="54"/>
      <c r="F4" s="54"/>
      <c r="G4" s="55"/>
    </row>
    <row r="5" spans="1:7" ht="46.5" x14ac:dyDescent="0.25">
      <c r="A5" s="69" t="s">
        <v>6</v>
      </c>
      <c r="B5" s="3" t="s">
        <v>85</v>
      </c>
      <c r="C5" s="15" t="s">
        <v>84</v>
      </c>
      <c r="D5" s="5">
        <f>200*35000</f>
        <v>7000000</v>
      </c>
      <c r="E5" s="5"/>
      <c r="F5" s="5"/>
      <c r="G5" s="2">
        <f>D5+E5+F5</f>
        <v>7000000</v>
      </c>
    </row>
    <row r="6" spans="1:7" ht="69.75" x14ac:dyDescent="0.35">
      <c r="A6" s="70"/>
      <c r="B6" s="4" t="s">
        <v>7</v>
      </c>
      <c r="C6" s="16" t="s">
        <v>8</v>
      </c>
      <c r="D6" s="5">
        <f>(25000000+20000000+20000000+20000000)+(400*35000*1)</f>
        <v>99000000</v>
      </c>
      <c r="E6" s="5">
        <f>(25000000+20000000+20000000+20000000)+(400*35000*1)</f>
        <v>99000000</v>
      </c>
      <c r="F6" s="5"/>
      <c r="G6" s="2">
        <f t="shared" ref="G6:G44" si="0">D6+E6+F6</f>
        <v>198000000</v>
      </c>
    </row>
    <row r="7" spans="1:7" ht="69.75" x14ac:dyDescent="0.25">
      <c r="A7" s="70"/>
      <c r="B7" s="4" t="s">
        <v>134</v>
      </c>
      <c r="C7" s="15" t="s">
        <v>9</v>
      </c>
      <c r="D7" s="5">
        <f>20000000*2</f>
        <v>40000000</v>
      </c>
      <c r="E7" s="5"/>
      <c r="F7" s="5"/>
      <c r="G7" s="2">
        <f t="shared" si="0"/>
        <v>40000000</v>
      </c>
    </row>
    <row r="8" spans="1:7" ht="46.5" x14ac:dyDescent="0.25">
      <c r="A8" s="70"/>
      <c r="B8" s="4" t="s">
        <v>10</v>
      </c>
      <c r="C8" s="15" t="s">
        <v>11</v>
      </c>
      <c r="D8" s="5">
        <v>10000000</v>
      </c>
      <c r="E8" s="5"/>
      <c r="F8" s="5"/>
      <c r="G8" s="2">
        <f t="shared" si="0"/>
        <v>10000000</v>
      </c>
    </row>
    <row r="9" spans="1:7" ht="46.5" x14ac:dyDescent="0.25">
      <c r="A9" s="70"/>
      <c r="B9" s="4" t="s">
        <v>12</v>
      </c>
      <c r="C9" s="15" t="s">
        <v>13</v>
      </c>
      <c r="D9" s="5"/>
      <c r="E9" s="5">
        <v>7500000</v>
      </c>
      <c r="F9" s="5"/>
      <c r="G9" s="2">
        <f t="shared" si="0"/>
        <v>7500000</v>
      </c>
    </row>
    <row r="10" spans="1:7" ht="69.75" x14ac:dyDescent="0.25">
      <c r="A10" s="70"/>
      <c r="B10" s="4" t="s">
        <v>86</v>
      </c>
      <c r="C10" s="15" t="s">
        <v>14</v>
      </c>
      <c r="D10" s="5">
        <f>200*35000</f>
        <v>7000000</v>
      </c>
      <c r="E10" s="5"/>
      <c r="F10" s="5"/>
      <c r="G10" s="2">
        <f t="shared" si="0"/>
        <v>7000000</v>
      </c>
    </row>
    <row r="11" spans="1:7" ht="69.75" x14ac:dyDescent="0.25">
      <c r="A11" s="70"/>
      <c r="B11" s="4" t="s">
        <v>122</v>
      </c>
      <c r="C11" s="15" t="s">
        <v>123</v>
      </c>
      <c r="D11" s="5"/>
      <c r="E11" s="5"/>
      <c r="F11" s="5">
        <v>15000000</v>
      </c>
      <c r="G11" s="2">
        <f t="shared" si="0"/>
        <v>15000000</v>
      </c>
    </row>
    <row r="12" spans="1:7" ht="46.5" x14ac:dyDescent="0.25">
      <c r="A12" s="70"/>
      <c r="B12" s="4" t="s">
        <v>59</v>
      </c>
      <c r="C12" s="15" t="s">
        <v>52</v>
      </c>
      <c r="D12" s="5"/>
      <c r="E12" s="5">
        <v>7500000</v>
      </c>
      <c r="F12" s="5"/>
      <c r="G12" s="2">
        <f t="shared" si="0"/>
        <v>7500000</v>
      </c>
    </row>
    <row r="13" spans="1:7" ht="46.5" x14ac:dyDescent="0.25">
      <c r="A13" s="70"/>
      <c r="B13" s="36" t="s">
        <v>16</v>
      </c>
      <c r="C13" s="37" t="s">
        <v>17</v>
      </c>
      <c r="D13" s="38">
        <v>3500000</v>
      </c>
      <c r="E13" s="5"/>
      <c r="F13" s="5"/>
      <c r="G13" s="2">
        <f t="shared" si="0"/>
        <v>3500000</v>
      </c>
    </row>
    <row r="14" spans="1:7" ht="69.75" x14ac:dyDescent="0.25">
      <c r="A14" s="70"/>
      <c r="B14" s="3" t="s">
        <v>124</v>
      </c>
      <c r="C14" s="15" t="s">
        <v>125</v>
      </c>
      <c r="D14" s="5"/>
      <c r="E14" s="5">
        <v>15000000</v>
      </c>
      <c r="F14" s="5"/>
      <c r="G14" s="2">
        <f t="shared" si="0"/>
        <v>15000000</v>
      </c>
    </row>
    <row r="15" spans="1:7" ht="69.75" x14ac:dyDescent="0.25">
      <c r="A15" s="70"/>
      <c r="B15" s="4" t="s">
        <v>18</v>
      </c>
      <c r="C15" s="15" t="s">
        <v>19</v>
      </c>
      <c r="D15" s="5"/>
      <c r="E15" s="5">
        <v>100000000</v>
      </c>
      <c r="F15" s="5"/>
      <c r="G15" s="2">
        <f t="shared" si="0"/>
        <v>100000000</v>
      </c>
    </row>
    <row r="16" spans="1:7" ht="69.75" x14ac:dyDescent="0.25">
      <c r="A16" s="71" t="s">
        <v>20</v>
      </c>
      <c r="B16" s="3" t="s">
        <v>115</v>
      </c>
      <c r="C16" s="15" t="s">
        <v>116</v>
      </c>
      <c r="D16" s="5">
        <f>400*35000</f>
        <v>14000000</v>
      </c>
      <c r="E16" s="5">
        <f>400*35000</f>
        <v>14000000</v>
      </c>
      <c r="F16" s="5"/>
      <c r="G16" s="2">
        <f t="shared" si="0"/>
        <v>28000000</v>
      </c>
    </row>
    <row r="17" spans="1:8" ht="93" x14ac:dyDescent="0.25">
      <c r="A17" s="71"/>
      <c r="B17" s="4" t="s">
        <v>117</v>
      </c>
      <c r="C17" s="15" t="s">
        <v>119</v>
      </c>
      <c r="D17" s="5"/>
      <c r="E17" s="5">
        <f>11000000*2</f>
        <v>22000000</v>
      </c>
      <c r="F17" s="5"/>
      <c r="G17" s="2">
        <f t="shared" si="0"/>
        <v>22000000</v>
      </c>
    </row>
    <row r="18" spans="1:8" ht="93" x14ac:dyDescent="0.25">
      <c r="A18" s="71"/>
      <c r="B18" s="4" t="s">
        <v>120</v>
      </c>
      <c r="C18" s="15" t="s">
        <v>109</v>
      </c>
      <c r="D18" s="5"/>
      <c r="E18" s="5">
        <f>11000000*3</f>
        <v>33000000</v>
      </c>
      <c r="F18" s="5"/>
      <c r="G18" s="2">
        <f t="shared" si="0"/>
        <v>33000000</v>
      </c>
    </row>
    <row r="19" spans="1:8" ht="93" x14ac:dyDescent="0.25">
      <c r="A19" s="71"/>
      <c r="B19" s="4" t="s">
        <v>117</v>
      </c>
      <c r="C19" s="15" t="s">
        <v>118</v>
      </c>
      <c r="D19" s="5"/>
      <c r="E19" s="5">
        <f>11000000*2</f>
        <v>22000000</v>
      </c>
      <c r="F19" s="5"/>
      <c r="G19" s="2">
        <f t="shared" si="0"/>
        <v>22000000</v>
      </c>
    </row>
    <row r="20" spans="1:8" ht="69.75" x14ac:dyDescent="0.25">
      <c r="A20" s="71"/>
      <c r="B20" s="3" t="s">
        <v>114</v>
      </c>
      <c r="C20" s="17" t="s">
        <v>31</v>
      </c>
      <c r="D20" s="7"/>
      <c r="E20" s="5">
        <f>5000000+2200000*2</f>
        <v>9400000</v>
      </c>
      <c r="F20" s="5"/>
      <c r="G20" s="2">
        <f t="shared" si="0"/>
        <v>9400000</v>
      </c>
    </row>
    <row r="21" spans="1:8" ht="69.75" x14ac:dyDescent="0.25">
      <c r="A21" s="71"/>
      <c r="B21" s="4" t="s">
        <v>121</v>
      </c>
      <c r="C21" s="15" t="s">
        <v>11</v>
      </c>
      <c r="D21" s="5"/>
      <c r="E21" s="5"/>
      <c r="F21" s="5">
        <v>25000000</v>
      </c>
      <c r="G21" s="2">
        <f t="shared" si="0"/>
        <v>25000000</v>
      </c>
    </row>
    <row r="22" spans="1:8" ht="116.25" x14ac:dyDescent="0.25">
      <c r="A22" s="71"/>
      <c r="B22" s="51" t="s">
        <v>21</v>
      </c>
      <c r="C22" s="37" t="s">
        <v>22</v>
      </c>
      <c r="D22" s="38">
        <f>11000000*3</f>
        <v>33000000</v>
      </c>
      <c r="E22" s="7">
        <f t="shared" ref="E22:F22" si="1">11000000*3</f>
        <v>33000000</v>
      </c>
      <c r="F22" s="5">
        <f t="shared" si="1"/>
        <v>33000000</v>
      </c>
      <c r="G22" s="2">
        <f t="shared" si="0"/>
        <v>99000000</v>
      </c>
    </row>
    <row r="23" spans="1:8" ht="93" x14ac:dyDescent="0.25">
      <c r="A23" s="71"/>
      <c r="B23" s="36" t="s">
        <v>130</v>
      </c>
      <c r="C23" s="37" t="s">
        <v>111</v>
      </c>
      <c r="D23" s="38">
        <f>2*3000000+2200000*2</f>
        <v>10400000</v>
      </c>
      <c r="E23" s="5"/>
      <c r="F23" s="5"/>
      <c r="G23" s="2">
        <f t="shared" si="0"/>
        <v>10400000</v>
      </c>
      <c r="H23" s="28"/>
    </row>
    <row r="24" spans="1:8" ht="93" x14ac:dyDescent="0.25">
      <c r="A24" s="71"/>
      <c r="B24" s="4" t="s">
        <v>112</v>
      </c>
      <c r="C24" s="15" t="s">
        <v>111</v>
      </c>
      <c r="D24" s="5">
        <f>11000000*3</f>
        <v>33000000</v>
      </c>
      <c r="E24" s="5">
        <f t="shared" ref="E24:F24" si="2">11000000*3</f>
        <v>33000000</v>
      </c>
      <c r="F24" s="5">
        <f t="shared" si="2"/>
        <v>33000000</v>
      </c>
      <c r="G24" s="2">
        <f t="shared" si="0"/>
        <v>99000000</v>
      </c>
    </row>
    <row r="25" spans="1:8" ht="93" x14ac:dyDescent="0.25">
      <c r="A25" s="71"/>
      <c r="B25" s="36" t="s">
        <v>110</v>
      </c>
      <c r="C25" s="37" t="s">
        <v>11</v>
      </c>
      <c r="D25" s="38">
        <f>11000000*3</f>
        <v>33000000</v>
      </c>
      <c r="E25" s="5"/>
      <c r="F25" s="5"/>
      <c r="G25" s="2">
        <f t="shared" si="0"/>
        <v>33000000</v>
      </c>
    </row>
    <row r="26" spans="1:8" ht="46.5" x14ac:dyDescent="0.25">
      <c r="A26" s="71"/>
      <c r="B26" s="4" t="s">
        <v>133</v>
      </c>
      <c r="C26" s="15" t="s">
        <v>132</v>
      </c>
      <c r="D26" s="5">
        <v>10000000</v>
      </c>
      <c r="E26" s="5"/>
      <c r="F26" s="5"/>
      <c r="G26" s="2">
        <f t="shared" si="0"/>
        <v>10000000</v>
      </c>
    </row>
    <row r="27" spans="1:8" ht="46.5" x14ac:dyDescent="0.25">
      <c r="A27" s="71"/>
      <c r="B27" s="4" t="s">
        <v>106</v>
      </c>
      <c r="C27" s="15" t="s">
        <v>107</v>
      </c>
      <c r="D27" s="5"/>
      <c r="E27" s="5">
        <f>400*2*35000</f>
        <v>28000000</v>
      </c>
      <c r="F27" s="5"/>
      <c r="G27" s="2">
        <f t="shared" si="0"/>
        <v>28000000</v>
      </c>
    </row>
    <row r="28" spans="1:8" ht="46.5" x14ac:dyDescent="0.25">
      <c r="A28" s="71"/>
      <c r="B28" s="4" t="s">
        <v>102</v>
      </c>
      <c r="C28" s="15" t="s">
        <v>135</v>
      </c>
      <c r="D28" s="5">
        <v>10000000</v>
      </c>
      <c r="E28" s="5"/>
      <c r="F28" s="5"/>
      <c r="G28" s="2">
        <f t="shared" si="0"/>
        <v>10000000</v>
      </c>
    </row>
    <row r="29" spans="1:8" ht="69.75" x14ac:dyDescent="0.25">
      <c r="A29" s="71"/>
      <c r="B29" s="4" t="s">
        <v>87</v>
      </c>
      <c r="C29" s="15" t="s">
        <v>9</v>
      </c>
      <c r="D29" s="5"/>
      <c r="E29" s="5">
        <v>25000000</v>
      </c>
      <c r="F29" s="5"/>
      <c r="G29" s="2">
        <f t="shared" si="0"/>
        <v>25000000</v>
      </c>
    </row>
    <row r="30" spans="1:8" ht="69.75" x14ac:dyDescent="0.25">
      <c r="A30" s="71"/>
      <c r="B30" s="4" t="s">
        <v>131</v>
      </c>
      <c r="C30" s="15" t="s">
        <v>15</v>
      </c>
      <c r="D30" s="5"/>
      <c r="E30" s="5">
        <v>7000000</v>
      </c>
      <c r="F30" s="5"/>
      <c r="G30" s="2">
        <f t="shared" si="0"/>
        <v>7000000</v>
      </c>
    </row>
    <row r="31" spans="1:8" ht="69.75" x14ac:dyDescent="0.25">
      <c r="A31" s="72"/>
      <c r="B31" s="3" t="s">
        <v>23</v>
      </c>
      <c r="C31" s="15" t="s">
        <v>24</v>
      </c>
      <c r="D31" s="5"/>
      <c r="E31" s="5">
        <v>27000000</v>
      </c>
      <c r="F31" s="5"/>
      <c r="G31" s="2">
        <f t="shared" si="0"/>
        <v>27000000</v>
      </c>
    </row>
    <row r="32" spans="1:8" ht="69.75" x14ac:dyDescent="0.25">
      <c r="A32" s="6" t="s">
        <v>32</v>
      </c>
      <c r="B32" s="3" t="s">
        <v>88</v>
      </c>
      <c r="C32" s="17" t="s">
        <v>33</v>
      </c>
      <c r="D32" s="7"/>
      <c r="E32" s="7">
        <v>40000000</v>
      </c>
      <c r="F32" s="5"/>
      <c r="G32" s="2">
        <f t="shared" si="0"/>
        <v>40000000</v>
      </c>
    </row>
    <row r="33" spans="1:9" ht="46.5" x14ac:dyDescent="0.25">
      <c r="A33" s="61" t="s">
        <v>34</v>
      </c>
      <c r="B33" s="3" t="s">
        <v>113</v>
      </c>
      <c r="C33" s="17" t="s">
        <v>111</v>
      </c>
      <c r="D33" s="7"/>
      <c r="E33" s="7">
        <v>50000000</v>
      </c>
      <c r="F33" s="5"/>
      <c r="G33" s="2">
        <f t="shared" si="0"/>
        <v>50000000</v>
      </c>
    </row>
    <row r="34" spans="1:9" ht="69.75" x14ac:dyDescent="0.25">
      <c r="A34" s="67"/>
      <c r="B34" s="36" t="s">
        <v>108</v>
      </c>
      <c r="C34" s="37" t="s">
        <v>35</v>
      </c>
      <c r="D34" s="38">
        <v>100000000</v>
      </c>
      <c r="E34" s="7">
        <v>100000000</v>
      </c>
      <c r="F34" s="5">
        <v>100000000</v>
      </c>
      <c r="G34" s="2">
        <f t="shared" si="0"/>
        <v>300000000</v>
      </c>
    </row>
    <row r="35" spans="1:9" ht="93" x14ac:dyDescent="0.25">
      <c r="A35" s="67"/>
      <c r="B35" s="3" t="s">
        <v>89</v>
      </c>
      <c r="C35" s="17" t="s">
        <v>35</v>
      </c>
      <c r="D35" s="7"/>
      <c r="E35" s="7"/>
      <c r="F35" s="5">
        <v>150000000</v>
      </c>
      <c r="G35" s="2">
        <f t="shared" si="0"/>
        <v>150000000</v>
      </c>
    </row>
    <row r="36" spans="1:9" ht="69.75" x14ac:dyDescent="0.25">
      <c r="A36" s="67"/>
      <c r="B36" s="3" t="s">
        <v>126</v>
      </c>
      <c r="C36" s="17" t="s">
        <v>127</v>
      </c>
      <c r="D36" s="7"/>
      <c r="E36" s="7"/>
      <c r="F36" s="5">
        <v>200000000</v>
      </c>
      <c r="G36" s="2">
        <f t="shared" si="0"/>
        <v>200000000</v>
      </c>
    </row>
    <row r="37" spans="1:9" ht="116.25" x14ac:dyDescent="0.25">
      <c r="A37" s="68"/>
      <c r="B37" s="36" t="s">
        <v>90</v>
      </c>
      <c r="C37" s="37" t="s">
        <v>61</v>
      </c>
      <c r="D37" s="38">
        <f>4*2*6000000</f>
        <v>48000000</v>
      </c>
      <c r="E37" s="7">
        <f t="shared" ref="E37:F37" si="3">4*2*6000000</f>
        <v>48000000</v>
      </c>
      <c r="F37" s="5">
        <f t="shared" si="3"/>
        <v>48000000</v>
      </c>
      <c r="G37" s="2">
        <f t="shared" si="0"/>
        <v>144000000</v>
      </c>
    </row>
    <row r="38" spans="1:9" ht="116.25" x14ac:dyDescent="0.25">
      <c r="A38" s="61" t="s">
        <v>36</v>
      </c>
      <c r="B38" s="3" t="s">
        <v>83</v>
      </c>
      <c r="C38" s="17" t="s">
        <v>61</v>
      </c>
      <c r="D38" s="7">
        <v>5000000</v>
      </c>
      <c r="E38" s="7"/>
      <c r="F38" s="5"/>
      <c r="G38" s="2">
        <f t="shared" si="0"/>
        <v>5000000</v>
      </c>
    </row>
    <row r="39" spans="1:9" ht="116.25" x14ac:dyDescent="0.25">
      <c r="A39" s="62"/>
      <c r="B39" s="3" t="s">
        <v>82</v>
      </c>
      <c r="C39" s="17" t="s">
        <v>61</v>
      </c>
      <c r="D39" s="7"/>
      <c r="E39" s="7"/>
      <c r="F39" s="5">
        <v>5000000</v>
      </c>
      <c r="G39" s="2">
        <f t="shared" si="0"/>
        <v>5000000</v>
      </c>
    </row>
    <row r="40" spans="1:9" ht="116.25" x14ac:dyDescent="0.25">
      <c r="A40" s="63"/>
      <c r="B40" s="3" t="s">
        <v>81</v>
      </c>
      <c r="C40" s="17" t="s">
        <v>61</v>
      </c>
      <c r="D40" s="7"/>
      <c r="E40" s="7"/>
      <c r="F40" s="5">
        <v>5000000</v>
      </c>
      <c r="G40" s="2">
        <f t="shared" si="0"/>
        <v>5000000</v>
      </c>
    </row>
    <row r="41" spans="1:9" ht="93" x14ac:dyDescent="0.25">
      <c r="A41" s="64" t="s">
        <v>103</v>
      </c>
      <c r="B41" s="3" t="s">
        <v>91</v>
      </c>
      <c r="C41" s="17" t="s">
        <v>37</v>
      </c>
      <c r="D41" s="7"/>
      <c r="E41" s="7">
        <f>4*20000000</f>
        <v>80000000</v>
      </c>
      <c r="F41" s="5"/>
      <c r="G41" s="2">
        <f t="shared" si="0"/>
        <v>80000000</v>
      </c>
    </row>
    <row r="42" spans="1:9" ht="46.5" x14ac:dyDescent="0.25">
      <c r="A42" s="65"/>
      <c r="B42" s="3" t="s">
        <v>104</v>
      </c>
      <c r="C42" s="17" t="s">
        <v>105</v>
      </c>
      <c r="D42" s="7"/>
      <c r="E42" s="7">
        <f>200*45000</f>
        <v>9000000</v>
      </c>
      <c r="F42" s="5"/>
      <c r="G42" s="2">
        <f t="shared" si="0"/>
        <v>9000000</v>
      </c>
    </row>
    <row r="43" spans="1:9" ht="93" x14ac:dyDescent="0.25">
      <c r="A43" s="65"/>
      <c r="B43" s="3" t="s">
        <v>80</v>
      </c>
      <c r="C43" s="17" t="s">
        <v>37</v>
      </c>
      <c r="D43" s="7">
        <f>5000000*4</f>
        <v>20000000</v>
      </c>
      <c r="E43" s="7"/>
      <c r="F43" s="5"/>
      <c r="G43" s="2">
        <f t="shared" si="0"/>
        <v>20000000</v>
      </c>
    </row>
    <row r="44" spans="1:9" ht="46.5" x14ac:dyDescent="0.25">
      <c r="A44" s="66"/>
      <c r="B44" s="3" t="s">
        <v>79</v>
      </c>
      <c r="C44" s="17" t="s">
        <v>54</v>
      </c>
      <c r="D44" s="7">
        <v>50000000</v>
      </c>
      <c r="E44" s="7"/>
      <c r="F44" s="5"/>
      <c r="G44" s="2">
        <f t="shared" si="0"/>
        <v>50000000</v>
      </c>
    </row>
    <row r="45" spans="1:9" ht="23.25" x14ac:dyDescent="0.25">
      <c r="A45" s="9" t="s">
        <v>38</v>
      </c>
      <c r="B45" s="3"/>
      <c r="C45" s="17"/>
      <c r="D45" s="8">
        <f>SUM(D5:D44)</f>
        <v>532900000</v>
      </c>
      <c r="E45" s="8">
        <f t="shared" ref="E45:G45" si="4">SUM(E5:E44)</f>
        <v>809400000</v>
      </c>
      <c r="F45" s="8">
        <f t="shared" si="4"/>
        <v>614000000</v>
      </c>
      <c r="G45" s="8">
        <f t="shared" si="4"/>
        <v>1956300000</v>
      </c>
      <c r="H45" s="29"/>
      <c r="I45" s="29"/>
    </row>
    <row r="46" spans="1:9" ht="20.25" customHeight="1" x14ac:dyDescent="0.25">
      <c r="A46" s="53" t="s">
        <v>39</v>
      </c>
      <c r="B46" s="54"/>
      <c r="C46" s="54"/>
      <c r="D46" s="54"/>
      <c r="E46" s="54"/>
      <c r="F46" s="54"/>
      <c r="G46" s="55"/>
    </row>
    <row r="47" spans="1:9" ht="160.5" customHeight="1" x14ac:dyDescent="0.25">
      <c r="A47" s="69" t="s">
        <v>40</v>
      </c>
      <c r="B47" s="10" t="s">
        <v>63</v>
      </c>
      <c r="C47" s="15" t="s">
        <v>60</v>
      </c>
      <c r="D47" s="5">
        <f>2000000*3</f>
        <v>6000000</v>
      </c>
      <c r="E47" s="5">
        <f>2000000*3</f>
        <v>6000000</v>
      </c>
      <c r="F47" s="5">
        <f t="shared" ref="F47" si="5">2000000*2</f>
        <v>4000000</v>
      </c>
      <c r="G47" s="2">
        <f>D47+E47+F47</f>
        <v>16000000</v>
      </c>
    </row>
    <row r="48" spans="1:9" ht="157.5" customHeight="1" x14ac:dyDescent="0.25">
      <c r="A48" s="73"/>
      <c r="B48" s="10" t="s">
        <v>62</v>
      </c>
      <c r="C48" s="15" t="s">
        <v>60</v>
      </c>
      <c r="D48" s="5">
        <f>18000000*2</f>
        <v>36000000</v>
      </c>
      <c r="E48" s="5">
        <f>18000000*3</f>
        <v>54000000</v>
      </c>
      <c r="F48" s="5">
        <f>18000000*3</f>
        <v>54000000</v>
      </c>
      <c r="G48" s="2">
        <f t="shared" ref="G48:G73" si="6">D48+E48+F48</f>
        <v>144000000</v>
      </c>
    </row>
    <row r="49" spans="1:7" ht="209.25" x14ac:dyDescent="0.25">
      <c r="A49" s="73"/>
      <c r="B49" s="10" t="s">
        <v>65</v>
      </c>
      <c r="C49" s="15" t="s">
        <v>60</v>
      </c>
      <c r="D49" s="5">
        <f>5000000*1.18*3</f>
        <v>17700000</v>
      </c>
      <c r="E49" s="5">
        <f t="shared" ref="E49" si="7">5000000*1.18*3</f>
        <v>17700000</v>
      </c>
      <c r="F49" s="5">
        <f>5000000*1.18*2</f>
        <v>11800000</v>
      </c>
      <c r="G49" s="2">
        <f t="shared" si="6"/>
        <v>47200000</v>
      </c>
    </row>
    <row r="50" spans="1:7" ht="209.25" x14ac:dyDescent="0.25">
      <c r="A50" s="73"/>
      <c r="B50" s="10" t="s">
        <v>67</v>
      </c>
      <c r="C50" s="15" t="s">
        <v>60</v>
      </c>
      <c r="D50" s="5">
        <f>4500000*1.18*3</f>
        <v>15930000</v>
      </c>
      <c r="E50" s="5">
        <f t="shared" ref="E50:E51" si="8">4500000*1.18*3</f>
        <v>15930000</v>
      </c>
      <c r="F50" s="5">
        <f>4500000*1.18*2</f>
        <v>10620000</v>
      </c>
      <c r="G50" s="2">
        <f t="shared" si="6"/>
        <v>42480000</v>
      </c>
    </row>
    <row r="51" spans="1:7" ht="209.25" x14ac:dyDescent="0.25">
      <c r="A51" s="73"/>
      <c r="B51" s="10" t="s">
        <v>66</v>
      </c>
      <c r="C51" s="15" t="s">
        <v>60</v>
      </c>
      <c r="D51" s="5">
        <f>4500000*1.18*3</f>
        <v>15930000</v>
      </c>
      <c r="E51" s="5">
        <f t="shared" si="8"/>
        <v>15930000</v>
      </c>
      <c r="F51" s="5">
        <f>4500000*1.18*2</f>
        <v>10620000</v>
      </c>
      <c r="G51" s="2">
        <f t="shared" si="6"/>
        <v>42480000</v>
      </c>
    </row>
    <row r="52" spans="1:7" ht="93" x14ac:dyDescent="0.25">
      <c r="A52" s="74"/>
      <c r="B52" s="42" t="s">
        <v>68</v>
      </c>
      <c r="C52" s="37" t="s">
        <v>69</v>
      </c>
      <c r="D52" s="38">
        <f>8000000*3</f>
        <v>24000000</v>
      </c>
      <c r="E52" s="5">
        <f t="shared" ref="E52" si="9">8000000*3</f>
        <v>24000000</v>
      </c>
      <c r="F52" s="5">
        <f>8000000*2</f>
        <v>16000000</v>
      </c>
      <c r="G52" s="2">
        <f t="shared" si="6"/>
        <v>64000000</v>
      </c>
    </row>
    <row r="53" spans="1:7" ht="93" x14ac:dyDescent="0.25">
      <c r="A53" s="59" t="s">
        <v>41</v>
      </c>
      <c r="B53" s="4" t="s">
        <v>64</v>
      </c>
      <c r="C53" s="15" t="s">
        <v>42</v>
      </c>
      <c r="D53" s="5">
        <f>10000000*1</f>
        <v>10000000</v>
      </c>
      <c r="E53" s="5">
        <f t="shared" ref="E53:F53" si="10">10000000*2</f>
        <v>20000000</v>
      </c>
      <c r="F53" s="5">
        <f t="shared" si="10"/>
        <v>20000000</v>
      </c>
      <c r="G53" s="2">
        <f t="shared" si="6"/>
        <v>50000000</v>
      </c>
    </row>
    <row r="54" spans="1:7" ht="116.25" x14ac:dyDescent="0.25">
      <c r="A54" s="59"/>
      <c r="B54" s="4" t="s">
        <v>71</v>
      </c>
      <c r="C54" s="15" t="s">
        <v>70</v>
      </c>
      <c r="D54" s="5">
        <f>3000000*2</f>
        <v>6000000</v>
      </c>
      <c r="E54" s="5">
        <f t="shared" ref="E54" si="11">3000000*2</f>
        <v>6000000</v>
      </c>
      <c r="F54" s="5">
        <f>3000000*3</f>
        <v>9000000</v>
      </c>
      <c r="G54" s="2">
        <f t="shared" si="6"/>
        <v>21000000</v>
      </c>
    </row>
    <row r="55" spans="1:7" ht="46.5" x14ac:dyDescent="0.25">
      <c r="A55" s="59"/>
      <c r="B55" s="36" t="s">
        <v>43</v>
      </c>
      <c r="C55" s="37" t="s">
        <v>44</v>
      </c>
      <c r="D55" s="38">
        <f>12000000*1</f>
        <v>12000000</v>
      </c>
      <c r="E55" s="5">
        <f t="shared" ref="E55:F55" si="12">12000000*1</f>
        <v>12000000</v>
      </c>
      <c r="F55" s="5">
        <f t="shared" si="12"/>
        <v>12000000</v>
      </c>
      <c r="G55" s="2">
        <f t="shared" si="6"/>
        <v>36000000</v>
      </c>
    </row>
    <row r="56" spans="1:7" ht="209.25" x14ac:dyDescent="0.25">
      <c r="A56" s="11" t="s">
        <v>45</v>
      </c>
      <c r="B56" s="3" t="s">
        <v>92</v>
      </c>
      <c r="C56" s="17" t="s">
        <v>60</v>
      </c>
      <c r="D56" s="7">
        <f>6000000*2</f>
        <v>12000000</v>
      </c>
      <c r="E56" s="7">
        <f>6000000*3</f>
        <v>18000000</v>
      </c>
      <c r="F56" s="7">
        <f t="shared" ref="F56" si="13">6000000*3</f>
        <v>18000000</v>
      </c>
      <c r="G56" s="2">
        <f t="shared" si="6"/>
        <v>48000000</v>
      </c>
    </row>
    <row r="57" spans="1:7" ht="46.5" x14ac:dyDescent="0.25">
      <c r="A57" s="59" t="s">
        <v>55</v>
      </c>
      <c r="B57" s="4" t="s">
        <v>56</v>
      </c>
      <c r="C57" s="15" t="s">
        <v>19</v>
      </c>
      <c r="D57" s="5"/>
      <c r="E57" s="5">
        <v>15000000</v>
      </c>
      <c r="F57" s="25"/>
      <c r="G57" s="2">
        <f t="shared" si="6"/>
        <v>15000000</v>
      </c>
    </row>
    <row r="58" spans="1:7" ht="139.5" x14ac:dyDescent="0.25">
      <c r="A58" s="59"/>
      <c r="B58" s="4" t="s">
        <v>93</v>
      </c>
      <c r="C58" s="15" t="s">
        <v>46</v>
      </c>
      <c r="D58" s="5"/>
      <c r="E58" s="5">
        <f>40000000</f>
        <v>40000000</v>
      </c>
      <c r="F58" s="25"/>
      <c r="G58" s="2">
        <f t="shared" si="6"/>
        <v>40000000</v>
      </c>
    </row>
    <row r="59" spans="1:7" ht="69.75" x14ac:dyDescent="0.25">
      <c r="A59" s="59"/>
      <c r="B59" s="36" t="s">
        <v>73</v>
      </c>
      <c r="C59" s="37" t="s">
        <v>94</v>
      </c>
      <c r="D59" s="38">
        <v>2000000</v>
      </c>
      <c r="E59" s="5">
        <v>2000000</v>
      </c>
      <c r="F59" s="5">
        <v>2000000</v>
      </c>
      <c r="G59" s="2">
        <f t="shared" si="6"/>
        <v>6000000</v>
      </c>
    </row>
    <row r="60" spans="1:7" ht="69.75" x14ac:dyDescent="0.25">
      <c r="A60" s="59"/>
      <c r="B60" s="4" t="s">
        <v>72</v>
      </c>
      <c r="C60" s="15" t="s">
        <v>94</v>
      </c>
      <c r="D60" s="5">
        <v>1000000</v>
      </c>
      <c r="E60" s="5">
        <v>1000000</v>
      </c>
      <c r="F60" s="5">
        <v>1000000</v>
      </c>
      <c r="G60" s="2">
        <f t="shared" si="6"/>
        <v>3000000</v>
      </c>
    </row>
    <row r="61" spans="1:7" ht="93" x14ac:dyDescent="0.25">
      <c r="A61" s="69" t="s">
        <v>57</v>
      </c>
      <c r="B61" s="36" t="s">
        <v>95</v>
      </c>
      <c r="C61" s="37" t="s">
        <v>77</v>
      </c>
      <c r="D61" s="38">
        <v>50000000</v>
      </c>
      <c r="E61" s="7">
        <v>50000000</v>
      </c>
      <c r="F61" s="5">
        <v>50000000</v>
      </c>
      <c r="G61" s="2">
        <f t="shared" si="6"/>
        <v>150000000</v>
      </c>
    </row>
    <row r="62" spans="1:7" ht="46.5" x14ac:dyDescent="0.25">
      <c r="A62" s="73"/>
      <c r="B62" s="3" t="s">
        <v>75</v>
      </c>
      <c r="C62" s="17" t="s">
        <v>76</v>
      </c>
      <c r="D62" s="7"/>
      <c r="E62" s="7">
        <v>50000000</v>
      </c>
      <c r="F62" s="26"/>
      <c r="G62" s="2">
        <f t="shared" si="6"/>
        <v>50000000</v>
      </c>
    </row>
    <row r="63" spans="1:7" ht="46.5" x14ac:dyDescent="0.25">
      <c r="A63" s="73"/>
      <c r="B63" s="3" t="s">
        <v>53</v>
      </c>
      <c r="C63" s="17" t="s">
        <v>74</v>
      </c>
      <c r="D63" s="7"/>
      <c r="E63" s="7">
        <v>45000000</v>
      </c>
      <c r="F63" s="26"/>
      <c r="G63" s="2">
        <f t="shared" si="6"/>
        <v>45000000</v>
      </c>
    </row>
    <row r="64" spans="1:7" ht="93" x14ac:dyDescent="0.25">
      <c r="A64" s="74"/>
      <c r="B64" s="3" t="s">
        <v>96</v>
      </c>
      <c r="C64" s="17" t="s">
        <v>51</v>
      </c>
      <c r="D64" s="7"/>
      <c r="E64" s="7">
        <v>55000000</v>
      </c>
      <c r="F64" s="26"/>
      <c r="G64" s="2">
        <f t="shared" si="6"/>
        <v>55000000</v>
      </c>
    </row>
    <row r="65" spans="1:9" ht="93" x14ac:dyDescent="0.25">
      <c r="A65" s="6" t="s">
        <v>47</v>
      </c>
      <c r="B65" s="42" t="s">
        <v>97</v>
      </c>
      <c r="C65" s="37" t="s">
        <v>48</v>
      </c>
      <c r="D65" s="43" t="s">
        <v>136</v>
      </c>
      <c r="E65" s="30" t="s">
        <v>136</v>
      </c>
      <c r="F65" s="30" t="s">
        <v>136</v>
      </c>
      <c r="G65" s="2" t="e">
        <f t="shared" si="6"/>
        <v>#VALUE!</v>
      </c>
    </row>
    <row r="66" spans="1:9" ht="69.75" x14ac:dyDescent="0.25">
      <c r="A66" s="13" t="s">
        <v>58</v>
      </c>
      <c r="B66" s="36" t="s">
        <v>78</v>
      </c>
      <c r="C66" s="37" t="s">
        <v>19</v>
      </c>
      <c r="D66" s="38">
        <v>5000000</v>
      </c>
      <c r="E66" s="2">
        <v>5000000</v>
      </c>
      <c r="F66" s="5">
        <v>5000000</v>
      </c>
      <c r="G66" s="2">
        <f t="shared" si="6"/>
        <v>15000000</v>
      </c>
    </row>
    <row r="67" spans="1:9" ht="139.5" x14ac:dyDescent="0.25">
      <c r="A67" s="75" t="s">
        <v>25</v>
      </c>
      <c r="B67" s="36" t="s">
        <v>99</v>
      </c>
      <c r="C67" s="37" t="s">
        <v>98</v>
      </c>
      <c r="D67" s="38">
        <v>35000000</v>
      </c>
      <c r="E67" s="5">
        <v>35000000</v>
      </c>
      <c r="F67" s="5">
        <v>35000000</v>
      </c>
      <c r="G67" s="2">
        <f t="shared" si="6"/>
        <v>105000000</v>
      </c>
    </row>
    <row r="68" spans="1:9" ht="46.5" x14ac:dyDescent="0.25">
      <c r="A68" s="75"/>
      <c r="B68" s="4" t="s">
        <v>128</v>
      </c>
      <c r="C68" s="15" t="s">
        <v>129</v>
      </c>
      <c r="D68" s="5"/>
      <c r="E68" s="5">
        <v>7000000</v>
      </c>
      <c r="F68" s="25"/>
      <c r="G68" s="2">
        <f t="shared" si="6"/>
        <v>7000000</v>
      </c>
    </row>
    <row r="69" spans="1:9" ht="209.25" x14ac:dyDescent="0.25">
      <c r="A69" s="75"/>
      <c r="B69" s="4" t="s">
        <v>30</v>
      </c>
      <c r="C69" s="15" t="s">
        <v>60</v>
      </c>
      <c r="D69" s="5">
        <f>12*14*1200000</f>
        <v>201600000</v>
      </c>
      <c r="E69" s="5">
        <f t="shared" ref="E69:F69" si="14">12*14*1200000</f>
        <v>201600000</v>
      </c>
      <c r="F69" s="5">
        <f t="shared" si="14"/>
        <v>201600000</v>
      </c>
      <c r="G69" s="2">
        <f t="shared" si="6"/>
        <v>604800000</v>
      </c>
    </row>
    <row r="70" spans="1:9" ht="46.5" x14ac:dyDescent="0.25">
      <c r="A70" s="75"/>
      <c r="B70" s="4" t="s">
        <v>100</v>
      </c>
      <c r="C70" s="15" t="s">
        <v>24</v>
      </c>
      <c r="D70" s="5">
        <f>1.5*10000000</f>
        <v>15000000</v>
      </c>
      <c r="E70" s="5"/>
      <c r="F70" s="25"/>
      <c r="G70" s="2">
        <f t="shared" si="6"/>
        <v>15000000</v>
      </c>
    </row>
    <row r="71" spans="1:9" ht="93" x14ac:dyDescent="0.25">
      <c r="A71" s="14" t="s">
        <v>49</v>
      </c>
      <c r="B71" s="4" t="s">
        <v>101</v>
      </c>
      <c r="C71" s="15" t="s">
        <v>50</v>
      </c>
      <c r="D71" s="5"/>
      <c r="E71" s="5">
        <v>100000000</v>
      </c>
      <c r="F71" s="25"/>
      <c r="G71" s="2">
        <f t="shared" si="6"/>
        <v>100000000</v>
      </c>
    </row>
    <row r="72" spans="1:9" ht="46.5" x14ac:dyDescent="0.25">
      <c r="A72" s="14" t="s">
        <v>26</v>
      </c>
      <c r="B72" s="4" t="s">
        <v>27</v>
      </c>
      <c r="C72" s="15" t="s">
        <v>13</v>
      </c>
      <c r="D72" s="5"/>
      <c r="E72" s="5"/>
      <c r="F72" s="5">
        <v>50000000</v>
      </c>
      <c r="G72" s="2">
        <f t="shared" si="6"/>
        <v>50000000</v>
      </c>
    </row>
    <row r="73" spans="1:9" ht="23.25" x14ac:dyDescent="0.25">
      <c r="A73" s="9" t="s">
        <v>28</v>
      </c>
      <c r="B73" s="3"/>
      <c r="C73" s="17"/>
      <c r="D73" s="8">
        <f>SUM(D45:D72)</f>
        <v>998060000</v>
      </c>
      <c r="E73" s="8">
        <f>SUM(E45:E72)</f>
        <v>1605560000</v>
      </c>
      <c r="F73" s="8">
        <f>SUM(F45:F72)</f>
        <v>1124640000</v>
      </c>
      <c r="G73" s="2">
        <f t="shared" si="6"/>
        <v>3728260000</v>
      </c>
      <c r="H73" s="29"/>
      <c r="I73" s="29"/>
    </row>
    <row r="74" spans="1:9" ht="23.25" x14ac:dyDescent="0.35">
      <c r="A74" s="19" t="s">
        <v>29</v>
      </c>
      <c r="B74" s="20"/>
      <c r="C74" s="21"/>
      <c r="D74" s="22">
        <f>D43+D73</f>
        <v>1018060000</v>
      </c>
      <c r="E74" s="22">
        <f t="shared" ref="E74:G74" si="15">E43+E73</f>
        <v>1605560000</v>
      </c>
      <c r="F74" s="22">
        <f t="shared" si="15"/>
        <v>1124640000</v>
      </c>
      <c r="G74" s="22">
        <f t="shared" si="15"/>
        <v>3748260000</v>
      </c>
    </row>
    <row r="75" spans="1:9" x14ac:dyDescent="0.25">
      <c r="G75" s="29"/>
    </row>
  </sheetData>
  <mergeCells count="17">
    <mergeCell ref="A46:G46"/>
    <mergeCell ref="A1:G1"/>
    <mergeCell ref="A2:A3"/>
    <mergeCell ref="B2:B3"/>
    <mergeCell ref="C2:C3"/>
    <mergeCell ref="D2:G2"/>
    <mergeCell ref="A4:G4"/>
    <mergeCell ref="A5:A15"/>
    <mergeCell ref="A16:A31"/>
    <mergeCell ref="A33:A37"/>
    <mergeCell ref="A38:A40"/>
    <mergeCell ref="A41:A44"/>
    <mergeCell ref="A47:A52"/>
    <mergeCell ref="A53:A55"/>
    <mergeCell ref="A57:A60"/>
    <mergeCell ref="A61:A64"/>
    <mergeCell ref="A67:A7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75"/>
  <sheetViews>
    <sheetView workbookViewId="0">
      <selection activeCell="D75" sqref="D75"/>
    </sheetView>
  </sheetViews>
  <sheetFormatPr baseColWidth="10" defaultRowHeight="15" x14ac:dyDescent="0.25"/>
  <cols>
    <col min="1" max="1" width="34.42578125" customWidth="1"/>
    <col min="2" max="2" width="39.85546875" customWidth="1"/>
    <col min="3" max="3" width="36" style="18" customWidth="1"/>
    <col min="4" max="4" width="24.140625" customWidth="1"/>
    <col min="5" max="5" width="25.140625" customWidth="1"/>
    <col min="6" max="6" width="24.85546875" style="27" customWidth="1"/>
    <col min="7" max="7" width="30.140625" customWidth="1"/>
    <col min="8" max="8" width="16.28515625" bestFit="1" customWidth="1"/>
    <col min="9" max="9" width="15" bestFit="1" customWidth="1"/>
  </cols>
  <sheetData>
    <row r="1" spans="1:7" ht="22.5" x14ac:dyDescent="0.25">
      <c r="A1" s="56" t="s">
        <v>0</v>
      </c>
      <c r="B1" s="56"/>
      <c r="C1" s="56"/>
      <c r="D1" s="56"/>
      <c r="E1" s="56"/>
      <c r="F1" s="56"/>
      <c r="G1" s="56"/>
    </row>
    <row r="2" spans="1:7" ht="22.5" x14ac:dyDescent="0.25">
      <c r="A2" s="57"/>
      <c r="B2" s="58" t="s">
        <v>1</v>
      </c>
      <c r="C2" s="59" t="s">
        <v>2</v>
      </c>
      <c r="D2" s="60" t="s">
        <v>3</v>
      </c>
      <c r="E2" s="60"/>
      <c r="F2" s="60"/>
      <c r="G2" s="60"/>
    </row>
    <row r="3" spans="1:7" ht="22.5" x14ac:dyDescent="0.25">
      <c r="A3" s="57"/>
      <c r="B3" s="58"/>
      <c r="C3" s="59"/>
      <c r="D3" s="1">
        <v>2023</v>
      </c>
      <c r="E3" s="1">
        <v>2024</v>
      </c>
      <c r="F3" s="24">
        <v>2025</v>
      </c>
      <c r="G3" s="2" t="s">
        <v>4</v>
      </c>
    </row>
    <row r="4" spans="1:7" ht="22.5" x14ac:dyDescent="0.25">
      <c r="A4" s="53" t="s">
        <v>5</v>
      </c>
      <c r="B4" s="54"/>
      <c r="C4" s="54"/>
      <c r="D4" s="54"/>
      <c r="E4" s="54"/>
      <c r="F4" s="54"/>
      <c r="G4" s="55"/>
    </row>
    <row r="5" spans="1:7" ht="46.5" x14ac:dyDescent="0.25">
      <c r="A5" s="69" t="s">
        <v>6</v>
      </c>
      <c r="B5" s="44" t="s">
        <v>85</v>
      </c>
      <c r="C5" s="45" t="s">
        <v>84</v>
      </c>
      <c r="D5" s="46">
        <f>200*35000</f>
        <v>7000000</v>
      </c>
      <c r="E5" s="5"/>
      <c r="F5" s="5"/>
      <c r="G5" s="2">
        <f>D5+E5+F5</f>
        <v>7000000</v>
      </c>
    </row>
    <row r="6" spans="1:7" ht="69.75" x14ac:dyDescent="0.35">
      <c r="A6" s="70"/>
      <c r="B6" s="44" t="s">
        <v>7</v>
      </c>
      <c r="C6" s="52" t="s">
        <v>8</v>
      </c>
      <c r="D6" s="46">
        <f>(25000000+20000000+20000000+20000000)+(400*35000*1)</f>
        <v>99000000</v>
      </c>
      <c r="E6" s="5">
        <f>(25000000+20000000+20000000+20000000)+(400*35000*1)</f>
        <v>99000000</v>
      </c>
      <c r="F6" s="5"/>
      <c r="G6" s="2">
        <f t="shared" ref="G6:G44" si="0">D6+E6+F6</f>
        <v>198000000</v>
      </c>
    </row>
    <row r="7" spans="1:7" ht="69.75" x14ac:dyDescent="0.25">
      <c r="A7" s="70"/>
      <c r="B7" s="44" t="s">
        <v>134</v>
      </c>
      <c r="C7" s="45" t="s">
        <v>9</v>
      </c>
      <c r="D7" s="46">
        <f>20000000*2</f>
        <v>40000000</v>
      </c>
      <c r="E7" s="5"/>
      <c r="F7" s="5"/>
      <c r="G7" s="2">
        <f t="shared" si="0"/>
        <v>40000000</v>
      </c>
    </row>
    <row r="8" spans="1:7" ht="46.5" x14ac:dyDescent="0.25">
      <c r="A8" s="70"/>
      <c r="B8" s="4" t="s">
        <v>10</v>
      </c>
      <c r="C8" s="15" t="s">
        <v>11</v>
      </c>
      <c r="D8" s="5">
        <v>10000000</v>
      </c>
      <c r="E8" s="5"/>
      <c r="F8" s="5"/>
      <c r="G8" s="2">
        <f t="shared" si="0"/>
        <v>10000000</v>
      </c>
    </row>
    <row r="9" spans="1:7" ht="46.5" x14ac:dyDescent="0.25">
      <c r="A9" s="70"/>
      <c r="B9" s="4" t="s">
        <v>12</v>
      </c>
      <c r="C9" s="15" t="s">
        <v>13</v>
      </c>
      <c r="D9" s="5"/>
      <c r="E9" s="5">
        <v>7500000</v>
      </c>
      <c r="F9" s="5"/>
      <c r="G9" s="2">
        <f t="shared" si="0"/>
        <v>7500000</v>
      </c>
    </row>
    <row r="10" spans="1:7" ht="69.75" x14ac:dyDescent="0.25">
      <c r="A10" s="70"/>
      <c r="B10" s="44" t="s">
        <v>86</v>
      </c>
      <c r="C10" s="45" t="s">
        <v>14</v>
      </c>
      <c r="D10" s="46">
        <f>200*35000</f>
        <v>7000000</v>
      </c>
      <c r="E10" s="5"/>
      <c r="F10" s="5"/>
      <c r="G10" s="2">
        <f t="shared" si="0"/>
        <v>7000000</v>
      </c>
    </row>
    <row r="11" spans="1:7" ht="69.75" x14ac:dyDescent="0.25">
      <c r="A11" s="70"/>
      <c r="B11" s="4" t="s">
        <v>122</v>
      </c>
      <c r="C11" s="15" t="s">
        <v>123</v>
      </c>
      <c r="D11" s="5"/>
      <c r="E11" s="5"/>
      <c r="F11" s="5">
        <v>15000000</v>
      </c>
      <c r="G11" s="2">
        <f t="shared" si="0"/>
        <v>15000000</v>
      </c>
    </row>
    <row r="12" spans="1:7" ht="46.5" x14ac:dyDescent="0.25">
      <c r="A12" s="70"/>
      <c r="B12" s="4" t="s">
        <v>59</v>
      </c>
      <c r="C12" s="15" t="s">
        <v>52</v>
      </c>
      <c r="D12" s="5"/>
      <c r="E12" s="5">
        <v>7500000</v>
      </c>
      <c r="F12" s="5"/>
      <c r="G12" s="2">
        <f t="shared" si="0"/>
        <v>7500000</v>
      </c>
    </row>
    <row r="13" spans="1:7" ht="46.5" x14ac:dyDescent="0.25">
      <c r="A13" s="70"/>
      <c r="B13" s="44" t="s">
        <v>16</v>
      </c>
      <c r="C13" s="45" t="s">
        <v>17</v>
      </c>
      <c r="D13" s="46">
        <v>3500000</v>
      </c>
      <c r="E13" s="5"/>
      <c r="F13" s="5"/>
      <c r="G13" s="2">
        <f t="shared" si="0"/>
        <v>3500000</v>
      </c>
    </row>
    <row r="14" spans="1:7" ht="69.75" x14ac:dyDescent="0.25">
      <c r="A14" s="70"/>
      <c r="B14" s="3" t="s">
        <v>124</v>
      </c>
      <c r="C14" s="15" t="s">
        <v>125</v>
      </c>
      <c r="D14" s="5"/>
      <c r="E14" s="5">
        <v>15000000</v>
      </c>
      <c r="F14" s="5"/>
      <c r="G14" s="2">
        <f t="shared" si="0"/>
        <v>15000000</v>
      </c>
    </row>
    <row r="15" spans="1:7" ht="69.75" x14ac:dyDescent="0.25">
      <c r="A15" s="70"/>
      <c r="B15" s="4" t="s">
        <v>18</v>
      </c>
      <c r="C15" s="15" t="s">
        <v>19</v>
      </c>
      <c r="D15" s="5"/>
      <c r="E15" s="5">
        <v>100000000</v>
      </c>
      <c r="F15" s="5"/>
      <c r="G15" s="2">
        <f t="shared" si="0"/>
        <v>100000000</v>
      </c>
    </row>
    <row r="16" spans="1:7" ht="69.75" x14ac:dyDescent="0.25">
      <c r="A16" s="71" t="s">
        <v>20</v>
      </c>
      <c r="B16" s="44" t="s">
        <v>137</v>
      </c>
      <c r="C16" s="45" t="s">
        <v>116</v>
      </c>
      <c r="D16" s="46">
        <f>400*35000</f>
        <v>14000000</v>
      </c>
      <c r="E16" s="5">
        <f>400*35000</f>
        <v>14000000</v>
      </c>
      <c r="F16" s="5"/>
      <c r="G16" s="2">
        <f t="shared" si="0"/>
        <v>28000000</v>
      </c>
    </row>
    <row r="17" spans="1:8" ht="93" x14ac:dyDescent="0.25">
      <c r="A17" s="71"/>
      <c r="B17" s="4" t="s">
        <v>117</v>
      </c>
      <c r="C17" s="15" t="s">
        <v>119</v>
      </c>
      <c r="D17" s="5"/>
      <c r="E17" s="5">
        <f>11000000*2</f>
        <v>22000000</v>
      </c>
      <c r="F17" s="5"/>
      <c r="G17" s="2">
        <f t="shared" si="0"/>
        <v>22000000</v>
      </c>
    </row>
    <row r="18" spans="1:8" ht="93" x14ac:dyDescent="0.25">
      <c r="A18" s="71"/>
      <c r="B18" s="4" t="s">
        <v>120</v>
      </c>
      <c r="C18" s="15" t="s">
        <v>109</v>
      </c>
      <c r="D18" s="5"/>
      <c r="E18" s="5">
        <f>11000000*3</f>
        <v>33000000</v>
      </c>
      <c r="F18" s="5"/>
      <c r="G18" s="2">
        <f t="shared" si="0"/>
        <v>33000000</v>
      </c>
    </row>
    <row r="19" spans="1:8" ht="93" x14ac:dyDescent="0.25">
      <c r="A19" s="71"/>
      <c r="B19" s="4" t="s">
        <v>117</v>
      </c>
      <c r="C19" s="15" t="s">
        <v>118</v>
      </c>
      <c r="D19" s="5"/>
      <c r="E19" s="5">
        <f>11000000*2</f>
        <v>22000000</v>
      </c>
      <c r="F19" s="5"/>
      <c r="G19" s="2">
        <f t="shared" si="0"/>
        <v>22000000</v>
      </c>
    </row>
    <row r="20" spans="1:8" ht="69.75" x14ac:dyDescent="0.25">
      <c r="A20" s="71"/>
      <c r="B20" s="4" t="s">
        <v>114</v>
      </c>
      <c r="C20" s="15" t="s">
        <v>31</v>
      </c>
      <c r="D20" s="5"/>
      <c r="E20" s="5">
        <f>5000000+2200000*2</f>
        <v>9400000</v>
      </c>
      <c r="F20" s="5"/>
      <c r="G20" s="2">
        <f t="shared" si="0"/>
        <v>9400000</v>
      </c>
    </row>
    <row r="21" spans="1:8" ht="69.75" x14ac:dyDescent="0.25">
      <c r="A21" s="71"/>
      <c r="B21" s="4" t="s">
        <v>121</v>
      </c>
      <c r="C21" s="15" t="s">
        <v>11</v>
      </c>
      <c r="D21" s="5"/>
      <c r="E21" s="5"/>
      <c r="F21" s="5">
        <v>25000000</v>
      </c>
      <c r="G21" s="2">
        <f t="shared" si="0"/>
        <v>25000000</v>
      </c>
    </row>
    <row r="22" spans="1:8" ht="116.25" x14ac:dyDescent="0.25">
      <c r="A22" s="71"/>
      <c r="B22" s="31" t="s">
        <v>21</v>
      </c>
      <c r="C22" s="15" t="s">
        <v>22</v>
      </c>
      <c r="D22" s="5">
        <f>11000000*3</f>
        <v>33000000</v>
      </c>
      <c r="E22" s="5">
        <f t="shared" ref="E22:F22" si="1">11000000*3</f>
        <v>33000000</v>
      </c>
      <c r="F22" s="5">
        <f t="shared" si="1"/>
        <v>33000000</v>
      </c>
      <c r="G22" s="2">
        <f t="shared" si="0"/>
        <v>99000000</v>
      </c>
    </row>
    <row r="23" spans="1:8" ht="93" x14ac:dyDescent="0.25">
      <c r="A23" s="71"/>
      <c r="B23" s="44" t="s">
        <v>130</v>
      </c>
      <c r="C23" s="45" t="s">
        <v>111</v>
      </c>
      <c r="D23" s="46">
        <f>2*3000000+2200000*2</f>
        <v>10400000</v>
      </c>
      <c r="E23" s="5"/>
      <c r="F23" s="5"/>
      <c r="G23" s="2">
        <f t="shared" si="0"/>
        <v>10400000</v>
      </c>
      <c r="H23" s="28"/>
    </row>
    <row r="24" spans="1:8" ht="93" x14ac:dyDescent="0.25">
      <c r="A24" s="71"/>
      <c r="B24" s="3" t="s">
        <v>112</v>
      </c>
      <c r="C24" s="17" t="s">
        <v>111</v>
      </c>
      <c r="D24" s="7">
        <f>11000000*3</f>
        <v>33000000</v>
      </c>
      <c r="E24" s="5">
        <f t="shared" ref="E24:F24" si="2">11000000*3</f>
        <v>33000000</v>
      </c>
      <c r="F24" s="5">
        <f t="shared" si="2"/>
        <v>33000000</v>
      </c>
      <c r="G24" s="2">
        <f t="shared" si="0"/>
        <v>99000000</v>
      </c>
    </row>
    <row r="25" spans="1:8" ht="93" x14ac:dyDescent="0.25">
      <c r="A25" s="71"/>
      <c r="B25" s="44" t="s">
        <v>110</v>
      </c>
      <c r="C25" s="45" t="s">
        <v>11</v>
      </c>
      <c r="D25" s="46">
        <f>11000000*3</f>
        <v>33000000</v>
      </c>
      <c r="E25" s="5"/>
      <c r="F25" s="5"/>
      <c r="G25" s="2">
        <f t="shared" si="0"/>
        <v>33000000</v>
      </c>
    </row>
    <row r="26" spans="1:8" ht="46.5" x14ac:dyDescent="0.25">
      <c r="A26" s="71"/>
      <c r="B26" s="3" t="s">
        <v>133</v>
      </c>
      <c r="C26" s="17" t="s">
        <v>132</v>
      </c>
      <c r="D26" s="7">
        <v>10000000</v>
      </c>
      <c r="E26" s="5"/>
      <c r="F26" s="5"/>
      <c r="G26" s="2">
        <f t="shared" si="0"/>
        <v>10000000</v>
      </c>
    </row>
    <row r="27" spans="1:8" ht="46.5" x14ac:dyDescent="0.25">
      <c r="A27" s="71"/>
      <c r="B27" s="4" t="s">
        <v>106</v>
      </c>
      <c r="C27" s="15" t="s">
        <v>107</v>
      </c>
      <c r="D27" s="5"/>
      <c r="E27" s="5">
        <f>400*2*35000</f>
        <v>28000000</v>
      </c>
      <c r="F27" s="5"/>
      <c r="G27" s="2">
        <f t="shared" si="0"/>
        <v>28000000</v>
      </c>
    </row>
    <row r="28" spans="1:8" ht="46.5" x14ac:dyDescent="0.25">
      <c r="A28" s="71"/>
      <c r="B28" s="44" t="s">
        <v>102</v>
      </c>
      <c r="C28" s="45" t="s">
        <v>135</v>
      </c>
      <c r="D28" s="46">
        <v>10000000</v>
      </c>
      <c r="E28" s="5"/>
      <c r="F28" s="5"/>
      <c r="G28" s="2">
        <f t="shared" si="0"/>
        <v>10000000</v>
      </c>
    </row>
    <row r="29" spans="1:8" ht="69.75" x14ac:dyDescent="0.25">
      <c r="A29" s="71"/>
      <c r="B29" s="4" t="s">
        <v>87</v>
      </c>
      <c r="C29" s="15" t="s">
        <v>9</v>
      </c>
      <c r="D29" s="5"/>
      <c r="E29" s="5">
        <v>25000000</v>
      </c>
      <c r="F29" s="5"/>
      <c r="G29" s="2">
        <f t="shared" si="0"/>
        <v>25000000</v>
      </c>
    </row>
    <row r="30" spans="1:8" ht="69.75" x14ac:dyDescent="0.25">
      <c r="A30" s="71"/>
      <c r="B30" s="4" t="s">
        <v>131</v>
      </c>
      <c r="C30" s="15" t="s">
        <v>15</v>
      </c>
      <c r="D30" s="5"/>
      <c r="E30" s="5">
        <v>7000000</v>
      </c>
      <c r="F30" s="5"/>
      <c r="G30" s="2">
        <f t="shared" si="0"/>
        <v>7000000</v>
      </c>
    </row>
    <row r="31" spans="1:8" ht="69.75" x14ac:dyDescent="0.25">
      <c r="A31" s="72"/>
      <c r="B31" s="3" t="s">
        <v>23</v>
      </c>
      <c r="C31" s="15" t="s">
        <v>24</v>
      </c>
      <c r="D31" s="5"/>
      <c r="E31" s="5">
        <v>27000000</v>
      </c>
      <c r="F31" s="5"/>
      <c r="G31" s="2">
        <f t="shared" si="0"/>
        <v>27000000</v>
      </c>
    </row>
    <row r="32" spans="1:8" ht="69.75" x14ac:dyDescent="0.25">
      <c r="A32" s="6" t="s">
        <v>32</v>
      </c>
      <c r="B32" s="3" t="s">
        <v>88</v>
      </c>
      <c r="C32" s="17" t="s">
        <v>33</v>
      </c>
      <c r="D32" s="7"/>
      <c r="E32" s="7">
        <v>40000000</v>
      </c>
      <c r="F32" s="5"/>
      <c r="G32" s="2">
        <f t="shared" si="0"/>
        <v>40000000</v>
      </c>
    </row>
    <row r="33" spans="1:9" ht="46.5" x14ac:dyDescent="0.25">
      <c r="A33" s="61" t="s">
        <v>34</v>
      </c>
      <c r="B33" s="3" t="s">
        <v>113</v>
      </c>
      <c r="C33" s="17" t="s">
        <v>111</v>
      </c>
      <c r="D33" s="7"/>
      <c r="E33" s="7">
        <v>50000000</v>
      </c>
      <c r="F33" s="5"/>
      <c r="G33" s="2">
        <f t="shared" si="0"/>
        <v>50000000</v>
      </c>
    </row>
    <row r="34" spans="1:9" ht="69.75" x14ac:dyDescent="0.25">
      <c r="A34" s="67"/>
      <c r="B34" s="44" t="s">
        <v>108</v>
      </c>
      <c r="C34" s="45" t="s">
        <v>35</v>
      </c>
      <c r="D34" s="46">
        <v>100000000</v>
      </c>
      <c r="E34" s="7">
        <v>100000000</v>
      </c>
      <c r="F34" s="5">
        <v>100000000</v>
      </c>
      <c r="G34" s="2">
        <f t="shared" si="0"/>
        <v>300000000</v>
      </c>
    </row>
    <row r="35" spans="1:9" ht="93" x14ac:dyDescent="0.25">
      <c r="A35" s="67"/>
      <c r="B35" s="3" t="s">
        <v>89</v>
      </c>
      <c r="C35" s="17" t="s">
        <v>35</v>
      </c>
      <c r="D35" s="7"/>
      <c r="E35" s="7"/>
      <c r="F35" s="5">
        <v>150000000</v>
      </c>
      <c r="G35" s="2">
        <f t="shared" si="0"/>
        <v>150000000</v>
      </c>
    </row>
    <row r="36" spans="1:9" ht="69.75" x14ac:dyDescent="0.25">
      <c r="A36" s="67"/>
      <c r="B36" s="3" t="s">
        <v>126</v>
      </c>
      <c r="C36" s="17" t="s">
        <v>127</v>
      </c>
      <c r="D36" s="7"/>
      <c r="E36" s="7"/>
      <c r="F36" s="5">
        <v>200000000</v>
      </c>
      <c r="G36" s="2">
        <f t="shared" si="0"/>
        <v>200000000</v>
      </c>
    </row>
    <row r="37" spans="1:9" ht="116.25" x14ac:dyDescent="0.25">
      <c r="A37" s="68"/>
      <c r="B37" s="3" t="s">
        <v>90</v>
      </c>
      <c r="C37" s="17" t="s">
        <v>61</v>
      </c>
      <c r="D37" s="7">
        <f>4*2*6000000</f>
        <v>48000000</v>
      </c>
      <c r="E37" s="7">
        <f t="shared" ref="E37:F37" si="3">4*2*6000000</f>
        <v>48000000</v>
      </c>
      <c r="F37" s="5">
        <f t="shared" si="3"/>
        <v>48000000</v>
      </c>
      <c r="G37" s="2">
        <f t="shared" si="0"/>
        <v>144000000</v>
      </c>
    </row>
    <row r="38" spans="1:9" ht="116.25" x14ac:dyDescent="0.25">
      <c r="A38" s="61" t="s">
        <v>36</v>
      </c>
      <c r="B38" s="3" t="s">
        <v>83</v>
      </c>
      <c r="C38" s="17" t="s">
        <v>61</v>
      </c>
      <c r="D38" s="7">
        <v>5000000</v>
      </c>
      <c r="E38" s="7"/>
      <c r="F38" s="5"/>
      <c r="G38" s="2">
        <f t="shared" si="0"/>
        <v>5000000</v>
      </c>
    </row>
    <row r="39" spans="1:9" ht="116.25" x14ac:dyDescent="0.25">
      <c r="A39" s="62"/>
      <c r="B39" s="3" t="s">
        <v>82</v>
      </c>
      <c r="C39" s="17" t="s">
        <v>61</v>
      </c>
      <c r="D39" s="7"/>
      <c r="E39" s="7"/>
      <c r="F39" s="5">
        <v>5000000</v>
      </c>
      <c r="G39" s="2">
        <f t="shared" si="0"/>
        <v>5000000</v>
      </c>
    </row>
    <row r="40" spans="1:9" ht="116.25" x14ac:dyDescent="0.25">
      <c r="A40" s="63"/>
      <c r="B40" s="3" t="s">
        <v>81</v>
      </c>
      <c r="C40" s="17" t="s">
        <v>61</v>
      </c>
      <c r="D40" s="7"/>
      <c r="E40" s="7"/>
      <c r="F40" s="5">
        <v>5000000</v>
      </c>
      <c r="G40" s="2">
        <f t="shared" si="0"/>
        <v>5000000</v>
      </c>
    </row>
    <row r="41" spans="1:9" ht="93" x14ac:dyDescent="0.25">
      <c r="A41" s="64" t="s">
        <v>103</v>
      </c>
      <c r="B41" s="3" t="s">
        <v>91</v>
      </c>
      <c r="C41" s="17" t="s">
        <v>37</v>
      </c>
      <c r="D41" s="7"/>
      <c r="E41" s="7">
        <f>4*20000000</f>
        <v>80000000</v>
      </c>
      <c r="F41" s="5"/>
      <c r="G41" s="2">
        <f t="shared" si="0"/>
        <v>80000000</v>
      </c>
    </row>
    <row r="42" spans="1:9" ht="46.5" x14ac:dyDescent="0.25">
      <c r="A42" s="65"/>
      <c r="B42" s="3" t="s">
        <v>104</v>
      </c>
      <c r="C42" s="17" t="s">
        <v>105</v>
      </c>
      <c r="D42" s="7"/>
      <c r="E42" s="7">
        <f>200*45000</f>
        <v>9000000</v>
      </c>
      <c r="F42" s="5"/>
      <c r="G42" s="2">
        <f t="shared" si="0"/>
        <v>9000000</v>
      </c>
    </row>
    <row r="43" spans="1:9" ht="93" x14ac:dyDescent="0.25">
      <c r="A43" s="65"/>
      <c r="B43" s="3" t="s">
        <v>80</v>
      </c>
      <c r="C43" s="17" t="s">
        <v>37</v>
      </c>
      <c r="D43" s="7">
        <f>5000000*4</f>
        <v>20000000</v>
      </c>
      <c r="E43" s="7"/>
      <c r="F43" s="5"/>
      <c r="G43" s="2">
        <f t="shared" si="0"/>
        <v>20000000</v>
      </c>
    </row>
    <row r="44" spans="1:9" ht="46.5" x14ac:dyDescent="0.25">
      <c r="A44" s="66"/>
      <c r="B44" s="3" t="s">
        <v>79</v>
      </c>
      <c r="C44" s="17" t="s">
        <v>54</v>
      </c>
      <c r="D44" s="7">
        <v>50000000</v>
      </c>
      <c r="E44" s="7"/>
      <c r="F44" s="5"/>
      <c r="G44" s="2">
        <f t="shared" si="0"/>
        <v>50000000</v>
      </c>
    </row>
    <row r="45" spans="1:9" ht="23.25" x14ac:dyDescent="0.25">
      <c r="A45" s="9" t="s">
        <v>38</v>
      </c>
      <c r="B45" s="3"/>
      <c r="C45" s="17"/>
      <c r="D45" s="8">
        <f>SUM(D5:D44)</f>
        <v>532900000</v>
      </c>
      <c r="E45" s="8">
        <f t="shared" ref="E45:G45" si="4">SUM(E5:E44)</f>
        <v>809400000</v>
      </c>
      <c r="F45" s="8">
        <f t="shared" si="4"/>
        <v>614000000</v>
      </c>
      <c r="G45" s="8">
        <f t="shared" si="4"/>
        <v>1956300000</v>
      </c>
      <c r="H45" s="29"/>
      <c r="I45" s="29"/>
    </row>
    <row r="46" spans="1:9" ht="20.25" customHeight="1" x14ac:dyDescent="0.25">
      <c r="A46" s="53" t="s">
        <v>39</v>
      </c>
      <c r="B46" s="54"/>
      <c r="C46" s="54"/>
      <c r="D46" s="54"/>
      <c r="E46" s="54"/>
      <c r="F46" s="54"/>
      <c r="G46" s="55"/>
    </row>
    <row r="47" spans="1:9" ht="160.5" customHeight="1" x14ac:dyDescent="0.25">
      <c r="A47" s="69" t="s">
        <v>40</v>
      </c>
      <c r="B47" s="10" t="s">
        <v>63</v>
      </c>
      <c r="C47" s="15" t="s">
        <v>60</v>
      </c>
      <c r="D47" s="5">
        <f>2000000*3</f>
        <v>6000000</v>
      </c>
      <c r="E47" s="5">
        <f>2000000*3</f>
        <v>6000000</v>
      </c>
      <c r="F47" s="5">
        <f t="shared" ref="F47" si="5">2000000*2</f>
        <v>4000000</v>
      </c>
      <c r="G47" s="2">
        <f>D47+E47+F47</f>
        <v>16000000</v>
      </c>
    </row>
    <row r="48" spans="1:9" ht="157.5" customHeight="1" x14ac:dyDescent="0.25">
      <c r="A48" s="73"/>
      <c r="B48" s="23" t="s">
        <v>62</v>
      </c>
      <c r="C48" s="17" t="s">
        <v>60</v>
      </c>
      <c r="D48" s="7">
        <f>18000000*2</f>
        <v>36000000</v>
      </c>
      <c r="E48" s="5">
        <f>18000000*3</f>
        <v>54000000</v>
      </c>
      <c r="F48" s="5">
        <f>18000000*3</f>
        <v>54000000</v>
      </c>
      <c r="G48" s="2">
        <f t="shared" ref="G48:G73" si="6">D48+E48+F48</f>
        <v>144000000</v>
      </c>
    </row>
    <row r="49" spans="1:7" ht="209.25" x14ac:dyDescent="0.25">
      <c r="A49" s="73"/>
      <c r="B49" s="10" t="s">
        <v>65</v>
      </c>
      <c r="C49" s="15" t="s">
        <v>60</v>
      </c>
      <c r="D49" s="5">
        <f>5000000*1.18*3</f>
        <v>17700000</v>
      </c>
      <c r="E49" s="5">
        <f t="shared" ref="E49" si="7">5000000*1.18*3</f>
        <v>17700000</v>
      </c>
      <c r="F49" s="5">
        <f>5000000*1.18*2</f>
        <v>11800000</v>
      </c>
      <c r="G49" s="2">
        <f t="shared" si="6"/>
        <v>47200000</v>
      </c>
    </row>
    <row r="50" spans="1:7" ht="209.25" x14ac:dyDescent="0.25">
      <c r="A50" s="73"/>
      <c r="B50" s="23" t="s">
        <v>67</v>
      </c>
      <c r="C50" s="17" t="s">
        <v>60</v>
      </c>
      <c r="D50" s="7">
        <f>4500000*1.18*3</f>
        <v>15930000</v>
      </c>
      <c r="E50" s="5">
        <f t="shared" ref="E50:E51" si="8">4500000*1.18*3</f>
        <v>15930000</v>
      </c>
      <c r="F50" s="5">
        <f>4500000*1.18*2</f>
        <v>10620000</v>
      </c>
      <c r="G50" s="2">
        <f t="shared" si="6"/>
        <v>42480000</v>
      </c>
    </row>
    <row r="51" spans="1:7" ht="209.25" x14ac:dyDescent="0.25">
      <c r="A51" s="73"/>
      <c r="B51" s="10" t="s">
        <v>66</v>
      </c>
      <c r="C51" s="15" t="s">
        <v>60</v>
      </c>
      <c r="D51" s="5">
        <f>4500000*1.18*3</f>
        <v>15930000</v>
      </c>
      <c r="E51" s="5">
        <f t="shared" si="8"/>
        <v>15930000</v>
      </c>
      <c r="F51" s="5">
        <f>4500000*1.18*2</f>
        <v>10620000</v>
      </c>
      <c r="G51" s="2">
        <f t="shared" si="6"/>
        <v>42480000</v>
      </c>
    </row>
    <row r="52" spans="1:7" ht="93" x14ac:dyDescent="0.25">
      <c r="A52" s="74"/>
      <c r="B52" s="10" t="s">
        <v>68</v>
      </c>
      <c r="C52" s="15" t="s">
        <v>69</v>
      </c>
      <c r="D52" s="5">
        <f>8000000*3</f>
        <v>24000000</v>
      </c>
      <c r="E52" s="5">
        <f t="shared" ref="E52" si="9">8000000*3</f>
        <v>24000000</v>
      </c>
      <c r="F52" s="5">
        <f>8000000*2</f>
        <v>16000000</v>
      </c>
      <c r="G52" s="2">
        <f t="shared" si="6"/>
        <v>64000000</v>
      </c>
    </row>
    <row r="53" spans="1:7" ht="93" x14ac:dyDescent="0.25">
      <c r="A53" s="59" t="s">
        <v>41</v>
      </c>
      <c r="B53" s="44" t="s">
        <v>64</v>
      </c>
      <c r="C53" s="45" t="s">
        <v>42</v>
      </c>
      <c r="D53" s="46">
        <f>10000000*1</f>
        <v>10000000</v>
      </c>
      <c r="E53" s="5">
        <f t="shared" ref="E53:F53" si="10">10000000*2</f>
        <v>20000000</v>
      </c>
      <c r="F53" s="5">
        <f t="shared" si="10"/>
        <v>20000000</v>
      </c>
      <c r="G53" s="2">
        <f t="shared" si="6"/>
        <v>50000000</v>
      </c>
    </row>
    <row r="54" spans="1:7" ht="116.25" x14ac:dyDescent="0.25">
      <c r="A54" s="59"/>
      <c r="B54" s="44" t="s">
        <v>71</v>
      </c>
      <c r="C54" s="45" t="s">
        <v>70</v>
      </c>
      <c r="D54" s="46">
        <f>3000000*2</f>
        <v>6000000</v>
      </c>
      <c r="E54" s="5">
        <f t="shared" ref="E54" si="11">3000000*2</f>
        <v>6000000</v>
      </c>
      <c r="F54" s="5">
        <f>3000000*3</f>
        <v>9000000</v>
      </c>
      <c r="G54" s="2">
        <f t="shared" si="6"/>
        <v>21000000</v>
      </c>
    </row>
    <row r="55" spans="1:7" ht="46.5" x14ac:dyDescent="0.25">
      <c r="A55" s="59"/>
      <c r="B55" s="44" t="s">
        <v>43</v>
      </c>
      <c r="C55" s="45" t="s">
        <v>44</v>
      </c>
      <c r="D55" s="46">
        <f>12000000*1</f>
        <v>12000000</v>
      </c>
      <c r="E55" s="5">
        <f t="shared" ref="E55:F55" si="12">12000000*1</f>
        <v>12000000</v>
      </c>
      <c r="F55" s="5">
        <f t="shared" si="12"/>
        <v>12000000</v>
      </c>
      <c r="G55" s="2">
        <f t="shared" si="6"/>
        <v>36000000</v>
      </c>
    </row>
    <row r="56" spans="1:7" ht="209.25" x14ac:dyDescent="0.25">
      <c r="A56" s="11" t="s">
        <v>45</v>
      </c>
      <c r="B56" s="3" t="s">
        <v>92</v>
      </c>
      <c r="C56" s="17" t="s">
        <v>60</v>
      </c>
      <c r="D56" s="7">
        <f>6000000*2</f>
        <v>12000000</v>
      </c>
      <c r="E56" s="7">
        <f>6000000*3</f>
        <v>18000000</v>
      </c>
      <c r="F56" s="7">
        <f t="shared" ref="F56" si="13">6000000*3</f>
        <v>18000000</v>
      </c>
      <c r="G56" s="2">
        <f t="shared" si="6"/>
        <v>48000000</v>
      </c>
    </row>
    <row r="57" spans="1:7" ht="46.5" x14ac:dyDescent="0.25">
      <c r="A57" s="59" t="s">
        <v>55</v>
      </c>
      <c r="B57" s="4" t="s">
        <v>56</v>
      </c>
      <c r="C57" s="15" t="s">
        <v>19</v>
      </c>
      <c r="D57" s="5"/>
      <c r="E57" s="5">
        <v>15000000</v>
      </c>
      <c r="F57" s="25"/>
      <c r="G57" s="2">
        <f t="shared" si="6"/>
        <v>15000000</v>
      </c>
    </row>
    <row r="58" spans="1:7" ht="139.5" x14ac:dyDescent="0.25">
      <c r="A58" s="59"/>
      <c r="B58" s="4" t="s">
        <v>93</v>
      </c>
      <c r="C58" s="15" t="s">
        <v>46</v>
      </c>
      <c r="D58" s="5"/>
      <c r="E58" s="5">
        <f>40000000</f>
        <v>40000000</v>
      </c>
      <c r="F58" s="25"/>
      <c r="G58" s="2">
        <f t="shared" si="6"/>
        <v>40000000</v>
      </c>
    </row>
    <row r="59" spans="1:7" ht="69.75" x14ac:dyDescent="0.25">
      <c r="A59" s="59"/>
      <c r="B59" s="44" t="s">
        <v>73</v>
      </c>
      <c r="C59" s="45" t="s">
        <v>94</v>
      </c>
      <c r="D59" s="46">
        <v>2000000</v>
      </c>
      <c r="E59" s="5">
        <v>2000000</v>
      </c>
      <c r="F59" s="5">
        <v>2000000</v>
      </c>
      <c r="G59" s="2">
        <f t="shared" si="6"/>
        <v>6000000</v>
      </c>
    </row>
    <row r="60" spans="1:7" ht="69.75" x14ac:dyDescent="0.25">
      <c r="A60" s="59"/>
      <c r="B60" s="4" t="s">
        <v>72</v>
      </c>
      <c r="C60" s="15" t="s">
        <v>94</v>
      </c>
      <c r="D60" s="5">
        <v>1000000</v>
      </c>
      <c r="E60" s="5">
        <v>1000000</v>
      </c>
      <c r="F60" s="5">
        <v>1000000</v>
      </c>
      <c r="G60" s="2">
        <f t="shared" si="6"/>
        <v>3000000</v>
      </c>
    </row>
    <row r="61" spans="1:7" ht="93" x14ac:dyDescent="0.25">
      <c r="A61" s="69" t="s">
        <v>57</v>
      </c>
      <c r="B61" s="3" t="s">
        <v>95</v>
      </c>
      <c r="C61" s="17" t="s">
        <v>77</v>
      </c>
      <c r="D61" s="7">
        <v>50000000</v>
      </c>
      <c r="E61" s="7">
        <v>50000000</v>
      </c>
      <c r="F61" s="5">
        <v>50000000</v>
      </c>
      <c r="G61" s="2">
        <f t="shared" si="6"/>
        <v>150000000</v>
      </c>
    </row>
    <row r="62" spans="1:7" ht="46.5" x14ac:dyDescent="0.25">
      <c r="A62" s="73"/>
      <c r="B62" s="3" t="s">
        <v>75</v>
      </c>
      <c r="C62" s="17" t="s">
        <v>76</v>
      </c>
      <c r="D62" s="7"/>
      <c r="E62" s="7">
        <v>50000000</v>
      </c>
      <c r="F62" s="26"/>
      <c r="G62" s="2">
        <f t="shared" si="6"/>
        <v>50000000</v>
      </c>
    </row>
    <row r="63" spans="1:7" ht="46.5" x14ac:dyDescent="0.25">
      <c r="A63" s="73"/>
      <c r="B63" s="3" t="s">
        <v>53</v>
      </c>
      <c r="C63" s="17" t="s">
        <v>74</v>
      </c>
      <c r="D63" s="7"/>
      <c r="E63" s="7">
        <v>45000000</v>
      </c>
      <c r="F63" s="26"/>
      <c r="G63" s="2">
        <f t="shared" si="6"/>
        <v>45000000</v>
      </c>
    </row>
    <row r="64" spans="1:7" ht="93" x14ac:dyDescent="0.25">
      <c r="A64" s="74"/>
      <c r="B64" s="3" t="s">
        <v>96</v>
      </c>
      <c r="C64" s="17" t="s">
        <v>51</v>
      </c>
      <c r="D64" s="7"/>
      <c r="E64" s="7">
        <v>55000000</v>
      </c>
      <c r="F64" s="26"/>
      <c r="G64" s="2">
        <f t="shared" si="6"/>
        <v>55000000</v>
      </c>
    </row>
    <row r="65" spans="1:9" ht="93" x14ac:dyDescent="0.25">
      <c r="A65" s="12" t="s">
        <v>47</v>
      </c>
      <c r="B65" s="23" t="s">
        <v>97</v>
      </c>
      <c r="C65" s="17" t="s">
        <v>48</v>
      </c>
      <c r="D65" s="30">
        <v>10000000</v>
      </c>
      <c r="E65" s="30">
        <v>10000000</v>
      </c>
      <c r="F65" s="30">
        <v>10000000</v>
      </c>
      <c r="G65" s="2">
        <f t="shared" si="6"/>
        <v>30000000</v>
      </c>
    </row>
    <row r="66" spans="1:9" ht="69.75" x14ac:dyDescent="0.25">
      <c r="A66" s="13" t="s">
        <v>58</v>
      </c>
      <c r="B66" s="44" t="s">
        <v>78</v>
      </c>
      <c r="C66" s="45" t="s">
        <v>19</v>
      </c>
      <c r="D66" s="46">
        <v>5000000</v>
      </c>
      <c r="E66" s="2">
        <v>5000000</v>
      </c>
      <c r="F66" s="5">
        <v>5000000</v>
      </c>
      <c r="G66" s="2">
        <f t="shared" si="6"/>
        <v>15000000</v>
      </c>
    </row>
    <row r="67" spans="1:9" ht="139.5" x14ac:dyDescent="0.25">
      <c r="A67" s="75" t="s">
        <v>25</v>
      </c>
      <c r="B67" s="4" t="s">
        <v>99</v>
      </c>
      <c r="C67" s="15" t="s">
        <v>98</v>
      </c>
      <c r="D67" s="5">
        <v>35000000</v>
      </c>
      <c r="E67" s="5">
        <v>35000000</v>
      </c>
      <c r="F67" s="5">
        <v>35000000</v>
      </c>
      <c r="G67" s="2">
        <f t="shared" si="6"/>
        <v>105000000</v>
      </c>
    </row>
    <row r="68" spans="1:9" ht="46.5" x14ac:dyDescent="0.25">
      <c r="A68" s="75"/>
      <c r="B68" s="4" t="s">
        <v>128</v>
      </c>
      <c r="C68" s="15" t="s">
        <v>129</v>
      </c>
      <c r="D68" s="5"/>
      <c r="E68" s="5">
        <v>7000000</v>
      </c>
      <c r="F68" s="25"/>
      <c r="G68" s="2">
        <f t="shared" si="6"/>
        <v>7000000</v>
      </c>
    </row>
    <row r="69" spans="1:9" ht="209.25" x14ac:dyDescent="0.25">
      <c r="A69" s="75"/>
      <c r="B69" s="4" t="s">
        <v>30</v>
      </c>
      <c r="C69" s="15" t="s">
        <v>60</v>
      </c>
      <c r="D69" s="5">
        <f>12*14*1200000</f>
        <v>201600000</v>
      </c>
      <c r="E69" s="5">
        <f t="shared" ref="E69:F69" si="14">12*14*1200000</f>
        <v>201600000</v>
      </c>
      <c r="F69" s="5">
        <f t="shared" si="14"/>
        <v>201600000</v>
      </c>
      <c r="G69" s="2">
        <f t="shared" si="6"/>
        <v>604800000</v>
      </c>
    </row>
    <row r="70" spans="1:9" ht="46.5" x14ac:dyDescent="0.25">
      <c r="A70" s="75"/>
      <c r="B70" s="4" t="s">
        <v>100</v>
      </c>
      <c r="C70" s="15" t="s">
        <v>24</v>
      </c>
      <c r="D70" s="5">
        <f>1.5*10000000</f>
        <v>15000000</v>
      </c>
      <c r="E70" s="5"/>
      <c r="F70" s="25"/>
      <c r="G70" s="2">
        <f t="shared" si="6"/>
        <v>15000000</v>
      </c>
    </row>
    <row r="71" spans="1:9" ht="93" x14ac:dyDescent="0.25">
      <c r="A71" s="14" t="s">
        <v>49</v>
      </c>
      <c r="B71" s="4" t="s">
        <v>101</v>
      </c>
      <c r="C71" s="15" t="s">
        <v>50</v>
      </c>
      <c r="D71" s="5"/>
      <c r="E71" s="5">
        <v>100000000</v>
      </c>
      <c r="F71" s="25"/>
      <c r="G71" s="2">
        <f t="shared" si="6"/>
        <v>100000000</v>
      </c>
    </row>
    <row r="72" spans="1:9" ht="46.5" x14ac:dyDescent="0.25">
      <c r="A72" s="14" t="s">
        <v>26</v>
      </c>
      <c r="B72" s="4" t="s">
        <v>27</v>
      </c>
      <c r="C72" s="15" t="s">
        <v>13</v>
      </c>
      <c r="D72" s="5"/>
      <c r="E72" s="5"/>
      <c r="F72" s="5">
        <v>50000000</v>
      </c>
      <c r="G72" s="2">
        <f t="shared" si="6"/>
        <v>50000000</v>
      </c>
    </row>
    <row r="73" spans="1:9" ht="23.25" x14ac:dyDescent="0.25">
      <c r="A73" s="9" t="s">
        <v>28</v>
      </c>
      <c r="B73" s="3"/>
      <c r="C73" s="17"/>
      <c r="D73" s="8">
        <f>SUM(D45:D72)</f>
        <v>1008060000</v>
      </c>
      <c r="E73" s="8">
        <f>SUM(E45:E72)</f>
        <v>1615560000</v>
      </c>
      <c r="F73" s="8">
        <f>SUM(F45:F72)</f>
        <v>1134640000</v>
      </c>
      <c r="G73" s="2">
        <f t="shared" si="6"/>
        <v>3758260000</v>
      </c>
      <c r="H73" s="29"/>
      <c r="I73" s="29"/>
    </row>
    <row r="74" spans="1:9" ht="23.25" x14ac:dyDescent="0.35">
      <c r="A74" s="19" t="s">
        <v>29</v>
      </c>
      <c r="B74" s="20"/>
      <c r="C74" s="21"/>
      <c r="D74" s="22">
        <f>D43+D73</f>
        <v>1028060000</v>
      </c>
      <c r="E74" s="22">
        <f t="shared" ref="E74:G74" si="15">E43+E73</f>
        <v>1615560000</v>
      </c>
      <c r="F74" s="22">
        <f t="shared" si="15"/>
        <v>1134640000</v>
      </c>
      <c r="G74" s="22">
        <f t="shared" si="15"/>
        <v>3778260000</v>
      </c>
    </row>
    <row r="75" spans="1:9" x14ac:dyDescent="0.25">
      <c r="G75" s="29"/>
    </row>
  </sheetData>
  <mergeCells count="17">
    <mergeCell ref="A46:G46"/>
    <mergeCell ref="A1:G1"/>
    <mergeCell ref="A2:A3"/>
    <mergeCell ref="B2:B3"/>
    <mergeCell ref="C2:C3"/>
    <mergeCell ref="D2:G2"/>
    <mergeCell ref="A4:G4"/>
    <mergeCell ref="A5:A15"/>
    <mergeCell ref="A16:A31"/>
    <mergeCell ref="A33:A37"/>
    <mergeCell ref="A38:A40"/>
    <mergeCell ref="A41:A44"/>
    <mergeCell ref="A47:A52"/>
    <mergeCell ref="A53:A55"/>
    <mergeCell ref="A57:A60"/>
    <mergeCell ref="A61:A64"/>
    <mergeCell ref="A67:A7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75"/>
  <sheetViews>
    <sheetView topLeftCell="A11" workbookViewId="0">
      <selection activeCell="B16" sqref="B16:B17"/>
    </sheetView>
  </sheetViews>
  <sheetFormatPr baseColWidth="10" defaultRowHeight="15" x14ac:dyDescent="0.25"/>
  <cols>
    <col min="1" max="1" width="34.42578125" customWidth="1"/>
    <col min="2" max="2" width="47.42578125" customWidth="1"/>
    <col min="3" max="3" width="36" style="18" customWidth="1"/>
    <col min="4" max="4" width="24.140625" customWidth="1"/>
    <col min="5" max="5" width="25.140625" customWidth="1"/>
    <col min="6" max="6" width="24.85546875" style="27" customWidth="1"/>
    <col min="7" max="7" width="30.140625" customWidth="1"/>
    <col min="8" max="8" width="16.28515625" bestFit="1" customWidth="1"/>
    <col min="9" max="9" width="15" bestFit="1" customWidth="1"/>
  </cols>
  <sheetData>
    <row r="1" spans="1:7" ht="22.5" x14ac:dyDescent="0.25">
      <c r="A1" s="56" t="s">
        <v>0</v>
      </c>
      <c r="B1" s="56"/>
      <c r="C1" s="56"/>
      <c r="D1" s="56"/>
      <c r="E1" s="56"/>
      <c r="F1" s="56"/>
      <c r="G1" s="56"/>
    </row>
    <row r="2" spans="1:7" ht="22.5" x14ac:dyDescent="0.25">
      <c r="A2" s="57"/>
      <c r="B2" s="58" t="s">
        <v>1</v>
      </c>
      <c r="C2" s="59" t="s">
        <v>2</v>
      </c>
      <c r="D2" s="60" t="s">
        <v>3</v>
      </c>
      <c r="E2" s="60"/>
      <c r="F2" s="60"/>
      <c r="G2" s="60"/>
    </row>
    <row r="3" spans="1:7" ht="22.5" x14ac:dyDescent="0.25">
      <c r="A3" s="57"/>
      <c r="B3" s="58"/>
      <c r="C3" s="59"/>
      <c r="D3" s="1">
        <v>2023</v>
      </c>
      <c r="E3" s="1">
        <v>2024</v>
      </c>
      <c r="F3" s="24">
        <v>2025</v>
      </c>
      <c r="G3" s="2" t="s">
        <v>4</v>
      </c>
    </row>
    <row r="4" spans="1:7" ht="22.5" x14ac:dyDescent="0.25">
      <c r="A4" s="53" t="s">
        <v>5</v>
      </c>
      <c r="B4" s="54"/>
      <c r="C4" s="54"/>
      <c r="D4" s="54"/>
      <c r="E4" s="54"/>
      <c r="F4" s="54"/>
      <c r="G4" s="55"/>
    </row>
    <row r="5" spans="1:7" ht="46.5" x14ac:dyDescent="0.25">
      <c r="A5" s="69" t="s">
        <v>6</v>
      </c>
      <c r="B5" s="3" t="s">
        <v>85</v>
      </c>
      <c r="C5" s="15" t="s">
        <v>84</v>
      </c>
      <c r="D5" s="5">
        <f>200*35000</f>
        <v>7000000</v>
      </c>
      <c r="E5" s="5"/>
      <c r="F5" s="5"/>
      <c r="G5" s="2">
        <f>D5+E5+F5</f>
        <v>7000000</v>
      </c>
    </row>
    <row r="6" spans="1:7" ht="46.5" x14ac:dyDescent="0.35">
      <c r="A6" s="70"/>
      <c r="B6" s="4" t="s">
        <v>7</v>
      </c>
      <c r="C6" s="16" t="s">
        <v>8</v>
      </c>
      <c r="D6" s="5">
        <f>(25000000+20000000+20000000+20000000)+(400*35000*1)</f>
        <v>99000000</v>
      </c>
      <c r="E6" s="5">
        <f>(25000000+20000000+20000000+20000000)+(400*35000*1)</f>
        <v>99000000</v>
      </c>
      <c r="F6" s="5"/>
      <c r="G6" s="2">
        <f t="shared" ref="G6:G44" si="0">D6+E6+F6</f>
        <v>198000000</v>
      </c>
    </row>
    <row r="7" spans="1:7" ht="46.5" x14ac:dyDescent="0.25">
      <c r="A7" s="70"/>
      <c r="B7" s="20" t="s">
        <v>138</v>
      </c>
      <c r="C7" s="47" t="s">
        <v>9</v>
      </c>
      <c r="D7" s="48">
        <f>20000000*2</f>
        <v>40000000</v>
      </c>
      <c r="E7" s="5"/>
      <c r="F7" s="5"/>
      <c r="G7" s="2">
        <f t="shared" si="0"/>
        <v>40000000</v>
      </c>
    </row>
    <row r="8" spans="1:7" ht="46.5" x14ac:dyDescent="0.25">
      <c r="A8" s="70"/>
      <c r="B8" s="20" t="s">
        <v>10</v>
      </c>
      <c r="C8" s="47" t="s">
        <v>11</v>
      </c>
      <c r="D8" s="48">
        <v>10000000</v>
      </c>
      <c r="E8" s="5"/>
      <c r="F8" s="5"/>
      <c r="G8" s="2">
        <f t="shared" si="0"/>
        <v>10000000</v>
      </c>
    </row>
    <row r="9" spans="1:7" ht="46.5" x14ac:dyDescent="0.25">
      <c r="A9" s="70"/>
      <c r="B9" s="4" t="s">
        <v>139</v>
      </c>
      <c r="C9" s="15" t="s">
        <v>13</v>
      </c>
      <c r="D9" s="5"/>
      <c r="E9" s="5">
        <v>7500000</v>
      </c>
      <c r="F9" s="5"/>
      <c r="G9" s="2">
        <f t="shared" si="0"/>
        <v>7500000</v>
      </c>
    </row>
    <row r="10" spans="1:7" ht="46.5" x14ac:dyDescent="0.25">
      <c r="A10" s="70"/>
      <c r="B10" s="4" t="s">
        <v>140</v>
      </c>
      <c r="C10" s="15" t="s">
        <v>14</v>
      </c>
      <c r="D10" s="5">
        <f>200*35000</f>
        <v>7000000</v>
      </c>
      <c r="E10" s="5"/>
      <c r="F10" s="5"/>
      <c r="G10" s="2">
        <f t="shared" si="0"/>
        <v>7000000</v>
      </c>
    </row>
    <row r="11" spans="1:7" ht="46.5" x14ac:dyDescent="0.25">
      <c r="A11" s="70"/>
      <c r="B11" s="4" t="s">
        <v>124</v>
      </c>
      <c r="C11" s="15" t="s">
        <v>123</v>
      </c>
      <c r="D11" s="5"/>
      <c r="E11" s="5"/>
      <c r="F11" s="5">
        <v>15000000</v>
      </c>
      <c r="G11" s="2">
        <f t="shared" si="0"/>
        <v>15000000</v>
      </c>
    </row>
    <row r="12" spans="1:7" ht="46.5" x14ac:dyDescent="0.25">
      <c r="A12" s="70"/>
      <c r="B12" s="4" t="s">
        <v>59</v>
      </c>
      <c r="C12" s="15" t="s">
        <v>52</v>
      </c>
      <c r="D12" s="5"/>
      <c r="E12" s="5">
        <v>7500000</v>
      </c>
      <c r="F12" s="5"/>
      <c r="G12" s="2">
        <f t="shared" si="0"/>
        <v>7500000</v>
      </c>
    </row>
    <row r="13" spans="1:7" ht="23.25" x14ac:dyDescent="0.25">
      <c r="A13" s="70"/>
      <c r="B13" s="20" t="s">
        <v>16</v>
      </c>
      <c r="C13" s="47" t="s">
        <v>17</v>
      </c>
      <c r="D13" s="48">
        <v>3500000</v>
      </c>
      <c r="E13" s="5"/>
      <c r="F13" s="5"/>
      <c r="G13" s="2">
        <f t="shared" si="0"/>
        <v>3500000</v>
      </c>
    </row>
    <row r="14" spans="1:7" ht="46.5" x14ac:dyDescent="0.25">
      <c r="A14" s="70"/>
      <c r="B14" s="3" t="s">
        <v>124</v>
      </c>
      <c r="C14" s="15" t="s">
        <v>125</v>
      </c>
      <c r="D14" s="5"/>
      <c r="E14" s="5">
        <v>15000000</v>
      </c>
      <c r="F14" s="5"/>
      <c r="G14" s="2">
        <f t="shared" si="0"/>
        <v>15000000</v>
      </c>
    </row>
    <row r="15" spans="1:7" ht="46.5" x14ac:dyDescent="0.25">
      <c r="A15" s="70"/>
      <c r="B15" s="4" t="s">
        <v>141</v>
      </c>
      <c r="C15" s="15" t="s">
        <v>19</v>
      </c>
      <c r="D15" s="5"/>
      <c r="E15" s="5">
        <v>100000000</v>
      </c>
      <c r="F15" s="5"/>
      <c r="G15" s="2">
        <f t="shared" si="0"/>
        <v>100000000</v>
      </c>
    </row>
    <row r="16" spans="1:7" ht="46.5" x14ac:dyDescent="0.25">
      <c r="A16" s="71" t="s">
        <v>20</v>
      </c>
      <c r="B16" s="3" t="s">
        <v>137</v>
      </c>
      <c r="C16" s="15" t="s">
        <v>116</v>
      </c>
      <c r="D16" s="5">
        <f>400*35000</f>
        <v>14000000</v>
      </c>
      <c r="E16" s="5">
        <f>400*35000</f>
        <v>14000000</v>
      </c>
      <c r="F16" s="5"/>
      <c r="G16" s="2">
        <f t="shared" si="0"/>
        <v>28000000</v>
      </c>
    </row>
    <row r="17" spans="1:8" ht="69.75" x14ac:dyDescent="0.25">
      <c r="A17" s="71"/>
      <c r="B17" s="4" t="s">
        <v>117</v>
      </c>
      <c r="C17" s="15" t="s">
        <v>119</v>
      </c>
      <c r="D17" s="5"/>
      <c r="E17" s="5">
        <f>11000000*2</f>
        <v>22000000</v>
      </c>
      <c r="F17" s="5"/>
      <c r="G17" s="2">
        <f t="shared" si="0"/>
        <v>22000000</v>
      </c>
    </row>
    <row r="18" spans="1:8" ht="69.75" x14ac:dyDescent="0.25">
      <c r="A18" s="71"/>
      <c r="B18" s="4" t="s">
        <v>120</v>
      </c>
      <c r="C18" s="15" t="s">
        <v>109</v>
      </c>
      <c r="D18" s="5"/>
      <c r="E18" s="5">
        <f>11000000*3</f>
        <v>33000000</v>
      </c>
      <c r="F18" s="5"/>
      <c r="G18" s="2">
        <f t="shared" si="0"/>
        <v>33000000</v>
      </c>
    </row>
    <row r="19" spans="1:8" ht="69.75" x14ac:dyDescent="0.25">
      <c r="A19" s="71"/>
      <c r="B19" s="4" t="s">
        <v>117</v>
      </c>
      <c r="C19" s="15" t="s">
        <v>118</v>
      </c>
      <c r="D19" s="5"/>
      <c r="E19" s="5">
        <f>11000000*2</f>
        <v>22000000</v>
      </c>
      <c r="F19" s="5"/>
      <c r="G19" s="2">
        <f t="shared" si="0"/>
        <v>22000000</v>
      </c>
    </row>
    <row r="20" spans="1:8" ht="69.75" x14ac:dyDescent="0.25">
      <c r="A20" s="71"/>
      <c r="B20" s="4" t="s">
        <v>114</v>
      </c>
      <c r="C20" s="15" t="s">
        <v>31</v>
      </c>
      <c r="D20" s="5"/>
      <c r="E20" s="5">
        <f>5000000+2200000*2</f>
        <v>9400000</v>
      </c>
      <c r="F20" s="5"/>
      <c r="G20" s="2">
        <f t="shared" si="0"/>
        <v>9400000</v>
      </c>
    </row>
    <row r="21" spans="1:8" ht="46.5" x14ac:dyDescent="0.25">
      <c r="A21" s="71"/>
      <c r="B21" s="4" t="s">
        <v>121</v>
      </c>
      <c r="C21" s="15" t="s">
        <v>11</v>
      </c>
      <c r="D21" s="5"/>
      <c r="E21" s="5"/>
      <c r="F21" s="5">
        <v>25000000</v>
      </c>
      <c r="G21" s="2">
        <f t="shared" si="0"/>
        <v>25000000</v>
      </c>
    </row>
    <row r="22" spans="1:8" ht="93" x14ac:dyDescent="0.25">
      <c r="A22" s="71"/>
      <c r="B22" s="31" t="s">
        <v>21</v>
      </c>
      <c r="C22" s="15" t="s">
        <v>22</v>
      </c>
      <c r="D22" s="5">
        <f>11000000*3</f>
        <v>33000000</v>
      </c>
      <c r="E22" s="5">
        <f t="shared" ref="E22:F22" si="1">11000000*3</f>
        <v>33000000</v>
      </c>
      <c r="F22" s="5">
        <f t="shared" si="1"/>
        <v>33000000</v>
      </c>
      <c r="G22" s="2">
        <f t="shared" si="0"/>
        <v>99000000</v>
      </c>
    </row>
    <row r="23" spans="1:8" ht="69.75" x14ac:dyDescent="0.25">
      <c r="A23" s="71"/>
      <c r="B23" s="20" t="s">
        <v>130</v>
      </c>
      <c r="C23" s="47" t="s">
        <v>111</v>
      </c>
      <c r="D23" s="48">
        <f>2*3000000+2200000*2</f>
        <v>10400000</v>
      </c>
      <c r="E23" s="5"/>
      <c r="F23" s="5"/>
      <c r="G23" s="2">
        <f t="shared" si="0"/>
        <v>10400000</v>
      </c>
      <c r="H23" s="28"/>
    </row>
    <row r="24" spans="1:8" ht="69.75" x14ac:dyDescent="0.25">
      <c r="A24" s="71"/>
      <c r="B24" s="4" t="s">
        <v>112</v>
      </c>
      <c r="C24" s="15" t="s">
        <v>111</v>
      </c>
      <c r="D24" s="5">
        <f>11000000*3</f>
        <v>33000000</v>
      </c>
      <c r="E24" s="5">
        <f t="shared" ref="E24:F24" si="2">11000000*3</f>
        <v>33000000</v>
      </c>
      <c r="F24" s="5">
        <f t="shared" si="2"/>
        <v>33000000</v>
      </c>
      <c r="G24" s="2">
        <f t="shared" si="0"/>
        <v>99000000</v>
      </c>
    </row>
    <row r="25" spans="1:8" ht="69.75" x14ac:dyDescent="0.25">
      <c r="A25" s="71"/>
      <c r="B25" s="4" t="s">
        <v>110</v>
      </c>
      <c r="C25" s="15" t="s">
        <v>11</v>
      </c>
      <c r="D25" s="5">
        <f>11000000*3</f>
        <v>33000000</v>
      </c>
      <c r="E25" s="5"/>
      <c r="F25" s="5"/>
      <c r="G25" s="2">
        <f t="shared" si="0"/>
        <v>33000000</v>
      </c>
    </row>
    <row r="26" spans="1:8" ht="46.5" x14ac:dyDescent="0.25">
      <c r="A26" s="71"/>
      <c r="B26" s="4" t="s">
        <v>133</v>
      </c>
      <c r="C26" s="15" t="s">
        <v>132</v>
      </c>
      <c r="D26" s="5">
        <v>10000000</v>
      </c>
      <c r="E26" s="5"/>
      <c r="F26" s="5"/>
      <c r="G26" s="2">
        <f t="shared" si="0"/>
        <v>10000000</v>
      </c>
    </row>
    <row r="27" spans="1:8" ht="46.5" x14ac:dyDescent="0.25">
      <c r="A27" s="71"/>
      <c r="B27" s="4" t="s">
        <v>106</v>
      </c>
      <c r="C27" s="15" t="s">
        <v>107</v>
      </c>
      <c r="D27" s="5"/>
      <c r="E27" s="5">
        <f>400*2*35000</f>
        <v>28000000</v>
      </c>
      <c r="F27" s="5"/>
      <c r="G27" s="2">
        <f t="shared" si="0"/>
        <v>28000000</v>
      </c>
    </row>
    <row r="28" spans="1:8" ht="46.5" x14ac:dyDescent="0.25">
      <c r="A28" s="71"/>
      <c r="B28" s="20" t="s">
        <v>102</v>
      </c>
      <c r="C28" s="47" t="s">
        <v>135</v>
      </c>
      <c r="D28" s="48">
        <v>10000000</v>
      </c>
      <c r="E28" s="5"/>
      <c r="F28" s="5"/>
      <c r="G28" s="2">
        <f t="shared" si="0"/>
        <v>10000000</v>
      </c>
    </row>
    <row r="29" spans="1:8" ht="46.5" x14ac:dyDescent="0.25">
      <c r="A29" s="71"/>
      <c r="B29" s="4" t="s">
        <v>87</v>
      </c>
      <c r="C29" s="15" t="s">
        <v>9</v>
      </c>
      <c r="D29" s="5"/>
      <c r="E29" s="5">
        <v>25000000</v>
      </c>
      <c r="F29" s="5"/>
      <c r="G29" s="2">
        <f t="shared" si="0"/>
        <v>25000000</v>
      </c>
    </row>
    <row r="30" spans="1:8" ht="46.5" x14ac:dyDescent="0.25">
      <c r="A30" s="71"/>
      <c r="B30" s="4" t="s">
        <v>131</v>
      </c>
      <c r="C30" s="15" t="s">
        <v>15</v>
      </c>
      <c r="D30" s="5"/>
      <c r="E30" s="5">
        <v>7000000</v>
      </c>
      <c r="F30" s="5"/>
      <c r="G30" s="2">
        <f t="shared" si="0"/>
        <v>7000000</v>
      </c>
    </row>
    <row r="31" spans="1:8" ht="69.75" x14ac:dyDescent="0.25">
      <c r="A31" s="72"/>
      <c r="B31" s="4" t="s">
        <v>23</v>
      </c>
      <c r="C31" s="15" t="s">
        <v>24</v>
      </c>
      <c r="D31" s="5"/>
      <c r="E31" s="5">
        <v>27000000</v>
      </c>
      <c r="F31" s="5"/>
      <c r="G31" s="2">
        <f t="shared" si="0"/>
        <v>27000000</v>
      </c>
    </row>
    <row r="32" spans="1:8" ht="69.75" x14ac:dyDescent="0.25">
      <c r="A32" s="6" t="s">
        <v>32</v>
      </c>
      <c r="B32" s="3" t="s">
        <v>88</v>
      </c>
      <c r="C32" s="17" t="s">
        <v>33</v>
      </c>
      <c r="D32" s="7"/>
      <c r="E32" s="7">
        <v>40000000</v>
      </c>
      <c r="F32" s="5"/>
      <c r="G32" s="2">
        <f t="shared" si="0"/>
        <v>40000000</v>
      </c>
    </row>
    <row r="33" spans="1:9" ht="23.25" x14ac:dyDescent="0.25">
      <c r="A33" s="61" t="s">
        <v>34</v>
      </c>
      <c r="B33" s="3" t="s">
        <v>113</v>
      </c>
      <c r="C33" s="17" t="s">
        <v>111</v>
      </c>
      <c r="D33" s="7"/>
      <c r="E33" s="7">
        <v>50000000</v>
      </c>
      <c r="F33" s="5"/>
      <c r="G33" s="2">
        <f t="shared" si="0"/>
        <v>50000000</v>
      </c>
    </row>
    <row r="34" spans="1:9" ht="46.5" x14ac:dyDescent="0.25">
      <c r="A34" s="67"/>
      <c r="B34" s="3" t="s">
        <v>108</v>
      </c>
      <c r="C34" s="17" t="s">
        <v>35</v>
      </c>
      <c r="D34" s="7">
        <v>100000000</v>
      </c>
      <c r="E34" s="7">
        <v>100000000</v>
      </c>
      <c r="F34" s="5">
        <v>100000000</v>
      </c>
      <c r="G34" s="2">
        <f t="shared" si="0"/>
        <v>300000000</v>
      </c>
    </row>
    <row r="35" spans="1:9" ht="93" x14ac:dyDescent="0.25">
      <c r="A35" s="67"/>
      <c r="B35" s="3" t="s">
        <v>89</v>
      </c>
      <c r="C35" s="17" t="s">
        <v>35</v>
      </c>
      <c r="D35" s="7"/>
      <c r="E35" s="7"/>
      <c r="F35" s="5">
        <v>150000000</v>
      </c>
      <c r="G35" s="2">
        <f t="shared" si="0"/>
        <v>150000000</v>
      </c>
    </row>
    <row r="36" spans="1:9" ht="69.75" x14ac:dyDescent="0.25">
      <c r="A36" s="67"/>
      <c r="B36" s="3" t="s">
        <v>126</v>
      </c>
      <c r="C36" s="17" t="s">
        <v>127</v>
      </c>
      <c r="D36" s="7"/>
      <c r="E36" s="7"/>
      <c r="F36" s="5">
        <v>200000000</v>
      </c>
      <c r="G36" s="2">
        <f t="shared" si="0"/>
        <v>200000000</v>
      </c>
    </row>
    <row r="37" spans="1:9" ht="116.25" x14ac:dyDescent="0.25">
      <c r="A37" s="68"/>
      <c r="B37" s="3" t="s">
        <v>90</v>
      </c>
      <c r="C37" s="17" t="s">
        <v>61</v>
      </c>
      <c r="D37" s="7">
        <f>4*2*6000000</f>
        <v>48000000</v>
      </c>
      <c r="E37" s="7">
        <f t="shared" ref="E37:F37" si="3">4*2*6000000</f>
        <v>48000000</v>
      </c>
      <c r="F37" s="5">
        <f t="shared" si="3"/>
        <v>48000000</v>
      </c>
      <c r="G37" s="2">
        <f t="shared" si="0"/>
        <v>144000000</v>
      </c>
    </row>
    <row r="38" spans="1:9" ht="116.25" x14ac:dyDescent="0.25">
      <c r="A38" s="61" t="s">
        <v>36</v>
      </c>
      <c r="B38" s="3" t="s">
        <v>83</v>
      </c>
      <c r="C38" s="17" t="s">
        <v>61</v>
      </c>
      <c r="D38" s="7">
        <v>5000000</v>
      </c>
      <c r="E38" s="7"/>
      <c r="F38" s="5"/>
      <c r="G38" s="2">
        <f t="shared" si="0"/>
        <v>5000000</v>
      </c>
    </row>
    <row r="39" spans="1:9" ht="116.25" x14ac:dyDescent="0.25">
      <c r="A39" s="62"/>
      <c r="B39" s="3" t="s">
        <v>82</v>
      </c>
      <c r="C39" s="17" t="s">
        <v>61</v>
      </c>
      <c r="D39" s="7"/>
      <c r="E39" s="7"/>
      <c r="F39" s="5">
        <v>5000000</v>
      </c>
      <c r="G39" s="2">
        <f t="shared" si="0"/>
        <v>5000000</v>
      </c>
    </row>
    <row r="40" spans="1:9" ht="116.25" x14ac:dyDescent="0.25">
      <c r="A40" s="63"/>
      <c r="B40" s="3" t="s">
        <v>81</v>
      </c>
      <c r="C40" s="17" t="s">
        <v>61</v>
      </c>
      <c r="D40" s="7"/>
      <c r="E40" s="7"/>
      <c r="F40" s="5">
        <v>5000000</v>
      </c>
      <c r="G40" s="2">
        <f t="shared" si="0"/>
        <v>5000000</v>
      </c>
    </row>
    <row r="41" spans="1:9" ht="93" x14ac:dyDescent="0.25">
      <c r="A41" s="64" t="s">
        <v>103</v>
      </c>
      <c r="B41" s="20" t="s">
        <v>91</v>
      </c>
      <c r="C41" s="47" t="s">
        <v>37</v>
      </c>
      <c r="D41" s="48">
        <f>4*20000000</f>
        <v>80000000</v>
      </c>
      <c r="E41" s="7"/>
      <c r="F41" s="5"/>
      <c r="G41" s="2">
        <f t="shared" si="0"/>
        <v>80000000</v>
      </c>
    </row>
    <row r="42" spans="1:9" ht="46.5" x14ac:dyDescent="0.25">
      <c r="A42" s="65"/>
      <c r="B42" s="3" t="s">
        <v>104</v>
      </c>
      <c r="C42" s="17" t="s">
        <v>105</v>
      </c>
      <c r="D42" s="7"/>
      <c r="E42" s="7">
        <f>200*45000</f>
        <v>9000000</v>
      </c>
      <c r="F42" s="5"/>
      <c r="G42" s="2">
        <f t="shared" si="0"/>
        <v>9000000</v>
      </c>
    </row>
    <row r="43" spans="1:9" ht="93" x14ac:dyDescent="0.25">
      <c r="A43" s="65"/>
      <c r="B43" s="3" t="s">
        <v>80</v>
      </c>
      <c r="C43" s="17" t="s">
        <v>37</v>
      </c>
      <c r="D43" s="7">
        <f>5000000*4</f>
        <v>20000000</v>
      </c>
      <c r="E43" s="7"/>
      <c r="F43" s="5"/>
      <c r="G43" s="2">
        <f t="shared" si="0"/>
        <v>20000000</v>
      </c>
    </row>
    <row r="44" spans="1:9" ht="46.5" x14ac:dyDescent="0.25">
      <c r="A44" s="66"/>
      <c r="B44" s="3" t="s">
        <v>79</v>
      </c>
      <c r="C44" s="17" t="s">
        <v>54</v>
      </c>
      <c r="D44" s="7">
        <v>50000000</v>
      </c>
      <c r="E44" s="7"/>
      <c r="F44" s="5"/>
      <c r="G44" s="2">
        <f t="shared" si="0"/>
        <v>50000000</v>
      </c>
    </row>
    <row r="45" spans="1:9" ht="23.25" x14ac:dyDescent="0.25">
      <c r="A45" s="9" t="s">
        <v>38</v>
      </c>
      <c r="B45" s="3"/>
      <c r="C45" s="17"/>
      <c r="D45" s="8">
        <f>SUM(D5:D44)</f>
        <v>612900000</v>
      </c>
      <c r="E45" s="8">
        <f t="shared" ref="E45:G45" si="4">SUM(E5:E44)</f>
        <v>729400000</v>
      </c>
      <c r="F45" s="8">
        <f t="shared" si="4"/>
        <v>614000000</v>
      </c>
      <c r="G45" s="8">
        <f t="shared" si="4"/>
        <v>1956300000</v>
      </c>
      <c r="H45" s="29"/>
      <c r="I45" s="29"/>
    </row>
    <row r="46" spans="1:9" ht="20.25" customHeight="1" x14ac:dyDescent="0.25">
      <c r="A46" s="53" t="s">
        <v>39</v>
      </c>
      <c r="B46" s="54"/>
      <c r="C46" s="54"/>
      <c r="D46" s="54"/>
      <c r="E46" s="54"/>
      <c r="F46" s="54"/>
      <c r="G46" s="55"/>
    </row>
    <row r="47" spans="1:9" ht="160.5" customHeight="1" x14ac:dyDescent="0.25">
      <c r="A47" s="69" t="s">
        <v>40</v>
      </c>
      <c r="B47" s="10" t="s">
        <v>63</v>
      </c>
      <c r="C47" s="15" t="s">
        <v>60</v>
      </c>
      <c r="D47" s="5">
        <f>2000000*3</f>
        <v>6000000</v>
      </c>
      <c r="E47" s="5">
        <f>2000000*3</f>
        <v>6000000</v>
      </c>
      <c r="F47" s="5">
        <f t="shared" ref="F47" si="5">2000000*2</f>
        <v>4000000</v>
      </c>
      <c r="G47" s="2">
        <f>D47+E47+F47</f>
        <v>16000000</v>
      </c>
    </row>
    <row r="48" spans="1:9" ht="157.5" customHeight="1" x14ac:dyDescent="0.25">
      <c r="A48" s="73"/>
      <c r="B48" s="10" t="s">
        <v>62</v>
      </c>
      <c r="C48" s="15" t="s">
        <v>60</v>
      </c>
      <c r="D48" s="5">
        <f>18000000*2</f>
        <v>36000000</v>
      </c>
      <c r="E48" s="5">
        <f>18000000*3</f>
        <v>54000000</v>
      </c>
      <c r="F48" s="5">
        <f>18000000*3</f>
        <v>54000000</v>
      </c>
      <c r="G48" s="2">
        <f t="shared" ref="G48:G73" si="6">D48+E48+F48</f>
        <v>144000000</v>
      </c>
    </row>
    <row r="49" spans="1:7" ht="209.25" x14ac:dyDescent="0.25">
      <c r="A49" s="73"/>
      <c r="B49" s="10" t="s">
        <v>65</v>
      </c>
      <c r="C49" s="15" t="s">
        <v>60</v>
      </c>
      <c r="D49" s="5">
        <f>5000000*1.18*3</f>
        <v>17700000</v>
      </c>
      <c r="E49" s="5">
        <f t="shared" ref="E49" si="7">5000000*1.18*3</f>
        <v>17700000</v>
      </c>
      <c r="F49" s="5">
        <f>5000000*1.18*2</f>
        <v>11800000</v>
      </c>
      <c r="G49" s="2">
        <f t="shared" si="6"/>
        <v>47200000</v>
      </c>
    </row>
    <row r="50" spans="1:7" ht="209.25" x14ac:dyDescent="0.25">
      <c r="A50" s="73"/>
      <c r="B50" s="10" t="s">
        <v>67</v>
      </c>
      <c r="C50" s="15" t="s">
        <v>60</v>
      </c>
      <c r="D50" s="5">
        <f>4500000*1.18*3</f>
        <v>15930000</v>
      </c>
      <c r="E50" s="5">
        <f t="shared" ref="E50:E51" si="8">4500000*1.18*3</f>
        <v>15930000</v>
      </c>
      <c r="F50" s="5">
        <f>4500000*1.18*2</f>
        <v>10620000</v>
      </c>
      <c r="G50" s="2">
        <f t="shared" si="6"/>
        <v>42480000</v>
      </c>
    </row>
    <row r="51" spans="1:7" ht="209.25" x14ac:dyDescent="0.25">
      <c r="A51" s="73"/>
      <c r="B51" s="10" t="s">
        <v>66</v>
      </c>
      <c r="C51" s="15" t="s">
        <v>60</v>
      </c>
      <c r="D51" s="5">
        <f>4500000*1.18*3</f>
        <v>15930000</v>
      </c>
      <c r="E51" s="5">
        <f t="shared" si="8"/>
        <v>15930000</v>
      </c>
      <c r="F51" s="5">
        <f>4500000*1.18*2</f>
        <v>10620000</v>
      </c>
      <c r="G51" s="2">
        <f t="shared" si="6"/>
        <v>42480000</v>
      </c>
    </row>
    <row r="52" spans="1:7" ht="93" x14ac:dyDescent="0.25">
      <c r="A52" s="74"/>
      <c r="B52" s="49" t="s">
        <v>68</v>
      </c>
      <c r="C52" s="47" t="s">
        <v>69</v>
      </c>
      <c r="D52" s="48">
        <f>8000000*3</f>
        <v>24000000</v>
      </c>
      <c r="E52" s="5">
        <f t="shared" ref="E52" si="9">8000000*3</f>
        <v>24000000</v>
      </c>
      <c r="F52" s="5">
        <f>8000000*2</f>
        <v>16000000</v>
      </c>
      <c r="G52" s="2">
        <f t="shared" si="6"/>
        <v>64000000</v>
      </c>
    </row>
    <row r="53" spans="1:7" ht="93" x14ac:dyDescent="0.25">
      <c r="A53" s="59" t="s">
        <v>41</v>
      </c>
      <c r="B53" s="4" t="s">
        <v>64</v>
      </c>
      <c r="C53" s="15" t="s">
        <v>42</v>
      </c>
      <c r="D53" s="5">
        <f>10000000*1</f>
        <v>10000000</v>
      </c>
      <c r="E53" s="5">
        <f t="shared" ref="E53:F53" si="10">10000000*2</f>
        <v>20000000</v>
      </c>
      <c r="F53" s="5">
        <f t="shared" si="10"/>
        <v>20000000</v>
      </c>
      <c r="G53" s="2">
        <f t="shared" si="6"/>
        <v>50000000</v>
      </c>
    </row>
    <row r="54" spans="1:7" ht="116.25" x14ac:dyDescent="0.25">
      <c r="A54" s="59"/>
      <c r="B54" s="20" t="s">
        <v>71</v>
      </c>
      <c r="C54" s="47" t="s">
        <v>70</v>
      </c>
      <c r="D54" s="48">
        <f>3000000*2</f>
        <v>6000000</v>
      </c>
      <c r="E54" s="5">
        <f t="shared" ref="E54" si="11">3000000*2</f>
        <v>6000000</v>
      </c>
      <c r="F54" s="5">
        <f>3000000*3</f>
        <v>9000000</v>
      </c>
      <c r="G54" s="2">
        <f t="shared" si="6"/>
        <v>21000000</v>
      </c>
    </row>
    <row r="55" spans="1:7" ht="46.5" x14ac:dyDescent="0.25">
      <c r="A55" s="59"/>
      <c r="B55" s="4" t="s">
        <v>43</v>
      </c>
      <c r="C55" s="15" t="s">
        <v>44</v>
      </c>
      <c r="D55" s="5">
        <f>12000000*1</f>
        <v>12000000</v>
      </c>
      <c r="E55" s="5">
        <f t="shared" ref="E55:F55" si="12">12000000*1</f>
        <v>12000000</v>
      </c>
      <c r="F55" s="5">
        <f t="shared" si="12"/>
        <v>12000000</v>
      </c>
      <c r="G55" s="2">
        <f t="shared" si="6"/>
        <v>36000000</v>
      </c>
    </row>
    <row r="56" spans="1:7" ht="209.25" x14ac:dyDescent="0.25">
      <c r="A56" s="11" t="s">
        <v>45</v>
      </c>
      <c r="B56" s="3" t="s">
        <v>92</v>
      </c>
      <c r="C56" s="17" t="s">
        <v>60</v>
      </c>
      <c r="D56" s="7">
        <f>6000000*2</f>
        <v>12000000</v>
      </c>
      <c r="E56" s="7">
        <f>6000000*3</f>
        <v>18000000</v>
      </c>
      <c r="F56" s="7">
        <f t="shared" ref="F56" si="13">6000000*3</f>
        <v>18000000</v>
      </c>
      <c r="G56" s="2">
        <f t="shared" si="6"/>
        <v>48000000</v>
      </c>
    </row>
    <row r="57" spans="1:7" ht="46.5" x14ac:dyDescent="0.25">
      <c r="A57" s="59" t="s">
        <v>55</v>
      </c>
      <c r="B57" s="4" t="s">
        <v>56</v>
      </c>
      <c r="C57" s="15" t="s">
        <v>19</v>
      </c>
      <c r="D57" s="5"/>
      <c r="E57" s="5">
        <v>15000000</v>
      </c>
      <c r="F57" s="25"/>
      <c r="G57" s="2">
        <f t="shared" si="6"/>
        <v>15000000</v>
      </c>
    </row>
    <row r="58" spans="1:7" ht="116.25" x14ac:dyDescent="0.25">
      <c r="A58" s="59"/>
      <c r="B58" s="4" t="s">
        <v>93</v>
      </c>
      <c r="C58" s="15" t="s">
        <v>46</v>
      </c>
      <c r="D58" s="5"/>
      <c r="E58" s="5">
        <f>40000000</f>
        <v>40000000</v>
      </c>
      <c r="F58" s="25"/>
      <c r="G58" s="2">
        <f t="shared" si="6"/>
        <v>40000000</v>
      </c>
    </row>
    <row r="59" spans="1:7" ht="69.75" x14ac:dyDescent="0.25">
      <c r="A59" s="59"/>
      <c r="B59" s="4" t="s">
        <v>73</v>
      </c>
      <c r="C59" s="15" t="s">
        <v>94</v>
      </c>
      <c r="D59" s="5">
        <v>2000000</v>
      </c>
      <c r="E59" s="5">
        <v>2000000</v>
      </c>
      <c r="F59" s="5">
        <v>2000000</v>
      </c>
      <c r="G59" s="2">
        <f t="shared" si="6"/>
        <v>6000000</v>
      </c>
    </row>
    <row r="60" spans="1:7" ht="69.75" x14ac:dyDescent="0.25">
      <c r="A60" s="59"/>
      <c r="B60" s="4" t="s">
        <v>72</v>
      </c>
      <c r="C60" s="15" t="s">
        <v>94</v>
      </c>
      <c r="D60" s="5">
        <v>1000000</v>
      </c>
      <c r="E60" s="5">
        <v>1000000</v>
      </c>
      <c r="F60" s="5">
        <v>1000000</v>
      </c>
      <c r="G60" s="2">
        <f t="shared" si="6"/>
        <v>3000000</v>
      </c>
    </row>
    <row r="61" spans="1:7" ht="93" x14ac:dyDescent="0.25">
      <c r="A61" s="69" t="s">
        <v>57</v>
      </c>
      <c r="B61" s="20" t="s">
        <v>95</v>
      </c>
      <c r="C61" s="47" t="s">
        <v>77</v>
      </c>
      <c r="D61" s="48">
        <v>50000000</v>
      </c>
      <c r="E61" s="7">
        <v>50000000</v>
      </c>
      <c r="F61" s="5">
        <v>50000000</v>
      </c>
      <c r="G61" s="2">
        <f t="shared" si="6"/>
        <v>150000000</v>
      </c>
    </row>
    <row r="62" spans="1:7" ht="46.5" x14ac:dyDescent="0.25">
      <c r="A62" s="73"/>
      <c r="B62" s="3" t="s">
        <v>75</v>
      </c>
      <c r="C62" s="17" t="s">
        <v>76</v>
      </c>
      <c r="D62" s="7"/>
      <c r="E62" s="7">
        <v>50000000</v>
      </c>
      <c r="F62" s="26"/>
      <c r="G62" s="2">
        <f t="shared" si="6"/>
        <v>50000000</v>
      </c>
    </row>
    <row r="63" spans="1:7" ht="46.5" x14ac:dyDescent="0.25">
      <c r="A63" s="73"/>
      <c r="B63" s="3" t="s">
        <v>53</v>
      </c>
      <c r="C63" s="17" t="s">
        <v>74</v>
      </c>
      <c r="D63" s="7"/>
      <c r="E63" s="7">
        <v>45000000</v>
      </c>
      <c r="F63" s="26"/>
      <c r="G63" s="2">
        <f t="shared" si="6"/>
        <v>45000000</v>
      </c>
    </row>
    <row r="64" spans="1:7" ht="69.75" x14ac:dyDescent="0.25">
      <c r="A64" s="74"/>
      <c r="B64" s="3" t="s">
        <v>96</v>
      </c>
      <c r="C64" s="17" t="s">
        <v>51</v>
      </c>
      <c r="D64" s="7"/>
      <c r="E64" s="7">
        <v>55000000</v>
      </c>
      <c r="F64" s="26"/>
      <c r="G64" s="2">
        <f t="shared" si="6"/>
        <v>55000000</v>
      </c>
    </row>
    <row r="65" spans="1:9" ht="69.75" x14ac:dyDescent="0.25">
      <c r="A65" s="12" t="s">
        <v>47</v>
      </c>
      <c r="B65" s="49" t="s">
        <v>97</v>
      </c>
      <c r="C65" s="47" t="s">
        <v>48</v>
      </c>
      <c r="D65" s="50" t="s">
        <v>136</v>
      </c>
      <c r="E65" s="30" t="s">
        <v>136</v>
      </c>
      <c r="F65" s="30" t="s">
        <v>136</v>
      </c>
      <c r="G65" s="2" t="e">
        <f t="shared" si="6"/>
        <v>#VALUE!</v>
      </c>
    </row>
    <row r="66" spans="1:9" ht="69.75" x14ac:dyDescent="0.25">
      <c r="A66" s="13" t="s">
        <v>58</v>
      </c>
      <c r="B66" s="20" t="s">
        <v>78</v>
      </c>
      <c r="C66" s="47" t="s">
        <v>19</v>
      </c>
      <c r="D66" s="48">
        <v>5000000</v>
      </c>
      <c r="E66" s="5">
        <v>5000000</v>
      </c>
      <c r="F66" s="5">
        <v>5000000</v>
      </c>
      <c r="G66" s="2">
        <f t="shared" si="6"/>
        <v>15000000</v>
      </c>
    </row>
    <row r="67" spans="1:9" ht="116.25" x14ac:dyDescent="0.25">
      <c r="A67" s="75" t="s">
        <v>25</v>
      </c>
      <c r="B67" s="4" t="s">
        <v>99</v>
      </c>
      <c r="C67" s="15" t="s">
        <v>98</v>
      </c>
      <c r="D67" s="5">
        <v>35000000</v>
      </c>
      <c r="E67" s="5">
        <v>35000000</v>
      </c>
      <c r="F67" s="5">
        <v>35000000</v>
      </c>
      <c r="G67" s="2">
        <f t="shared" si="6"/>
        <v>105000000</v>
      </c>
    </row>
    <row r="68" spans="1:9" ht="23.25" x14ac:dyDescent="0.25">
      <c r="A68" s="75"/>
      <c r="B68" s="4" t="s">
        <v>128</v>
      </c>
      <c r="C68" s="15" t="s">
        <v>129</v>
      </c>
      <c r="D68" s="5"/>
      <c r="E68" s="5">
        <v>7000000</v>
      </c>
      <c r="F68" s="25"/>
      <c r="G68" s="2">
        <f t="shared" si="6"/>
        <v>7000000</v>
      </c>
    </row>
    <row r="69" spans="1:9" ht="209.25" x14ac:dyDescent="0.25">
      <c r="A69" s="75"/>
      <c r="B69" s="4" t="s">
        <v>30</v>
      </c>
      <c r="C69" s="15" t="s">
        <v>60</v>
      </c>
      <c r="D69" s="5">
        <f>12*14*1200000</f>
        <v>201600000</v>
      </c>
      <c r="E69" s="5">
        <f t="shared" ref="E69:F69" si="14">12*14*1200000</f>
        <v>201600000</v>
      </c>
      <c r="F69" s="5">
        <f t="shared" si="14"/>
        <v>201600000</v>
      </c>
      <c r="G69" s="2">
        <f t="shared" si="6"/>
        <v>604800000</v>
      </c>
    </row>
    <row r="70" spans="1:9" ht="46.5" x14ac:dyDescent="0.25">
      <c r="A70" s="75"/>
      <c r="B70" s="4" t="s">
        <v>100</v>
      </c>
      <c r="C70" s="15" t="s">
        <v>24</v>
      </c>
      <c r="D70" s="5">
        <f>1.5*10000000</f>
        <v>15000000</v>
      </c>
      <c r="E70" s="5"/>
      <c r="F70" s="25"/>
      <c r="G70" s="2">
        <f t="shared" si="6"/>
        <v>15000000</v>
      </c>
    </row>
    <row r="71" spans="1:9" ht="93" x14ac:dyDescent="0.25">
      <c r="A71" s="14" t="s">
        <v>49</v>
      </c>
      <c r="B71" s="4" t="s">
        <v>101</v>
      </c>
      <c r="C71" s="15" t="s">
        <v>50</v>
      </c>
      <c r="D71" s="5"/>
      <c r="E71" s="5">
        <v>100000000</v>
      </c>
      <c r="F71" s="25"/>
      <c r="G71" s="2">
        <f t="shared" si="6"/>
        <v>100000000</v>
      </c>
    </row>
    <row r="72" spans="1:9" ht="46.5" x14ac:dyDescent="0.25">
      <c r="A72" s="14" t="s">
        <v>26</v>
      </c>
      <c r="B72" s="4" t="s">
        <v>27</v>
      </c>
      <c r="C72" s="15" t="s">
        <v>13</v>
      </c>
      <c r="D72" s="5"/>
      <c r="E72" s="5"/>
      <c r="F72" s="5">
        <v>50000000</v>
      </c>
      <c r="G72" s="2">
        <f t="shared" si="6"/>
        <v>50000000</v>
      </c>
    </row>
    <row r="73" spans="1:9" ht="23.25" x14ac:dyDescent="0.25">
      <c r="A73" s="9" t="s">
        <v>28</v>
      </c>
      <c r="B73" s="3"/>
      <c r="C73" s="17"/>
      <c r="D73" s="8">
        <f>SUM(D45:D72)</f>
        <v>1078060000</v>
      </c>
      <c r="E73" s="8">
        <f>SUM(E45:E72)</f>
        <v>1525560000</v>
      </c>
      <c r="F73" s="8">
        <f>SUM(F45:F72)</f>
        <v>1124640000</v>
      </c>
      <c r="G73" s="2">
        <f t="shared" si="6"/>
        <v>3728260000</v>
      </c>
      <c r="H73" s="29"/>
      <c r="I73" s="29"/>
    </row>
    <row r="74" spans="1:9" ht="23.25" x14ac:dyDescent="0.35">
      <c r="A74" s="19" t="s">
        <v>29</v>
      </c>
      <c r="B74" s="20"/>
      <c r="C74" s="21"/>
      <c r="D74" s="22">
        <f>D43+D73</f>
        <v>1098060000</v>
      </c>
      <c r="E74" s="22">
        <f t="shared" ref="E74:G74" si="15">E43+E73</f>
        <v>1525560000</v>
      </c>
      <c r="F74" s="22">
        <f t="shared" si="15"/>
        <v>1124640000</v>
      </c>
      <c r="G74" s="22">
        <f t="shared" si="15"/>
        <v>3748260000</v>
      </c>
    </row>
    <row r="75" spans="1:9" x14ac:dyDescent="0.25">
      <c r="G75" s="29"/>
    </row>
  </sheetData>
  <mergeCells count="17">
    <mergeCell ref="A46:G46"/>
    <mergeCell ref="A1:G1"/>
    <mergeCell ref="A2:A3"/>
    <mergeCell ref="B2:B3"/>
    <mergeCell ref="C2:C3"/>
    <mergeCell ref="D2:G2"/>
    <mergeCell ref="A4:G4"/>
    <mergeCell ref="A5:A15"/>
    <mergeCell ref="A16:A31"/>
    <mergeCell ref="A33:A37"/>
    <mergeCell ref="A38:A40"/>
    <mergeCell ref="A41:A44"/>
    <mergeCell ref="A47:A52"/>
    <mergeCell ref="A53:A55"/>
    <mergeCell ref="A57:A60"/>
    <mergeCell ref="A61:A64"/>
    <mergeCell ref="A67:A7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PTI-PAI 2023 CM TENGHORY</vt:lpstr>
      <vt:lpstr>PAI 2023 CM TENGHORY</vt:lpstr>
      <vt:lpstr>G1</vt:lpstr>
      <vt:lpstr>G2</vt:lpstr>
      <vt:lpstr>G3</vt:lpstr>
      <vt:lpstr>G4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DIEDHIOU ANSOUMANA</dc:creator>
  <cp:lastModifiedBy>Cheikh</cp:lastModifiedBy>
  <cp:lastPrinted>2023-09-20T11:03:57Z</cp:lastPrinted>
  <dcterms:created xsi:type="dcterms:W3CDTF">2023-09-19T12:06:51Z</dcterms:created>
  <dcterms:modified xsi:type="dcterms:W3CDTF">2023-09-22T13:20:54Z</dcterms:modified>
</cp:coreProperties>
</file>