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eikh\Desktop\"/>
    </mc:Choice>
  </mc:AlternateContent>
  <xr:revisionPtr revIDLastSave="0" documentId="13_ncr:1_{BE24410C-B20B-474F-B97C-2C39A3A5BDF7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Actualisation PTI Tenghori Gr1 " sheetId="1" r:id="rId1"/>
    <sheet name="Final" sheetId="5" r:id="rId2"/>
    <sheet name="Feuil1" sheetId="6" r:id="rId3"/>
    <sheet name="Feuil2" sheetId="7" r:id="rId4"/>
    <sheet name="Groupe 2" sheetId="2" r:id="rId5"/>
    <sheet name="Groupe 3" sheetId="3" r:id="rId6"/>
    <sheet name="Groupe 4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6" l="1"/>
  <c r="G53" i="6"/>
  <c r="G52" i="6"/>
  <c r="G51" i="6"/>
  <c r="G50" i="6"/>
  <c r="G49" i="6"/>
  <c r="G48" i="6"/>
  <c r="G47" i="6"/>
  <c r="G44" i="6"/>
  <c r="G43" i="6"/>
  <c r="E41" i="6"/>
  <c r="G41" i="6" s="1"/>
  <c r="G40" i="6"/>
  <c r="G39" i="6"/>
  <c r="E38" i="6"/>
  <c r="D38" i="6"/>
  <c r="G38" i="6" s="1"/>
  <c r="G37" i="6"/>
  <c r="G36" i="6"/>
  <c r="G30" i="6"/>
  <c r="F28" i="6"/>
  <c r="F55" i="6" s="1"/>
  <c r="F56" i="6" s="1"/>
  <c r="E28" i="6"/>
  <c r="E55" i="6" s="1"/>
  <c r="E56" i="6" s="1"/>
  <c r="D28" i="6"/>
  <c r="D55" i="6" s="1"/>
  <c r="D56" i="6" s="1"/>
  <c r="G26" i="6"/>
  <c r="G25" i="6"/>
  <c r="G24" i="6"/>
  <c r="G21" i="6"/>
  <c r="G20" i="6"/>
  <c r="G17" i="6"/>
  <c r="G16" i="6"/>
  <c r="G15" i="6"/>
  <c r="G14" i="6"/>
  <c r="G13" i="6"/>
  <c r="G12" i="6"/>
  <c r="G11" i="6"/>
  <c r="G10" i="6"/>
  <c r="G9" i="6"/>
  <c r="G8" i="6"/>
  <c r="G7" i="6"/>
  <c r="G6" i="6"/>
  <c r="G28" i="6" s="1"/>
  <c r="G55" i="6" s="1"/>
  <c r="G5" i="6"/>
  <c r="G56" i="6" l="1"/>
  <c r="G52" i="5"/>
  <c r="G51" i="5"/>
  <c r="G50" i="5"/>
  <c r="G49" i="5"/>
  <c r="G47" i="5"/>
  <c r="G44" i="5"/>
  <c r="G43" i="5"/>
  <c r="E41" i="5"/>
  <c r="G41" i="5" s="1"/>
  <c r="G40" i="5"/>
  <c r="E38" i="5"/>
  <c r="D38" i="5"/>
  <c r="G38" i="5" s="1"/>
  <c r="G37" i="5"/>
  <c r="G36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54" i="5"/>
  <c r="G53" i="5"/>
  <c r="F50" i="4"/>
  <c r="G48" i="5"/>
  <c r="G39" i="5"/>
  <c r="G30" i="5"/>
  <c r="D28" i="5"/>
  <c r="D55" i="5" s="1"/>
  <c r="D56" i="5" s="1"/>
  <c r="F28" i="5"/>
  <c r="F55" i="5" s="1"/>
  <c r="F56" i="5" s="1"/>
  <c r="E28" i="5"/>
  <c r="E55" i="5" s="1"/>
  <c r="E56" i="5" s="1"/>
  <c r="G26" i="5"/>
  <c r="G25" i="5"/>
  <c r="G24" i="5"/>
  <c r="G21" i="5"/>
  <c r="G20" i="5"/>
  <c r="G28" i="5"/>
  <c r="G55" i="5" l="1"/>
  <c r="G56" i="5" s="1"/>
  <c r="G60" i="4"/>
  <c r="G59" i="4"/>
  <c r="G58" i="4"/>
  <c r="F57" i="4"/>
  <c r="E57" i="4"/>
  <c r="D57" i="4"/>
  <c r="G56" i="4"/>
  <c r="G55" i="4"/>
  <c r="G54" i="4"/>
  <c r="G53" i="4"/>
  <c r="G52" i="4"/>
  <c r="G51" i="4"/>
  <c r="E50" i="4"/>
  <c r="G50" i="4" s="1"/>
  <c r="G49" i="4"/>
  <c r="G46" i="4"/>
  <c r="G45" i="4"/>
  <c r="E43" i="4"/>
  <c r="G43" i="4" s="1"/>
  <c r="G42" i="4"/>
  <c r="E41" i="4"/>
  <c r="G41" i="4" s="1"/>
  <c r="G40" i="4"/>
  <c r="G39" i="4"/>
  <c r="E38" i="4"/>
  <c r="D38" i="4"/>
  <c r="G38" i="4" s="1"/>
  <c r="G37" i="4"/>
  <c r="G36" i="4"/>
  <c r="G35" i="4"/>
  <c r="G34" i="4"/>
  <c r="E33" i="4"/>
  <c r="E32" i="4"/>
  <c r="D32" i="4"/>
  <c r="D61" i="4" s="1"/>
  <c r="G29" i="4"/>
  <c r="G28" i="4"/>
  <c r="G27" i="4"/>
  <c r="G26" i="4"/>
  <c r="F25" i="4"/>
  <c r="E25" i="4"/>
  <c r="G25" i="4" s="1"/>
  <c r="D25" i="4"/>
  <c r="G24" i="4"/>
  <c r="G23" i="4"/>
  <c r="G22" i="4"/>
  <c r="E21" i="4"/>
  <c r="G21" i="4" s="1"/>
  <c r="G20" i="4"/>
  <c r="G19" i="4"/>
  <c r="F18" i="4"/>
  <c r="G18" i="4" s="1"/>
  <c r="E18" i="4"/>
  <c r="D18" i="4"/>
  <c r="F17" i="4"/>
  <c r="E17" i="4"/>
  <c r="D17" i="4"/>
  <c r="E16" i="4"/>
  <c r="G16" i="4" s="1"/>
  <c r="E15" i="4"/>
  <c r="G15" i="4" s="1"/>
  <c r="G14" i="4"/>
  <c r="G13" i="4"/>
  <c r="G12" i="4"/>
  <c r="G11" i="4"/>
  <c r="G10" i="4"/>
  <c r="G9" i="4"/>
  <c r="G8" i="4"/>
  <c r="D7" i="4"/>
  <c r="G7" i="4" s="1"/>
  <c r="G6" i="4"/>
  <c r="G5" i="4"/>
  <c r="G57" i="4" l="1"/>
  <c r="E61" i="4"/>
  <c r="F61" i="4"/>
  <c r="F30" i="4"/>
  <c r="F62" i="4" s="1"/>
  <c r="G32" i="4"/>
  <c r="G17" i="4"/>
  <c r="G30" i="4" s="1"/>
  <c r="D30" i="4"/>
  <c r="D62" i="4" s="1"/>
  <c r="G33" i="4"/>
  <c r="G61" i="4" s="1"/>
  <c r="E30" i="4"/>
  <c r="E62" i="4" l="1"/>
  <c r="G62" i="4"/>
  <c r="F17" i="3"/>
  <c r="F18" i="3" s="1"/>
  <c r="G16" i="3"/>
  <c r="G15" i="3"/>
  <c r="E14" i="3"/>
  <c r="G14" i="3" s="1"/>
  <c r="E13" i="3"/>
  <c r="D13" i="3"/>
  <c r="G12" i="3"/>
  <c r="G11" i="3"/>
  <c r="G13" i="3" l="1"/>
  <c r="E17" i="3"/>
  <c r="E18" i="3" s="1"/>
  <c r="D17" i="3"/>
  <c r="D18" i="3" s="1"/>
  <c r="G5" i="3"/>
  <c r="G17" i="3" s="1"/>
  <c r="G18" i="3" s="1"/>
  <c r="G30" i="2" l="1"/>
  <c r="G29" i="2"/>
  <c r="G28" i="2"/>
  <c r="G25" i="2"/>
  <c r="F24" i="2"/>
  <c r="E24" i="2"/>
  <c r="D24" i="2"/>
  <c r="G24" i="2" s="1"/>
  <c r="E21" i="2"/>
  <c r="G21" i="2" s="1"/>
  <c r="G20" i="2"/>
  <c r="G19" i="2"/>
  <c r="F18" i="2"/>
  <c r="E18" i="2"/>
  <c r="D18" i="2"/>
  <c r="F17" i="2"/>
  <c r="E17" i="2"/>
  <c r="D17" i="2"/>
  <c r="G17" i="2" s="1"/>
  <c r="E16" i="2"/>
  <c r="G16" i="2" s="1"/>
  <c r="E15" i="2"/>
  <c r="G14" i="2"/>
  <c r="G13" i="2"/>
  <c r="G12" i="2"/>
  <c r="G11" i="2"/>
  <c r="G10" i="2"/>
  <c r="G9" i="2"/>
  <c r="G8" i="2"/>
  <c r="D7" i="2"/>
  <c r="G7" i="2" s="1"/>
  <c r="G6" i="2"/>
  <c r="G5" i="2"/>
  <c r="F32" i="2" l="1"/>
  <c r="F33" i="2" s="1"/>
  <c r="G18" i="2"/>
  <c r="E32" i="2"/>
  <c r="E33" i="2" s="1"/>
  <c r="G15" i="2"/>
  <c r="G32" i="2" s="1"/>
  <c r="G33" i="2" s="1"/>
  <c r="D32" i="2"/>
  <c r="D33" i="2" s="1"/>
  <c r="D22" i="1" l="1"/>
  <c r="D23" i="1" s="1"/>
</calcChain>
</file>

<file path=xl/sharedStrings.xml><?xml version="1.0" encoding="utf-8"?>
<sst xmlns="http://schemas.openxmlformats.org/spreadsheetml/2006/main" count="626" uniqueCount="175">
  <si>
    <t>PLAN TRIENNAL D’INVESTISSEMENTS DE TENGHORI (2023-2025)</t>
  </si>
  <si>
    <t xml:space="preserve">ACTIONS </t>
  </si>
  <si>
    <t>LOCALISATION</t>
  </si>
  <si>
    <t xml:space="preserve">BUDGET </t>
  </si>
  <si>
    <t>TOTAL</t>
  </si>
  <si>
    <t>Secteurs sociaux</t>
  </si>
  <si>
    <t>SANTE</t>
  </si>
  <si>
    <t>Construction , équipement et clôture de 02 postes de santé</t>
  </si>
  <si>
    <t>Tenghory Barouck , Château d'eau  sud</t>
  </si>
  <si>
    <t>Construction de 02 logements ( sage femme, ICP) poste de santé</t>
  </si>
  <si>
    <t xml:space="preserve">Tenghory Arrondissement </t>
  </si>
  <si>
    <t>Achèvement et équipement d'une maternité</t>
  </si>
  <si>
    <t>Badiouré</t>
  </si>
  <si>
    <t xml:space="preserve">Réhabilitation et équipement de la case </t>
  </si>
  <si>
    <t>Falmère</t>
  </si>
  <si>
    <t>Construction des murs de clôtures des postes du case de santé( 140 m)</t>
  </si>
  <si>
    <t>Oubéme</t>
  </si>
  <si>
    <t>Achèvement et équipement du case de santé</t>
  </si>
  <si>
    <t>kafesse</t>
  </si>
  <si>
    <t>Equipement de la case de santé</t>
  </si>
  <si>
    <t>Diakine</t>
  </si>
  <si>
    <t xml:space="preserve">Acquisition de  02 ambulances  des postes de santé de la commune </t>
  </si>
  <si>
    <t>Commune Tenghory</t>
  </si>
  <si>
    <t>EDUCATION</t>
  </si>
  <si>
    <t xml:space="preserve">Construction et équipement de 09 salles de classe( Djilondine = 02,  = Tenghory Trans gambienne = 05,  Nialor = 02 ) </t>
  </si>
  <si>
    <t>Djilondine, Tenghory Trans gambienne ,  Nialor</t>
  </si>
  <si>
    <t>Construction et équipement d'1 école maternelles</t>
  </si>
  <si>
    <t>Réhabilitation et équipement d' 1 école maternelle</t>
  </si>
  <si>
    <t xml:space="preserve">Construction d'une école élémentaire de 03  salles de classe </t>
  </si>
  <si>
    <t>Thianghouth</t>
  </si>
  <si>
    <t>ENERGIE</t>
  </si>
  <si>
    <t>Extension 1,5km</t>
  </si>
  <si>
    <t>TOURISME</t>
  </si>
  <si>
    <t>Construction d'un village artisanal</t>
  </si>
  <si>
    <t>Sous-total 2</t>
  </si>
  <si>
    <t>Total</t>
  </si>
  <si>
    <t>construction dun mur de cloture dun poste de sante</t>
  </si>
  <si>
    <t>tendieme</t>
  </si>
  <si>
    <t xml:space="preserve">Electrification en lampadaires solaires </t>
  </si>
  <si>
    <t>Djilondine, Niassarang, Kassila, Kaoundioul, Djiva, Takeme,Piran,Boutolatte, Bindago Eguilaye,</t>
  </si>
  <si>
    <t>Construction des murs de clôture de 2 postes de santés sur 700m chacun</t>
  </si>
  <si>
    <t>Tendieme, Mangoulé centre</t>
  </si>
  <si>
    <t>Construction et équipement d'une case de santé</t>
  </si>
  <si>
    <t>Diarone</t>
  </si>
  <si>
    <t xml:space="preserve">Clôture de la case de santé sur 300 m </t>
  </si>
  <si>
    <t>Construction du murs de clôture du lycée sur 800 m</t>
  </si>
  <si>
    <t>Réhabilitation des CEM (03)  (Tenghory Commune = 10 classes et murs de clôture = 800m; Tendieme = 03 classes et murs de clôture = 800m;  soutou =4 classes et murs de clôture = 800m)</t>
  </si>
  <si>
    <t>Tenghory commune, Tendieme, Soutou</t>
  </si>
  <si>
    <t>HYDRAULIQUE</t>
  </si>
  <si>
    <t>Extension du reseau d'alimentation en eau potable 4 km 2023</t>
  </si>
  <si>
    <t>Petit Koulaye, Tenghori Trans Gambienne(Zone Barouck)</t>
  </si>
  <si>
    <t>ASSAINISSEMENT</t>
  </si>
  <si>
    <t>Aménagement de 5 passerelles/2024</t>
  </si>
  <si>
    <t>Tenghori Trans Gambienne</t>
  </si>
  <si>
    <t>Collecte d'ordures et de dépôt(5 charrettes et 5 tricycles)/2025</t>
  </si>
  <si>
    <t>Tenghory, Niamone, Bignona</t>
  </si>
  <si>
    <t xml:space="preserve"> </t>
  </si>
  <si>
    <t>ENVIRONNEMENT ET CADRE DE VIE</t>
  </si>
  <si>
    <t>Création d'une pépinière communautaire par zone/2023</t>
  </si>
  <si>
    <t>JEUNESSE/SPORTS/ CULTURE/LOISIRS</t>
  </si>
  <si>
    <t>Rénovation des foyers des jeunes/2024</t>
  </si>
  <si>
    <t>Tenghory Arrondissement , Koutenghor, Koulaye, Falmeré</t>
  </si>
  <si>
    <t>Sous-total 1</t>
  </si>
  <si>
    <t>Secteurs économiques</t>
  </si>
  <si>
    <t>AGRICULTURE</t>
  </si>
  <si>
    <t>Acquisition de 05  tracteurs et 05 motoculteurs</t>
  </si>
  <si>
    <t>ELEVAGE</t>
  </si>
  <si>
    <t>Tenghori Arrondissement, Koulaye, Oubème, Niassarang et Tandième</t>
  </si>
  <si>
    <t xml:space="preserve">Réhabilitation de 04 abreuvoirs </t>
  </si>
  <si>
    <t xml:space="preserve">Construction de 3 fourrières </t>
  </si>
  <si>
    <t>Koulaye , Koutenghor , Mangoulé</t>
  </si>
  <si>
    <t>PECHE</t>
  </si>
  <si>
    <t>Construction de 10 bassins pisciculture et acquisition de matériels adéquat</t>
  </si>
  <si>
    <t>Tenghory</t>
  </si>
  <si>
    <t>TRANSPORT ET COMMUNICATION</t>
  </si>
  <si>
    <t>Extension du réseau téléphonique avec implantation de 04 antennes paraboliques</t>
  </si>
  <si>
    <t xml:space="preserve">Mangoulé,Kaoudioul,  Tenghori </t>
  </si>
  <si>
    <t>PM</t>
  </si>
  <si>
    <t>INDUSTRIE/MINES</t>
  </si>
  <si>
    <t xml:space="preserve">Construction d'une unité de transformation et de conditionnement de produits </t>
  </si>
  <si>
    <t>Tenghori</t>
  </si>
  <si>
    <t>Fonçage d'un forage et réseau de 30km( Mangoulé)  et construction d'un château d'eau (Petit koulaye)</t>
  </si>
  <si>
    <t>Mangoulé, Petit Koulaye</t>
  </si>
  <si>
    <t>Densification d'un réseau hydraulique sur 25km</t>
  </si>
  <si>
    <t>Tendième</t>
  </si>
  <si>
    <t xml:space="preserve">Aménagement de voies de circulation </t>
  </si>
  <si>
    <t xml:space="preserve">Tenghory - Trans gambienne , Tenghory Arrondissement </t>
  </si>
  <si>
    <t xml:space="preserve">Construction de  50 latrines publiques </t>
  </si>
  <si>
    <t>Gestion des ordures ménagères ( ramassage et création des dépôt d'ordures et relance de l'inter territorialité )</t>
  </si>
  <si>
    <t xml:space="preserve">Création de 25 bois d' écoles et  de villages </t>
  </si>
  <si>
    <t>kalounaye</t>
  </si>
  <si>
    <t>Construction de 05 terrains de sport multi-fonctionnel</t>
  </si>
  <si>
    <t>Tenghory Arrondissement , Tendième, Oubéne , Kafesse , Tenghory Trans gambienne</t>
  </si>
  <si>
    <t xml:space="preserve">Construction d'un centre polyvalent </t>
  </si>
  <si>
    <t>Tenghory Trans gambienne</t>
  </si>
  <si>
    <t>Tenghory Arrondissement , Koulaye, Oubéne , Niassarang, Tendième</t>
  </si>
  <si>
    <t>Construction de la clôture de la ferme de kafesse de 03 km de périmètre</t>
  </si>
  <si>
    <t>Kafesse</t>
  </si>
  <si>
    <t>Construction d'un magasin de stockage</t>
  </si>
  <si>
    <t>Tenghory Arrondissement ( chef de la commune)</t>
  </si>
  <si>
    <t xml:space="preserve">Aménagement de 05 mares pastorales </t>
  </si>
  <si>
    <t>Tendieme, Falmère, Tenghory Arrondissement, Niassarang</t>
  </si>
  <si>
    <t xml:space="preserve">Création d'un abreuvoir </t>
  </si>
  <si>
    <t xml:space="preserve">Badiouré </t>
  </si>
  <si>
    <t xml:space="preserve">Construction de 05 parcs de vaccins </t>
  </si>
  <si>
    <t>Tenghory Arrondissement , Koulaye , Oubéne , Niassarang, Tendieme</t>
  </si>
  <si>
    <t xml:space="preserve">Construction de 03 fourrière </t>
  </si>
  <si>
    <t>Kalounaye, Koutenghor, Mangouléne</t>
  </si>
  <si>
    <t xml:space="preserve">Réhabilitation fourrière </t>
  </si>
  <si>
    <t>Tenghory Arrondissement</t>
  </si>
  <si>
    <t>FORESTERIE</t>
  </si>
  <si>
    <t>Création d'une pépinière communautaire</t>
  </si>
  <si>
    <t>Acquisition de matériel contre les feux de brousse ( 400 brouettes, 400 pelles, 400 coupe-coupe, 400 bottes, 400 râteaux, 400 arrosoirs, 200 pulvérisateurs )</t>
  </si>
  <si>
    <t>COMMERCE ET ARTISANAT</t>
  </si>
  <si>
    <t xml:space="preserve">Construction d'une unité de transformation de fruits et équipement/ </t>
  </si>
  <si>
    <t>Construction des pistes dans la commune de Tenghory de 61 km ( Axe koulaye- Kafesse = 25 km;  Axe Bindage- Djilonguine = 25 km ; Axe Tenghory Arrondissement- Mangoulé centre - Badjimal = 27 km)</t>
  </si>
  <si>
    <t xml:space="preserve"> koulaye- Kafesse ;  Bindage- Djilonguine ; Tenghory Arrondissement- Mangoulé centre - Badjimal </t>
  </si>
  <si>
    <t>extension du réseau téléphonique avec implantation de 04 antennes paraboliques</t>
  </si>
  <si>
    <t xml:space="preserve">Construction de 05 ouvrages de franchissement </t>
  </si>
  <si>
    <t>MICROFINANCE</t>
  </si>
  <si>
    <r>
      <t xml:space="preserve">Réhabilitation et équipement de </t>
    </r>
    <r>
      <rPr>
        <b/>
        <sz val="11"/>
        <color theme="1"/>
        <rFont val="Times New Roman"/>
        <family val="1"/>
      </rPr>
      <t>10 unités</t>
    </r>
    <r>
      <rPr>
        <sz val="11"/>
        <color theme="1"/>
        <rFont val="Times New Roman"/>
        <family val="1"/>
      </rPr>
      <t xml:space="preserve"> d' information et de formation en appui aux filières agricoles</t>
    </r>
  </si>
  <si>
    <t>CommuneTenghory</t>
  </si>
  <si>
    <t>Extension du réseau électrique ( pose d'un poste transformateur MT sur 30 km)</t>
  </si>
  <si>
    <t>Mangoule</t>
  </si>
  <si>
    <t>Electrification 25km( Djilondine, Niassarang, Kassila, Kaoundioul ); électrification 4km ( Djiva, Takeme) , électrification 03 km ( Djimakakor)</t>
  </si>
  <si>
    <t>Djilondine, Niassarang, Kassila, Kaoundioul ,  Djiva, Takeme  , Djimakakor</t>
  </si>
  <si>
    <t>Electrification en lampadaires solaire sur 600</t>
  </si>
  <si>
    <t>Tenghory Arrondissement , Tenghory Trans gambienne</t>
  </si>
  <si>
    <t>Construction d'une unité de transformation et de conditionnement dans la fermes de kafesse</t>
  </si>
  <si>
    <t>Achèvement et équipement de la case de santé</t>
  </si>
  <si>
    <t xml:space="preserve">Electrifications sur 25km( Djilondine, Niassarang, Kassila, Kaoundioul ); électrification ( Djiwa, Takeme, Piran, Boutolatte, Bindago  </t>
  </si>
  <si>
    <t>Extension du réseau électrique de1,5km</t>
  </si>
  <si>
    <t>Tenghory Arrondissement , Tenghory Trans gambienne, Djilondine, Niassarang ,Kassila, Kaoudioul, Djiwa , Takeme, Piran, Boutolatte, Bindago, Djimakakor, Eguilaye</t>
  </si>
  <si>
    <t>Construction de latrine publique, six latrines par zone (6 latrine/zone)/2024</t>
  </si>
  <si>
    <t>Tenghory, Soutou, Mangoulène Centre, Oubème, Koulaye, Tandimane, Koutenghor, Bindago</t>
  </si>
  <si>
    <t>Création d'un bois d' écoles par zone /2025</t>
  </si>
  <si>
    <t>Création de deux bois villageois par zone /2025</t>
  </si>
  <si>
    <t>Aménagement d'une aire de jeux par zone/2023</t>
  </si>
  <si>
    <t>Construction d'un centre polyvalent/2023</t>
  </si>
  <si>
    <t>x</t>
  </si>
  <si>
    <t>Acquisition de 8 tracteurs</t>
  </si>
  <si>
    <t>Acquisition de 8 motoculteurs</t>
  </si>
  <si>
    <t>xxx</t>
  </si>
  <si>
    <t>xx</t>
  </si>
  <si>
    <t xml:space="preserve">Construction de 5 parcs de vaccination </t>
  </si>
  <si>
    <t>Acquisition de 8 batteuses à riz par zone</t>
  </si>
  <si>
    <t>Acquisition de 8 batteuses à maïs par zone</t>
  </si>
  <si>
    <t>Acquisition de 8 batteuses à mil par zone</t>
  </si>
  <si>
    <t>Réhabilitation et équipement de blocs maraîchers</t>
  </si>
  <si>
    <t>Tenghory, Soutou, Piran, Diarone, Falmèré, Badiouré, Tandième, Katenghor</t>
  </si>
  <si>
    <t>Tendième, Falmère, Tenghory Arrondissement, Niassarang,Badiouré,Koulaye,Oubème</t>
  </si>
  <si>
    <t xml:space="preserve">Réhabilitation de 07 abreuvoirs </t>
  </si>
  <si>
    <r>
      <t>Construction et équipement de 8 kits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piscicol dans chaque zone-</t>
    </r>
  </si>
  <si>
    <t>Organisation de campagne de reboisement</t>
  </si>
  <si>
    <t>Création de parfeux vert et ouverture de parfeux</t>
  </si>
  <si>
    <t>Mangoulène Centre</t>
  </si>
  <si>
    <t>Construction d'une Chambre Froide</t>
  </si>
  <si>
    <t>Soutou</t>
  </si>
  <si>
    <t>Tenghory Arrondissement, Tenghory Trans gambienne et Badiouré</t>
  </si>
  <si>
    <t>Construction de 03 marchés et équipement</t>
  </si>
  <si>
    <t>Ouverture de lignes de crédits pour les activités génératrices de revenus</t>
  </si>
  <si>
    <t>Construction d'un centre polyvalent</t>
  </si>
  <si>
    <t>Aménagement d'une aire de jeux par zone</t>
  </si>
  <si>
    <t>Rénovation des foyers des jeunes</t>
  </si>
  <si>
    <t>Création de deux bois villageois par zone</t>
  </si>
  <si>
    <t>Création d'un bois d' écoles par zone</t>
  </si>
  <si>
    <t>Création d'une pépinière communautaire par zone</t>
  </si>
  <si>
    <t>Construction de latrine publique, six latrines par zone (6 latrine/zone)</t>
  </si>
  <si>
    <t>Collecte d'ordures et de dépôt(5 charrettes et 5 tricycles)</t>
  </si>
  <si>
    <t>Aménagement de 5 passerelles</t>
  </si>
  <si>
    <t xml:space="preserve">Extension du reseau d'alimentation en eau potable 4 km </t>
  </si>
  <si>
    <t>Djilondine, Niassarang, Kassila, Kaoundioul, Djiwa, Takeme,Piran,Boutolatte, Bindago Eguilaye,</t>
  </si>
  <si>
    <t>Création de par feux vert et ouverture de par feux</t>
  </si>
  <si>
    <t>Djilondine, Niassarang, Kassila, Kaoundioul, Djiwa, Takeme,Piran,Boutolatte, Bindago, Eguilaye,</t>
  </si>
  <si>
    <t>Achévement de 02 logements ( sage femme, ICP) poste de santé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</si>
</sst>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C_F_A_-;\-* #,##0.00\ _C_F_A_-;_-* &quot;-&quot;??\ _C_F_A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165" fontId="6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7" fillId="0" borderId="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165" fontId="5" fillId="5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wrapText="1"/>
    </xf>
    <xf numFmtId="165" fontId="5" fillId="2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165" fontId="6" fillId="6" borderId="1" xfId="1" applyNumberFormat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20" fontId="6" fillId="6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20" fontId="5" fillId="0" borderId="1" xfId="1" applyNumberFormat="1" applyFont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8" borderId="1" xfId="0" applyFont="1" applyFill="1" applyBorder="1" applyAlignment="1">
      <alignment horizontal="left" vertical="center" wrapText="1"/>
    </xf>
    <xf numFmtId="165" fontId="6" fillId="8" borderId="1" xfId="1" applyNumberFormat="1" applyFont="1" applyFill="1" applyBorder="1" applyAlignment="1">
      <alignment horizontal="center" vertical="center"/>
    </xf>
    <xf numFmtId="165" fontId="5" fillId="8" borderId="1" xfId="1" applyNumberFormat="1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20" fontId="6" fillId="4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wrapText="1"/>
    </xf>
    <xf numFmtId="0" fontId="10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zoomScale="95" zoomScaleNormal="95" workbookViewId="0">
      <pane ySplit="3" topLeftCell="A4" activePane="bottomLeft" state="frozen"/>
      <selection pane="bottomLeft" activeCell="K8" sqref="K8"/>
    </sheetView>
  </sheetViews>
  <sheetFormatPr baseColWidth="10" defaultRowHeight="15" x14ac:dyDescent="0.25"/>
  <cols>
    <col min="1" max="1" width="20.42578125" customWidth="1"/>
    <col min="2" max="2" width="26.42578125" customWidth="1"/>
    <col min="3" max="3" width="33.42578125" customWidth="1"/>
    <col min="4" max="4" width="12.42578125" bestFit="1" customWidth="1"/>
  </cols>
  <sheetData>
    <row r="1" spans="1:4" ht="22.5" x14ac:dyDescent="0.25">
      <c r="A1" s="48" t="s">
        <v>0</v>
      </c>
      <c r="B1" s="48"/>
      <c r="C1" s="48"/>
      <c r="D1" s="48"/>
    </row>
    <row r="2" spans="1:4" ht="15.75" x14ac:dyDescent="0.25">
      <c r="A2" s="49"/>
      <c r="B2" s="50" t="s">
        <v>1</v>
      </c>
      <c r="C2" s="50" t="s">
        <v>2</v>
      </c>
      <c r="D2" s="2" t="s">
        <v>3</v>
      </c>
    </row>
    <row r="3" spans="1:4" ht="15.75" x14ac:dyDescent="0.25">
      <c r="A3" s="49"/>
      <c r="B3" s="50"/>
      <c r="C3" s="50"/>
      <c r="D3" s="1">
        <v>2023</v>
      </c>
    </row>
    <row r="4" spans="1:4" ht="20.25" x14ac:dyDescent="0.25">
      <c r="A4" s="46" t="s">
        <v>5</v>
      </c>
      <c r="B4" s="47"/>
      <c r="C4" s="47"/>
      <c r="D4" s="47"/>
    </row>
    <row r="5" spans="1:4" ht="30" x14ac:dyDescent="0.25">
      <c r="A5" s="44" t="s">
        <v>6</v>
      </c>
      <c r="B5" s="3" t="s">
        <v>36</v>
      </c>
      <c r="C5" s="4" t="s">
        <v>37</v>
      </c>
      <c r="D5" s="5">
        <v>14000000</v>
      </c>
    </row>
    <row r="6" spans="1:4" ht="30" x14ac:dyDescent="0.25">
      <c r="A6" s="44"/>
      <c r="B6" s="7" t="s">
        <v>7</v>
      </c>
      <c r="C6" s="4" t="s">
        <v>8</v>
      </c>
      <c r="D6" s="5">
        <v>47000000</v>
      </c>
    </row>
    <row r="7" spans="1:4" ht="45" x14ac:dyDescent="0.25">
      <c r="A7" s="44"/>
      <c r="B7" s="7" t="s">
        <v>9</v>
      </c>
      <c r="C7" s="4" t="s">
        <v>10</v>
      </c>
      <c r="D7" s="5">
        <v>34000000</v>
      </c>
    </row>
    <row r="8" spans="1:4" ht="30" x14ac:dyDescent="0.25">
      <c r="A8" s="44"/>
      <c r="B8" s="7" t="s">
        <v>11</v>
      </c>
      <c r="C8" s="4" t="s">
        <v>12</v>
      </c>
      <c r="D8" s="5">
        <v>10000000</v>
      </c>
    </row>
    <row r="9" spans="1:4" ht="30" x14ac:dyDescent="0.25">
      <c r="A9" s="44"/>
      <c r="B9" s="7" t="s">
        <v>13</v>
      </c>
      <c r="C9" s="4" t="s">
        <v>14</v>
      </c>
      <c r="D9" s="5"/>
    </row>
    <row r="10" spans="1:4" ht="45" x14ac:dyDescent="0.25">
      <c r="A10" s="44"/>
      <c r="B10" s="7" t="s">
        <v>15</v>
      </c>
      <c r="C10" s="4" t="s">
        <v>16</v>
      </c>
      <c r="D10" s="5">
        <v>5600000</v>
      </c>
    </row>
    <row r="11" spans="1:4" ht="30" x14ac:dyDescent="0.25">
      <c r="A11" s="44"/>
      <c r="B11" s="7" t="s">
        <v>129</v>
      </c>
      <c r="C11" s="4" t="s">
        <v>18</v>
      </c>
      <c r="D11" s="5"/>
    </row>
    <row r="12" spans="1:4" ht="30" x14ac:dyDescent="0.25">
      <c r="A12" s="44"/>
      <c r="B12" s="3" t="s">
        <v>19</v>
      </c>
      <c r="C12" s="4" t="s">
        <v>20</v>
      </c>
      <c r="D12" s="5">
        <v>3500000</v>
      </c>
    </row>
    <row r="13" spans="1:4" ht="45" x14ac:dyDescent="0.25">
      <c r="A13" s="44"/>
      <c r="B13" s="7" t="s">
        <v>21</v>
      </c>
      <c r="C13" s="7" t="s">
        <v>22</v>
      </c>
      <c r="D13" s="8"/>
    </row>
    <row r="14" spans="1:4" ht="75" x14ac:dyDescent="0.25">
      <c r="A14" s="44" t="s">
        <v>23</v>
      </c>
      <c r="B14" s="7" t="s">
        <v>24</v>
      </c>
      <c r="C14" s="7" t="s">
        <v>25</v>
      </c>
      <c r="D14" s="5">
        <v>27000000</v>
      </c>
    </row>
    <row r="15" spans="1:4" ht="30" x14ac:dyDescent="0.25">
      <c r="A15" s="44"/>
      <c r="B15" s="7" t="s">
        <v>26</v>
      </c>
      <c r="C15" s="7" t="s">
        <v>10</v>
      </c>
      <c r="D15" s="5"/>
    </row>
    <row r="16" spans="1:4" ht="30" x14ac:dyDescent="0.25">
      <c r="A16" s="44"/>
      <c r="B16" s="7" t="s">
        <v>27</v>
      </c>
      <c r="C16" s="7" t="s">
        <v>18</v>
      </c>
      <c r="D16" s="5"/>
    </row>
    <row r="17" spans="1:4" ht="45" x14ac:dyDescent="0.25">
      <c r="A17" s="44"/>
      <c r="B17" s="7" t="s">
        <v>28</v>
      </c>
      <c r="C17" s="7" t="s">
        <v>29</v>
      </c>
      <c r="D17" s="5"/>
    </row>
    <row r="18" spans="1:4" ht="90" x14ac:dyDescent="0.25">
      <c r="A18" s="45" t="s">
        <v>30</v>
      </c>
      <c r="B18" s="7" t="s">
        <v>130</v>
      </c>
      <c r="C18" s="7" t="s">
        <v>39</v>
      </c>
      <c r="D18" s="5">
        <v>15000000</v>
      </c>
    </row>
    <row r="19" spans="1:4" ht="75" x14ac:dyDescent="0.25">
      <c r="A19" s="45"/>
      <c r="B19" s="7" t="s">
        <v>38</v>
      </c>
      <c r="C19" s="7" t="s">
        <v>132</v>
      </c>
      <c r="D19" s="5">
        <v>300000000</v>
      </c>
    </row>
    <row r="20" spans="1:4" ht="30" x14ac:dyDescent="0.25">
      <c r="A20" s="45"/>
      <c r="B20" s="7" t="s">
        <v>131</v>
      </c>
      <c r="C20" s="7" t="s">
        <v>29</v>
      </c>
      <c r="D20" s="5">
        <v>5000000</v>
      </c>
    </row>
    <row r="21" spans="1:4" ht="30" x14ac:dyDescent="0.25">
      <c r="A21" s="12" t="s">
        <v>32</v>
      </c>
      <c r="B21" s="7" t="s">
        <v>33</v>
      </c>
      <c r="C21" s="7" t="s">
        <v>14</v>
      </c>
      <c r="D21" s="5">
        <v>50000000</v>
      </c>
    </row>
    <row r="22" spans="1:4" x14ac:dyDescent="0.25">
      <c r="A22" s="9" t="s">
        <v>34</v>
      </c>
      <c r="B22" s="10"/>
      <c r="C22" s="10"/>
      <c r="D22" s="11">
        <f>SUM(D18:D21)</f>
        <v>370000000</v>
      </c>
    </row>
    <row r="23" spans="1:4" ht="15.75" x14ac:dyDescent="0.25">
      <c r="A23" s="13" t="s">
        <v>35</v>
      </c>
      <c r="B23" s="14"/>
      <c r="C23" s="15"/>
      <c r="D23" s="16" t="e">
        <f>#REF!+D22</f>
        <v>#REF!</v>
      </c>
    </row>
    <row r="37" ht="63" customHeight="1" x14ac:dyDescent="0.25"/>
    <row r="38" ht="34.5" customHeight="1" x14ac:dyDescent="0.25"/>
    <row r="39" ht="50.25" customHeight="1" x14ac:dyDescent="0.25"/>
    <row r="41" ht="32.25" customHeight="1" x14ac:dyDescent="0.25"/>
  </sheetData>
  <mergeCells count="8">
    <mergeCell ref="A5:A13"/>
    <mergeCell ref="A14:A17"/>
    <mergeCell ref="A18:A20"/>
    <mergeCell ref="A4:D4"/>
    <mergeCell ref="A1:D1"/>
    <mergeCell ref="A2:A3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4307-691D-4CA7-B9FB-5745F701D5D3}">
  <dimension ref="A1:G56"/>
  <sheetViews>
    <sheetView tabSelected="1" workbookViewId="0">
      <pane ySplit="3" topLeftCell="A13" activePane="bottomLeft" state="frozen"/>
      <selection pane="bottomLeft" activeCell="B16" sqref="B16"/>
    </sheetView>
  </sheetViews>
  <sheetFormatPr baseColWidth="10" defaultRowHeight="15" x14ac:dyDescent="0.25"/>
  <cols>
    <col min="1" max="1" width="22" customWidth="1"/>
    <col min="2" max="2" width="22.140625" customWidth="1"/>
    <col min="3" max="3" width="22" customWidth="1"/>
    <col min="4" max="4" width="14.42578125" customWidth="1"/>
    <col min="5" max="5" width="14.140625" bestFit="1" customWidth="1"/>
    <col min="6" max="6" width="18.28515625" customWidth="1"/>
    <col min="7" max="7" width="36" customWidth="1"/>
  </cols>
  <sheetData>
    <row r="1" spans="1:7" ht="22.5" x14ac:dyDescent="0.25">
      <c r="A1" s="48" t="s">
        <v>0</v>
      </c>
      <c r="B1" s="48"/>
      <c r="C1" s="48"/>
      <c r="D1" s="48"/>
      <c r="E1" s="48"/>
      <c r="F1" s="48"/>
      <c r="G1" s="48"/>
    </row>
    <row r="2" spans="1:7" ht="15.75" x14ac:dyDescent="0.25">
      <c r="A2" s="49"/>
      <c r="B2" s="50" t="s">
        <v>1</v>
      </c>
      <c r="C2" s="50" t="s">
        <v>2</v>
      </c>
      <c r="D2" s="54" t="s">
        <v>3</v>
      </c>
      <c r="E2" s="54"/>
      <c r="F2" s="54"/>
      <c r="G2" s="54"/>
    </row>
    <row r="3" spans="1:7" ht="15.75" x14ac:dyDescent="0.25">
      <c r="A3" s="49"/>
      <c r="B3" s="50"/>
      <c r="C3" s="50"/>
      <c r="D3" s="1">
        <v>2023</v>
      </c>
      <c r="E3" s="1">
        <v>2024</v>
      </c>
      <c r="F3" s="1">
        <v>2025</v>
      </c>
      <c r="G3" s="2" t="s">
        <v>4</v>
      </c>
    </row>
    <row r="4" spans="1:7" ht="20.25" x14ac:dyDescent="0.25">
      <c r="A4" s="46" t="s">
        <v>5</v>
      </c>
      <c r="B4" s="47"/>
      <c r="C4" s="47"/>
      <c r="D4" s="47"/>
      <c r="E4" s="47"/>
      <c r="F4" s="47"/>
      <c r="G4" s="55"/>
    </row>
    <row r="5" spans="1:7" ht="45" x14ac:dyDescent="0.25">
      <c r="A5" s="62" t="s">
        <v>6</v>
      </c>
      <c r="B5" s="3" t="s">
        <v>36</v>
      </c>
      <c r="C5" s="7" t="s">
        <v>37</v>
      </c>
      <c r="D5" s="5">
        <v>14000000</v>
      </c>
      <c r="E5" s="5"/>
      <c r="F5" s="5"/>
      <c r="G5" s="6">
        <f>SUM(D5:F5)</f>
        <v>14000000</v>
      </c>
    </row>
    <row r="6" spans="1:7" ht="45" x14ac:dyDescent="0.25">
      <c r="A6" s="63"/>
      <c r="B6" s="7" t="s">
        <v>7</v>
      </c>
      <c r="C6" s="4" t="s">
        <v>8</v>
      </c>
      <c r="D6" s="5">
        <v>47000000</v>
      </c>
      <c r="E6" s="5">
        <v>47000000</v>
      </c>
      <c r="F6" s="5"/>
      <c r="G6" s="6">
        <f>SUM(D6:F6)</f>
        <v>94000000</v>
      </c>
    </row>
    <row r="7" spans="1:7" ht="60" x14ac:dyDescent="0.25">
      <c r="A7" s="63"/>
      <c r="B7" s="7" t="s">
        <v>174</v>
      </c>
      <c r="C7" s="7" t="s">
        <v>10</v>
      </c>
      <c r="D7" s="5">
        <v>34000000</v>
      </c>
      <c r="E7" s="5"/>
      <c r="F7" s="5"/>
      <c r="G7" s="6">
        <f t="shared" ref="G7:G15" si="0">SUM(D7:F7)</f>
        <v>34000000</v>
      </c>
    </row>
    <row r="8" spans="1:7" ht="45" x14ac:dyDescent="0.25">
      <c r="A8" s="63"/>
      <c r="B8" s="7" t="s">
        <v>11</v>
      </c>
      <c r="C8" s="7" t="s">
        <v>12</v>
      </c>
      <c r="D8" s="5">
        <v>10000000</v>
      </c>
      <c r="E8" s="5"/>
      <c r="F8" s="5"/>
      <c r="G8" s="6">
        <f t="shared" si="0"/>
        <v>10000000</v>
      </c>
    </row>
    <row r="9" spans="1:7" ht="30" x14ac:dyDescent="0.25">
      <c r="A9" s="63"/>
      <c r="B9" s="7" t="s">
        <v>13</v>
      </c>
      <c r="C9" s="7" t="s">
        <v>14</v>
      </c>
      <c r="D9" s="5"/>
      <c r="E9" s="5">
        <v>8500000</v>
      </c>
      <c r="F9" s="5"/>
      <c r="G9" s="6">
        <f t="shared" si="0"/>
        <v>8500000</v>
      </c>
    </row>
    <row r="10" spans="1:7" ht="60" x14ac:dyDescent="0.25">
      <c r="A10" s="63"/>
      <c r="B10" s="7" t="s">
        <v>15</v>
      </c>
      <c r="C10" s="7" t="s">
        <v>16</v>
      </c>
      <c r="D10" s="5">
        <v>5600000</v>
      </c>
      <c r="E10" s="5"/>
      <c r="F10" s="5"/>
      <c r="G10" s="6">
        <f t="shared" si="0"/>
        <v>5600000</v>
      </c>
    </row>
    <row r="11" spans="1:7" ht="45" x14ac:dyDescent="0.25">
      <c r="A11" s="63"/>
      <c r="B11" s="7" t="s">
        <v>129</v>
      </c>
      <c r="C11" s="7" t="s">
        <v>97</v>
      </c>
      <c r="D11" s="5"/>
      <c r="E11" s="5">
        <v>8500000</v>
      </c>
      <c r="F11" s="5"/>
      <c r="G11" s="6">
        <f t="shared" si="0"/>
        <v>8500000</v>
      </c>
    </row>
    <row r="12" spans="1:7" ht="30" x14ac:dyDescent="0.25">
      <c r="A12" s="63"/>
      <c r="B12" s="3" t="s">
        <v>19</v>
      </c>
      <c r="C12" s="7" t="s">
        <v>20</v>
      </c>
      <c r="D12" s="5">
        <v>3500000</v>
      </c>
      <c r="E12" s="5"/>
      <c r="F12" s="5"/>
      <c r="G12" s="6">
        <f t="shared" si="0"/>
        <v>3500000</v>
      </c>
    </row>
    <row r="13" spans="1:7" ht="45" x14ac:dyDescent="0.25">
      <c r="A13" s="64"/>
      <c r="B13" s="7" t="s">
        <v>21</v>
      </c>
      <c r="C13" s="7" t="s">
        <v>22</v>
      </c>
      <c r="D13" s="8"/>
      <c r="E13" s="8">
        <v>100000000</v>
      </c>
      <c r="F13" s="5"/>
      <c r="G13" s="6">
        <f t="shared" si="0"/>
        <v>100000000</v>
      </c>
    </row>
    <row r="14" spans="1:7" ht="88.5" customHeight="1" x14ac:dyDescent="0.25">
      <c r="A14" s="62" t="s">
        <v>23</v>
      </c>
      <c r="B14" s="7" t="s">
        <v>24</v>
      </c>
      <c r="C14" s="7" t="s">
        <v>25</v>
      </c>
      <c r="D14" s="5">
        <v>27000000</v>
      </c>
      <c r="E14" s="5">
        <v>27000000</v>
      </c>
      <c r="F14" s="5">
        <v>27000000</v>
      </c>
      <c r="G14" s="6">
        <f t="shared" si="0"/>
        <v>81000000</v>
      </c>
    </row>
    <row r="15" spans="1:7" ht="50.25" customHeight="1" x14ac:dyDescent="0.25">
      <c r="A15" s="63"/>
      <c r="B15" s="7" t="s">
        <v>26</v>
      </c>
      <c r="C15" s="7" t="s">
        <v>10</v>
      </c>
      <c r="D15" s="5"/>
      <c r="E15" s="5">
        <v>50000000</v>
      </c>
      <c r="F15" s="5"/>
      <c r="G15" s="6">
        <f t="shared" si="0"/>
        <v>50000000</v>
      </c>
    </row>
    <row r="16" spans="1:7" ht="51.75" customHeight="1" x14ac:dyDescent="0.25">
      <c r="A16" s="63"/>
      <c r="B16" s="7" t="s">
        <v>27</v>
      </c>
      <c r="C16" s="7" t="s">
        <v>18</v>
      </c>
      <c r="D16" s="5"/>
      <c r="E16" s="5">
        <v>7000000</v>
      </c>
      <c r="F16" s="5"/>
      <c r="G16" s="6">
        <f>SUM(D16:F16)</f>
        <v>7000000</v>
      </c>
    </row>
    <row r="17" spans="1:7" ht="51" customHeight="1" x14ac:dyDescent="0.25">
      <c r="A17" s="64"/>
      <c r="B17" s="7" t="s">
        <v>28</v>
      </c>
      <c r="C17" s="7" t="s">
        <v>29</v>
      </c>
      <c r="D17" s="5"/>
      <c r="E17" s="5">
        <v>27000000</v>
      </c>
      <c r="F17" s="5"/>
      <c r="G17" s="6">
        <f>SUM(D17:F17)</f>
        <v>27000000</v>
      </c>
    </row>
    <row r="18" spans="1:7" ht="60.75" customHeight="1" x14ac:dyDescent="0.25">
      <c r="A18" s="35" t="s">
        <v>48</v>
      </c>
      <c r="B18" s="3" t="s">
        <v>170</v>
      </c>
      <c r="C18" s="3" t="s">
        <v>50</v>
      </c>
      <c r="D18" s="26" t="s">
        <v>139</v>
      </c>
      <c r="E18" s="26"/>
      <c r="F18" s="26"/>
      <c r="G18" s="34"/>
    </row>
    <row r="19" spans="1:7" ht="30" x14ac:dyDescent="0.25">
      <c r="A19" s="56" t="s">
        <v>51</v>
      </c>
      <c r="B19" s="36" t="s">
        <v>169</v>
      </c>
      <c r="C19" s="3" t="s">
        <v>53</v>
      </c>
      <c r="D19" s="26"/>
      <c r="E19" s="26" t="s">
        <v>139</v>
      </c>
      <c r="F19" s="26"/>
      <c r="G19" s="34"/>
    </row>
    <row r="20" spans="1:7" ht="45" x14ac:dyDescent="0.25">
      <c r="A20" s="57"/>
      <c r="B20" s="3" t="s">
        <v>168</v>
      </c>
      <c r="C20" s="3" t="s">
        <v>53</v>
      </c>
      <c r="D20" s="26"/>
      <c r="E20" s="26"/>
      <c r="F20" s="26" t="s">
        <v>139</v>
      </c>
      <c r="G20" s="34">
        <f t="shared" ref="G20:G26" si="1">SUM(D20:F20)</f>
        <v>0</v>
      </c>
    </row>
    <row r="21" spans="1:7" ht="75" x14ac:dyDescent="0.25">
      <c r="A21" s="58"/>
      <c r="B21" s="3" t="s">
        <v>167</v>
      </c>
      <c r="C21" s="3" t="s">
        <v>134</v>
      </c>
      <c r="D21" s="26"/>
      <c r="E21" s="26" t="s">
        <v>139</v>
      </c>
      <c r="F21" s="26"/>
      <c r="G21" s="34">
        <f t="shared" si="1"/>
        <v>0</v>
      </c>
    </row>
    <row r="22" spans="1:7" ht="75" x14ac:dyDescent="0.25">
      <c r="A22" s="56" t="s">
        <v>57</v>
      </c>
      <c r="B22" s="3" t="s">
        <v>166</v>
      </c>
      <c r="C22" s="3" t="s">
        <v>134</v>
      </c>
      <c r="D22" s="26" t="s">
        <v>139</v>
      </c>
      <c r="E22" s="26"/>
      <c r="F22" s="26"/>
      <c r="G22" s="34"/>
    </row>
    <row r="23" spans="1:7" ht="75" x14ac:dyDescent="0.25">
      <c r="A23" s="57"/>
      <c r="B23" s="3" t="s">
        <v>165</v>
      </c>
      <c r="C23" s="3" t="s">
        <v>134</v>
      </c>
      <c r="D23" s="26"/>
      <c r="E23" s="26"/>
      <c r="F23" s="26" t="s">
        <v>139</v>
      </c>
      <c r="G23" s="34"/>
    </row>
    <row r="24" spans="1:7" ht="75" x14ac:dyDescent="0.25">
      <c r="A24" s="58"/>
      <c r="B24" s="3" t="s">
        <v>164</v>
      </c>
      <c r="C24" s="3" t="s">
        <v>134</v>
      </c>
      <c r="D24" s="26"/>
      <c r="E24" s="26"/>
      <c r="F24" s="26" t="s">
        <v>139</v>
      </c>
      <c r="G24" s="34">
        <f t="shared" si="1"/>
        <v>0</v>
      </c>
    </row>
    <row r="25" spans="1:7" ht="60" x14ac:dyDescent="0.25">
      <c r="A25" s="59" t="s">
        <v>59</v>
      </c>
      <c r="B25" s="3" t="s">
        <v>163</v>
      </c>
      <c r="C25" s="3" t="s">
        <v>61</v>
      </c>
      <c r="D25" s="26"/>
      <c r="E25" s="26" t="s">
        <v>139</v>
      </c>
      <c r="F25" s="26"/>
      <c r="G25" s="34">
        <f t="shared" si="1"/>
        <v>0</v>
      </c>
    </row>
    <row r="26" spans="1:7" ht="60" x14ac:dyDescent="0.25">
      <c r="A26" s="60"/>
      <c r="B26" s="3" t="s">
        <v>162</v>
      </c>
      <c r="C26" s="3" t="s">
        <v>61</v>
      </c>
      <c r="D26" s="26" t="s">
        <v>139</v>
      </c>
      <c r="E26" s="26"/>
      <c r="F26" s="26"/>
      <c r="G26" s="34">
        <f t="shared" si="1"/>
        <v>0</v>
      </c>
    </row>
    <row r="27" spans="1:7" ht="30" x14ac:dyDescent="0.25">
      <c r="A27" s="61"/>
      <c r="B27" s="3" t="s">
        <v>161</v>
      </c>
      <c r="C27" s="3" t="s">
        <v>109</v>
      </c>
      <c r="D27" s="26" t="s">
        <v>139</v>
      </c>
      <c r="E27" s="26"/>
      <c r="F27" s="26"/>
      <c r="G27" s="34"/>
    </row>
    <row r="28" spans="1:7" ht="28.5" customHeight="1" x14ac:dyDescent="0.25">
      <c r="A28" s="9" t="s">
        <v>62</v>
      </c>
      <c r="B28" s="10"/>
      <c r="C28" s="10"/>
      <c r="D28" s="11">
        <f>SUM(D3:D27)</f>
        <v>141102023</v>
      </c>
      <c r="E28" s="11">
        <f>SUM(E3:E27)</f>
        <v>275002024</v>
      </c>
      <c r="F28" s="11">
        <f>SUM(F3:F27)</f>
        <v>27002025</v>
      </c>
      <c r="G28" s="11">
        <f>SUM(G3:G27)</f>
        <v>443100000</v>
      </c>
    </row>
    <row r="29" spans="1:7" ht="20.25" x14ac:dyDescent="0.25">
      <c r="A29" s="51" t="s">
        <v>63</v>
      </c>
      <c r="B29" s="52"/>
      <c r="C29" s="52"/>
      <c r="D29" s="52"/>
      <c r="E29" s="52"/>
      <c r="F29" s="52"/>
      <c r="G29" s="53"/>
    </row>
    <row r="30" spans="1:7" ht="199.5" customHeight="1" x14ac:dyDescent="0.25">
      <c r="A30" s="62" t="s">
        <v>64</v>
      </c>
      <c r="B30" s="24" t="s">
        <v>141</v>
      </c>
      <c r="C30" s="7" t="s">
        <v>132</v>
      </c>
      <c r="D30" s="5" t="s">
        <v>142</v>
      </c>
      <c r="E30" s="5" t="s">
        <v>142</v>
      </c>
      <c r="F30" s="5" t="s">
        <v>143</v>
      </c>
      <c r="G30" s="25">
        <f t="shared" ref="G30:G54" si="2">SUM(D30:F30)</f>
        <v>0</v>
      </c>
    </row>
    <row r="31" spans="1:7" ht="194.25" customHeight="1" x14ac:dyDescent="0.25">
      <c r="A31" s="63"/>
      <c r="B31" s="24" t="s">
        <v>140</v>
      </c>
      <c r="C31" s="7" t="s">
        <v>132</v>
      </c>
      <c r="D31" s="5" t="s">
        <v>142</v>
      </c>
      <c r="E31" s="5" t="s">
        <v>142</v>
      </c>
      <c r="F31" s="5" t="s">
        <v>143</v>
      </c>
      <c r="G31" s="25"/>
    </row>
    <row r="32" spans="1:7" ht="196.5" customHeight="1" x14ac:dyDescent="0.25">
      <c r="A32" s="63"/>
      <c r="B32" s="24" t="s">
        <v>145</v>
      </c>
      <c r="C32" s="7" t="s">
        <v>132</v>
      </c>
      <c r="D32" s="5" t="s">
        <v>142</v>
      </c>
      <c r="E32" s="5" t="s">
        <v>142</v>
      </c>
      <c r="F32" s="5" t="s">
        <v>143</v>
      </c>
      <c r="G32" s="25"/>
    </row>
    <row r="33" spans="1:7" ht="191.25" customHeight="1" x14ac:dyDescent="0.25">
      <c r="A33" s="63"/>
      <c r="B33" s="24" t="s">
        <v>147</v>
      </c>
      <c r="C33" s="7" t="s">
        <v>132</v>
      </c>
      <c r="D33" s="5" t="s">
        <v>142</v>
      </c>
      <c r="E33" s="5" t="s">
        <v>142</v>
      </c>
      <c r="F33" s="5" t="s">
        <v>143</v>
      </c>
      <c r="G33" s="25"/>
    </row>
    <row r="34" spans="1:7" ht="194.25" customHeight="1" x14ac:dyDescent="0.25">
      <c r="A34" s="63"/>
      <c r="B34" s="24" t="s">
        <v>146</v>
      </c>
      <c r="C34" s="7" t="s">
        <v>132</v>
      </c>
      <c r="D34" s="5" t="s">
        <v>142</v>
      </c>
      <c r="E34" s="5" t="s">
        <v>142</v>
      </c>
      <c r="F34" s="5" t="s">
        <v>143</v>
      </c>
      <c r="G34" s="25"/>
    </row>
    <row r="35" spans="1:7" ht="60" x14ac:dyDescent="0.25">
      <c r="A35" s="64"/>
      <c r="B35" s="24" t="s">
        <v>148</v>
      </c>
      <c r="C35" s="7" t="s">
        <v>149</v>
      </c>
      <c r="D35" s="5" t="s">
        <v>139</v>
      </c>
      <c r="E35" s="5" t="s">
        <v>139</v>
      </c>
      <c r="F35" s="5" t="s">
        <v>139</v>
      </c>
      <c r="G35" s="25"/>
    </row>
    <row r="36" spans="1:7" ht="60" x14ac:dyDescent="0.25">
      <c r="A36" s="44" t="s">
        <v>66</v>
      </c>
      <c r="B36" s="7" t="s">
        <v>144</v>
      </c>
      <c r="C36" s="7" t="s">
        <v>67</v>
      </c>
      <c r="D36" s="5">
        <v>10000000</v>
      </c>
      <c r="E36" s="5">
        <v>10000000</v>
      </c>
      <c r="F36" s="5">
        <v>5000000</v>
      </c>
      <c r="G36" s="6">
        <f t="shared" ref="G36:G38" si="3">SUM(D36:F36)</f>
        <v>25000000</v>
      </c>
    </row>
    <row r="37" spans="1:7" ht="75" x14ac:dyDescent="0.25">
      <c r="A37" s="44"/>
      <c r="B37" s="7" t="s">
        <v>151</v>
      </c>
      <c r="C37" s="7" t="s">
        <v>150</v>
      </c>
      <c r="D37" s="5">
        <v>2000000</v>
      </c>
      <c r="E37" s="5">
        <v>2000000</v>
      </c>
      <c r="F37" s="5">
        <v>2000000</v>
      </c>
      <c r="G37" s="6">
        <f t="shared" si="3"/>
        <v>6000000</v>
      </c>
    </row>
    <row r="38" spans="1:7" ht="30" x14ac:dyDescent="0.25">
      <c r="A38" s="44"/>
      <c r="B38" s="7" t="s">
        <v>69</v>
      </c>
      <c r="C38" s="7" t="s">
        <v>70</v>
      </c>
      <c r="D38" s="5">
        <f>12000000*3</f>
        <v>36000000</v>
      </c>
      <c r="E38" s="5">
        <f>12000000*2</f>
        <v>24000000</v>
      </c>
      <c r="F38" s="5"/>
      <c r="G38" s="6">
        <f t="shared" si="3"/>
        <v>60000000</v>
      </c>
    </row>
    <row r="39" spans="1:7" ht="194.25" customHeight="1" x14ac:dyDescent="0.25">
      <c r="A39" s="37" t="s">
        <v>71</v>
      </c>
      <c r="B39" s="3" t="s">
        <v>152</v>
      </c>
      <c r="C39" s="3" t="s">
        <v>132</v>
      </c>
      <c r="D39" s="26"/>
      <c r="E39" s="26" t="s">
        <v>139</v>
      </c>
      <c r="F39" s="26"/>
      <c r="G39" s="34">
        <f t="shared" si="2"/>
        <v>0</v>
      </c>
    </row>
    <row r="40" spans="1:7" ht="30" x14ac:dyDescent="0.25">
      <c r="A40" s="44" t="s">
        <v>110</v>
      </c>
      <c r="B40" s="7" t="s">
        <v>111</v>
      </c>
      <c r="C40" s="30" t="s">
        <v>22</v>
      </c>
      <c r="D40" s="5"/>
      <c r="E40" s="5">
        <v>15000000</v>
      </c>
      <c r="F40" s="5"/>
      <c r="G40" s="6">
        <f t="shared" si="2"/>
        <v>15000000</v>
      </c>
    </row>
    <row r="41" spans="1:7" ht="105" x14ac:dyDescent="0.25">
      <c r="A41" s="44"/>
      <c r="B41" s="7" t="s">
        <v>112</v>
      </c>
      <c r="C41" s="30" t="s">
        <v>73</v>
      </c>
      <c r="D41" s="5"/>
      <c r="E41" s="5">
        <f>25000*400+15000*1800</f>
        <v>37000000</v>
      </c>
      <c r="F41" s="5"/>
      <c r="G41" s="6">
        <f t="shared" si="2"/>
        <v>37000000</v>
      </c>
    </row>
    <row r="42" spans="1:7" ht="45" x14ac:dyDescent="0.25">
      <c r="A42" s="44"/>
      <c r="B42" s="7" t="s">
        <v>172</v>
      </c>
      <c r="C42" s="30"/>
      <c r="D42" s="5"/>
      <c r="E42" s="5"/>
      <c r="F42" s="5"/>
      <c r="G42" s="6"/>
    </row>
    <row r="43" spans="1:7" ht="45" x14ac:dyDescent="0.25">
      <c r="A43" s="44"/>
      <c r="B43" s="7" t="s">
        <v>153</v>
      </c>
      <c r="C43" s="30"/>
      <c r="D43" s="5">
        <v>5000000</v>
      </c>
      <c r="E43" s="5">
        <v>5000000</v>
      </c>
      <c r="F43" s="5">
        <v>5000000</v>
      </c>
      <c r="G43" s="6">
        <f t="shared" si="2"/>
        <v>15000000</v>
      </c>
    </row>
    <row r="44" spans="1:7" ht="60" x14ac:dyDescent="0.25">
      <c r="A44" s="62" t="s">
        <v>113</v>
      </c>
      <c r="B44" s="3" t="s">
        <v>159</v>
      </c>
      <c r="C44" s="3" t="s">
        <v>158</v>
      </c>
      <c r="D44" s="26">
        <v>35000000</v>
      </c>
      <c r="E44" s="26">
        <v>35000000</v>
      </c>
      <c r="F44" s="26">
        <v>35000000</v>
      </c>
      <c r="G44" s="34">
        <f t="shared" si="2"/>
        <v>105000000</v>
      </c>
    </row>
    <row r="45" spans="1:7" ht="30" x14ac:dyDescent="0.25">
      <c r="A45" s="63"/>
      <c r="B45" s="3" t="s">
        <v>156</v>
      </c>
      <c r="C45" s="3" t="s">
        <v>157</v>
      </c>
      <c r="D45" s="26"/>
      <c r="E45" s="26" t="s">
        <v>139</v>
      </c>
      <c r="F45" s="26"/>
      <c r="G45" s="34"/>
    </row>
    <row r="46" spans="1:7" ht="30" x14ac:dyDescent="0.25">
      <c r="A46" s="63"/>
      <c r="B46" s="3" t="s">
        <v>98</v>
      </c>
      <c r="C46" s="3" t="s">
        <v>155</v>
      </c>
      <c r="D46" s="26"/>
      <c r="E46" s="26" t="s">
        <v>139</v>
      </c>
      <c r="F46" s="26"/>
      <c r="G46" s="34"/>
    </row>
    <row r="47" spans="1:7" ht="45" x14ac:dyDescent="0.25">
      <c r="A47" s="64"/>
      <c r="B47" s="3" t="s">
        <v>114</v>
      </c>
      <c r="C47" s="3" t="s">
        <v>84</v>
      </c>
      <c r="D47" s="26"/>
      <c r="E47" s="26">
        <v>35000000</v>
      </c>
      <c r="F47" s="26"/>
      <c r="G47" s="34">
        <f t="shared" ref="G47" si="4">SUM(D47:F47)</f>
        <v>35000000</v>
      </c>
    </row>
    <row r="48" spans="1:7" ht="60" x14ac:dyDescent="0.25">
      <c r="A48" s="23" t="s">
        <v>74</v>
      </c>
      <c r="B48" s="3" t="s">
        <v>75</v>
      </c>
      <c r="C48" s="3" t="s">
        <v>76</v>
      </c>
      <c r="D48" s="26" t="s">
        <v>77</v>
      </c>
      <c r="E48" s="26" t="s">
        <v>77</v>
      </c>
      <c r="F48" s="26" t="s">
        <v>77</v>
      </c>
      <c r="G48" s="6">
        <f t="shared" si="2"/>
        <v>0</v>
      </c>
    </row>
    <row r="49" spans="1:7" ht="45" x14ac:dyDescent="0.25">
      <c r="A49" s="38" t="s">
        <v>119</v>
      </c>
      <c r="B49" s="7" t="s">
        <v>160</v>
      </c>
      <c r="C49" s="7" t="s">
        <v>22</v>
      </c>
      <c r="D49" s="5"/>
      <c r="E49" s="5">
        <v>200000000</v>
      </c>
      <c r="F49" s="5"/>
      <c r="G49" s="6">
        <f t="shared" si="2"/>
        <v>200000000</v>
      </c>
    </row>
    <row r="50" spans="1:7" ht="98.25" customHeight="1" x14ac:dyDescent="0.25">
      <c r="A50" s="45" t="s">
        <v>30</v>
      </c>
      <c r="B50" s="7" t="s">
        <v>130</v>
      </c>
      <c r="C50" s="7" t="s">
        <v>173</v>
      </c>
      <c r="D50" s="5">
        <v>15000000</v>
      </c>
      <c r="E50" s="5">
        <v>15000000</v>
      </c>
      <c r="F50" s="5">
        <v>15000000</v>
      </c>
      <c r="G50" s="6">
        <f t="shared" si="2"/>
        <v>45000000</v>
      </c>
    </row>
    <row r="51" spans="1:7" ht="136.5" customHeight="1" x14ac:dyDescent="0.25">
      <c r="A51" s="45"/>
      <c r="B51" s="7" t="s">
        <v>38</v>
      </c>
      <c r="C51" s="7" t="s">
        <v>132</v>
      </c>
      <c r="D51" s="5">
        <v>300000000</v>
      </c>
      <c r="E51" s="5">
        <v>300000000</v>
      </c>
      <c r="F51" s="5">
        <v>300000000</v>
      </c>
      <c r="G51" s="6">
        <f t="shared" si="2"/>
        <v>900000000</v>
      </c>
    </row>
    <row r="52" spans="1:7" ht="30" x14ac:dyDescent="0.25">
      <c r="A52" s="45"/>
      <c r="B52" s="7" t="s">
        <v>131</v>
      </c>
      <c r="C52" s="7" t="s">
        <v>29</v>
      </c>
      <c r="D52" s="5">
        <v>5000000</v>
      </c>
      <c r="E52" s="5"/>
      <c r="F52" s="5"/>
      <c r="G52" s="6">
        <f t="shared" si="2"/>
        <v>5000000</v>
      </c>
    </row>
    <row r="53" spans="1:7" ht="60" x14ac:dyDescent="0.25">
      <c r="A53" s="12" t="s">
        <v>78</v>
      </c>
      <c r="B53" s="7" t="s">
        <v>79</v>
      </c>
      <c r="C53" s="7" t="s">
        <v>80</v>
      </c>
      <c r="D53" s="5"/>
      <c r="E53" s="5"/>
      <c r="F53" s="5"/>
      <c r="G53" s="6">
        <f t="shared" si="2"/>
        <v>0</v>
      </c>
    </row>
    <row r="54" spans="1:7" ht="30" x14ac:dyDescent="0.25">
      <c r="A54" s="12" t="s">
        <v>32</v>
      </c>
      <c r="B54" s="7" t="s">
        <v>33</v>
      </c>
      <c r="C54" s="7" t="s">
        <v>14</v>
      </c>
      <c r="D54" s="5"/>
      <c r="E54" s="5"/>
      <c r="F54" s="5"/>
      <c r="G54" s="6">
        <f t="shared" si="2"/>
        <v>0</v>
      </c>
    </row>
    <row r="55" spans="1:7" x14ac:dyDescent="0.25">
      <c r="A55" s="9" t="s">
        <v>34</v>
      </c>
      <c r="B55" s="10"/>
      <c r="C55" s="10"/>
      <c r="D55" s="11">
        <f>SUM(D28:D54)</f>
        <v>549102023</v>
      </c>
      <c r="E55" s="11">
        <f>SUM(E28:E54)</f>
        <v>953002024</v>
      </c>
      <c r="F55" s="11">
        <f>SUM(F28:F54)</f>
        <v>389002025</v>
      </c>
      <c r="G55" s="11">
        <f>SUM(G28:G54)</f>
        <v>1891100000</v>
      </c>
    </row>
    <row r="56" spans="1:7" ht="15.75" x14ac:dyDescent="0.25">
      <c r="A56" s="13" t="s">
        <v>35</v>
      </c>
      <c r="B56" s="14"/>
      <c r="C56" s="15"/>
      <c r="D56" s="16" t="e">
        <f>D26+D55</f>
        <v>#VALUE!</v>
      </c>
      <c r="E56" s="16">
        <f t="shared" ref="E56:G56" si="5">E26+E55</f>
        <v>953002024</v>
      </c>
      <c r="F56" s="16">
        <f t="shared" si="5"/>
        <v>389002025</v>
      </c>
      <c r="G56" s="16">
        <f t="shared" si="5"/>
        <v>1891100000</v>
      </c>
    </row>
  </sheetData>
  <mergeCells count="17">
    <mergeCell ref="A30:A35"/>
    <mergeCell ref="A36:A38"/>
    <mergeCell ref="A40:A43"/>
    <mergeCell ref="A44:A47"/>
    <mergeCell ref="A50:A52"/>
    <mergeCell ref="A29:G29"/>
    <mergeCell ref="A1:G1"/>
    <mergeCell ref="A2:A3"/>
    <mergeCell ref="B2:B3"/>
    <mergeCell ref="C2:C3"/>
    <mergeCell ref="D2:G2"/>
    <mergeCell ref="A4:G4"/>
    <mergeCell ref="A5:A13"/>
    <mergeCell ref="A14:A17"/>
    <mergeCell ref="A19:A21"/>
    <mergeCell ref="A22:A24"/>
    <mergeCell ref="A25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EF74-7963-4591-8C87-03430E074EC7}">
  <dimension ref="A1:G56"/>
  <sheetViews>
    <sheetView zoomScaleNormal="100" workbookViewId="0">
      <selection activeCell="A5" sqref="A5:A13"/>
    </sheetView>
  </sheetViews>
  <sheetFormatPr baseColWidth="10" defaultRowHeight="15" x14ac:dyDescent="0.25"/>
  <cols>
    <col min="2" max="2" width="39.85546875" customWidth="1"/>
    <col min="3" max="3" width="18.28515625" bestFit="1" customWidth="1"/>
    <col min="4" max="4" width="12" customWidth="1"/>
    <col min="5" max="5" width="12.28515625" customWidth="1"/>
    <col min="7" max="7" width="14.7109375" customWidth="1"/>
  </cols>
  <sheetData>
    <row r="1" spans="1:7" ht="22.5" x14ac:dyDescent="0.25">
      <c r="A1" s="68" t="s">
        <v>0</v>
      </c>
      <c r="B1" s="68"/>
      <c r="C1" s="68"/>
      <c r="D1" s="68"/>
      <c r="E1" s="68"/>
      <c r="F1" s="68"/>
      <c r="G1" s="68"/>
    </row>
    <row r="2" spans="1:7" ht="15.75" x14ac:dyDescent="0.25">
      <c r="A2" s="49"/>
      <c r="B2" s="50" t="s">
        <v>1</v>
      </c>
      <c r="C2" s="50" t="s">
        <v>2</v>
      </c>
      <c r="D2" s="54" t="s">
        <v>3</v>
      </c>
      <c r="E2" s="54"/>
      <c r="F2" s="54"/>
      <c r="G2" s="54"/>
    </row>
    <row r="3" spans="1:7" ht="15.75" x14ac:dyDescent="0.25">
      <c r="A3" s="49"/>
      <c r="B3" s="50"/>
      <c r="C3" s="50"/>
      <c r="D3" s="1">
        <v>2023</v>
      </c>
      <c r="E3" s="1">
        <v>2024</v>
      </c>
      <c r="F3" s="1">
        <v>2025</v>
      </c>
      <c r="G3" s="2" t="s">
        <v>4</v>
      </c>
    </row>
    <row r="4" spans="1:7" ht="20.25" x14ac:dyDescent="0.25">
      <c r="A4" s="65" t="s">
        <v>5</v>
      </c>
      <c r="B4" s="66"/>
      <c r="C4" s="66"/>
      <c r="D4" s="66"/>
      <c r="E4" s="66"/>
      <c r="F4" s="66"/>
      <c r="G4" s="67"/>
    </row>
    <row r="5" spans="1:7" ht="30" x14ac:dyDescent="0.25">
      <c r="A5" s="44" t="s">
        <v>6</v>
      </c>
      <c r="B5" s="3" t="s">
        <v>36</v>
      </c>
      <c r="C5" s="7" t="s">
        <v>37</v>
      </c>
      <c r="D5" s="5">
        <v>14000000</v>
      </c>
      <c r="E5" s="5"/>
      <c r="F5" s="5"/>
      <c r="G5" s="6">
        <f>SUM(D5:F5)</f>
        <v>14000000</v>
      </c>
    </row>
    <row r="6" spans="1:7" ht="30" x14ac:dyDescent="0.25">
      <c r="A6" s="44"/>
      <c r="B6" s="7" t="s">
        <v>7</v>
      </c>
      <c r="C6" s="4" t="s">
        <v>8</v>
      </c>
      <c r="D6" s="5">
        <v>47000000</v>
      </c>
      <c r="E6" s="5">
        <v>47000000</v>
      </c>
      <c r="F6" s="5"/>
      <c r="G6" s="6">
        <f>SUM(D6:F6)</f>
        <v>94000000</v>
      </c>
    </row>
    <row r="7" spans="1:7" ht="30" x14ac:dyDescent="0.25">
      <c r="A7" s="44"/>
      <c r="B7" s="7" t="s">
        <v>9</v>
      </c>
      <c r="C7" s="7" t="s">
        <v>10</v>
      </c>
      <c r="D7" s="5">
        <v>34000000</v>
      </c>
      <c r="E7" s="5"/>
      <c r="F7" s="5"/>
      <c r="G7" s="6">
        <f t="shared" ref="G7:G15" si="0">SUM(D7:F7)</f>
        <v>34000000</v>
      </c>
    </row>
    <row r="8" spans="1:7" x14ac:dyDescent="0.25">
      <c r="A8" s="44"/>
      <c r="B8" s="7" t="s">
        <v>11</v>
      </c>
      <c r="C8" s="7" t="s">
        <v>12</v>
      </c>
      <c r="D8" s="5">
        <v>10000000</v>
      </c>
      <c r="E8" s="5"/>
      <c r="F8" s="5"/>
      <c r="G8" s="6">
        <f t="shared" si="0"/>
        <v>10000000</v>
      </c>
    </row>
    <row r="9" spans="1:7" x14ac:dyDescent="0.25">
      <c r="A9" s="44"/>
      <c r="B9" s="7" t="s">
        <v>13</v>
      </c>
      <c r="C9" s="7" t="s">
        <v>14</v>
      </c>
      <c r="D9" s="5"/>
      <c r="E9" s="5">
        <v>8500000</v>
      </c>
      <c r="F9" s="5"/>
      <c r="G9" s="6">
        <f t="shared" si="0"/>
        <v>8500000</v>
      </c>
    </row>
    <row r="10" spans="1:7" ht="30" x14ac:dyDescent="0.25">
      <c r="A10" s="44"/>
      <c r="B10" s="7" t="s">
        <v>15</v>
      </c>
      <c r="C10" s="7" t="s">
        <v>16</v>
      </c>
      <c r="D10" s="5">
        <v>5600000</v>
      </c>
      <c r="E10" s="5"/>
      <c r="F10" s="5"/>
      <c r="G10" s="6">
        <f t="shared" si="0"/>
        <v>5600000</v>
      </c>
    </row>
    <row r="11" spans="1:7" ht="30" x14ac:dyDescent="0.25">
      <c r="A11" s="44"/>
      <c r="B11" s="7" t="s">
        <v>129</v>
      </c>
      <c r="C11" s="7" t="s">
        <v>97</v>
      </c>
      <c r="D11" s="5"/>
      <c r="E11" s="5">
        <v>8500000</v>
      </c>
      <c r="F11" s="5"/>
      <c r="G11" s="6">
        <f t="shared" si="0"/>
        <v>8500000</v>
      </c>
    </row>
    <row r="12" spans="1:7" x14ac:dyDescent="0.25">
      <c r="A12" s="44"/>
      <c r="B12" s="3" t="s">
        <v>19</v>
      </c>
      <c r="C12" s="7" t="s">
        <v>20</v>
      </c>
      <c r="D12" s="5">
        <v>3500000</v>
      </c>
      <c r="E12" s="5"/>
      <c r="F12" s="5"/>
      <c r="G12" s="6">
        <f t="shared" si="0"/>
        <v>3500000</v>
      </c>
    </row>
    <row r="13" spans="1:7" ht="30" x14ac:dyDescent="0.25">
      <c r="A13" s="44"/>
      <c r="B13" s="7" t="s">
        <v>21</v>
      </c>
      <c r="C13" s="7" t="s">
        <v>22</v>
      </c>
      <c r="D13" s="8"/>
      <c r="E13" s="8">
        <v>100000000</v>
      </c>
      <c r="F13" s="5"/>
      <c r="G13" s="6">
        <f t="shared" si="0"/>
        <v>100000000</v>
      </c>
    </row>
    <row r="14" spans="1:7" ht="131.25" customHeight="1" x14ac:dyDescent="0.25">
      <c r="A14" s="44" t="s">
        <v>23</v>
      </c>
      <c r="B14" s="7" t="s">
        <v>24</v>
      </c>
      <c r="C14" s="7" t="s">
        <v>25</v>
      </c>
      <c r="D14" s="5">
        <v>27000000</v>
      </c>
      <c r="E14" s="5">
        <v>27000000</v>
      </c>
      <c r="F14" s="5">
        <v>27000000</v>
      </c>
      <c r="G14" s="6">
        <f t="shared" si="0"/>
        <v>81000000</v>
      </c>
    </row>
    <row r="15" spans="1:7" ht="30" x14ac:dyDescent="0.25">
      <c r="A15" s="44"/>
      <c r="B15" s="7" t="s">
        <v>26</v>
      </c>
      <c r="C15" s="7" t="s">
        <v>10</v>
      </c>
      <c r="D15" s="5"/>
      <c r="E15" s="5">
        <v>50000000</v>
      </c>
      <c r="F15" s="5"/>
      <c r="G15" s="6">
        <f t="shared" si="0"/>
        <v>50000000</v>
      </c>
    </row>
    <row r="16" spans="1:7" ht="30" x14ac:dyDescent="0.25">
      <c r="A16" s="44"/>
      <c r="B16" s="7" t="s">
        <v>27</v>
      </c>
      <c r="C16" s="7" t="s">
        <v>18</v>
      </c>
      <c r="D16" s="5"/>
      <c r="E16" s="5">
        <v>7000000</v>
      </c>
      <c r="F16" s="5"/>
      <c r="G16" s="6">
        <f>SUM(D16:F16)</f>
        <v>7000000</v>
      </c>
    </row>
    <row r="17" spans="1:7" ht="30" x14ac:dyDescent="0.25">
      <c r="A17" s="44"/>
      <c r="B17" s="7" t="s">
        <v>28</v>
      </c>
      <c r="C17" s="7" t="s">
        <v>29</v>
      </c>
      <c r="D17" s="5"/>
      <c r="E17" s="5">
        <v>27000000</v>
      </c>
      <c r="F17" s="5"/>
      <c r="G17" s="6">
        <f>SUM(D17:F17)</f>
        <v>27000000</v>
      </c>
    </row>
    <row r="18" spans="1:7" ht="60" x14ac:dyDescent="0.25">
      <c r="A18" s="35" t="s">
        <v>48</v>
      </c>
      <c r="B18" s="3" t="s">
        <v>170</v>
      </c>
      <c r="C18" s="3" t="s">
        <v>50</v>
      </c>
      <c r="D18" s="26" t="s">
        <v>139</v>
      </c>
      <c r="E18" s="26"/>
      <c r="F18" s="26"/>
      <c r="G18" s="34"/>
    </row>
    <row r="19" spans="1:7" ht="30" x14ac:dyDescent="0.25">
      <c r="A19" s="56" t="s">
        <v>51</v>
      </c>
      <c r="B19" s="36" t="s">
        <v>169</v>
      </c>
      <c r="C19" s="3" t="s">
        <v>53</v>
      </c>
      <c r="D19" s="26"/>
      <c r="E19" s="26" t="s">
        <v>139</v>
      </c>
      <c r="F19" s="26"/>
      <c r="G19" s="34"/>
    </row>
    <row r="20" spans="1:7" ht="30" x14ac:dyDescent="0.25">
      <c r="A20" s="57"/>
      <c r="B20" s="3" t="s">
        <v>168</v>
      </c>
      <c r="C20" s="3" t="s">
        <v>53</v>
      </c>
      <c r="D20" s="26"/>
      <c r="E20" s="26"/>
      <c r="F20" s="26" t="s">
        <v>139</v>
      </c>
      <c r="G20" s="34">
        <f t="shared" ref="G20:G26" si="1">SUM(D20:F20)</f>
        <v>0</v>
      </c>
    </row>
    <row r="21" spans="1:7" ht="90" x14ac:dyDescent="0.25">
      <c r="A21" s="58"/>
      <c r="B21" s="3" t="s">
        <v>167</v>
      </c>
      <c r="C21" s="3" t="s">
        <v>134</v>
      </c>
      <c r="D21" s="26"/>
      <c r="E21" s="26" t="s">
        <v>139</v>
      </c>
      <c r="F21" s="26"/>
      <c r="G21" s="34">
        <f t="shared" si="1"/>
        <v>0</v>
      </c>
    </row>
    <row r="22" spans="1:7" ht="90" x14ac:dyDescent="0.25">
      <c r="A22" s="56" t="s">
        <v>57</v>
      </c>
      <c r="B22" s="3" t="s">
        <v>166</v>
      </c>
      <c r="C22" s="3" t="s">
        <v>134</v>
      </c>
      <c r="D22" s="26" t="s">
        <v>139</v>
      </c>
      <c r="E22" s="26"/>
      <c r="F22" s="26"/>
      <c r="G22" s="34"/>
    </row>
    <row r="23" spans="1:7" ht="90" x14ac:dyDescent="0.25">
      <c r="A23" s="57"/>
      <c r="B23" s="3" t="s">
        <v>165</v>
      </c>
      <c r="C23" s="3" t="s">
        <v>134</v>
      </c>
      <c r="D23" s="26"/>
      <c r="E23" s="26"/>
      <c r="F23" s="26" t="s">
        <v>139</v>
      </c>
      <c r="G23" s="34"/>
    </row>
    <row r="24" spans="1:7" ht="90" x14ac:dyDescent="0.25">
      <c r="A24" s="58"/>
      <c r="B24" s="3" t="s">
        <v>164</v>
      </c>
      <c r="C24" s="3" t="s">
        <v>134</v>
      </c>
      <c r="D24" s="26"/>
      <c r="E24" s="26"/>
      <c r="F24" s="26" t="s">
        <v>139</v>
      </c>
      <c r="G24" s="34">
        <f t="shared" si="1"/>
        <v>0</v>
      </c>
    </row>
    <row r="25" spans="1:7" ht="60" x14ac:dyDescent="0.25">
      <c r="A25" s="59" t="s">
        <v>59</v>
      </c>
      <c r="B25" s="3" t="s">
        <v>163</v>
      </c>
      <c r="C25" s="3" t="s">
        <v>61</v>
      </c>
      <c r="D25" s="26"/>
      <c r="E25" s="26" t="s">
        <v>139</v>
      </c>
      <c r="F25" s="26"/>
      <c r="G25" s="34">
        <f t="shared" si="1"/>
        <v>0</v>
      </c>
    </row>
    <row r="26" spans="1:7" ht="60" x14ac:dyDescent="0.25">
      <c r="A26" s="60"/>
      <c r="B26" s="3" t="s">
        <v>162</v>
      </c>
      <c r="C26" s="3" t="s">
        <v>61</v>
      </c>
      <c r="D26" s="26" t="s">
        <v>139</v>
      </c>
      <c r="E26" s="26"/>
      <c r="F26" s="26"/>
      <c r="G26" s="34">
        <f t="shared" si="1"/>
        <v>0</v>
      </c>
    </row>
    <row r="27" spans="1:7" ht="30" x14ac:dyDescent="0.25">
      <c r="A27" s="61"/>
      <c r="B27" s="3" t="s">
        <v>161</v>
      </c>
      <c r="C27" s="3" t="s">
        <v>109</v>
      </c>
      <c r="D27" s="26" t="s">
        <v>139</v>
      </c>
      <c r="E27" s="26"/>
      <c r="F27" s="26"/>
      <c r="G27" s="34"/>
    </row>
    <row r="28" spans="1:7" ht="28.5" x14ac:dyDescent="0.25">
      <c r="A28" s="39" t="s">
        <v>62</v>
      </c>
      <c r="B28" s="3"/>
      <c r="C28" s="3"/>
      <c r="D28" s="34">
        <f>SUM(D3:D27)</f>
        <v>141102023</v>
      </c>
      <c r="E28" s="34">
        <f>SUM(E3:E27)</f>
        <v>275002024</v>
      </c>
      <c r="F28" s="34">
        <f>SUM(F3:F27)</f>
        <v>27002025</v>
      </c>
      <c r="G28" s="34">
        <f>SUM(G3:G27)</f>
        <v>443100000</v>
      </c>
    </row>
    <row r="29" spans="1:7" ht="20.25" x14ac:dyDescent="0.25">
      <c r="A29" s="65" t="s">
        <v>63</v>
      </c>
      <c r="B29" s="66"/>
      <c r="C29" s="66"/>
      <c r="D29" s="66"/>
      <c r="E29" s="66"/>
      <c r="F29" s="66"/>
      <c r="G29" s="67"/>
    </row>
    <row r="30" spans="1:7" ht="165" x14ac:dyDescent="0.25">
      <c r="A30" s="62" t="s">
        <v>64</v>
      </c>
      <c r="B30" s="24" t="s">
        <v>141</v>
      </c>
      <c r="C30" s="7" t="s">
        <v>132</v>
      </c>
      <c r="D30" s="5" t="s">
        <v>142</v>
      </c>
      <c r="E30" s="5" t="s">
        <v>142</v>
      </c>
      <c r="F30" s="5" t="s">
        <v>143</v>
      </c>
      <c r="G30" s="25">
        <f t="shared" ref="G30:G54" si="2">SUM(D30:F30)</f>
        <v>0</v>
      </c>
    </row>
    <row r="31" spans="1:7" ht="165" x14ac:dyDescent="0.25">
      <c r="A31" s="63"/>
      <c r="B31" s="24" t="s">
        <v>140</v>
      </c>
      <c r="C31" s="7" t="s">
        <v>132</v>
      </c>
      <c r="D31" s="5" t="s">
        <v>142</v>
      </c>
      <c r="E31" s="5" t="s">
        <v>142</v>
      </c>
      <c r="F31" s="5" t="s">
        <v>143</v>
      </c>
      <c r="G31" s="25"/>
    </row>
    <row r="32" spans="1:7" ht="165" x14ac:dyDescent="0.25">
      <c r="A32" s="63"/>
      <c r="B32" s="24" t="s">
        <v>145</v>
      </c>
      <c r="C32" s="7" t="s">
        <v>132</v>
      </c>
      <c r="D32" s="5" t="s">
        <v>142</v>
      </c>
      <c r="E32" s="5" t="s">
        <v>142</v>
      </c>
      <c r="F32" s="5" t="s">
        <v>143</v>
      </c>
      <c r="G32" s="25"/>
    </row>
    <row r="33" spans="1:7" ht="236.25" customHeight="1" x14ac:dyDescent="0.25">
      <c r="A33" s="63"/>
      <c r="B33" s="24" t="s">
        <v>147</v>
      </c>
      <c r="C33" s="7" t="s">
        <v>132</v>
      </c>
      <c r="D33" s="5" t="s">
        <v>142</v>
      </c>
      <c r="E33" s="5" t="s">
        <v>142</v>
      </c>
      <c r="F33" s="5" t="s">
        <v>143</v>
      </c>
      <c r="G33" s="25"/>
    </row>
    <row r="34" spans="1:7" ht="165" x14ac:dyDescent="0.25">
      <c r="A34" s="63"/>
      <c r="B34" s="24" t="s">
        <v>146</v>
      </c>
      <c r="C34" s="7" t="s">
        <v>132</v>
      </c>
      <c r="D34" s="5" t="s">
        <v>142</v>
      </c>
      <c r="E34" s="5" t="s">
        <v>142</v>
      </c>
      <c r="F34" s="5" t="s">
        <v>143</v>
      </c>
      <c r="G34" s="25"/>
    </row>
    <row r="35" spans="1:7" ht="109.5" customHeight="1" x14ac:dyDescent="0.25">
      <c r="A35" s="64"/>
      <c r="B35" s="24" t="s">
        <v>148</v>
      </c>
      <c r="C35" s="7" t="s">
        <v>149</v>
      </c>
      <c r="D35" s="5" t="s">
        <v>139</v>
      </c>
      <c r="E35" s="5" t="s">
        <v>139</v>
      </c>
      <c r="F35" s="5" t="s">
        <v>139</v>
      </c>
      <c r="G35" s="25"/>
    </row>
    <row r="36" spans="1:7" ht="75" x14ac:dyDescent="0.25">
      <c r="A36" s="44" t="s">
        <v>66</v>
      </c>
      <c r="B36" s="7" t="s">
        <v>144</v>
      </c>
      <c r="C36" s="7" t="s">
        <v>67</v>
      </c>
      <c r="D36" s="5">
        <v>10000000</v>
      </c>
      <c r="E36" s="5">
        <v>10000000</v>
      </c>
      <c r="F36" s="5">
        <v>5000000</v>
      </c>
      <c r="G36" s="6">
        <f t="shared" ref="G36:G38" si="3">SUM(D36:F36)</f>
        <v>25000000</v>
      </c>
    </row>
    <row r="37" spans="1:7" ht="75" x14ac:dyDescent="0.25">
      <c r="A37" s="44"/>
      <c r="B37" s="7" t="s">
        <v>151</v>
      </c>
      <c r="C37" s="7" t="s">
        <v>150</v>
      </c>
      <c r="D37" s="5">
        <v>2000000</v>
      </c>
      <c r="E37" s="5">
        <v>2000000</v>
      </c>
      <c r="F37" s="5">
        <v>2000000</v>
      </c>
      <c r="G37" s="6">
        <f t="shared" si="3"/>
        <v>6000000</v>
      </c>
    </row>
    <row r="38" spans="1:7" ht="45" x14ac:dyDescent="0.25">
      <c r="A38" s="44"/>
      <c r="B38" s="7" t="s">
        <v>69</v>
      </c>
      <c r="C38" s="7" t="s">
        <v>70</v>
      </c>
      <c r="D38" s="5">
        <f>12000000*3</f>
        <v>36000000</v>
      </c>
      <c r="E38" s="5">
        <f>12000000*2</f>
        <v>24000000</v>
      </c>
      <c r="F38" s="5"/>
      <c r="G38" s="6">
        <f t="shared" si="3"/>
        <v>60000000</v>
      </c>
    </row>
    <row r="39" spans="1:7" ht="165" x14ac:dyDescent="0.25">
      <c r="A39" s="37" t="s">
        <v>71</v>
      </c>
      <c r="B39" s="3" t="s">
        <v>152</v>
      </c>
      <c r="C39" s="3" t="s">
        <v>132</v>
      </c>
      <c r="D39" s="26"/>
      <c r="E39" s="26" t="s">
        <v>139</v>
      </c>
      <c r="F39" s="26"/>
      <c r="G39" s="34">
        <f t="shared" si="2"/>
        <v>0</v>
      </c>
    </row>
    <row r="40" spans="1:7" x14ac:dyDescent="0.25">
      <c r="A40" s="44" t="s">
        <v>110</v>
      </c>
      <c r="B40" s="7" t="s">
        <v>111</v>
      </c>
      <c r="C40" s="30" t="s">
        <v>22</v>
      </c>
      <c r="D40" s="5"/>
      <c r="E40" s="5">
        <v>15000000</v>
      </c>
      <c r="F40" s="5"/>
      <c r="G40" s="6">
        <f t="shared" si="2"/>
        <v>15000000</v>
      </c>
    </row>
    <row r="41" spans="1:7" ht="60" x14ac:dyDescent="0.25">
      <c r="A41" s="44"/>
      <c r="B41" s="7" t="s">
        <v>112</v>
      </c>
      <c r="C41" s="30" t="s">
        <v>73</v>
      </c>
      <c r="D41" s="5"/>
      <c r="E41" s="5">
        <f>25000*400+15000*1800</f>
        <v>37000000</v>
      </c>
      <c r="F41" s="5"/>
      <c r="G41" s="6">
        <f t="shared" si="2"/>
        <v>37000000</v>
      </c>
    </row>
    <row r="42" spans="1:7" ht="30" x14ac:dyDescent="0.25">
      <c r="A42" s="44"/>
      <c r="B42" s="7" t="s">
        <v>154</v>
      </c>
      <c r="C42" s="30"/>
      <c r="D42" s="5"/>
      <c r="E42" s="5"/>
      <c r="F42" s="5"/>
      <c r="G42" s="6"/>
    </row>
    <row r="43" spans="1:7" x14ac:dyDescent="0.25">
      <c r="A43" s="44"/>
      <c r="B43" s="7" t="s">
        <v>153</v>
      </c>
      <c r="C43" s="30"/>
      <c r="D43" s="5">
        <v>5000000</v>
      </c>
      <c r="E43" s="5">
        <v>5000000</v>
      </c>
      <c r="F43" s="5">
        <v>5000000</v>
      </c>
      <c r="G43" s="6">
        <f t="shared" si="2"/>
        <v>15000000</v>
      </c>
    </row>
    <row r="44" spans="1:7" ht="75" x14ac:dyDescent="0.25">
      <c r="A44" s="62" t="s">
        <v>113</v>
      </c>
      <c r="B44" s="3" t="s">
        <v>159</v>
      </c>
      <c r="C44" s="3" t="s">
        <v>158</v>
      </c>
      <c r="D44" s="26">
        <v>35000000</v>
      </c>
      <c r="E44" s="26">
        <v>35000000</v>
      </c>
      <c r="F44" s="26">
        <v>35000000</v>
      </c>
      <c r="G44" s="34">
        <f t="shared" si="2"/>
        <v>105000000</v>
      </c>
    </row>
    <row r="45" spans="1:7" x14ac:dyDescent="0.25">
      <c r="A45" s="63"/>
      <c r="B45" s="3" t="s">
        <v>156</v>
      </c>
      <c r="C45" s="3" t="s">
        <v>157</v>
      </c>
      <c r="D45" s="26"/>
      <c r="E45" s="26" t="s">
        <v>139</v>
      </c>
      <c r="F45" s="26"/>
      <c r="G45" s="34"/>
    </row>
    <row r="46" spans="1:7" x14ac:dyDescent="0.25">
      <c r="A46" s="63"/>
      <c r="B46" s="3" t="s">
        <v>98</v>
      </c>
      <c r="C46" s="3" t="s">
        <v>155</v>
      </c>
      <c r="D46" s="26"/>
      <c r="E46" s="26" t="s">
        <v>139</v>
      </c>
      <c r="F46" s="26"/>
      <c r="G46" s="34"/>
    </row>
    <row r="47" spans="1:7" ht="30" x14ac:dyDescent="0.25">
      <c r="A47" s="64"/>
      <c r="B47" s="3" t="s">
        <v>114</v>
      </c>
      <c r="C47" s="3" t="s">
        <v>84</v>
      </c>
      <c r="D47" s="26"/>
      <c r="E47" s="26">
        <v>35000000</v>
      </c>
      <c r="F47" s="26"/>
      <c r="G47" s="34">
        <f t="shared" ref="G47" si="4">SUM(D47:F47)</f>
        <v>35000000</v>
      </c>
    </row>
    <row r="48" spans="1:7" ht="71.25" x14ac:dyDescent="0.25">
      <c r="A48" s="23" t="s">
        <v>74</v>
      </c>
      <c r="B48" s="3" t="s">
        <v>75</v>
      </c>
      <c r="C48" s="3" t="s">
        <v>76</v>
      </c>
      <c r="D48" s="26" t="s">
        <v>77</v>
      </c>
      <c r="E48" s="26" t="s">
        <v>77</v>
      </c>
      <c r="F48" s="26" t="s">
        <v>77</v>
      </c>
      <c r="G48" s="6">
        <f t="shared" si="2"/>
        <v>0</v>
      </c>
    </row>
    <row r="49" spans="1:7" ht="30" x14ac:dyDescent="0.25">
      <c r="A49" s="38" t="s">
        <v>119</v>
      </c>
      <c r="B49" s="7" t="s">
        <v>160</v>
      </c>
      <c r="C49" s="7" t="s">
        <v>22</v>
      </c>
      <c r="D49" s="5"/>
      <c r="E49" s="5">
        <v>200000000</v>
      </c>
      <c r="F49" s="5"/>
      <c r="G49" s="6">
        <f t="shared" si="2"/>
        <v>200000000</v>
      </c>
    </row>
    <row r="50" spans="1:7" ht="90" x14ac:dyDescent="0.25">
      <c r="A50" s="45" t="s">
        <v>30</v>
      </c>
      <c r="B50" s="7" t="s">
        <v>130</v>
      </c>
      <c r="C50" s="7" t="s">
        <v>171</v>
      </c>
      <c r="D50" s="5">
        <v>15000000</v>
      </c>
      <c r="E50" s="5">
        <v>15000000</v>
      </c>
      <c r="F50" s="5">
        <v>15000000</v>
      </c>
      <c r="G50" s="6">
        <f t="shared" si="2"/>
        <v>45000000</v>
      </c>
    </row>
    <row r="51" spans="1:7" ht="165" x14ac:dyDescent="0.25">
      <c r="A51" s="45"/>
      <c r="B51" s="7" t="s">
        <v>38</v>
      </c>
      <c r="C51" s="7" t="s">
        <v>132</v>
      </c>
      <c r="D51" s="5">
        <v>300000000</v>
      </c>
      <c r="E51" s="5">
        <v>300000000</v>
      </c>
      <c r="F51" s="5">
        <v>300000000</v>
      </c>
      <c r="G51" s="6">
        <f t="shared" si="2"/>
        <v>900000000</v>
      </c>
    </row>
    <row r="52" spans="1:7" x14ac:dyDescent="0.25">
      <c r="A52" s="45"/>
      <c r="B52" s="7" t="s">
        <v>131</v>
      </c>
      <c r="C52" s="7" t="s">
        <v>29</v>
      </c>
      <c r="D52" s="5">
        <v>5000000</v>
      </c>
      <c r="E52" s="5"/>
      <c r="F52" s="5"/>
      <c r="G52" s="6">
        <f t="shared" si="2"/>
        <v>5000000</v>
      </c>
    </row>
    <row r="53" spans="1:7" ht="30" x14ac:dyDescent="0.25">
      <c r="A53" s="12" t="s">
        <v>78</v>
      </c>
      <c r="B53" s="7" t="s">
        <v>79</v>
      </c>
      <c r="C53" s="7" t="s">
        <v>80</v>
      </c>
      <c r="D53" s="5"/>
      <c r="E53" s="5"/>
      <c r="F53" s="5"/>
      <c r="G53" s="6">
        <f t="shared" si="2"/>
        <v>0</v>
      </c>
    </row>
    <row r="54" spans="1:7" ht="28.5" x14ac:dyDescent="0.25">
      <c r="A54" s="12" t="s">
        <v>32</v>
      </c>
      <c r="B54" s="7" t="s">
        <v>33</v>
      </c>
      <c r="C54" s="7" t="s">
        <v>14</v>
      </c>
      <c r="D54" s="5"/>
      <c r="E54" s="5"/>
      <c r="F54" s="5"/>
      <c r="G54" s="6">
        <f t="shared" si="2"/>
        <v>0</v>
      </c>
    </row>
    <row r="55" spans="1:7" ht="28.5" x14ac:dyDescent="0.25">
      <c r="A55" s="39" t="s">
        <v>34</v>
      </c>
      <c r="B55" s="3"/>
      <c r="C55" s="3"/>
      <c r="D55" s="34">
        <f>SUM(D28:D54)</f>
        <v>549102023</v>
      </c>
      <c r="E55" s="34">
        <f>SUM(E28:E54)</f>
        <v>953002024</v>
      </c>
      <c r="F55" s="34">
        <f>SUM(F28:F54)</f>
        <v>389002025</v>
      </c>
      <c r="G55" s="34">
        <f>SUM(G28:G54)</f>
        <v>1891100000</v>
      </c>
    </row>
    <row r="56" spans="1:7" ht="15.75" x14ac:dyDescent="0.25">
      <c r="A56" s="40" t="s">
        <v>35</v>
      </c>
      <c r="B56" s="3"/>
      <c r="C56" s="41"/>
      <c r="D56" s="34" t="e">
        <f>D26+D55</f>
        <v>#VALUE!</v>
      </c>
      <c r="E56" s="34">
        <f t="shared" ref="E56:G56" si="5">E26+E55</f>
        <v>953002024</v>
      </c>
      <c r="F56" s="34">
        <f t="shared" si="5"/>
        <v>389002025</v>
      </c>
      <c r="G56" s="34">
        <f t="shared" si="5"/>
        <v>1891100000</v>
      </c>
    </row>
  </sheetData>
  <mergeCells count="17">
    <mergeCell ref="A29:G29"/>
    <mergeCell ref="A1:G1"/>
    <mergeCell ref="A2:A3"/>
    <mergeCell ref="B2:B3"/>
    <mergeCell ref="C2:C3"/>
    <mergeCell ref="D2:G2"/>
    <mergeCell ref="A4:G4"/>
    <mergeCell ref="A5:A13"/>
    <mergeCell ref="A14:A17"/>
    <mergeCell ref="A19:A21"/>
    <mergeCell ref="A22:A24"/>
    <mergeCell ref="A25:A27"/>
    <mergeCell ref="A30:A35"/>
    <mergeCell ref="A36:A38"/>
    <mergeCell ref="A40:A43"/>
    <mergeCell ref="A44:A47"/>
    <mergeCell ref="A50:A5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B3DB-D8BF-423A-BC42-7781DC522B46}">
  <dimension ref="A1:G5"/>
  <sheetViews>
    <sheetView workbookViewId="0">
      <selection activeCell="B5" sqref="B5"/>
    </sheetView>
  </sheetViews>
  <sheetFormatPr baseColWidth="10" defaultRowHeight="15" x14ac:dyDescent="0.25"/>
  <sheetData>
    <row r="1" spans="1:7" ht="22.5" x14ac:dyDescent="0.25">
      <c r="A1" s="48" t="s">
        <v>0</v>
      </c>
      <c r="B1" s="48"/>
      <c r="C1" s="48"/>
      <c r="D1" s="48"/>
      <c r="E1" s="48"/>
      <c r="F1" s="48"/>
      <c r="G1" s="48"/>
    </row>
    <row r="2" spans="1:7" ht="15.75" x14ac:dyDescent="0.25">
      <c r="A2" s="49"/>
      <c r="B2" s="50" t="s">
        <v>1</v>
      </c>
      <c r="C2" s="50" t="s">
        <v>2</v>
      </c>
      <c r="D2" s="54" t="s">
        <v>3</v>
      </c>
      <c r="E2" s="54"/>
      <c r="F2" s="54"/>
      <c r="G2" s="54"/>
    </row>
    <row r="3" spans="1:7" ht="15.75" x14ac:dyDescent="0.25">
      <c r="A3" s="49"/>
      <c r="B3" s="50"/>
      <c r="C3" s="50"/>
      <c r="D3" s="1">
        <v>2023</v>
      </c>
      <c r="E3" s="1">
        <v>2024</v>
      </c>
      <c r="F3" s="1">
        <v>2025</v>
      </c>
      <c r="G3" s="2" t="s">
        <v>4</v>
      </c>
    </row>
    <row r="4" spans="1:7" ht="20.25" x14ac:dyDescent="0.25">
      <c r="A4" s="46" t="s">
        <v>5</v>
      </c>
      <c r="B4" s="47"/>
      <c r="C4" s="47"/>
      <c r="D4" s="47"/>
      <c r="E4" s="47"/>
      <c r="F4" s="47"/>
      <c r="G4" s="55"/>
    </row>
    <row r="5" spans="1:7" x14ac:dyDescent="0.25">
      <c r="A5" s="42" t="s">
        <v>6</v>
      </c>
      <c r="B5" s="43"/>
      <c r="C5" s="43"/>
      <c r="D5" s="43"/>
      <c r="E5" s="43"/>
      <c r="F5" s="43"/>
      <c r="G5" s="43"/>
    </row>
  </sheetData>
  <mergeCells count="6">
    <mergeCell ref="A4:G4"/>
    <mergeCell ref="A1:G1"/>
    <mergeCell ref="A2:A3"/>
    <mergeCell ref="B2:B3"/>
    <mergeCell ref="C2:C3"/>
    <mergeCell ref="D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zoomScale="98" zoomScaleNormal="98" workbookViewId="0">
      <pane ySplit="3" topLeftCell="A27" activePane="bottomLeft" state="frozen"/>
      <selection pane="bottomLeft" activeCell="E33" sqref="E33"/>
    </sheetView>
  </sheetViews>
  <sheetFormatPr baseColWidth="10" defaultRowHeight="15" x14ac:dyDescent="0.25"/>
  <cols>
    <col min="1" max="1" width="17.140625" customWidth="1"/>
    <col min="2" max="2" width="13.7109375" customWidth="1"/>
    <col min="3" max="3" width="18.28515625" bestFit="1" customWidth="1"/>
    <col min="4" max="4" width="13.85546875" bestFit="1" customWidth="1"/>
    <col min="5" max="5" width="14.140625" bestFit="1" customWidth="1"/>
    <col min="6" max="6" width="12.7109375" bestFit="1" customWidth="1"/>
    <col min="7" max="7" width="47.7109375" customWidth="1"/>
  </cols>
  <sheetData>
    <row r="1" spans="1:7" ht="22.5" x14ac:dyDescent="0.25">
      <c r="A1" s="48" t="s">
        <v>0</v>
      </c>
      <c r="B1" s="48"/>
      <c r="C1" s="48"/>
      <c r="D1" s="48"/>
      <c r="E1" s="48"/>
      <c r="F1" s="48"/>
      <c r="G1" s="48"/>
    </row>
    <row r="2" spans="1:7" ht="15.75" x14ac:dyDescent="0.25">
      <c r="A2" s="49"/>
      <c r="B2" s="50" t="s">
        <v>1</v>
      </c>
      <c r="C2" s="50" t="s">
        <v>2</v>
      </c>
      <c r="D2" s="54" t="s">
        <v>3</v>
      </c>
      <c r="E2" s="54"/>
      <c r="F2" s="54"/>
      <c r="G2" s="54"/>
    </row>
    <row r="3" spans="1:7" ht="15.75" x14ac:dyDescent="0.25">
      <c r="A3" s="49"/>
      <c r="B3" s="50"/>
      <c r="C3" s="50"/>
      <c r="D3" s="1">
        <v>2023</v>
      </c>
      <c r="E3" s="1">
        <v>2024</v>
      </c>
      <c r="F3" s="1">
        <v>2025</v>
      </c>
      <c r="G3" s="2" t="s">
        <v>4</v>
      </c>
    </row>
    <row r="4" spans="1:7" ht="20.25" x14ac:dyDescent="0.25">
      <c r="A4" s="46" t="s">
        <v>5</v>
      </c>
      <c r="B4" s="47"/>
      <c r="C4" s="47"/>
      <c r="D4" s="47"/>
      <c r="E4" s="47"/>
      <c r="F4" s="47"/>
      <c r="G4" s="55"/>
    </row>
    <row r="5" spans="1:7" ht="90" x14ac:dyDescent="0.25">
      <c r="A5" s="44" t="s">
        <v>6</v>
      </c>
      <c r="B5" s="3" t="s">
        <v>40</v>
      </c>
      <c r="C5" s="4" t="s">
        <v>41</v>
      </c>
      <c r="D5" s="5">
        <v>28000000</v>
      </c>
      <c r="E5" s="5">
        <v>28000000</v>
      </c>
      <c r="F5" s="5"/>
      <c r="G5" s="6">
        <f>SUM(D5:F5)</f>
        <v>56000000</v>
      </c>
    </row>
    <row r="6" spans="1:7" ht="75" x14ac:dyDescent="0.25">
      <c r="A6" s="44"/>
      <c r="B6" s="7" t="s">
        <v>7</v>
      </c>
      <c r="C6" s="4" t="s">
        <v>8</v>
      </c>
      <c r="D6" s="5">
        <v>94000000</v>
      </c>
      <c r="E6" s="5">
        <v>94000000</v>
      </c>
      <c r="F6" s="5"/>
      <c r="G6" s="6">
        <f>SUM(D6:F6)</f>
        <v>188000000</v>
      </c>
    </row>
    <row r="7" spans="1:7" ht="90" x14ac:dyDescent="0.25">
      <c r="A7" s="44"/>
      <c r="B7" s="7" t="s">
        <v>9</v>
      </c>
      <c r="C7" s="4" t="s">
        <v>10</v>
      </c>
      <c r="D7" s="5">
        <f>17000000*2</f>
        <v>34000000</v>
      </c>
      <c r="E7" s="5"/>
      <c r="F7" s="5"/>
      <c r="G7" s="6">
        <f t="shared" ref="G7:G19" si="0">SUM(D7:F7)</f>
        <v>34000000</v>
      </c>
    </row>
    <row r="8" spans="1:7" ht="60" x14ac:dyDescent="0.25">
      <c r="A8" s="44"/>
      <c r="B8" s="7" t="s">
        <v>11</v>
      </c>
      <c r="C8" s="4" t="s">
        <v>12</v>
      </c>
      <c r="D8" s="5">
        <v>10000000</v>
      </c>
      <c r="E8" s="5"/>
      <c r="F8" s="5"/>
      <c r="G8" s="6">
        <f t="shared" si="0"/>
        <v>10000000</v>
      </c>
    </row>
    <row r="9" spans="1:7" ht="60" x14ac:dyDescent="0.25">
      <c r="A9" s="44"/>
      <c r="B9" s="7" t="s">
        <v>42</v>
      </c>
      <c r="C9" s="4" t="s">
        <v>43</v>
      </c>
      <c r="D9" s="5"/>
      <c r="E9" s="5">
        <v>16000000</v>
      </c>
      <c r="F9" s="5"/>
      <c r="G9" s="6">
        <f t="shared" si="0"/>
        <v>16000000</v>
      </c>
    </row>
    <row r="10" spans="1:7" ht="45" x14ac:dyDescent="0.25">
      <c r="A10" s="44"/>
      <c r="B10" s="7" t="s">
        <v>13</v>
      </c>
      <c r="C10" s="4" t="s">
        <v>14</v>
      </c>
      <c r="D10" s="5"/>
      <c r="E10" s="5">
        <v>8500000</v>
      </c>
      <c r="F10" s="5"/>
      <c r="G10" s="6">
        <f t="shared" si="0"/>
        <v>8500000</v>
      </c>
    </row>
    <row r="11" spans="1:7" ht="90" x14ac:dyDescent="0.25">
      <c r="A11" s="44"/>
      <c r="B11" s="7" t="s">
        <v>15</v>
      </c>
      <c r="C11" s="4" t="s">
        <v>16</v>
      </c>
      <c r="D11" s="5">
        <v>5600000</v>
      </c>
      <c r="E11" s="5"/>
      <c r="F11" s="5"/>
      <c r="G11" s="6">
        <f t="shared" si="0"/>
        <v>5600000</v>
      </c>
    </row>
    <row r="12" spans="1:7" ht="60" x14ac:dyDescent="0.25">
      <c r="A12" s="44"/>
      <c r="B12" s="7" t="s">
        <v>17</v>
      </c>
      <c r="C12" s="4" t="s">
        <v>18</v>
      </c>
      <c r="D12" s="5"/>
      <c r="E12" s="5">
        <v>8500000</v>
      </c>
      <c r="F12" s="5"/>
      <c r="G12" s="6">
        <f t="shared" si="0"/>
        <v>8500000</v>
      </c>
    </row>
    <row r="13" spans="1:7" ht="45" x14ac:dyDescent="0.25">
      <c r="A13" s="44"/>
      <c r="B13" s="3" t="s">
        <v>19</v>
      </c>
      <c r="C13" s="4" t="s">
        <v>20</v>
      </c>
      <c r="D13" s="5">
        <v>3500000</v>
      </c>
      <c r="E13" s="5"/>
      <c r="F13" s="5"/>
      <c r="G13" s="6">
        <f t="shared" si="0"/>
        <v>3500000</v>
      </c>
    </row>
    <row r="14" spans="1:7" ht="45" x14ac:dyDescent="0.25">
      <c r="A14" s="44"/>
      <c r="B14" s="3" t="s">
        <v>44</v>
      </c>
      <c r="C14" s="7" t="s">
        <v>20</v>
      </c>
      <c r="D14" s="8">
        <v>12000000</v>
      </c>
      <c r="E14" s="8"/>
      <c r="F14" s="5"/>
      <c r="G14" s="6">
        <f t="shared" si="0"/>
        <v>12000000</v>
      </c>
    </row>
    <row r="15" spans="1:7" ht="75" x14ac:dyDescent="0.25">
      <c r="A15" s="44"/>
      <c r="B15" s="7" t="s">
        <v>21</v>
      </c>
      <c r="C15" s="7" t="s">
        <v>22</v>
      </c>
      <c r="D15" s="8"/>
      <c r="E15" s="8">
        <f>50000000*2</f>
        <v>100000000</v>
      </c>
      <c r="F15" s="5"/>
      <c r="G15" s="6">
        <f t="shared" si="0"/>
        <v>100000000</v>
      </c>
    </row>
    <row r="16" spans="1:7" ht="75" x14ac:dyDescent="0.25">
      <c r="A16" s="44" t="s">
        <v>23</v>
      </c>
      <c r="B16" s="7" t="s">
        <v>45</v>
      </c>
      <c r="C16" s="7" t="s">
        <v>10</v>
      </c>
      <c r="D16" s="5"/>
      <c r="E16" s="8">
        <f>40000*800</f>
        <v>32000000</v>
      </c>
      <c r="F16" s="8"/>
      <c r="G16" s="6">
        <f t="shared" si="0"/>
        <v>32000000</v>
      </c>
    </row>
    <row r="17" spans="1:7" ht="165" x14ac:dyDescent="0.25">
      <c r="A17" s="44"/>
      <c r="B17" s="7" t="s">
        <v>24</v>
      </c>
      <c r="C17" s="7" t="s">
        <v>25</v>
      </c>
      <c r="D17" s="5">
        <f>9000000*3</f>
        <v>27000000</v>
      </c>
      <c r="E17" s="5">
        <f>9000000*3</f>
        <v>27000000</v>
      </c>
      <c r="F17" s="5">
        <f>9000000*3</f>
        <v>27000000</v>
      </c>
      <c r="G17" s="6">
        <f t="shared" si="0"/>
        <v>81000000</v>
      </c>
    </row>
    <row r="18" spans="1:7" ht="255" x14ac:dyDescent="0.25">
      <c r="A18" s="44"/>
      <c r="B18" s="7" t="s">
        <v>46</v>
      </c>
      <c r="C18" s="7" t="s">
        <v>47</v>
      </c>
      <c r="D18" s="5">
        <f>40000*800+25000000</f>
        <v>57000000</v>
      </c>
      <c r="E18" s="5">
        <f>40000*800+7500000</f>
        <v>39500000</v>
      </c>
      <c r="F18" s="5">
        <f>40000*800+10000000</f>
        <v>42000000</v>
      </c>
      <c r="G18" s="6">
        <f t="shared" si="0"/>
        <v>138500000</v>
      </c>
    </row>
    <row r="19" spans="1:7" ht="60" x14ac:dyDescent="0.25">
      <c r="A19" s="44"/>
      <c r="B19" s="7" t="s">
        <v>26</v>
      </c>
      <c r="C19" s="7" t="s">
        <v>10</v>
      </c>
      <c r="D19" s="5"/>
      <c r="E19" s="5">
        <v>50000000</v>
      </c>
      <c r="F19" s="5"/>
      <c r="G19" s="6">
        <f t="shared" si="0"/>
        <v>50000000</v>
      </c>
    </row>
    <row r="20" spans="1:7" ht="60" x14ac:dyDescent="0.25">
      <c r="A20" s="44"/>
      <c r="B20" s="7" t="s">
        <v>27</v>
      </c>
      <c r="C20" s="7" t="s">
        <v>18</v>
      </c>
      <c r="D20" s="5"/>
      <c r="E20" s="5">
        <v>7000000</v>
      </c>
      <c r="F20" s="5"/>
      <c r="G20" s="6">
        <f>SUM(D20:F20)</f>
        <v>7000000</v>
      </c>
    </row>
    <row r="21" spans="1:7" ht="75" x14ac:dyDescent="0.25">
      <c r="A21" s="44"/>
      <c r="B21" s="7" t="s">
        <v>28</v>
      </c>
      <c r="C21" s="7" t="s">
        <v>29</v>
      </c>
      <c r="D21" s="5"/>
      <c r="E21" s="5">
        <f>9000000*3</f>
        <v>27000000</v>
      </c>
      <c r="F21" s="5"/>
      <c r="G21" s="6">
        <f>SUM(D21:F21)</f>
        <v>27000000</v>
      </c>
    </row>
    <row r="22" spans="1:7" ht="75" x14ac:dyDescent="0.25">
      <c r="A22" s="18" t="s">
        <v>48</v>
      </c>
      <c r="B22" s="19" t="s">
        <v>49</v>
      </c>
      <c r="C22" s="19" t="s">
        <v>50</v>
      </c>
      <c r="D22" s="20"/>
      <c r="E22" s="20"/>
      <c r="F22" s="20"/>
      <c r="G22" s="21"/>
    </row>
    <row r="23" spans="1:7" ht="60" x14ac:dyDescent="0.25">
      <c r="A23" s="72" t="s">
        <v>51</v>
      </c>
      <c r="B23" s="22" t="s">
        <v>52</v>
      </c>
      <c r="C23" s="19" t="s">
        <v>53</v>
      </c>
      <c r="D23" s="20"/>
      <c r="E23" s="20"/>
      <c r="F23" s="20"/>
      <c r="G23" s="21"/>
    </row>
    <row r="24" spans="1:7" ht="75" x14ac:dyDescent="0.25">
      <c r="A24" s="73"/>
      <c r="B24" s="19" t="s">
        <v>54</v>
      </c>
      <c r="C24" s="19" t="s">
        <v>53</v>
      </c>
      <c r="D24" s="20">
        <f>1500000*20</f>
        <v>30000000</v>
      </c>
      <c r="E24" s="20">
        <f>1500000*15</f>
        <v>22500000</v>
      </c>
      <c r="F24" s="20">
        <f>1500000*15</f>
        <v>22500000</v>
      </c>
      <c r="G24" s="21">
        <f t="shared" ref="G24:G30" si="1">SUM(D24:F24)</f>
        <v>75000000</v>
      </c>
    </row>
    <row r="25" spans="1:7" ht="105" x14ac:dyDescent="0.25">
      <c r="A25" s="74"/>
      <c r="B25" s="19" t="s">
        <v>133</v>
      </c>
      <c r="C25" s="19" t="s">
        <v>134</v>
      </c>
      <c r="D25" s="20">
        <v>100000000</v>
      </c>
      <c r="E25" s="20" t="s">
        <v>139</v>
      </c>
      <c r="F25" s="20"/>
      <c r="G25" s="21">
        <f t="shared" si="1"/>
        <v>100000000</v>
      </c>
    </row>
    <row r="26" spans="1:7" ht="90" x14ac:dyDescent="0.25">
      <c r="A26" s="72" t="s">
        <v>57</v>
      </c>
      <c r="B26" s="19" t="s">
        <v>58</v>
      </c>
      <c r="C26" s="19" t="s">
        <v>134</v>
      </c>
      <c r="D26" s="20"/>
      <c r="E26" s="20"/>
      <c r="F26" s="20"/>
      <c r="G26" s="21"/>
    </row>
    <row r="27" spans="1:7" ht="90" x14ac:dyDescent="0.25">
      <c r="A27" s="73"/>
      <c r="B27" s="19" t="s">
        <v>135</v>
      </c>
      <c r="C27" s="19" t="s">
        <v>134</v>
      </c>
      <c r="D27" s="20"/>
      <c r="E27" s="20"/>
      <c r="F27" s="20" t="s">
        <v>139</v>
      </c>
      <c r="G27" s="21"/>
    </row>
    <row r="28" spans="1:7" ht="90" x14ac:dyDescent="0.25">
      <c r="A28" s="74"/>
      <c r="B28" s="19" t="s">
        <v>136</v>
      </c>
      <c r="C28" s="19" t="s">
        <v>134</v>
      </c>
      <c r="D28" s="20">
        <v>25000000</v>
      </c>
      <c r="E28" s="20"/>
      <c r="F28" s="20" t="s">
        <v>139</v>
      </c>
      <c r="G28" s="21">
        <f t="shared" si="1"/>
        <v>25000000</v>
      </c>
    </row>
    <row r="29" spans="1:7" ht="60" x14ac:dyDescent="0.25">
      <c r="A29" s="69" t="s">
        <v>59</v>
      </c>
      <c r="B29" s="19" t="s">
        <v>60</v>
      </c>
      <c r="C29" s="19" t="s">
        <v>61</v>
      </c>
      <c r="D29" s="20"/>
      <c r="E29" s="20" t="s">
        <v>139</v>
      </c>
      <c r="F29" s="20"/>
      <c r="G29" s="21">
        <f t="shared" si="1"/>
        <v>0</v>
      </c>
    </row>
    <row r="30" spans="1:7" ht="60" x14ac:dyDescent="0.25">
      <c r="A30" s="70"/>
      <c r="B30" s="19" t="s">
        <v>137</v>
      </c>
      <c r="C30" s="19" t="s">
        <v>61</v>
      </c>
      <c r="D30" s="20" t="s">
        <v>139</v>
      </c>
      <c r="E30" s="20"/>
      <c r="F30" s="20"/>
      <c r="G30" s="21">
        <f t="shared" si="1"/>
        <v>0</v>
      </c>
    </row>
    <row r="31" spans="1:7" ht="60" x14ac:dyDescent="0.25">
      <c r="A31" s="71"/>
      <c r="B31" s="19" t="s">
        <v>138</v>
      </c>
      <c r="C31" s="19" t="s">
        <v>109</v>
      </c>
      <c r="D31" s="20" t="s">
        <v>139</v>
      </c>
      <c r="E31" s="20"/>
      <c r="F31" s="20"/>
      <c r="G31" s="21"/>
    </row>
    <row r="32" spans="1:7" x14ac:dyDescent="0.25">
      <c r="A32" s="9" t="s">
        <v>62</v>
      </c>
      <c r="B32" s="10"/>
      <c r="C32" s="10"/>
      <c r="D32" s="11">
        <f>SUM(D5:D30)</f>
        <v>426100000</v>
      </c>
      <c r="E32" s="11">
        <f>SUM(E5:E30)</f>
        <v>460000000</v>
      </c>
      <c r="F32" s="11">
        <f>SUM(F5:F30)</f>
        <v>91500000</v>
      </c>
      <c r="G32" s="11">
        <f>SUM(G5:G30)</f>
        <v>977600000</v>
      </c>
    </row>
    <row r="33" spans="1:7" ht="15.75" x14ac:dyDescent="0.25">
      <c r="A33" s="13" t="s">
        <v>35</v>
      </c>
      <c r="B33" s="14"/>
      <c r="C33" s="15"/>
      <c r="D33" s="16" t="e">
        <f>D32+#REF!</f>
        <v>#REF!</v>
      </c>
      <c r="E33" s="16" t="e">
        <f>E32+#REF!</f>
        <v>#REF!</v>
      </c>
      <c r="F33" s="16" t="e">
        <f>F32+#REF!</f>
        <v>#REF!</v>
      </c>
      <c r="G33" s="16" t="e">
        <f>G32+#REF!</f>
        <v>#REF!</v>
      </c>
    </row>
  </sheetData>
  <mergeCells count="11">
    <mergeCell ref="A4:G4"/>
    <mergeCell ref="A29:A31"/>
    <mergeCell ref="A1:G1"/>
    <mergeCell ref="A2:A3"/>
    <mergeCell ref="B2:B3"/>
    <mergeCell ref="C2:C3"/>
    <mergeCell ref="D2:G2"/>
    <mergeCell ref="A5:A15"/>
    <mergeCell ref="A16:A21"/>
    <mergeCell ref="A23:A25"/>
    <mergeCell ref="A26:A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95" zoomScaleNormal="95" workbookViewId="0">
      <pane ySplit="3" topLeftCell="A12" activePane="bottomLeft" state="frozen"/>
      <selection pane="bottomLeft" activeCell="A15" sqref="A15"/>
    </sheetView>
  </sheetViews>
  <sheetFormatPr baseColWidth="10" defaultRowHeight="15" x14ac:dyDescent="0.25"/>
  <cols>
    <col min="2" max="2" width="17.28515625" customWidth="1"/>
    <col min="3" max="3" width="26.140625" customWidth="1"/>
    <col min="4" max="5" width="13.85546875" bestFit="1" customWidth="1"/>
    <col min="6" max="6" width="11.5703125" bestFit="1" customWidth="1"/>
    <col min="7" max="7" width="42.140625" customWidth="1"/>
  </cols>
  <sheetData>
    <row r="1" spans="1:7" ht="22.5" x14ac:dyDescent="0.25">
      <c r="A1" s="48" t="s">
        <v>0</v>
      </c>
      <c r="B1" s="48"/>
      <c r="C1" s="48"/>
      <c r="D1" s="48"/>
      <c r="E1" s="48"/>
      <c r="F1" s="48"/>
      <c r="G1" s="48"/>
    </row>
    <row r="2" spans="1:7" ht="15.75" x14ac:dyDescent="0.25">
      <c r="A2" s="49"/>
      <c r="B2" s="50" t="s">
        <v>1</v>
      </c>
      <c r="C2" s="50" t="s">
        <v>2</v>
      </c>
      <c r="D2" s="54" t="s">
        <v>3</v>
      </c>
      <c r="E2" s="54"/>
      <c r="F2" s="54"/>
      <c r="G2" s="54"/>
    </row>
    <row r="3" spans="1:7" ht="15.75" x14ac:dyDescent="0.25">
      <c r="A3" s="49"/>
      <c r="B3" s="50"/>
      <c r="C3" s="50"/>
      <c r="D3" s="1">
        <v>2023</v>
      </c>
      <c r="E3" s="1">
        <v>2024</v>
      </c>
      <c r="F3" s="1">
        <v>2025</v>
      </c>
      <c r="G3" s="2" t="s">
        <v>4</v>
      </c>
    </row>
    <row r="4" spans="1:7" ht="20.25" x14ac:dyDescent="0.25">
      <c r="A4" s="51" t="s">
        <v>63</v>
      </c>
      <c r="B4" s="52"/>
      <c r="C4" s="52"/>
      <c r="D4" s="52"/>
      <c r="E4" s="52"/>
      <c r="F4" s="52"/>
      <c r="G4" s="53"/>
    </row>
    <row r="5" spans="1:7" ht="117" customHeight="1" x14ac:dyDescent="0.25">
      <c r="A5" s="62" t="s">
        <v>64</v>
      </c>
      <c r="B5" s="24" t="s">
        <v>141</v>
      </c>
      <c r="C5" s="7" t="s">
        <v>132</v>
      </c>
      <c r="D5" s="5" t="s">
        <v>142</v>
      </c>
      <c r="E5" s="5" t="s">
        <v>142</v>
      </c>
      <c r="F5" s="5" t="s">
        <v>143</v>
      </c>
      <c r="G5" s="25">
        <f t="shared" ref="G5:G16" si="0">SUM(D5:F5)</f>
        <v>0</v>
      </c>
    </row>
    <row r="6" spans="1:7" ht="97.15" customHeight="1" x14ac:dyDescent="0.25">
      <c r="A6" s="63"/>
      <c r="B6" s="24" t="s">
        <v>140</v>
      </c>
      <c r="C6" s="7" t="s">
        <v>132</v>
      </c>
      <c r="D6" s="5" t="s">
        <v>142</v>
      </c>
      <c r="E6" s="5" t="s">
        <v>142</v>
      </c>
      <c r="F6" s="5" t="s">
        <v>143</v>
      </c>
      <c r="G6" s="25"/>
    </row>
    <row r="7" spans="1:7" ht="105" x14ac:dyDescent="0.25">
      <c r="A7" s="63"/>
      <c r="B7" s="24" t="s">
        <v>145</v>
      </c>
      <c r="C7" s="7" t="s">
        <v>132</v>
      </c>
      <c r="D7" s="5"/>
      <c r="E7" s="5"/>
      <c r="F7" s="5"/>
      <c r="G7" s="25"/>
    </row>
    <row r="8" spans="1:7" ht="105" x14ac:dyDescent="0.25">
      <c r="A8" s="63"/>
      <c r="B8" s="24" t="s">
        <v>147</v>
      </c>
      <c r="C8" s="7" t="s">
        <v>132</v>
      </c>
      <c r="D8" s="5"/>
      <c r="E8" s="5"/>
      <c r="F8" s="5"/>
      <c r="G8" s="25"/>
    </row>
    <row r="9" spans="1:7" ht="105" x14ac:dyDescent="0.25">
      <c r="A9" s="63"/>
      <c r="B9" s="24" t="s">
        <v>146</v>
      </c>
      <c r="C9" s="7" t="s">
        <v>132</v>
      </c>
      <c r="D9" s="5"/>
      <c r="E9" s="5"/>
      <c r="F9" s="5"/>
      <c r="G9" s="25"/>
    </row>
    <row r="10" spans="1:7" ht="45" x14ac:dyDescent="0.25">
      <c r="A10" s="64"/>
      <c r="B10" s="24" t="s">
        <v>148</v>
      </c>
      <c r="C10" s="7" t="s">
        <v>149</v>
      </c>
      <c r="D10" s="5" t="s">
        <v>139</v>
      </c>
      <c r="E10" s="5" t="s">
        <v>139</v>
      </c>
      <c r="F10" s="5" t="s">
        <v>139</v>
      </c>
      <c r="G10" s="25"/>
    </row>
    <row r="11" spans="1:7" ht="45" x14ac:dyDescent="0.25">
      <c r="A11" s="44" t="s">
        <v>66</v>
      </c>
      <c r="B11" s="7" t="s">
        <v>144</v>
      </c>
      <c r="C11" s="7" t="s">
        <v>67</v>
      </c>
      <c r="D11" s="5">
        <v>10000000</v>
      </c>
      <c r="E11" s="5">
        <v>10000000</v>
      </c>
      <c r="F11" s="5">
        <v>5000000</v>
      </c>
      <c r="G11" s="6">
        <f t="shared" si="0"/>
        <v>25000000</v>
      </c>
    </row>
    <row r="12" spans="1:7" ht="60" x14ac:dyDescent="0.25">
      <c r="A12" s="44"/>
      <c r="B12" s="7" t="s">
        <v>151</v>
      </c>
      <c r="C12" s="7" t="s">
        <v>150</v>
      </c>
      <c r="D12" s="5">
        <v>2000000</v>
      </c>
      <c r="E12" s="5">
        <v>2000000</v>
      </c>
      <c r="F12" s="5">
        <v>2000000</v>
      </c>
      <c r="G12" s="6">
        <f t="shared" si="0"/>
        <v>6000000</v>
      </c>
    </row>
    <row r="13" spans="1:7" ht="30" x14ac:dyDescent="0.25">
      <c r="A13" s="44"/>
      <c r="B13" s="7" t="s">
        <v>69</v>
      </c>
      <c r="C13" s="7" t="s">
        <v>70</v>
      </c>
      <c r="D13" s="5">
        <f>12000000*3</f>
        <v>36000000</v>
      </c>
      <c r="E13" s="5">
        <f>12000000*2</f>
        <v>24000000</v>
      </c>
      <c r="F13" s="5"/>
      <c r="G13" s="6">
        <f t="shared" si="0"/>
        <v>60000000</v>
      </c>
    </row>
    <row r="14" spans="1:7" ht="60" x14ac:dyDescent="0.25">
      <c r="A14" s="17" t="s">
        <v>71</v>
      </c>
      <c r="B14" s="7" t="s">
        <v>72</v>
      </c>
      <c r="C14" s="7" t="s">
        <v>73</v>
      </c>
      <c r="D14" s="5"/>
      <c r="E14" s="5">
        <f>5000000*10</f>
        <v>50000000</v>
      </c>
      <c r="F14" s="5"/>
      <c r="G14" s="6">
        <f t="shared" si="0"/>
        <v>50000000</v>
      </c>
    </row>
    <row r="15" spans="1:7" ht="90" x14ac:dyDescent="0.25">
      <c r="A15" s="23" t="s">
        <v>74</v>
      </c>
      <c r="B15" s="3" t="s">
        <v>75</v>
      </c>
      <c r="C15" s="3" t="s">
        <v>76</v>
      </c>
      <c r="D15" s="26" t="s">
        <v>77</v>
      </c>
      <c r="E15" s="26" t="s">
        <v>77</v>
      </c>
      <c r="F15" s="26" t="s">
        <v>77</v>
      </c>
      <c r="G15" s="6">
        <f t="shared" si="0"/>
        <v>0</v>
      </c>
    </row>
    <row r="16" spans="1:7" ht="75" x14ac:dyDescent="0.25">
      <c r="A16" s="12" t="s">
        <v>78</v>
      </c>
      <c r="B16" s="7" t="s">
        <v>79</v>
      </c>
      <c r="C16" s="7" t="s">
        <v>80</v>
      </c>
      <c r="D16" s="5"/>
      <c r="E16" s="5">
        <v>35000000</v>
      </c>
      <c r="F16" s="5"/>
      <c r="G16" s="6">
        <f t="shared" si="0"/>
        <v>35000000</v>
      </c>
    </row>
    <row r="17" spans="1:7" ht="28.5" x14ac:dyDescent="0.25">
      <c r="A17" s="9" t="s">
        <v>34</v>
      </c>
      <c r="B17" s="10"/>
      <c r="C17" s="10"/>
      <c r="D17" s="11">
        <f>SUM(D5:D16)</f>
        <v>48000000</v>
      </c>
      <c r="E17" s="11">
        <f>SUM(E5:E16)</f>
        <v>121000000</v>
      </c>
      <c r="F17" s="11">
        <f>SUM(F5:F16)</f>
        <v>7000000</v>
      </c>
      <c r="G17" s="11">
        <f>SUM(G5:G16)</f>
        <v>176000000</v>
      </c>
    </row>
    <row r="18" spans="1:7" ht="15.75" x14ac:dyDescent="0.25">
      <c r="A18" s="13" t="s">
        <v>35</v>
      </c>
      <c r="B18" s="14"/>
      <c r="C18" s="15"/>
      <c r="D18" s="16" t="e">
        <f>#REF!+D17</f>
        <v>#REF!</v>
      </c>
      <c r="E18" s="16" t="e">
        <f>#REF!+E17</f>
        <v>#REF!</v>
      </c>
      <c r="F18" s="16" t="e">
        <f>#REF!+F17</f>
        <v>#REF!</v>
      </c>
      <c r="G18" s="16" t="e">
        <f>#REF!+G17</f>
        <v>#REF!</v>
      </c>
    </row>
  </sheetData>
  <mergeCells count="8">
    <mergeCell ref="A11:A13"/>
    <mergeCell ref="A1:G1"/>
    <mergeCell ref="A2:A3"/>
    <mergeCell ref="B2:B3"/>
    <mergeCell ref="C2:C3"/>
    <mergeCell ref="D2:G2"/>
    <mergeCell ref="A4:G4"/>
    <mergeCell ref="A5:A1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2"/>
  <sheetViews>
    <sheetView zoomScale="91" zoomScaleNormal="91" workbookViewId="0">
      <pane ySplit="3" topLeftCell="A52" activePane="bottomLeft" state="frozen"/>
      <selection pane="bottomLeft" activeCell="D53" sqref="D53:G53"/>
    </sheetView>
  </sheetViews>
  <sheetFormatPr baseColWidth="10" defaultRowHeight="15" x14ac:dyDescent="0.25"/>
  <cols>
    <col min="1" max="1" width="18.5703125" customWidth="1"/>
    <col min="2" max="2" width="14" customWidth="1"/>
    <col min="3" max="3" width="18.28515625" bestFit="1" customWidth="1"/>
    <col min="4" max="5" width="15.5703125" bestFit="1" customWidth="1"/>
    <col min="6" max="6" width="12.42578125" bestFit="1" customWidth="1"/>
    <col min="7" max="7" width="40" customWidth="1"/>
  </cols>
  <sheetData>
    <row r="1" spans="1:7" ht="22.5" x14ac:dyDescent="0.25">
      <c r="A1" s="48" t="s">
        <v>0</v>
      </c>
      <c r="B1" s="48"/>
      <c r="C1" s="48"/>
      <c r="D1" s="48"/>
      <c r="E1" s="48"/>
      <c r="F1" s="48"/>
      <c r="G1" s="48"/>
    </row>
    <row r="2" spans="1:7" ht="15.75" x14ac:dyDescent="0.25">
      <c r="A2" s="49"/>
      <c r="B2" s="50" t="s">
        <v>1</v>
      </c>
      <c r="C2" s="50" t="s">
        <v>2</v>
      </c>
      <c r="D2" s="54" t="s">
        <v>3</v>
      </c>
      <c r="E2" s="54"/>
      <c r="F2" s="54"/>
      <c r="G2" s="54"/>
    </row>
    <row r="3" spans="1:7" ht="22.9" customHeight="1" x14ac:dyDescent="0.25">
      <c r="A3" s="49"/>
      <c r="B3" s="50"/>
      <c r="C3" s="50"/>
      <c r="D3" s="1">
        <v>2023</v>
      </c>
      <c r="E3" s="1">
        <v>2024</v>
      </c>
      <c r="F3" s="1">
        <v>2025</v>
      </c>
      <c r="G3" s="2" t="s">
        <v>4</v>
      </c>
    </row>
    <row r="4" spans="1:7" ht="20.25" x14ac:dyDescent="0.25">
      <c r="A4" s="46" t="s">
        <v>5</v>
      </c>
      <c r="B4" s="47"/>
      <c r="C4" s="47"/>
      <c r="D4" s="47"/>
      <c r="E4" s="47"/>
      <c r="F4" s="47"/>
      <c r="G4" s="55"/>
    </row>
    <row r="5" spans="1:7" ht="90" x14ac:dyDescent="0.25">
      <c r="A5" s="44" t="s">
        <v>6</v>
      </c>
      <c r="B5" s="3" t="s">
        <v>40</v>
      </c>
      <c r="C5" s="4" t="s">
        <v>41</v>
      </c>
      <c r="D5" s="5">
        <v>28000000</v>
      </c>
      <c r="E5" s="5">
        <v>28000000</v>
      </c>
      <c r="F5" s="5"/>
      <c r="G5" s="6">
        <f>SUM(D5:F5)</f>
        <v>56000000</v>
      </c>
    </row>
    <row r="6" spans="1:7" ht="60" x14ac:dyDescent="0.25">
      <c r="A6" s="44"/>
      <c r="B6" s="7" t="s">
        <v>7</v>
      </c>
      <c r="C6" s="4" t="s">
        <v>8</v>
      </c>
      <c r="D6" s="5">
        <v>94000000</v>
      </c>
      <c r="E6" s="5">
        <v>94000000</v>
      </c>
      <c r="F6" s="5"/>
      <c r="G6" s="6">
        <f>SUM(D6:F6)</f>
        <v>188000000</v>
      </c>
    </row>
    <row r="7" spans="1:7" ht="90" x14ac:dyDescent="0.25">
      <c r="A7" s="44"/>
      <c r="B7" s="7" t="s">
        <v>9</v>
      </c>
      <c r="C7" s="4" t="s">
        <v>10</v>
      </c>
      <c r="D7" s="5">
        <f>17000000*2</f>
        <v>34000000</v>
      </c>
      <c r="E7" s="5"/>
      <c r="F7" s="5"/>
      <c r="G7" s="6">
        <f t="shared" ref="G7:G19" si="0">SUM(D7:F7)</f>
        <v>34000000</v>
      </c>
    </row>
    <row r="8" spans="1:7" ht="45" x14ac:dyDescent="0.25">
      <c r="A8" s="44"/>
      <c r="B8" s="7" t="s">
        <v>11</v>
      </c>
      <c r="C8" s="4" t="s">
        <v>12</v>
      </c>
      <c r="D8" s="5">
        <v>10000000</v>
      </c>
      <c r="E8" s="5"/>
      <c r="F8" s="5"/>
      <c r="G8" s="6">
        <f t="shared" si="0"/>
        <v>10000000</v>
      </c>
    </row>
    <row r="9" spans="1:7" ht="60" x14ac:dyDescent="0.25">
      <c r="A9" s="44"/>
      <c r="B9" s="7" t="s">
        <v>42</v>
      </c>
      <c r="C9" s="4" t="s">
        <v>43</v>
      </c>
      <c r="D9" s="5"/>
      <c r="E9" s="5">
        <v>16000000</v>
      </c>
      <c r="F9" s="5"/>
      <c r="G9" s="6">
        <f t="shared" si="0"/>
        <v>16000000</v>
      </c>
    </row>
    <row r="10" spans="1:7" ht="45" x14ac:dyDescent="0.25">
      <c r="A10" s="44"/>
      <c r="B10" s="7" t="s">
        <v>13</v>
      </c>
      <c r="C10" s="4" t="s">
        <v>14</v>
      </c>
      <c r="D10" s="5"/>
      <c r="E10" s="5">
        <v>8500000</v>
      </c>
      <c r="F10" s="5"/>
      <c r="G10" s="6">
        <f t="shared" si="0"/>
        <v>8500000</v>
      </c>
    </row>
    <row r="11" spans="1:7" ht="90" x14ac:dyDescent="0.25">
      <c r="A11" s="44"/>
      <c r="B11" s="7" t="s">
        <v>15</v>
      </c>
      <c r="C11" s="4" t="s">
        <v>16</v>
      </c>
      <c r="D11" s="5">
        <v>5600000</v>
      </c>
      <c r="E11" s="5"/>
      <c r="F11" s="5"/>
      <c r="G11" s="6">
        <f t="shared" si="0"/>
        <v>5600000</v>
      </c>
    </row>
    <row r="12" spans="1:7" ht="45" x14ac:dyDescent="0.25">
      <c r="A12" s="44"/>
      <c r="B12" s="7" t="s">
        <v>17</v>
      </c>
      <c r="C12" s="4" t="s">
        <v>18</v>
      </c>
      <c r="D12" s="5"/>
      <c r="E12" s="5">
        <v>8500000</v>
      </c>
      <c r="F12" s="5"/>
      <c r="G12" s="6">
        <f t="shared" si="0"/>
        <v>8500000</v>
      </c>
    </row>
    <row r="13" spans="1:7" ht="45" x14ac:dyDescent="0.25">
      <c r="A13" s="44"/>
      <c r="B13" s="3" t="s">
        <v>19</v>
      </c>
      <c r="C13" s="4" t="s">
        <v>20</v>
      </c>
      <c r="D13" s="5">
        <v>3500000</v>
      </c>
      <c r="E13" s="5"/>
      <c r="F13" s="5"/>
      <c r="G13" s="6">
        <f t="shared" si="0"/>
        <v>3500000</v>
      </c>
    </row>
    <row r="14" spans="1:7" ht="45" x14ac:dyDescent="0.25">
      <c r="A14" s="44"/>
      <c r="B14" s="3" t="s">
        <v>44</v>
      </c>
      <c r="C14" s="7" t="s">
        <v>20</v>
      </c>
      <c r="D14" s="8">
        <v>12000000</v>
      </c>
      <c r="E14" s="8"/>
      <c r="F14" s="5"/>
      <c r="G14" s="6">
        <f t="shared" si="0"/>
        <v>12000000</v>
      </c>
    </row>
    <row r="15" spans="1:7" ht="75" x14ac:dyDescent="0.25">
      <c r="A15" s="44"/>
      <c r="B15" s="7" t="s">
        <v>21</v>
      </c>
      <c r="C15" s="7" t="s">
        <v>22</v>
      </c>
      <c r="D15" s="8"/>
      <c r="E15" s="8">
        <f>50000000*2</f>
        <v>100000000</v>
      </c>
      <c r="F15" s="5"/>
      <c r="G15" s="6">
        <f t="shared" si="0"/>
        <v>100000000</v>
      </c>
    </row>
    <row r="16" spans="1:7" ht="75" x14ac:dyDescent="0.25">
      <c r="A16" s="44" t="s">
        <v>23</v>
      </c>
      <c r="B16" s="7" t="s">
        <v>45</v>
      </c>
      <c r="C16" s="7" t="s">
        <v>10</v>
      </c>
      <c r="D16" s="5"/>
      <c r="E16" s="8">
        <f>40000*800</f>
        <v>32000000</v>
      </c>
      <c r="F16" s="8"/>
      <c r="G16" s="6">
        <f t="shared" si="0"/>
        <v>32000000</v>
      </c>
    </row>
    <row r="17" spans="1:7" ht="150" x14ac:dyDescent="0.25">
      <c r="A17" s="44"/>
      <c r="B17" s="7" t="s">
        <v>24</v>
      </c>
      <c r="C17" s="7" t="s">
        <v>25</v>
      </c>
      <c r="D17" s="5">
        <f>9000000*3</f>
        <v>27000000</v>
      </c>
      <c r="E17" s="5">
        <f>9000000*3</f>
        <v>27000000</v>
      </c>
      <c r="F17" s="5">
        <f>9000000*3</f>
        <v>27000000</v>
      </c>
      <c r="G17" s="6">
        <f t="shared" si="0"/>
        <v>81000000</v>
      </c>
    </row>
    <row r="18" spans="1:7" ht="210" x14ac:dyDescent="0.25">
      <c r="A18" s="44"/>
      <c r="B18" s="7" t="s">
        <v>46</v>
      </c>
      <c r="C18" s="7" t="s">
        <v>47</v>
      </c>
      <c r="D18" s="5">
        <f>40000*800+25000000</f>
        <v>57000000</v>
      </c>
      <c r="E18" s="5">
        <f>40000*800+7500000</f>
        <v>39500000</v>
      </c>
      <c r="F18" s="5">
        <f>40000*800+10000000</f>
        <v>42000000</v>
      </c>
      <c r="G18" s="6">
        <f t="shared" si="0"/>
        <v>138500000</v>
      </c>
    </row>
    <row r="19" spans="1:7" ht="60" x14ac:dyDescent="0.25">
      <c r="A19" s="44"/>
      <c r="B19" s="7" t="s">
        <v>26</v>
      </c>
      <c r="C19" s="7" t="s">
        <v>10</v>
      </c>
      <c r="D19" s="5"/>
      <c r="E19" s="5">
        <v>50000000</v>
      </c>
      <c r="F19" s="5"/>
      <c r="G19" s="6">
        <f t="shared" si="0"/>
        <v>50000000</v>
      </c>
    </row>
    <row r="20" spans="1:7" ht="60" x14ac:dyDescent="0.25">
      <c r="A20" s="44"/>
      <c r="B20" s="7" t="s">
        <v>27</v>
      </c>
      <c r="C20" s="7" t="s">
        <v>18</v>
      </c>
      <c r="D20" s="5"/>
      <c r="E20" s="5">
        <v>7000000</v>
      </c>
      <c r="F20" s="5"/>
      <c r="G20" s="6">
        <f>SUM(D20:F20)</f>
        <v>7000000</v>
      </c>
    </row>
    <row r="21" spans="1:7" ht="75" x14ac:dyDescent="0.25">
      <c r="A21" s="44"/>
      <c r="B21" s="7" t="s">
        <v>28</v>
      </c>
      <c r="C21" s="7" t="s">
        <v>29</v>
      </c>
      <c r="D21" s="5"/>
      <c r="E21" s="5">
        <f>9000000*3</f>
        <v>27000000</v>
      </c>
      <c r="F21" s="5"/>
      <c r="G21" s="6">
        <f>SUM(D21:F21)</f>
        <v>27000000</v>
      </c>
    </row>
    <row r="22" spans="1:7" ht="135" x14ac:dyDescent="0.25">
      <c r="A22" s="44" t="s">
        <v>48</v>
      </c>
      <c r="B22" s="7" t="s">
        <v>81</v>
      </c>
      <c r="C22" s="7" t="s">
        <v>82</v>
      </c>
      <c r="D22" s="5">
        <v>150000000</v>
      </c>
      <c r="E22" s="5">
        <v>150000000</v>
      </c>
      <c r="F22" s="5"/>
      <c r="G22" s="6">
        <f t="shared" ref="G22:G29" si="1">SUM(D22:F22)</f>
        <v>300000000</v>
      </c>
    </row>
    <row r="23" spans="1:7" ht="60" x14ac:dyDescent="0.25">
      <c r="A23" s="44"/>
      <c r="B23" s="7" t="s">
        <v>83</v>
      </c>
      <c r="C23" s="7" t="s">
        <v>84</v>
      </c>
      <c r="D23" s="5">
        <v>10000000</v>
      </c>
      <c r="E23" s="5"/>
      <c r="F23" s="5"/>
      <c r="G23" s="6">
        <f t="shared" si="1"/>
        <v>10000000</v>
      </c>
    </row>
    <row r="24" spans="1:7" ht="60" x14ac:dyDescent="0.25">
      <c r="A24" s="44" t="s">
        <v>51</v>
      </c>
      <c r="B24" s="7" t="s">
        <v>85</v>
      </c>
      <c r="C24" s="7" t="s">
        <v>86</v>
      </c>
      <c r="D24" s="5" t="s">
        <v>77</v>
      </c>
      <c r="E24" s="5" t="s">
        <v>77</v>
      </c>
      <c r="F24" s="5" t="s">
        <v>77</v>
      </c>
      <c r="G24" s="6">
        <f t="shared" si="1"/>
        <v>0</v>
      </c>
    </row>
    <row r="25" spans="1:7" ht="45" x14ac:dyDescent="0.25">
      <c r="A25" s="44"/>
      <c r="B25" s="7" t="s">
        <v>87</v>
      </c>
      <c r="C25" s="7" t="s">
        <v>22</v>
      </c>
      <c r="D25" s="5">
        <f>1500000*20</f>
        <v>30000000</v>
      </c>
      <c r="E25" s="5">
        <f>1500000*15</f>
        <v>22500000</v>
      </c>
      <c r="F25" s="5">
        <f>1500000*15</f>
        <v>22500000</v>
      </c>
      <c r="G25" s="6">
        <f t="shared" si="1"/>
        <v>75000000</v>
      </c>
    </row>
    <row r="26" spans="1:7" ht="135" x14ac:dyDescent="0.25">
      <c r="A26" s="44"/>
      <c r="B26" s="7" t="s">
        <v>88</v>
      </c>
      <c r="C26" s="7" t="s">
        <v>55</v>
      </c>
      <c r="D26" s="5">
        <v>100000000</v>
      </c>
      <c r="E26" s="5" t="s">
        <v>56</v>
      </c>
      <c r="F26" s="5"/>
      <c r="G26" s="6">
        <f t="shared" si="1"/>
        <v>100000000</v>
      </c>
    </row>
    <row r="27" spans="1:7" ht="45" x14ac:dyDescent="0.25">
      <c r="A27" s="17" t="s">
        <v>57</v>
      </c>
      <c r="B27" s="7" t="s">
        <v>89</v>
      </c>
      <c r="C27" s="7" t="s">
        <v>90</v>
      </c>
      <c r="D27" s="5">
        <v>25000000</v>
      </c>
      <c r="E27" s="5"/>
      <c r="F27" s="5"/>
      <c r="G27" s="6">
        <f t="shared" si="1"/>
        <v>25000000</v>
      </c>
    </row>
    <row r="28" spans="1:7" ht="75" x14ac:dyDescent="0.25">
      <c r="A28" s="45" t="s">
        <v>59</v>
      </c>
      <c r="B28" s="7" t="s">
        <v>91</v>
      </c>
      <c r="C28" s="7" t="s">
        <v>92</v>
      </c>
      <c r="D28" s="5">
        <v>300000000</v>
      </c>
      <c r="E28" s="5">
        <v>300000000</v>
      </c>
      <c r="F28" s="5"/>
      <c r="G28" s="6">
        <f t="shared" si="1"/>
        <v>600000000</v>
      </c>
    </row>
    <row r="29" spans="1:7" ht="45" x14ac:dyDescent="0.25">
      <c r="A29" s="45"/>
      <c r="B29" s="7" t="s">
        <v>93</v>
      </c>
      <c r="C29" s="7" t="s">
        <v>94</v>
      </c>
      <c r="D29" s="5">
        <v>65000000</v>
      </c>
      <c r="E29" s="5"/>
      <c r="F29" s="5"/>
      <c r="G29" s="6">
        <f t="shared" si="1"/>
        <v>65000000</v>
      </c>
    </row>
    <row r="30" spans="1:7" x14ac:dyDescent="0.25">
      <c r="A30" s="9" t="s">
        <v>62</v>
      </c>
      <c r="B30" s="10"/>
      <c r="C30" s="10"/>
      <c r="D30" s="11">
        <f>SUM(D5:D29)</f>
        <v>951100000</v>
      </c>
      <c r="E30" s="11">
        <f>SUM(E5:E29)</f>
        <v>910000000</v>
      </c>
      <c r="F30" s="11">
        <f>SUM(F5:F29)</f>
        <v>91500000</v>
      </c>
      <c r="G30" s="11">
        <f>SUM(G5:G29)</f>
        <v>1952600000</v>
      </c>
    </row>
    <row r="31" spans="1:7" ht="20.25" x14ac:dyDescent="0.25">
      <c r="A31" s="51" t="s">
        <v>63</v>
      </c>
      <c r="B31" s="52"/>
      <c r="C31" s="52"/>
      <c r="D31" s="52"/>
      <c r="E31" s="52"/>
      <c r="F31" s="52"/>
      <c r="G31" s="53"/>
    </row>
    <row r="32" spans="1:7" ht="75" x14ac:dyDescent="0.25">
      <c r="A32" s="44" t="s">
        <v>64</v>
      </c>
      <c r="B32" s="24" t="s">
        <v>65</v>
      </c>
      <c r="C32" s="24" t="s">
        <v>95</v>
      </c>
      <c r="D32" s="5">
        <f>(23000000*3)+(2000000*3)</f>
        <v>75000000</v>
      </c>
      <c r="E32" s="5">
        <f>(23000000*2)+(2000000*2)</f>
        <v>50000000</v>
      </c>
      <c r="F32" s="5"/>
      <c r="G32" s="6">
        <f t="shared" ref="G32:G60" si="2">SUM(D32:F32)</f>
        <v>125000000</v>
      </c>
    </row>
    <row r="33" spans="1:7" ht="90" x14ac:dyDescent="0.25">
      <c r="A33" s="44"/>
      <c r="B33" s="7" t="s">
        <v>96</v>
      </c>
      <c r="C33" s="7" t="s">
        <v>97</v>
      </c>
      <c r="D33" s="5"/>
      <c r="E33" s="5">
        <f>40000*3000</f>
        <v>120000000</v>
      </c>
      <c r="F33" s="5"/>
      <c r="G33" s="6">
        <f t="shared" si="2"/>
        <v>120000000</v>
      </c>
    </row>
    <row r="34" spans="1:7" ht="60" x14ac:dyDescent="0.25">
      <c r="A34" s="44"/>
      <c r="B34" s="7" t="s">
        <v>98</v>
      </c>
      <c r="C34" s="7" t="s">
        <v>99</v>
      </c>
      <c r="D34" s="5">
        <v>15000000</v>
      </c>
      <c r="E34" s="5"/>
      <c r="F34" s="5"/>
      <c r="G34" s="6">
        <f t="shared" si="2"/>
        <v>15000000</v>
      </c>
    </row>
    <row r="35" spans="1:7" ht="45" x14ac:dyDescent="0.25">
      <c r="A35" s="44" t="s">
        <v>66</v>
      </c>
      <c r="B35" s="7" t="s">
        <v>100</v>
      </c>
      <c r="C35" s="7" t="s">
        <v>22</v>
      </c>
      <c r="D35" s="5">
        <v>10000000</v>
      </c>
      <c r="E35" s="5">
        <v>10000000</v>
      </c>
      <c r="F35" s="5">
        <v>5000000</v>
      </c>
      <c r="G35" s="6">
        <f t="shared" si="2"/>
        <v>25000000</v>
      </c>
    </row>
    <row r="36" spans="1:7" ht="60" x14ac:dyDescent="0.25">
      <c r="A36" s="44"/>
      <c r="B36" s="7" t="s">
        <v>68</v>
      </c>
      <c r="C36" s="7" t="s">
        <v>101</v>
      </c>
      <c r="D36" s="5">
        <v>2000000</v>
      </c>
      <c r="E36" s="5">
        <v>2000000</v>
      </c>
      <c r="F36" s="5">
        <v>2000000</v>
      </c>
      <c r="G36" s="6">
        <f t="shared" si="2"/>
        <v>6000000</v>
      </c>
    </row>
    <row r="37" spans="1:7" ht="30" x14ac:dyDescent="0.25">
      <c r="A37" s="44"/>
      <c r="B37" s="7" t="s">
        <v>102</v>
      </c>
      <c r="C37" s="7" t="s">
        <v>103</v>
      </c>
      <c r="D37" s="5">
        <v>5000000</v>
      </c>
      <c r="E37" s="5"/>
      <c r="F37" s="5"/>
      <c r="G37" s="6">
        <f t="shared" si="2"/>
        <v>5000000</v>
      </c>
    </row>
    <row r="38" spans="1:7" ht="75" x14ac:dyDescent="0.25">
      <c r="A38" s="44"/>
      <c r="B38" s="7" t="s">
        <v>104</v>
      </c>
      <c r="C38" s="7" t="s">
        <v>105</v>
      </c>
      <c r="D38" s="5">
        <f>12000000*3</f>
        <v>36000000</v>
      </c>
      <c r="E38" s="5">
        <f>12000000*2</f>
        <v>24000000</v>
      </c>
      <c r="F38" s="5"/>
      <c r="G38" s="6">
        <f t="shared" si="2"/>
        <v>60000000</v>
      </c>
    </row>
    <row r="39" spans="1:7" ht="45" x14ac:dyDescent="0.25">
      <c r="A39" s="44"/>
      <c r="B39" s="7" t="s">
        <v>106</v>
      </c>
      <c r="C39" s="7" t="s">
        <v>107</v>
      </c>
      <c r="D39" s="5">
        <v>20000000</v>
      </c>
      <c r="E39" s="5">
        <v>10000000</v>
      </c>
      <c r="F39" s="5"/>
      <c r="G39" s="6">
        <f t="shared" si="2"/>
        <v>30000000</v>
      </c>
    </row>
    <row r="40" spans="1:7" ht="30" x14ac:dyDescent="0.25">
      <c r="A40" s="44"/>
      <c r="B40" s="7" t="s">
        <v>108</v>
      </c>
      <c r="C40" s="7" t="s">
        <v>109</v>
      </c>
      <c r="D40" s="5"/>
      <c r="E40" s="5">
        <v>5000000</v>
      </c>
      <c r="F40" s="5"/>
      <c r="G40" s="6">
        <f>SUM(D40:F40)</f>
        <v>5000000</v>
      </c>
    </row>
    <row r="41" spans="1:7" ht="165" x14ac:dyDescent="0.25">
      <c r="A41" s="27" t="s">
        <v>71</v>
      </c>
      <c r="B41" s="14" t="s">
        <v>152</v>
      </c>
      <c r="C41" s="7" t="s">
        <v>132</v>
      </c>
      <c r="D41" s="28"/>
      <c r="E41" s="28">
        <f>5000000*10</f>
        <v>50000000</v>
      </c>
      <c r="F41" s="28"/>
      <c r="G41" s="16">
        <f t="shared" si="2"/>
        <v>50000000</v>
      </c>
    </row>
    <row r="42" spans="1:7" ht="45" x14ac:dyDescent="0.25">
      <c r="A42" s="44" t="s">
        <v>110</v>
      </c>
      <c r="B42" s="7" t="s">
        <v>111</v>
      </c>
      <c r="C42" s="30" t="s">
        <v>22</v>
      </c>
      <c r="D42" s="5"/>
      <c r="E42" s="5">
        <v>15000000</v>
      </c>
      <c r="F42" s="5"/>
      <c r="G42" s="6">
        <f t="shared" si="2"/>
        <v>15000000</v>
      </c>
    </row>
    <row r="43" spans="1:7" ht="165" x14ac:dyDescent="0.25">
      <c r="A43" s="44"/>
      <c r="B43" s="7" t="s">
        <v>112</v>
      </c>
      <c r="C43" s="30" t="s">
        <v>73</v>
      </c>
      <c r="D43" s="5"/>
      <c r="E43" s="5">
        <f>25000*400+15000*1800</f>
        <v>37000000</v>
      </c>
      <c r="F43" s="5"/>
      <c r="G43" s="6">
        <f t="shared" si="2"/>
        <v>37000000</v>
      </c>
    </row>
    <row r="44" spans="1:7" ht="60" x14ac:dyDescent="0.25">
      <c r="A44" s="44"/>
      <c r="B44" s="7" t="s">
        <v>154</v>
      </c>
      <c r="C44" s="30"/>
      <c r="D44" s="5"/>
      <c r="E44" s="5"/>
      <c r="F44" s="5"/>
      <c r="G44" s="6"/>
    </row>
    <row r="45" spans="1:7" ht="45" x14ac:dyDescent="0.25">
      <c r="A45" s="44"/>
      <c r="B45" s="7" t="s">
        <v>153</v>
      </c>
      <c r="C45" s="30"/>
      <c r="D45" s="5">
        <v>5000000</v>
      </c>
      <c r="E45" s="5">
        <v>5000000</v>
      </c>
      <c r="F45" s="5">
        <v>5000000</v>
      </c>
      <c r="G45" s="6">
        <f t="shared" si="2"/>
        <v>15000000</v>
      </c>
    </row>
    <row r="46" spans="1:7" ht="75" x14ac:dyDescent="0.25">
      <c r="A46" s="62" t="s">
        <v>113</v>
      </c>
      <c r="B46" s="14" t="s">
        <v>159</v>
      </c>
      <c r="C46" s="14" t="s">
        <v>158</v>
      </c>
      <c r="D46" s="28">
        <v>35000000</v>
      </c>
      <c r="E46" s="28">
        <v>35000000</v>
      </c>
      <c r="F46" s="28">
        <v>35000000</v>
      </c>
      <c r="G46" s="16">
        <f t="shared" si="2"/>
        <v>105000000</v>
      </c>
    </row>
    <row r="47" spans="1:7" ht="45" x14ac:dyDescent="0.25">
      <c r="A47" s="63"/>
      <c r="B47" s="14" t="s">
        <v>156</v>
      </c>
      <c r="C47" s="14" t="s">
        <v>157</v>
      </c>
      <c r="D47" s="28"/>
      <c r="E47" s="28" t="s">
        <v>139</v>
      </c>
      <c r="F47" s="28"/>
      <c r="G47" s="16"/>
    </row>
    <row r="48" spans="1:7" ht="45" x14ac:dyDescent="0.25">
      <c r="A48" s="63"/>
      <c r="B48" s="14" t="s">
        <v>98</v>
      </c>
      <c r="C48" s="14" t="s">
        <v>155</v>
      </c>
      <c r="D48" s="28"/>
      <c r="E48" s="28" t="s">
        <v>139</v>
      </c>
      <c r="F48" s="28"/>
      <c r="G48" s="16"/>
    </row>
    <row r="49" spans="1:7" ht="75" x14ac:dyDescent="0.25">
      <c r="A49" s="64"/>
      <c r="B49" s="14" t="s">
        <v>114</v>
      </c>
      <c r="C49" s="14" t="s">
        <v>84</v>
      </c>
      <c r="D49" s="28"/>
      <c r="E49" s="28">
        <v>35000000</v>
      </c>
      <c r="F49" s="28"/>
      <c r="G49" s="16">
        <f t="shared" si="2"/>
        <v>35000000</v>
      </c>
    </row>
    <row r="50" spans="1:7" ht="255" x14ac:dyDescent="0.25">
      <c r="A50" s="44" t="s">
        <v>74</v>
      </c>
      <c r="B50" s="14" t="s">
        <v>115</v>
      </c>
      <c r="C50" s="14" t="s">
        <v>116</v>
      </c>
      <c r="D50" s="28"/>
      <c r="E50" s="28">
        <f>36000000*61/2</f>
        <v>1098000000</v>
      </c>
      <c r="F50" s="28">
        <f>36000000*61/2</f>
        <v>1098000000</v>
      </c>
      <c r="G50" s="16">
        <f t="shared" si="2"/>
        <v>2196000000</v>
      </c>
    </row>
    <row r="51" spans="1:7" ht="105" x14ac:dyDescent="0.25">
      <c r="A51" s="44"/>
      <c r="B51" s="3" t="s">
        <v>117</v>
      </c>
      <c r="C51" s="3" t="s">
        <v>94</v>
      </c>
      <c r="D51" s="26" t="s">
        <v>77</v>
      </c>
      <c r="E51" s="26" t="s">
        <v>77</v>
      </c>
      <c r="F51" s="26" t="s">
        <v>77</v>
      </c>
      <c r="G51" s="6">
        <f t="shared" si="2"/>
        <v>0</v>
      </c>
    </row>
    <row r="52" spans="1:7" ht="60" x14ac:dyDescent="0.25">
      <c r="A52" s="44"/>
      <c r="B52" s="3" t="s">
        <v>118</v>
      </c>
      <c r="C52" s="3" t="s">
        <v>22</v>
      </c>
      <c r="D52" s="26" t="s">
        <v>77</v>
      </c>
      <c r="E52" s="26" t="s">
        <v>77</v>
      </c>
      <c r="F52" s="29"/>
      <c r="G52" s="6">
        <f t="shared" si="2"/>
        <v>0</v>
      </c>
    </row>
    <row r="53" spans="1:7" ht="90" x14ac:dyDescent="0.25">
      <c r="A53" s="45" t="s">
        <v>119</v>
      </c>
      <c r="B53" s="7" t="s">
        <v>160</v>
      </c>
      <c r="C53" s="7" t="s">
        <v>22</v>
      </c>
      <c r="D53" s="5"/>
      <c r="E53" s="5">
        <v>200000000</v>
      </c>
      <c r="F53" s="5"/>
      <c r="G53" s="6">
        <f t="shared" si="2"/>
        <v>200000000</v>
      </c>
    </row>
    <row r="54" spans="1:7" ht="120" x14ac:dyDescent="0.25">
      <c r="A54" s="45"/>
      <c r="B54" s="31" t="s">
        <v>120</v>
      </c>
      <c r="C54" s="31" t="s">
        <v>121</v>
      </c>
      <c r="D54" s="32"/>
      <c r="E54" s="32"/>
      <c r="F54" s="32">
        <v>250000000</v>
      </c>
      <c r="G54" s="33">
        <f t="shared" si="2"/>
        <v>250000000</v>
      </c>
    </row>
    <row r="55" spans="1:7" ht="90" x14ac:dyDescent="0.25">
      <c r="A55" s="45" t="s">
        <v>30</v>
      </c>
      <c r="B55" s="7" t="s">
        <v>122</v>
      </c>
      <c r="C55" s="7" t="s">
        <v>123</v>
      </c>
      <c r="D55" s="5"/>
      <c r="E55" s="5"/>
      <c r="F55" s="5">
        <v>30000000</v>
      </c>
      <c r="G55" s="6">
        <f t="shared" si="2"/>
        <v>30000000</v>
      </c>
    </row>
    <row r="56" spans="1:7" ht="180" x14ac:dyDescent="0.25">
      <c r="A56" s="45"/>
      <c r="B56" s="7" t="s">
        <v>124</v>
      </c>
      <c r="C56" s="7" t="s">
        <v>125</v>
      </c>
      <c r="D56" s="5">
        <v>15000000</v>
      </c>
      <c r="E56" s="5">
        <v>15000000</v>
      </c>
      <c r="F56" s="5">
        <v>15000000</v>
      </c>
      <c r="G56" s="6">
        <f t="shared" si="2"/>
        <v>45000000</v>
      </c>
    </row>
    <row r="57" spans="1:7" ht="60" x14ac:dyDescent="0.25">
      <c r="A57" s="45"/>
      <c r="B57" s="7" t="s">
        <v>126</v>
      </c>
      <c r="C57" s="7" t="s">
        <v>127</v>
      </c>
      <c r="D57" s="5">
        <f>1500000*200</f>
        <v>300000000</v>
      </c>
      <c r="E57" s="5">
        <f t="shared" ref="E57:F57" si="3">1500000*200</f>
        <v>300000000</v>
      </c>
      <c r="F57" s="5">
        <f t="shared" si="3"/>
        <v>300000000</v>
      </c>
      <c r="G57" s="6">
        <f t="shared" si="2"/>
        <v>900000000</v>
      </c>
    </row>
    <row r="58" spans="1:7" ht="30" x14ac:dyDescent="0.25">
      <c r="A58" s="45"/>
      <c r="B58" s="7" t="s">
        <v>31</v>
      </c>
      <c r="C58" s="7" t="s">
        <v>29</v>
      </c>
      <c r="D58" s="5">
        <v>5000000</v>
      </c>
      <c r="E58" s="5"/>
      <c r="F58" s="5"/>
      <c r="G58" s="6">
        <f t="shared" si="2"/>
        <v>5000000</v>
      </c>
    </row>
    <row r="59" spans="1:7" ht="120" x14ac:dyDescent="0.25">
      <c r="A59" s="12" t="s">
        <v>78</v>
      </c>
      <c r="B59" s="7" t="s">
        <v>128</v>
      </c>
      <c r="C59" s="7" t="s">
        <v>97</v>
      </c>
      <c r="D59" s="5"/>
      <c r="E59" s="5">
        <v>35000000</v>
      </c>
      <c r="F59" s="5"/>
      <c r="G59" s="6">
        <f t="shared" si="2"/>
        <v>35000000</v>
      </c>
    </row>
    <row r="60" spans="1:7" ht="45" x14ac:dyDescent="0.25">
      <c r="A60" s="12" t="s">
        <v>32</v>
      </c>
      <c r="B60" s="7" t="s">
        <v>33</v>
      </c>
      <c r="C60" s="7" t="s">
        <v>14</v>
      </c>
      <c r="D60" s="5">
        <v>50000000</v>
      </c>
      <c r="E60" s="5"/>
      <c r="F60" s="5"/>
      <c r="G60" s="6">
        <f t="shared" si="2"/>
        <v>50000000</v>
      </c>
    </row>
    <row r="61" spans="1:7" x14ac:dyDescent="0.25">
      <c r="A61" s="9" t="s">
        <v>34</v>
      </c>
      <c r="B61" s="10"/>
      <c r="C61" s="10"/>
      <c r="D61" s="11">
        <f>SUM(D32:D60)</f>
        <v>573000000</v>
      </c>
      <c r="E61" s="11">
        <f>SUM(E32:E60)</f>
        <v>2046000000</v>
      </c>
      <c r="F61" s="11">
        <f>SUM(F32:F60)</f>
        <v>1740000000</v>
      </c>
      <c r="G61" s="11">
        <f>SUM(G32:G60)</f>
        <v>4359000000</v>
      </c>
    </row>
    <row r="62" spans="1:7" ht="15.75" x14ac:dyDescent="0.25">
      <c r="A62" s="13" t="s">
        <v>35</v>
      </c>
      <c r="B62" s="14"/>
      <c r="C62" s="15"/>
      <c r="D62" s="16">
        <f>D30+D61</f>
        <v>1524100000</v>
      </c>
      <c r="E62" s="16">
        <f>E30+E61</f>
        <v>2956000000</v>
      </c>
      <c r="F62" s="16">
        <f>F30+F61</f>
        <v>1831500000</v>
      </c>
      <c r="G62" s="16">
        <f>G30+G61</f>
        <v>6311600000</v>
      </c>
    </row>
  </sheetData>
  <mergeCells count="19">
    <mergeCell ref="A53:A54"/>
    <mergeCell ref="A55:A58"/>
    <mergeCell ref="A32:A34"/>
    <mergeCell ref="A35:A40"/>
    <mergeCell ref="A42:A45"/>
    <mergeCell ref="A50:A52"/>
    <mergeCell ref="A31:G31"/>
    <mergeCell ref="A4:G4"/>
    <mergeCell ref="A46:A49"/>
    <mergeCell ref="A1:G1"/>
    <mergeCell ref="A2:A3"/>
    <mergeCell ref="B2:B3"/>
    <mergeCell ref="C2:C3"/>
    <mergeCell ref="D2:G2"/>
    <mergeCell ref="A5:A15"/>
    <mergeCell ref="A16:A21"/>
    <mergeCell ref="A22:A23"/>
    <mergeCell ref="A24:A26"/>
    <mergeCell ref="A28:A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Actualisation PTI Tenghori Gr1 </vt:lpstr>
      <vt:lpstr>Final</vt:lpstr>
      <vt:lpstr>Feuil1</vt:lpstr>
      <vt:lpstr>Feuil2</vt:lpstr>
      <vt:lpstr>Groupe 2</vt:lpstr>
      <vt:lpstr>Groupe 3</vt:lpstr>
      <vt:lpstr>Groupe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DIEDHIOU ANSOUMANA</dc:creator>
  <cp:lastModifiedBy>Cheikh</cp:lastModifiedBy>
  <cp:lastPrinted>2023-09-20T10:55:00Z</cp:lastPrinted>
  <dcterms:created xsi:type="dcterms:W3CDTF">2023-09-19T12:06:51Z</dcterms:created>
  <dcterms:modified xsi:type="dcterms:W3CDTF">2023-09-20T22:28:13Z</dcterms:modified>
</cp:coreProperties>
</file>