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_analysis" sheetId="1" r:id="rId4"/>
    <sheet state="visible" name="consumer_prediction_scheme_anal" sheetId="2" r:id="rId5"/>
  </sheets>
  <definedNames/>
  <calcPr/>
</workbook>
</file>

<file path=xl/sharedStrings.xml><?xml version="1.0" encoding="utf-8"?>
<sst xmlns="http://schemas.openxmlformats.org/spreadsheetml/2006/main" count="58" uniqueCount="48">
  <si>
    <t>Benchmark</t>
  </si>
  <si>
    <t>Shared Cache Lines % (Total)</t>
  </si>
  <si>
    <t>Shared Cache Lines % (Program)</t>
  </si>
  <si>
    <t>Shared Cache Line % (OS)</t>
  </si>
  <si>
    <t>Average Unique Consumers per Prediction (Total)</t>
  </si>
  <si>
    <t>Average Unique Consumers per Prediction (Program)</t>
  </si>
  <si>
    <t>Average Unique Consumers per Prediction (OS)</t>
  </si>
  <si>
    <t>Average Queries per Shared Cache Line (Total)</t>
  </si>
  <si>
    <t>Average Queries per Shared Cache Line (Program)</t>
  </si>
  <si>
    <t>Average Queries per Shared Cache Line (OS)</t>
  </si>
  <si>
    <t>Total Queries</t>
  </si>
  <si>
    <t>Total Consumers</t>
  </si>
  <si>
    <t>Total Shared Memory Accesses</t>
  </si>
  <si>
    <t>Total Memory Accesses</t>
  </si>
  <si>
    <t>Percentage Mem Accesses that are Shared</t>
  </si>
  <si>
    <t>blacksholes</t>
  </si>
  <si>
    <t>bodytrack</t>
  </si>
  <si>
    <t>facesim</t>
  </si>
  <si>
    <t>fluidanimate</t>
  </si>
  <si>
    <t>freqmine</t>
  </si>
  <si>
    <t>raytrace</t>
  </si>
  <si>
    <t>swaptions</t>
  </si>
  <si>
    <t>vips</t>
  </si>
  <si>
    <t xml:space="preserve"> </t>
  </si>
  <si>
    <t>PHT = 8</t>
  </si>
  <si>
    <t>MHR = 2</t>
  </si>
  <si>
    <t>Padding = 1</t>
  </si>
  <si>
    <t>MHR = 3</t>
  </si>
  <si>
    <t>MHR = 5</t>
  </si>
  <si>
    <t>Benchmark / Version</t>
  </si>
  <si>
    <t>LRU</t>
  </si>
  <si>
    <t>Override</t>
  </si>
  <si>
    <t>Note: This graph is for the initial results to show the two different</t>
  </si>
  <si>
    <t>replacement policies that we target</t>
  </si>
  <si>
    <t>(All on MHR=3)</t>
  </si>
  <si>
    <t>Body Track</t>
  </si>
  <si>
    <t>Bit Sensitivity</t>
  </si>
  <si>
    <t>Fluidanimate</t>
  </si>
  <si>
    <t>Version 1</t>
  </si>
  <si>
    <t>Version 2</t>
  </si>
  <si>
    <t>Bodytrack</t>
  </si>
  <si>
    <t>MHR Depth</t>
  </si>
  <si>
    <t>lru-bodytrack</t>
  </si>
  <si>
    <t>override-bodytrack</t>
  </si>
  <si>
    <t>lru-fluidanimate</t>
  </si>
  <si>
    <t>override-fluidanimate</t>
  </si>
  <si>
    <t>Do bit sensitivity analysis here  only for bodytrack.</t>
  </si>
  <si>
    <t>We can say that it is the same trend for fluidanimate, hence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</si>
</sst>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sz val="11.0"/>
      <color rgb="FFBD93F9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212121"/>
        <bgColor rgb="FF21212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0" xfId="0" applyAlignment="1" applyBorder="1" applyFont="1" applyNumberFormat="1">
      <alignment horizontal="center" readingOrder="0"/>
    </xf>
    <xf borderId="1" fillId="0" fontId="2" numFmtId="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1" fillId="0" fontId="1" numFmtId="10" xfId="0" applyAlignment="1" applyBorder="1" applyFont="1" applyNumberFormat="1">
      <alignment horizontal="center" readingOrder="0" shrinkToFit="0" wrapText="1"/>
    </xf>
    <xf borderId="1" fillId="0" fontId="2" numFmtId="10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horizontal="right" vertical="bottom"/>
    </xf>
    <xf borderId="0" fillId="2" fontId="4" numFmtId="10" xfId="0" applyAlignment="1" applyFill="1" applyFont="1" applyNumberFormat="1">
      <alignment readingOrder="0"/>
    </xf>
    <xf borderId="1" fillId="0" fontId="3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 readingOrder="0"/>
    </xf>
    <xf borderId="0" fillId="2" fontId="4" numFmtId="165" xfId="0" applyAlignment="1" applyFont="1" applyNumberFormat="1">
      <alignment readingOrder="0"/>
    </xf>
    <xf borderId="0" fillId="2" fontId="4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Unique Consumers per Producer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statistical_analysis!$E$2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statistical_analysis!$A$3:$A$10</c:f>
            </c:strRef>
          </c:cat>
          <c:val>
            <c:numRef>
              <c:f>statistical_analysis!$E$3:$E$10</c:f>
              <c:numCache/>
            </c:numRef>
          </c:val>
        </c:ser>
        <c:axId val="941464426"/>
        <c:axId val="1529541449"/>
      </c:barChart>
      <c:catAx>
        <c:axId val="941464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Benchmark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541449"/>
      </c:catAx>
      <c:valAx>
        <c:axId val="1529541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Unique Consumers per Prediction (Total)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464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Queries per Shared Cache Line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statistical_analysis!$H$2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statistical_analysis!$A$3:$A$10</c:f>
            </c:strRef>
          </c:cat>
          <c:val>
            <c:numRef>
              <c:f>statistical_analysis!$H$3:$H$10</c:f>
              <c:numCache/>
            </c:numRef>
          </c:val>
        </c:ser>
        <c:axId val="993433533"/>
        <c:axId val="872266644"/>
      </c:barChart>
      <c:catAx>
        <c:axId val="993433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Benchmark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266644"/>
      </c:catAx>
      <c:valAx>
        <c:axId val="872266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Queries per Shared Cache Line (Total)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433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consumer_prediction_scheme_anal!$O$9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consumer_prediction_scheme_anal!$P$8:$Q$8</c:f>
            </c:strRef>
          </c:cat>
          <c:val>
            <c:numRef>
              <c:f>consumer_prediction_scheme_anal!$P$9:$Q$9</c:f>
              <c:numCache/>
            </c:numRef>
          </c:val>
        </c:ser>
        <c:ser>
          <c:idx val="1"/>
          <c:order val="1"/>
          <c:tx>
            <c:strRef>
              <c:f>consumer_prediction_scheme_anal!$O$10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consumer_prediction_scheme_anal!$P$8:$Q$8</c:f>
            </c:strRef>
          </c:cat>
          <c:val>
            <c:numRef>
              <c:f>consumer_prediction_scheme_anal!$P$10:$Q$10</c:f>
              <c:numCache/>
            </c:numRef>
          </c:val>
        </c:ser>
        <c:axId val="519971390"/>
        <c:axId val="1120141799"/>
      </c:barChart>
      <c:catAx>
        <c:axId val="519971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141799"/>
      </c:catAx>
      <c:valAx>
        <c:axId val="1120141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971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consumer_prediction_scheme_anal!$V$29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consumer_prediction_scheme_anal!$U$30:$U$31</c:f>
            </c:strRef>
          </c:cat>
          <c:val>
            <c:numRef>
              <c:f>consumer_prediction_scheme_anal!$V$30:$V$31</c:f>
              <c:numCache/>
            </c:numRef>
          </c:val>
          <c:smooth val="0"/>
        </c:ser>
        <c:ser>
          <c:idx val="1"/>
          <c:order val="1"/>
          <c:tx>
            <c:strRef>
              <c:f>consumer_prediction_scheme_anal!$W$29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consumer_prediction_scheme_anal!$U$30:$U$31</c:f>
            </c:strRef>
          </c:cat>
          <c:val>
            <c:numRef>
              <c:f>consumer_prediction_scheme_anal!$W$30:$W$31</c:f>
              <c:numCache/>
            </c:numRef>
          </c:val>
          <c:smooth val="0"/>
        </c:ser>
        <c:axId val="144982756"/>
        <c:axId val="2124852198"/>
      </c:lineChart>
      <c:catAx>
        <c:axId val="144982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Bits per Processor in PHT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852198"/>
      </c:catAx>
      <c:valAx>
        <c:axId val="2124852198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82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lru-bodytrack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consumer_prediction_scheme_anal!$N$49:$N$51</c:f>
            </c:strRef>
          </c:cat>
          <c:val>
            <c:numRef>
              <c:f>consumer_prediction_scheme_anal!$O$49:$O$51</c:f>
              <c:numCache/>
            </c:numRef>
          </c:val>
          <c:smooth val="0"/>
        </c:ser>
        <c:ser>
          <c:idx val="1"/>
          <c:order val="1"/>
          <c:tx>
            <c:v>override-bodytrack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consumer_prediction_scheme_anal!$N$49:$N$51</c:f>
            </c:strRef>
          </c:cat>
          <c:val>
            <c:numRef>
              <c:f>consumer_prediction_scheme_anal!$P$49:$P$51</c:f>
              <c:numCache/>
            </c:numRef>
          </c:val>
          <c:smooth val="0"/>
        </c:ser>
        <c:ser>
          <c:idx val="2"/>
          <c:order val="2"/>
          <c:tx>
            <c:strRef>
              <c:f>consumer_prediction_scheme_anal!$Q$47:$Q$48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consumer_prediction_scheme_anal!$N$49:$N$51</c:f>
            </c:strRef>
          </c:cat>
          <c:val>
            <c:numRef>
              <c:f>consumer_prediction_scheme_anal!$Q$49:$Q$51</c:f>
              <c:numCache/>
            </c:numRef>
          </c:val>
          <c:smooth val="0"/>
        </c:ser>
        <c:ser>
          <c:idx val="3"/>
          <c:order val="3"/>
          <c:tx>
            <c:strRef>
              <c:f>consumer_prediction_scheme_anal!$R$47:$R$48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10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consumer_prediction_scheme_anal!$N$49:$N$51</c:f>
            </c:strRef>
          </c:cat>
          <c:val>
            <c:numRef>
              <c:f>consumer_prediction_scheme_anal!$R$49:$R$51</c:f>
              <c:numCache/>
            </c:numRef>
          </c:val>
          <c:smooth val="0"/>
        </c:ser>
        <c:axId val="1044083543"/>
        <c:axId val="1150087158"/>
      </c:lineChart>
      <c:catAx>
        <c:axId val="1044083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MHR Depth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087158"/>
      </c:catAx>
      <c:valAx>
        <c:axId val="11500871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083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13</xdr:row>
      <xdr:rowOff>114300</xdr:rowOff>
    </xdr:from>
    <xdr:ext cx="5562600" cy="345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13</xdr:row>
      <xdr:rowOff>114300</xdr:rowOff>
    </xdr:from>
    <xdr:ext cx="5600700" cy="3457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904875</xdr:colOff>
      <xdr:row>11</xdr:row>
      <xdr:rowOff>28575</xdr:rowOff>
    </xdr:from>
    <xdr:ext cx="4572000" cy="2828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628650</xdr:colOff>
      <xdr:row>33</xdr:row>
      <xdr:rowOff>152400</xdr:rowOff>
    </xdr:from>
    <xdr:ext cx="4667250" cy="2886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228600</xdr:colOff>
      <xdr:row>26</xdr:row>
      <xdr:rowOff>171450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4.75"/>
    <col customWidth="1" min="15" max="15" width="12.5"/>
  </cols>
  <sheetData>
    <row r="1">
      <c r="A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/>
      <c r="M2" s="3" t="s">
        <v>10</v>
      </c>
      <c r="N2" s="3" t="s">
        <v>11</v>
      </c>
      <c r="O2" s="4" t="s">
        <v>12</v>
      </c>
      <c r="P2" s="4" t="s">
        <v>13</v>
      </c>
      <c r="Q2" s="4" t="s">
        <v>14</v>
      </c>
    </row>
    <row r="3">
      <c r="A3" s="5" t="s">
        <v>15</v>
      </c>
      <c r="B3" s="6">
        <v>6.4557779212395E-4</v>
      </c>
      <c r="C3" s="7">
        <v>0.0</v>
      </c>
      <c r="D3" s="7">
        <v>1.0</v>
      </c>
      <c r="E3" s="8">
        <v>32.0</v>
      </c>
      <c r="F3" s="8">
        <v>0.0</v>
      </c>
      <c r="G3" s="8">
        <v>32.0</v>
      </c>
      <c r="H3" s="8">
        <v>1.0</v>
      </c>
      <c r="I3" s="8">
        <v>0.0</v>
      </c>
      <c r="J3" s="8">
        <v>1.0</v>
      </c>
      <c r="M3" s="9">
        <v>1.0</v>
      </c>
      <c r="N3" s="9">
        <v>32.0</v>
      </c>
      <c r="O3" s="10">
        <f t="shared" ref="O3:O10" si="1">sum(M3:N3)</f>
        <v>33</v>
      </c>
      <c r="P3" s="9">
        <v>1.9382077E7</v>
      </c>
      <c r="Q3" s="11">
        <f t="shared" ref="Q3:Q10" si="2">O3/P3 * 100</f>
        <v>0.0001702603906</v>
      </c>
    </row>
    <row r="4">
      <c r="A4" s="2" t="s">
        <v>16</v>
      </c>
      <c r="B4" s="12">
        <v>0.123710821552548</v>
      </c>
      <c r="C4" s="12">
        <v>0.00650671004473363</v>
      </c>
      <c r="D4" s="12">
        <v>0.993493289955266</v>
      </c>
      <c r="E4" s="2">
        <v>1.66828271028037</v>
      </c>
      <c r="F4" s="2">
        <v>2.99107142857142</v>
      </c>
      <c r="G4" s="2">
        <v>1.48052294557097</v>
      </c>
      <c r="H4" s="2">
        <v>6.96217974786498</v>
      </c>
      <c r="I4" s="2">
        <v>133.0</v>
      </c>
      <c r="J4" s="2">
        <v>6.13671715104379</v>
      </c>
      <c r="M4" s="9">
        <v>34240.0</v>
      </c>
      <c r="N4" s="9">
        <v>57122.0</v>
      </c>
      <c r="O4" s="10">
        <f t="shared" si="1"/>
        <v>91362</v>
      </c>
      <c r="P4" s="9">
        <v>5.3793703E7</v>
      </c>
      <c r="Q4" s="11">
        <f t="shared" si="2"/>
        <v>0.1698377225</v>
      </c>
    </row>
    <row r="5">
      <c r="A5" s="5" t="s">
        <v>17</v>
      </c>
      <c r="B5" s="13">
        <v>0.00238095238095238</v>
      </c>
      <c r="C5" s="13">
        <v>0.0</v>
      </c>
      <c r="D5" s="13">
        <v>1.0</v>
      </c>
      <c r="E5" s="5">
        <v>2.20895522388059</v>
      </c>
      <c r="F5" s="5">
        <v>0.0</v>
      </c>
      <c r="G5" s="5">
        <v>2.20895522388059</v>
      </c>
      <c r="H5" s="5">
        <v>22.3333333333333</v>
      </c>
      <c r="I5" s="5">
        <v>0.0</v>
      </c>
      <c r="J5" s="5">
        <v>22.3333333333333</v>
      </c>
      <c r="M5" s="9">
        <v>67.0</v>
      </c>
      <c r="N5" s="9">
        <v>148.0</v>
      </c>
      <c r="O5" s="10">
        <f t="shared" si="1"/>
        <v>215</v>
      </c>
      <c r="P5" s="9">
        <v>2597.0</v>
      </c>
      <c r="Q5" s="11">
        <f t="shared" si="2"/>
        <v>8.278783211</v>
      </c>
    </row>
    <row r="6">
      <c r="A6" s="2" t="s">
        <v>18</v>
      </c>
      <c r="B6" s="12">
        <v>0.111351073035033</v>
      </c>
      <c r="C6" s="12">
        <v>0.955494187913428</v>
      </c>
      <c r="D6" s="12">
        <v>0.0445058120865712</v>
      </c>
      <c r="E6" s="2">
        <v>1.19849612219991</v>
      </c>
      <c r="F6" s="2">
        <v>1.10185580710997</v>
      </c>
      <c r="G6" s="2">
        <v>1.66851338873499</v>
      </c>
      <c r="H6" s="2">
        <v>1.63130177894804</v>
      </c>
      <c r="I6" s="2">
        <v>1.41611775776314</v>
      </c>
      <c r="J6" s="2">
        <v>6.25108225108225</v>
      </c>
      <c r="M6" s="9">
        <v>25401.0</v>
      </c>
      <c r="N6" s="9">
        <v>30443.0</v>
      </c>
      <c r="O6" s="10">
        <f t="shared" si="1"/>
        <v>55844</v>
      </c>
      <c r="P6" s="9">
        <v>2.8303141E7</v>
      </c>
      <c r="Q6" s="11">
        <f t="shared" si="2"/>
        <v>0.197306723</v>
      </c>
    </row>
    <row r="7">
      <c r="A7" s="5" t="s">
        <v>19</v>
      </c>
      <c r="B7" s="13">
        <v>0.00466175095427161</v>
      </c>
      <c r="C7" s="13">
        <v>0.985531075304176</v>
      </c>
      <c r="D7" s="13">
        <v>0.0144689246958237</v>
      </c>
      <c r="E7" s="5">
        <v>2.25986525505293</v>
      </c>
      <c r="F7" s="5">
        <v>1.90814652815746</v>
      </c>
      <c r="G7" s="5">
        <v>4.8433734939759</v>
      </c>
      <c r="H7" s="5">
        <v>1.36665570536007</v>
      </c>
      <c r="I7" s="5">
        <v>1.22055388722055</v>
      </c>
      <c r="J7" s="5">
        <v>11.3181818181818</v>
      </c>
      <c r="M7" s="9">
        <v>4156.0</v>
      </c>
      <c r="N7" s="9">
        <v>9392.0</v>
      </c>
      <c r="O7" s="10">
        <f t="shared" si="1"/>
        <v>13548</v>
      </c>
      <c r="P7" s="9">
        <v>1.4183462E7</v>
      </c>
      <c r="Q7" s="11">
        <f t="shared" si="2"/>
        <v>0.09551969752</v>
      </c>
    </row>
    <row r="8">
      <c r="A8" s="5" t="s">
        <v>20</v>
      </c>
      <c r="B8" s="13">
        <v>0.0470957613814756</v>
      </c>
      <c r="C8" s="5">
        <v>0.0</v>
      </c>
      <c r="D8" s="13">
        <v>1.0</v>
      </c>
      <c r="E8" s="5">
        <v>1.84496124031007</v>
      </c>
      <c r="F8" s="5">
        <v>0.0</v>
      </c>
      <c r="G8" s="5">
        <v>1.84496124031007</v>
      </c>
      <c r="H8" s="5">
        <v>4.3</v>
      </c>
      <c r="I8" s="5">
        <v>0.0</v>
      </c>
      <c r="J8" s="5">
        <v>4.3</v>
      </c>
      <c r="M8" s="9">
        <v>129.0</v>
      </c>
      <c r="N8" s="9">
        <v>238.0</v>
      </c>
      <c r="O8" s="10">
        <f t="shared" si="1"/>
        <v>367</v>
      </c>
      <c r="P8" s="9">
        <v>2607.0</v>
      </c>
      <c r="Q8" s="11">
        <f t="shared" si="2"/>
        <v>14.0774837</v>
      </c>
    </row>
    <row r="9">
      <c r="A9" s="5" t="s">
        <v>21</v>
      </c>
      <c r="B9" s="13">
        <v>0.0024318037640093</v>
      </c>
      <c r="C9" s="13">
        <v>1.0</v>
      </c>
      <c r="D9" s="13">
        <v>0.0</v>
      </c>
      <c r="E9" s="5">
        <v>3.64903846153846</v>
      </c>
      <c r="F9" s="5">
        <v>3.64903846153846</v>
      </c>
      <c r="G9" s="5">
        <v>0.0</v>
      </c>
      <c r="H9" s="5">
        <v>9.04347826086956</v>
      </c>
      <c r="I9" s="5">
        <v>9.04347826086956</v>
      </c>
      <c r="J9" s="5">
        <v>0.0</v>
      </c>
      <c r="M9" s="9">
        <v>208.0</v>
      </c>
      <c r="N9" s="9">
        <v>759.0</v>
      </c>
      <c r="O9" s="10">
        <f t="shared" si="1"/>
        <v>967</v>
      </c>
      <c r="P9" s="9">
        <v>2.6085887E7</v>
      </c>
      <c r="Q9" s="11">
        <f t="shared" si="2"/>
        <v>0.003706985314</v>
      </c>
    </row>
    <row r="10">
      <c r="A10" s="5" t="s">
        <v>22</v>
      </c>
      <c r="B10" s="13">
        <v>2.68123138033763E-4</v>
      </c>
      <c r="C10" s="5">
        <v>0.0</v>
      </c>
      <c r="D10" s="13">
        <v>1.0</v>
      </c>
      <c r="E10" s="5">
        <v>3.765625</v>
      </c>
      <c r="F10" s="5">
        <v>0.0</v>
      </c>
      <c r="G10" s="5">
        <v>3.765625</v>
      </c>
      <c r="H10" s="5">
        <v>2.37037037037037</v>
      </c>
      <c r="I10" s="5">
        <v>0.0</v>
      </c>
      <c r="J10" s="5">
        <v>2.37037037037037</v>
      </c>
      <c r="M10" s="9">
        <v>64.0</v>
      </c>
      <c r="N10" s="9">
        <v>241.0</v>
      </c>
      <c r="O10" s="10">
        <f t="shared" si="1"/>
        <v>305</v>
      </c>
      <c r="P10" s="9">
        <v>1912559.0</v>
      </c>
      <c r="Q10" s="11">
        <f t="shared" si="2"/>
        <v>0.01594722045</v>
      </c>
    </row>
    <row r="17">
      <c r="P17" s="9" t="s">
        <v>23</v>
      </c>
    </row>
    <row r="38">
      <c r="E38" s="2"/>
      <c r="F38" s="3"/>
      <c r="G38" s="1"/>
      <c r="H38" s="1"/>
      <c r="I38" s="1"/>
    </row>
    <row r="39">
      <c r="E39" s="5"/>
    </row>
    <row r="40">
      <c r="E40" s="2"/>
    </row>
    <row r="41">
      <c r="E41" s="5"/>
    </row>
    <row r="42">
      <c r="E42" s="2"/>
    </row>
    <row r="43">
      <c r="E43" s="5"/>
    </row>
    <row r="44">
      <c r="E44" s="5"/>
    </row>
    <row r="45">
      <c r="E45" s="5"/>
    </row>
    <row r="46">
      <c r="E4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  <c r="B1" s="9" t="s">
        <v>25</v>
      </c>
      <c r="C1" s="9" t="s">
        <v>26</v>
      </c>
      <c r="F1" s="9" t="s">
        <v>27</v>
      </c>
      <c r="J1" s="9" t="s">
        <v>28</v>
      </c>
    </row>
    <row r="2">
      <c r="A2" s="2" t="s">
        <v>29</v>
      </c>
      <c r="B2" s="14">
        <v>1.0</v>
      </c>
      <c r="C2" s="15">
        <f t="shared" ref="C2:E2" si="1">B2+1</f>
        <v>2</v>
      </c>
      <c r="D2" s="15">
        <f t="shared" si="1"/>
        <v>3</v>
      </c>
      <c r="E2" s="15">
        <f t="shared" si="1"/>
        <v>4</v>
      </c>
      <c r="F2" s="16">
        <v>1.0</v>
      </c>
      <c r="G2" s="16">
        <f t="shared" ref="G2:I2" si="2">F2+1</f>
        <v>2</v>
      </c>
      <c r="H2" s="16">
        <f t="shared" si="2"/>
        <v>3</v>
      </c>
      <c r="I2" s="16">
        <f t="shared" si="2"/>
        <v>4</v>
      </c>
      <c r="J2" s="16">
        <v>1.0</v>
      </c>
      <c r="K2" s="16">
        <f t="shared" ref="K2:M2" si="3">J2+1</f>
        <v>2</v>
      </c>
      <c r="L2" s="16">
        <f t="shared" si="3"/>
        <v>3</v>
      </c>
      <c r="M2" s="16">
        <f t="shared" si="3"/>
        <v>4</v>
      </c>
    </row>
    <row r="3">
      <c r="A3" s="5" t="s">
        <v>15</v>
      </c>
      <c r="B3" s="17">
        <v>0.0</v>
      </c>
      <c r="C3" s="17">
        <v>0.0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</row>
    <row r="4">
      <c r="A4" s="2" t="s">
        <v>16</v>
      </c>
      <c r="B4" s="17">
        <f>388149/(388149+282064)</f>
        <v>0.5791427501</v>
      </c>
      <c r="C4" s="17">
        <f>616438/(616438+  53775)</f>
        <v>0.9197643137</v>
      </c>
      <c r="D4" s="17">
        <f>388149/(388149+282064)</f>
        <v>0.5791427501</v>
      </c>
      <c r="E4" s="17">
        <f>622530/(622530+47683)</f>
        <v>0.9288539614</v>
      </c>
      <c r="F4" s="17">
        <f>578213/ (578213+ 92000)</f>
        <v>0.8627302067</v>
      </c>
      <c r="G4" s="17">
        <f>615796/ (615796+ 54417)</f>
        <v>0.9188064093</v>
      </c>
      <c r="H4" s="17">
        <f>578213/ (578213+ 92000)</f>
        <v>0.8627302067</v>
      </c>
      <c r="I4" s="17">
        <f>622078/(622078+ 48135)</f>
        <v>0.9281795489</v>
      </c>
      <c r="J4" s="17">
        <f>593672 / (593672+76541)</f>
        <v>0.8857960081</v>
      </c>
      <c r="K4" s="17">
        <f>615318/(615318+ 54895)</f>
        <v>0.9180932032</v>
      </c>
      <c r="L4" s="17">
        <f>593672 / (593672+76541)</f>
        <v>0.8857960081</v>
      </c>
      <c r="M4" s="17">
        <f>619951/(619951+ 50262)</f>
        <v>0.925005931</v>
      </c>
    </row>
    <row r="5">
      <c r="A5" s="2" t="s">
        <v>18</v>
      </c>
      <c r="B5" s="17">
        <f>1707863/(1707863+ 2182678)</f>
        <v>0.4389782809</v>
      </c>
      <c r="C5" s="17">
        <f>3662145/(3662145+ 228396)</f>
        <v>0.9412945398</v>
      </c>
      <c r="D5" s="17">
        <f>1707863/(1707863+ 2182678)</f>
        <v>0.4389782809</v>
      </c>
      <c r="E5" s="17">
        <f>3700124/(3700124+ 190417)</f>
        <v>0.9510564212</v>
      </c>
      <c r="F5" s="17">
        <f>1880640/(1880640+ 2009901)</f>
        <v>0.4833877859</v>
      </c>
      <c r="G5" s="17">
        <f>3660698/(3660698+ 229843)</f>
        <v>0.940922612</v>
      </c>
      <c r="H5" s="17">
        <f>1880640/(1880640+ 2009901)</f>
        <v>0.4833877859</v>
      </c>
      <c r="I5" s="17">
        <f>3693609/(3693609+ 196932)</f>
        <v>0.9493818469</v>
      </c>
      <c r="J5" s="17">
        <f>2355165/(2355165+ 1535376)</f>
        <v>0.6053566843</v>
      </c>
      <c r="K5" s="17">
        <f>3656331/(3656331+ 234210)</f>
        <v>0.939800146</v>
      </c>
      <c r="L5" s="17">
        <f>2355165/(2355165+ 1535376)</f>
        <v>0.6053566843</v>
      </c>
      <c r="M5" s="17">
        <f>3682551/(3682551+ 207990)</f>
        <v>0.9465395687</v>
      </c>
    </row>
    <row r="7">
      <c r="O7" s="9" t="s">
        <v>27</v>
      </c>
    </row>
    <row r="8">
      <c r="O8" s="2" t="s">
        <v>29</v>
      </c>
      <c r="P8" s="18" t="s">
        <v>30</v>
      </c>
      <c r="Q8" s="18" t="s">
        <v>31</v>
      </c>
      <c r="R8" s="16" t="str">
        <f t="shared" ref="R8:S8" si="4">Q8+1</f>
        <v>#VALUE!</v>
      </c>
      <c r="S8" s="16" t="str">
        <f t="shared" si="4"/>
        <v>#VALUE!</v>
      </c>
    </row>
    <row r="9">
      <c r="O9" s="2" t="s">
        <v>16</v>
      </c>
      <c r="P9" s="17">
        <f>578213/ (578213+ 92000)</f>
        <v>0.8627302067</v>
      </c>
      <c r="Q9" s="17">
        <f>615796/ (615796+ 54417)</f>
        <v>0.9188064093</v>
      </c>
      <c r="R9" s="17">
        <f>578213/ (578213+ 92000)</f>
        <v>0.8627302067</v>
      </c>
      <c r="S9" s="17">
        <f>622078/(622078+ 48135)</f>
        <v>0.9281795489</v>
      </c>
    </row>
    <row r="10">
      <c r="O10" s="2" t="s">
        <v>18</v>
      </c>
      <c r="P10" s="17">
        <f>1880640/(1880640+ 2009901)</f>
        <v>0.4833877859</v>
      </c>
      <c r="Q10" s="17">
        <f>3660698/(3660698+ 229843)</f>
        <v>0.940922612</v>
      </c>
      <c r="R10" s="17">
        <f>1880640/(1880640+ 2009901)</f>
        <v>0.4833877859</v>
      </c>
      <c r="S10" s="17">
        <f>3693609/(3693609+ 196932)</f>
        <v>0.9493818469</v>
      </c>
    </row>
    <row r="13">
      <c r="T13" s="3" t="s">
        <v>32</v>
      </c>
    </row>
    <row r="14">
      <c r="T14" s="3" t="s">
        <v>33</v>
      </c>
    </row>
    <row r="27">
      <c r="U27" s="9" t="s">
        <v>34</v>
      </c>
    </row>
    <row r="28">
      <c r="O28" s="3"/>
      <c r="U28" s="3" t="s">
        <v>35</v>
      </c>
    </row>
    <row r="29">
      <c r="O29" s="4"/>
      <c r="P29" s="19"/>
      <c r="Q29" s="19"/>
      <c r="R29" s="19"/>
      <c r="U29" s="3" t="s">
        <v>36</v>
      </c>
      <c r="V29" s="3" t="s">
        <v>30</v>
      </c>
      <c r="W29" s="3" t="s">
        <v>31</v>
      </c>
    </row>
    <row r="30">
      <c r="O30" s="3"/>
      <c r="R30" s="3"/>
      <c r="U30" s="3">
        <v>1.0</v>
      </c>
      <c r="V30" s="20">
        <f t="shared" ref="V30:V31" si="5">578213/ (578213+ 92000)</f>
        <v>0.8627302067</v>
      </c>
      <c r="W30" s="20">
        <f>615796/ (615796+ 54417)</f>
        <v>0.9188064093</v>
      </c>
    </row>
    <row r="31">
      <c r="O31" s="3"/>
      <c r="R31" s="3"/>
      <c r="U31" s="3">
        <v>2.0</v>
      </c>
      <c r="V31" s="20">
        <f t="shared" si="5"/>
        <v>0.8627302067</v>
      </c>
      <c r="W31" s="20">
        <f>622078/(622078+ 48135)</f>
        <v>0.9281795489</v>
      </c>
    </row>
    <row r="32">
      <c r="O32" s="3"/>
      <c r="R32" s="3"/>
    </row>
    <row r="33">
      <c r="O33" s="3"/>
      <c r="R33" s="3"/>
      <c r="U33" s="3" t="s">
        <v>37</v>
      </c>
    </row>
    <row r="34">
      <c r="U34" s="3" t="s">
        <v>36</v>
      </c>
      <c r="V34" s="3" t="s">
        <v>38</v>
      </c>
      <c r="W34" s="3" t="s">
        <v>39</v>
      </c>
    </row>
    <row r="35">
      <c r="U35" s="3">
        <v>1.0</v>
      </c>
      <c r="V35" s="17">
        <f t="shared" ref="V35:V36" si="6">1880640/(1880640+ 2009901)</f>
        <v>0.4833877859</v>
      </c>
      <c r="W35" s="17">
        <f>3660698/(3660698+ 229843)</f>
        <v>0.940922612</v>
      </c>
    </row>
    <row r="36">
      <c r="O36" s="3"/>
      <c r="U36" s="3">
        <v>2.0</v>
      </c>
      <c r="V36" s="17">
        <f t="shared" si="6"/>
        <v>0.4833877859</v>
      </c>
      <c r="W36" s="17">
        <f>3693609/(3693609+ 196932)</f>
        <v>0.9493818469</v>
      </c>
    </row>
    <row r="37">
      <c r="O37" s="4"/>
      <c r="P37" s="19"/>
      <c r="Q37" s="19"/>
      <c r="R37" s="19"/>
    </row>
    <row r="38">
      <c r="O38" s="3"/>
      <c r="R38" s="3"/>
    </row>
    <row r="39">
      <c r="O39" s="3"/>
      <c r="R39" s="3"/>
    </row>
    <row r="40">
      <c r="O40" s="3"/>
      <c r="R40" s="3"/>
    </row>
    <row r="41">
      <c r="O41" s="3"/>
      <c r="R41" s="3"/>
    </row>
    <row r="47">
      <c r="N47" s="3" t="s">
        <v>40</v>
      </c>
    </row>
    <row r="48">
      <c r="N48" s="3" t="s">
        <v>41</v>
      </c>
      <c r="O48" s="3" t="s">
        <v>42</v>
      </c>
      <c r="P48" s="3" t="s">
        <v>43</v>
      </c>
      <c r="Q48" s="3" t="s">
        <v>44</v>
      </c>
      <c r="R48" s="3" t="s">
        <v>45</v>
      </c>
    </row>
    <row r="49">
      <c r="N49" s="19">
        <v>2.0</v>
      </c>
      <c r="O49" s="21">
        <f>388149/(388149+282064)</f>
        <v>0.5791427501</v>
      </c>
      <c r="P49" s="21">
        <f>616438/(616438+  53775)</f>
        <v>0.9197643137</v>
      </c>
      <c r="Q49" s="21">
        <f>1707863/(1707863+ 2182678)</f>
        <v>0.4389782809</v>
      </c>
      <c r="R49" s="21">
        <f>3662145/(3662145+ 228396)</f>
        <v>0.9412945398</v>
      </c>
    </row>
    <row r="50">
      <c r="N50" s="19">
        <v>3.0</v>
      </c>
      <c r="O50" s="21">
        <f>578213/ (578213+ 92000)</f>
        <v>0.8627302067</v>
      </c>
      <c r="P50" s="21">
        <f>615796/ (615796+ 54417)</f>
        <v>0.9188064093</v>
      </c>
      <c r="Q50" s="21">
        <f>1880640/(1880640+ 2009901)</f>
        <v>0.4833877859</v>
      </c>
      <c r="R50" s="21">
        <f>3660698/(3660698+ 229843)</f>
        <v>0.940922612</v>
      </c>
    </row>
    <row r="51">
      <c r="N51" s="19">
        <v>5.0</v>
      </c>
      <c r="O51" s="21">
        <f>593672 / (593672+76541)</f>
        <v>0.8857960081</v>
      </c>
      <c r="P51" s="21">
        <f>615318/(615318+ 54895)</f>
        <v>0.9180932032</v>
      </c>
      <c r="Q51" s="21">
        <f>2355165/(2355165+ 1535376)</f>
        <v>0.6053566843</v>
      </c>
      <c r="R51" s="21">
        <f>3656331/(3656331+ 234210)</f>
        <v>0.939800146</v>
      </c>
      <c r="V51" s="3" t="s">
        <v>46</v>
      </c>
    </row>
    <row r="52">
      <c r="V52" s="3" t="s">
        <v>47</v>
      </c>
    </row>
    <row r="53">
      <c r="N53" s="3"/>
    </row>
    <row r="54">
      <c r="N54" s="3"/>
      <c r="Q54" s="3"/>
      <c r="R54" s="3"/>
    </row>
    <row r="55">
      <c r="N55" s="19"/>
      <c r="Q55" s="3"/>
    </row>
    <row r="56">
      <c r="N56" s="19"/>
      <c r="Q56" s="19"/>
    </row>
    <row r="57">
      <c r="N57" s="19"/>
      <c r="Q57" s="19"/>
    </row>
    <row r="58">
      <c r="Q58" s="19"/>
    </row>
  </sheetData>
  <drawing r:id="rId1"/>
</worksheet>
</file>