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34\Desktop\Duke\Spring 1 Term\Decision Analytics &amp; Modeling\Team Case Studies\Gillette Case\"/>
    </mc:Choice>
  </mc:AlternateContent>
  <xr:revisionPtr revIDLastSave="0" documentId="13_ncr:1_{7ADF89D6-44EE-4570-AC58-FCF10BF8A19E}" xr6:coauthVersionLast="46" xr6:coauthVersionMax="46" xr10:uidLastSave="{00000000-0000-0000-0000-000000000000}"/>
  <bookViews>
    <workbookView xWindow="-90" yWindow="-90" windowWidth="19380" windowHeight="10980" firstSheet="10" activeTab="13" xr2:uid="{45AD878A-BE41-49BE-80C2-8536292F7003}"/>
  </bookViews>
  <sheets>
    <sheet name="Main Tree" sheetId="1" r:id="rId1"/>
    <sheet name="Infringement Tree" sheetId="2" r:id="rId2"/>
    <sheet name="Win the Trial Tree" sheetId="3" r:id="rId3"/>
    <sheet name="Lose the Trial Tree" sheetId="4" r:id="rId4"/>
    <sheet name="Sensitivity - EV - Hiatus" sheetId="12" r:id="rId5"/>
    <sheet name="Sensitivity - Prob - Main" sheetId="6" r:id="rId6"/>
    <sheet name="Sensitivity - Prob - Win" sheetId="7" r:id="rId7"/>
    <sheet name="EVPI - Valid" sheetId="8" r:id="rId8"/>
    <sheet name="EVPI - Valid &amp; Infringement" sheetId="11" r:id="rId9"/>
    <sheet name="EVPI - Infringement" sheetId="9" r:id="rId10"/>
    <sheet name="EVPI - Profit vs Royalties" sheetId="10" r:id="rId11"/>
    <sheet name="EVSI" sheetId="14" r:id="rId12"/>
    <sheet name="EVSI - Simplified" sheetId="13" r:id="rId13"/>
    <sheet name="Main Tree - Breakeven" sheetId="15" r:id="rId14"/>
    <sheet name="Main Tree - Settlement" sheetId="16" r:id="rId15"/>
    <sheet name="Main Tree - Large Loss" sheetId="17" r:id="rId16"/>
    <sheet name="Main Tree - Cost of Lawsuit" sheetId="18" r:id="rId17"/>
    <sheet name="Infringement Tree - Large Loss" sheetId="19" r:id="rId18"/>
  </sheets>
  <externalReferences>
    <externalReference r:id="rId19"/>
    <externalReference r:id="rId20"/>
  </externalReferences>
  <definedNames>
    <definedName name="A" localSheetId="13">1</definedName>
    <definedName name="A" localSheetId="16">1</definedName>
    <definedName name="A" localSheetId="15">1</definedName>
    <definedName name="A" localSheetId="14">1</definedName>
    <definedName name="B" localSheetId="13">1</definedName>
    <definedName name="B" localSheetId="16">1</definedName>
    <definedName name="B" localSheetId="15">1</definedName>
    <definedName name="B" localSheetId="14">1</definedName>
    <definedName name="MinimizeCosts" localSheetId="9">FALSE</definedName>
    <definedName name="MinimizeCosts" localSheetId="10">FALSE</definedName>
    <definedName name="MinimizeCosts" localSheetId="7">FALSE</definedName>
    <definedName name="MinimizeCosts" localSheetId="8">FALSE</definedName>
    <definedName name="MinimizeCosts" localSheetId="11">FALSE</definedName>
    <definedName name="MinimizeCosts" localSheetId="12">FALSE</definedName>
    <definedName name="MinimizeCosts" localSheetId="1">FALSE</definedName>
    <definedName name="MinimizeCosts" localSheetId="17">FALSE</definedName>
    <definedName name="MinimizeCosts" localSheetId="3">FALSE</definedName>
    <definedName name="MinimizeCosts" localSheetId="0">FALSE</definedName>
    <definedName name="MinimizeCosts" localSheetId="13">FALSE</definedName>
    <definedName name="MinimizeCosts" localSheetId="16">FALSE</definedName>
    <definedName name="MinimizeCosts" localSheetId="15">FALSE</definedName>
    <definedName name="MinimizeCosts" localSheetId="14">FALSE</definedName>
    <definedName name="MinimizeCosts" localSheetId="4">FALSE</definedName>
    <definedName name="MinimizeCosts" localSheetId="5">FALSE</definedName>
    <definedName name="MinimizeCosts" localSheetId="6">FALSE</definedName>
    <definedName name="MinimizeCosts" localSheetId="2">FALSE</definedName>
    <definedName name="_xlnm.Print_Area" localSheetId="9">'EVPI - Infringement'!TreeDiagram</definedName>
    <definedName name="_xlnm.Print_Area" localSheetId="10">'EVPI - Profit vs Royalties'!TreeDiagram</definedName>
    <definedName name="_xlnm.Print_Area" localSheetId="7">'EVPI - Valid'!TreeDiagram</definedName>
    <definedName name="_xlnm.Print_Area" localSheetId="8">'EVPI - Valid &amp; Infringement'!TreeDiagram</definedName>
    <definedName name="_xlnm.Print_Area" localSheetId="11">EVSI!TreeDiagram</definedName>
    <definedName name="_xlnm.Print_Area" localSheetId="12">'EVSI - Simplified'!TreeDiagram</definedName>
    <definedName name="_xlnm.Print_Area" localSheetId="1">'Infringement Tree'!TreeDiagram</definedName>
    <definedName name="_xlnm.Print_Area" localSheetId="17">'Infringement Tree - Large Loss'!TreeDiagram</definedName>
    <definedName name="_xlnm.Print_Area" localSheetId="3">'Lose the Trial Tree'!TreeDiagram</definedName>
    <definedName name="_xlnm.Print_Area" localSheetId="0">'Main Tree'!TreeDiagram</definedName>
    <definedName name="_xlnm.Print_Area" localSheetId="13">'Main Tree - Breakeven'!TreeDiagram</definedName>
    <definedName name="_xlnm.Print_Area" localSheetId="16">'Main Tree - Cost of Lawsuit'!TreeDiagram</definedName>
    <definedName name="_xlnm.Print_Area" localSheetId="15">'Main Tree - Large Loss'!TreeDiagram</definedName>
    <definedName name="_xlnm.Print_Area" localSheetId="14">'Main Tree - Settlement'!TreeDiagram</definedName>
    <definedName name="_xlnm.Print_Area" localSheetId="4">'Sensitivity - EV - Hiatus'!TreeDiagram</definedName>
    <definedName name="_xlnm.Print_Area" localSheetId="5">'Sensitivity - Prob - Main'!TreeDiagram</definedName>
    <definedName name="_xlnm.Print_Area" localSheetId="6">'Sensitivity - Prob - Win'!TreeDiagram</definedName>
    <definedName name="_xlnm.Print_Area" localSheetId="2">'Win the Trial Tree'!TreeDiagram</definedName>
    <definedName name="RT" localSheetId="13">'Main Tree - Breakeven'!$V$23</definedName>
    <definedName name="RT" localSheetId="16">'Main Tree - Cost of Lawsuit'!$V$23</definedName>
    <definedName name="RT" localSheetId="15">'Main Tree - Large Loss'!$V$23</definedName>
    <definedName name="RT" localSheetId="14">'Main Tree - Settlement'!$V$23</definedName>
    <definedName name="RT">#REF!</definedName>
    <definedName name="ScaledA" localSheetId="13">EXP(-Low/'Main Tree - Breakeven'!RT)/(EXP(-Low/'Main Tree - Breakeven'!RT)-EXP(-High/'Main Tree - Breakeven'!RT))</definedName>
    <definedName name="ScaledA" localSheetId="16">EXP(-Low/'Main Tree - Cost of Lawsuit'!RT)/(EXP(-Low/'Main Tree - Cost of Lawsuit'!RT)-EXP(-High/'Main Tree - Cost of Lawsuit'!RT))</definedName>
    <definedName name="ScaledA" localSheetId="15">EXP(-Low/'Main Tree - Large Loss'!RT)/(EXP(-Low/'Main Tree - Large Loss'!RT)-EXP(-High/'Main Tree - Large Loss'!RT))</definedName>
    <definedName name="ScaledA" localSheetId="14">EXP(-Low/'Main Tree - Settlement'!RT)/(EXP(-Low/'Main Tree - Settlement'!RT)-EXP(-High/'Main Tree - Settlement'!RT))</definedName>
    <definedName name="ScaledB" localSheetId="13">1/(EXP(-Low/'Main Tree - Breakeven'!RT)-EXP(-High/'Main Tree - Breakeven'!RT))</definedName>
    <definedName name="ScaledB" localSheetId="16">1/(EXP(-Low/'Main Tree - Cost of Lawsuit'!RT)-EXP(-High/'Main Tree - Cost of Lawsuit'!RT))</definedName>
    <definedName name="ScaledB" localSheetId="15">1/(EXP(-Low/'Main Tree - Large Loss'!RT)-EXP(-High/'Main Tree - Large Loss'!RT))</definedName>
    <definedName name="ScaledB" localSheetId="14">1/(EXP(-Low/'Main Tree - Settlement'!RT)-EXP(-High/'Main Tree - Settlement'!RT))</definedName>
    <definedName name="SensItManyInOneOutRefEditInputLabels" localSheetId="5" hidden="1">'Sensitivity - Prob - Main'!$P$91</definedName>
    <definedName name="solver_adj" localSheetId="13" hidden="1">'Main Tree - Breakeven'!$K$10</definedName>
    <definedName name="solver_adj" localSheetId="16" hidden="1">'Main Tree - Cost of Lawsuit'!$K$10</definedName>
    <definedName name="solver_adj" localSheetId="14" hidden="1">'Main Tree - Settlement'!$K$10</definedName>
    <definedName name="solver_cvg" localSheetId="13" hidden="1">0.0001</definedName>
    <definedName name="solver_cvg" localSheetId="16" hidden="1">0.0001</definedName>
    <definedName name="solver_cvg" localSheetId="14" hidden="1">0.0001</definedName>
    <definedName name="solver_drv" localSheetId="13" hidden="1">2</definedName>
    <definedName name="solver_drv" localSheetId="16" hidden="1">2</definedName>
    <definedName name="solver_drv" localSheetId="14" hidden="1">2</definedName>
    <definedName name="solver_eng" localSheetId="13" hidden="1">1</definedName>
    <definedName name="solver_eng" localSheetId="16" hidden="1">1</definedName>
    <definedName name="solver_eng" localSheetId="14" hidden="1">1</definedName>
    <definedName name="solver_est" localSheetId="13" hidden="1">1</definedName>
    <definedName name="solver_est" localSheetId="16" hidden="1">1</definedName>
    <definedName name="solver_est" localSheetId="14" hidden="1">1</definedName>
    <definedName name="solver_itr" localSheetId="13" hidden="1">2147483647</definedName>
    <definedName name="solver_itr" localSheetId="16" hidden="1">2147483647</definedName>
    <definedName name="solver_itr" localSheetId="14" hidden="1">2147483647</definedName>
    <definedName name="solver_mip" localSheetId="13" hidden="1">2147483647</definedName>
    <definedName name="solver_mip" localSheetId="16" hidden="1">2147483647</definedName>
    <definedName name="solver_mip" localSheetId="14" hidden="1">2147483647</definedName>
    <definedName name="solver_mni" localSheetId="13" hidden="1">30</definedName>
    <definedName name="solver_mni" localSheetId="16" hidden="1">30</definedName>
    <definedName name="solver_mni" localSheetId="14" hidden="1">30</definedName>
    <definedName name="solver_mrt" localSheetId="13" hidden="1">0.075</definedName>
    <definedName name="solver_mrt" localSheetId="16" hidden="1">0.075</definedName>
    <definedName name="solver_mrt" localSheetId="14" hidden="1">0.075</definedName>
    <definedName name="solver_msl" localSheetId="13" hidden="1">2</definedName>
    <definedName name="solver_msl" localSheetId="16" hidden="1">2</definedName>
    <definedName name="solver_msl" localSheetId="14" hidden="1">2</definedName>
    <definedName name="solver_neg" localSheetId="13" hidden="1">1</definedName>
    <definedName name="solver_neg" localSheetId="16" hidden="1">1</definedName>
    <definedName name="solver_neg" localSheetId="14" hidden="1">1</definedName>
    <definedName name="solver_nod" localSheetId="13" hidden="1">2147483647</definedName>
    <definedName name="solver_nod" localSheetId="16" hidden="1">2147483647</definedName>
    <definedName name="solver_nod" localSheetId="14" hidden="1">2147483647</definedName>
    <definedName name="solver_num" localSheetId="13" hidden="1">1</definedName>
    <definedName name="solver_num" localSheetId="16" hidden="1">1</definedName>
    <definedName name="solver_num" localSheetId="14" hidden="1">1</definedName>
    <definedName name="solver_nwt" localSheetId="13" hidden="1">1</definedName>
    <definedName name="solver_nwt" localSheetId="16" hidden="1">1</definedName>
    <definedName name="solver_nwt" localSheetId="14" hidden="1">1</definedName>
    <definedName name="solver_opt" localSheetId="13" hidden="1">'Main Tree - Breakeven'!$K$11</definedName>
    <definedName name="solver_opt" localSheetId="16" hidden="1">'Main Tree - Cost of Lawsuit'!$K$11</definedName>
    <definedName name="solver_opt" localSheetId="14" hidden="1">'Main Tree - Settlement'!$K$11</definedName>
    <definedName name="solver_pre" localSheetId="13" hidden="1">0.000001</definedName>
    <definedName name="solver_pre" localSheetId="16" hidden="1">0.000001</definedName>
    <definedName name="solver_pre" localSheetId="14" hidden="1">0.000001</definedName>
    <definedName name="solver_rbv" localSheetId="13" hidden="1">2</definedName>
    <definedName name="solver_rbv" localSheetId="16" hidden="1">2</definedName>
    <definedName name="solver_rbv" localSheetId="14" hidden="1">2</definedName>
    <definedName name="solver_rlx" localSheetId="13" hidden="1">2</definedName>
    <definedName name="solver_rlx" localSheetId="16" hidden="1">2</definedName>
    <definedName name="solver_rlx" localSheetId="14" hidden="1">2</definedName>
    <definedName name="solver_rsd" localSheetId="13" hidden="1">0</definedName>
    <definedName name="solver_rsd" localSheetId="16" hidden="1">0</definedName>
    <definedName name="solver_rsd" localSheetId="14" hidden="1">0</definedName>
    <definedName name="solver_scl" localSheetId="13" hidden="1">2</definedName>
    <definedName name="solver_scl" localSheetId="16" hidden="1">2</definedName>
    <definedName name="solver_scl" localSheetId="14" hidden="1">2</definedName>
    <definedName name="solver_sho" localSheetId="13" hidden="1">2</definedName>
    <definedName name="solver_sho" localSheetId="16" hidden="1">2</definedName>
    <definedName name="solver_sho" localSheetId="14" hidden="1">2</definedName>
    <definedName name="solver_ssz" localSheetId="13" hidden="1">100</definedName>
    <definedName name="solver_ssz" localSheetId="16" hidden="1">100</definedName>
    <definedName name="solver_ssz" localSheetId="14" hidden="1">100</definedName>
    <definedName name="solver_tim" localSheetId="13" hidden="1">2147483647</definedName>
    <definedName name="solver_tim" localSheetId="16" hidden="1">2147483647</definedName>
    <definedName name="solver_tim" localSheetId="14" hidden="1">2147483647</definedName>
    <definedName name="solver_tol" localSheetId="13" hidden="1">0.01</definedName>
    <definedName name="solver_tol" localSheetId="16" hidden="1">0.01</definedName>
    <definedName name="solver_tol" localSheetId="14" hidden="1">0.01</definedName>
    <definedName name="solver_typ" localSheetId="13" hidden="1">1</definedName>
    <definedName name="solver_typ" localSheetId="16" hidden="1">1</definedName>
    <definedName name="solver_typ" localSheetId="14" hidden="1">1</definedName>
    <definedName name="solver_val" localSheetId="13" hidden="1">0</definedName>
    <definedName name="solver_val" localSheetId="16" hidden="1">0</definedName>
    <definedName name="solver_val" localSheetId="14" hidden="1">0</definedName>
    <definedName name="solver_ver" localSheetId="13" hidden="1">3</definedName>
    <definedName name="solver_ver" localSheetId="16" hidden="1">3</definedName>
    <definedName name="solver_ver" localSheetId="14" hidden="1">3</definedName>
    <definedName name="TreeData" localSheetId="9">'EVPI - Infringement'!$GH$1001:$GV$1013</definedName>
    <definedName name="TreeData" localSheetId="10">'EVPI - Profit vs Royalties'!$GH$1001:$GV$1017</definedName>
    <definedName name="TreeData" localSheetId="7">'EVPI - Valid'!$GH$1001:$GV$1011</definedName>
    <definedName name="TreeData" localSheetId="8">'EVPI - Valid &amp; Infringement'!$GH$1001:$GV$1015</definedName>
    <definedName name="TreeData" localSheetId="11">EVSI!$GI$1001:$GW$1023</definedName>
    <definedName name="TreeData" localSheetId="12">'EVSI - Simplified'!$GI$1001:$GW$1015</definedName>
    <definedName name="TreeData" localSheetId="1">'Infringement Tree'!$GH$1001:$GV$1008</definedName>
    <definedName name="TreeData" localSheetId="17">'Infringement Tree - Large Loss'!$GH$1001:$GV$1008</definedName>
    <definedName name="TreeData" localSheetId="3">'Lose the Trial Tree'!$GH$1001:$GV$1004</definedName>
    <definedName name="TreeData" localSheetId="0">'Main Tree'!$GH$1001:$GV$1007</definedName>
    <definedName name="TreeData" localSheetId="13">'Main Tree - Breakeven'!$GJ$1001:$GX$1007</definedName>
    <definedName name="TreeData" localSheetId="16">'Main Tree - Cost of Lawsuit'!$GJ$1001:$GX$1007</definedName>
    <definedName name="TreeData" localSheetId="15">'Main Tree - Large Loss'!$GJ$1001:$GX$1007</definedName>
    <definedName name="TreeData" localSheetId="14">'Main Tree - Settlement'!$GJ$1001:$GX$1007</definedName>
    <definedName name="TreeData" localSheetId="4">'Sensitivity - EV - Hiatus'!$GH$1001:$GV$1024</definedName>
    <definedName name="TreeData" localSheetId="5">'Sensitivity - Prob - Main'!$GH$1001:$GV$1007</definedName>
    <definedName name="TreeData" localSheetId="6">'Sensitivity - Prob - Win'!$GH$1001:$GV$1018</definedName>
    <definedName name="TreeData" localSheetId="2">'Win the Trial Tree'!$GH$1001:$GV$1018</definedName>
    <definedName name="TreeDiagBase" localSheetId="9">'EVPI - Infringement'!$G$1</definedName>
    <definedName name="TreeDiagBase" localSheetId="10">'EVPI - Profit vs Royalties'!$G$1</definedName>
    <definedName name="TreeDiagBase" localSheetId="7">'EVPI - Valid'!$G$1</definedName>
    <definedName name="TreeDiagBase" localSheetId="8">'EVPI - Valid &amp; Infringement'!$G$1</definedName>
    <definedName name="TreeDiagBase" localSheetId="11">EVSI!$G$7</definedName>
    <definedName name="TreeDiagBase" localSheetId="12">'EVSI - Simplified'!$G$7</definedName>
    <definedName name="TreeDiagBase" localSheetId="1">'Infringement Tree'!$F$1</definedName>
    <definedName name="TreeDiagBase" localSheetId="17">'Infringement Tree - Large Loss'!$F$1</definedName>
    <definedName name="TreeDiagBase" localSheetId="3">'Lose the Trial Tree'!$F$1</definedName>
    <definedName name="TreeDiagBase" localSheetId="0">'Main Tree'!$G$2</definedName>
    <definedName name="TreeDiagBase" localSheetId="13">'Main Tree - Breakeven'!$G$1</definedName>
    <definedName name="TreeDiagBase" localSheetId="16">'Main Tree - Cost of Lawsuit'!$G$1</definedName>
    <definedName name="TreeDiagBase" localSheetId="15">'Main Tree - Large Loss'!$G$1</definedName>
    <definedName name="TreeDiagBase" localSheetId="14">'Main Tree - Settlement'!$G$1</definedName>
    <definedName name="TreeDiagBase" localSheetId="4">'Sensitivity - EV - Hiatus'!$G$3</definedName>
    <definedName name="TreeDiagBase" localSheetId="5">'Sensitivity - Prob - Main'!$G$1</definedName>
    <definedName name="TreeDiagBase" localSheetId="6">'Sensitivity - Prob - Win'!$F$1</definedName>
    <definedName name="TreeDiagBase" localSheetId="2">'Win the Trial Tree'!$F$1</definedName>
    <definedName name="TreeDiagram" localSheetId="9">'EVPI - Infringement'!$G$1:$Y$29</definedName>
    <definedName name="TreeDiagram" localSheetId="10">'EVPI - Profit vs Royalties'!$G$1:$AC$39</definedName>
    <definedName name="TreeDiagram" localSheetId="7">'EVPI - Valid'!$G$1:$Y$24</definedName>
    <definedName name="TreeDiagram" localSheetId="8">'EVPI - Valid &amp; Infringement'!$G$1:$Y$29</definedName>
    <definedName name="TreeDiagram" localSheetId="11">EVSI!$G$7:$AG$65</definedName>
    <definedName name="TreeDiagram" localSheetId="12">'EVSI - Simplified'!$G$7:$Y$45</definedName>
    <definedName name="TreeDiagram" localSheetId="1">'Infringement Tree'!$F$1:$T$24</definedName>
    <definedName name="TreeDiagram" localSheetId="17">'Infringement Tree - Large Loss'!$F$1:$T$24</definedName>
    <definedName name="TreeDiagram" localSheetId="3">'Lose the Trial Tree'!$F$1:$L$14</definedName>
    <definedName name="TreeDiagram" localSheetId="0">'Main Tree'!$G$2:$U$20</definedName>
    <definedName name="TreeDiagram" localSheetId="13">'Main Tree - Breakeven'!$G$1:$U$20</definedName>
    <definedName name="TreeDiagram" localSheetId="16">'Main Tree - Cost of Lawsuit'!$G$1:$U$20</definedName>
    <definedName name="TreeDiagram" localSheetId="15">'Main Tree - Large Loss'!$G$1:$U$20</definedName>
    <definedName name="TreeDiagram" localSheetId="14">'Main Tree - Settlement'!$G$1:$U$20</definedName>
    <definedName name="TreeDiagram" localSheetId="4">'Sensitivity - EV - Hiatus'!$G$3:$AG$66</definedName>
    <definedName name="TreeDiagram" localSheetId="5">'Sensitivity - Prob - Main'!$G$1:$U$19</definedName>
    <definedName name="TreeDiagram" localSheetId="6">'Sensitivity - Prob - Win'!$F$1:$T$49</definedName>
    <definedName name="TreeDiagram" localSheetId="2">'Win the Trial Tree'!$F$1:$T$49</definedName>
    <definedName name="UseExpUtility" localSheetId="9">FALSE</definedName>
    <definedName name="UseExpUtility" localSheetId="10">FALSE</definedName>
    <definedName name="UseExpUtility" localSheetId="7">FALSE</definedName>
    <definedName name="UseExpUtility" localSheetId="8">FALSE</definedName>
    <definedName name="UseExpUtility" localSheetId="11">FALSE</definedName>
    <definedName name="UseExpUtility" localSheetId="12">FALSE</definedName>
    <definedName name="UseExpUtility" localSheetId="1">FALSE</definedName>
    <definedName name="UseExpUtility" localSheetId="17">FALSE</definedName>
    <definedName name="UseExpUtility" localSheetId="3">FALSE</definedName>
    <definedName name="UseExpUtility" localSheetId="0">FALSE</definedName>
    <definedName name="UseExpUtility" localSheetId="13">TRUE</definedName>
    <definedName name="UseExpUtility" localSheetId="16">TRUE</definedName>
    <definedName name="UseExpUtility" localSheetId="15">TRUE</definedName>
    <definedName name="UseExpUtility" localSheetId="14">TRUE</definedName>
    <definedName name="UseExpUtility" localSheetId="4">FALSE</definedName>
    <definedName name="UseExpUtility" localSheetId="5">FALSE</definedName>
    <definedName name="UseExpUtility" localSheetId="6">FALSE</definedName>
    <definedName name="UseExpUtility" localSheetId="2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" i="6" l="1"/>
  <c r="R6" i="6"/>
  <c r="N3" i="6"/>
  <c r="N11" i="6"/>
  <c r="R67" i="7"/>
  <c r="R66" i="7"/>
  <c r="R65" i="7"/>
  <c r="R64" i="7"/>
  <c r="R63" i="7"/>
  <c r="R62" i="7"/>
  <c r="R61" i="7"/>
  <c r="R60" i="7"/>
  <c r="R59" i="7"/>
  <c r="R58" i="7"/>
  <c r="R57" i="7"/>
  <c r="I13" i="7"/>
  <c r="I38" i="7"/>
  <c r="B18" i="19"/>
  <c r="B21" i="15"/>
  <c r="R6" i="15" s="1"/>
  <c r="B18" i="15"/>
  <c r="B14" i="15"/>
  <c r="B10" i="15" s="1"/>
  <c r="R1" i="15" s="1"/>
  <c r="B14" i="16"/>
  <c r="B10" i="16" s="1"/>
  <c r="R1" i="16" s="1"/>
  <c r="B18" i="16"/>
  <c r="B21" i="16"/>
  <c r="R6" i="16" s="1"/>
  <c r="B14" i="17"/>
  <c r="B10" i="17" s="1"/>
  <c r="R1" i="17" s="1"/>
  <c r="B18" i="17"/>
  <c r="B21" i="17"/>
  <c r="R6" i="17" s="1"/>
  <c r="B2" i="19"/>
  <c r="I1" i="19" s="1"/>
  <c r="T3" i="19"/>
  <c r="J4" i="19" s="1"/>
  <c r="B4" i="19"/>
  <c r="I11" i="19" s="1"/>
  <c r="B6" i="19"/>
  <c r="M6" i="19" s="1"/>
  <c r="B8" i="19"/>
  <c r="M16" i="19" s="1"/>
  <c r="T8" i="19"/>
  <c r="N9" i="19"/>
  <c r="B11" i="19"/>
  <c r="Q14" i="19" s="1"/>
  <c r="T13" i="19" s="1"/>
  <c r="R14" i="19" s="1"/>
  <c r="B12" i="19"/>
  <c r="Q11" i="19" s="1"/>
  <c r="B14" i="19"/>
  <c r="Q19" i="19" s="1"/>
  <c r="T18" i="19" s="1"/>
  <c r="R19" i="19" s="1"/>
  <c r="B15" i="19"/>
  <c r="Q16" i="19" s="1"/>
  <c r="B17" i="19"/>
  <c r="Q21" i="19"/>
  <c r="Q24" i="19"/>
  <c r="T23" i="19" s="1"/>
  <c r="R24" i="19" s="1"/>
  <c r="N3" i="18"/>
  <c r="J10" i="18"/>
  <c r="N11" i="18"/>
  <c r="B14" i="18"/>
  <c r="B21" i="18" s="1"/>
  <c r="R6" i="18" s="1"/>
  <c r="B18" i="18"/>
  <c r="J19" i="18"/>
  <c r="U18" i="18" s="1"/>
  <c r="K19" i="18" s="1"/>
  <c r="K20" i="18" s="1"/>
  <c r="N3" i="17"/>
  <c r="J10" i="17"/>
  <c r="N11" i="17"/>
  <c r="J19" i="17"/>
  <c r="U18" i="17" s="1"/>
  <c r="K19" i="17" s="1"/>
  <c r="K20" i="17" s="1"/>
  <c r="N3" i="16"/>
  <c r="J10" i="16"/>
  <c r="N11" i="16"/>
  <c r="J19" i="16"/>
  <c r="U18" i="16" s="1"/>
  <c r="K19" i="16" s="1"/>
  <c r="K20" i="16" s="1"/>
  <c r="N3" i="15"/>
  <c r="J10" i="15"/>
  <c r="N11" i="15"/>
  <c r="J19" i="15"/>
  <c r="U18" i="15" s="1"/>
  <c r="K19" i="15" s="1"/>
  <c r="K20" i="15" s="1"/>
  <c r="N19" i="19" l="1"/>
  <c r="B10" i="18"/>
  <c r="R1" i="18" s="1"/>
  <c r="J14" i="19" l="1"/>
  <c r="F9" i="19" s="1"/>
  <c r="B20" i="17"/>
  <c r="R9" i="17" s="1"/>
  <c r="U8" i="17" s="1"/>
  <c r="S9" i="17" s="1"/>
  <c r="S10" i="17" s="1"/>
  <c r="N17" i="14" l="1"/>
  <c r="N35" i="14"/>
  <c r="N65" i="14"/>
  <c r="AG64" i="14" s="1"/>
  <c r="O65" i="14" s="1"/>
  <c r="N47" i="14"/>
  <c r="D9" i="14"/>
  <c r="AG9" i="14"/>
  <c r="S10" i="14" s="1"/>
  <c r="C13" i="14"/>
  <c r="D13" i="14"/>
  <c r="AD15" i="14"/>
  <c r="C16" i="14"/>
  <c r="E16" i="14" s="1"/>
  <c r="J23" i="14" s="1"/>
  <c r="D16" i="14"/>
  <c r="D20" i="14" s="1"/>
  <c r="C17" i="14"/>
  <c r="D17" i="14"/>
  <c r="E17" i="14" s="1"/>
  <c r="AG29" i="14"/>
  <c r="W30" i="14" s="1"/>
  <c r="AD17" i="14"/>
  <c r="V18" i="14"/>
  <c r="AD20" i="14"/>
  <c r="AG34" i="14"/>
  <c r="O35" i="14" s="1"/>
  <c r="AG39" i="14"/>
  <c r="S40" i="14" s="1"/>
  <c r="AD47" i="14"/>
  <c r="V48" i="14"/>
  <c r="AG54" i="14"/>
  <c r="AA55" i="14" s="1"/>
  <c r="D9" i="13"/>
  <c r="D16" i="13" s="1"/>
  <c r="Y9" i="13"/>
  <c r="S10" i="13" s="1"/>
  <c r="C13" i="13"/>
  <c r="D13" i="13"/>
  <c r="D17" i="13" s="1"/>
  <c r="Y14" i="13"/>
  <c r="V15" i="13"/>
  <c r="W15" i="13"/>
  <c r="C16" i="13"/>
  <c r="C17" i="13"/>
  <c r="Y19" i="13"/>
  <c r="W20" i="13" s="1"/>
  <c r="Y24" i="13"/>
  <c r="O25" i="13" s="1"/>
  <c r="N25" i="13"/>
  <c r="Y29" i="13"/>
  <c r="S30" i="13" s="1"/>
  <c r="Y34" i="13"/>
  <c r="W35" i="13" s="1"/>
  <c r="V35" i="13"/>
  <c r="Y39" i="13"/>
  <c r="W40" i="13" s="1"/>
  <c r="Y44" i="13"/>
  <c r="O45" i="13" s="1"/>
  <c r="J53" i="14" l="1"/>
  <c r="D21" i="14"/>
  <c r="C21" i="14"/>
  <c r="Z44" i="14" s="1"/>
  <c r="AG59" i="14"/>
  <c r="W60" i="14" s="1"/>
  <c r="AG24" i="14"/>
  <c r="AA25" i="14" s="1"/>
  <c r="AG14" i="14"/>
  <c r="AE15" i="14" s="1"/>
  <c r="AA17" i="14" s="1"/>
  <c r="C20" i="14"/>
  <c r="Z14" i="14" s="1"/>
  <c r="AG49" i="14"/>
  <c r="AE50" i="14" s="1"/>
  <c r="AG19" i="14"/>
  <c r="AE20" i="14" s="1"/>
  <c r="E16" i="13"/>
  <c r="J16" i="13" s="1"/>
  <c r="D20" i="13"/>
  <c r="E17" i="13"/>
  <c r="C21" i="13" s="1"/>
  <c r="C24" i="13" s="1"/>
  <c r="V32" i="13" s="1"/>
  <c r="D21" i="13"/>
  <c r="Z52" i="14" l="1"/>
  <c r="Z22" i="14"/>
  <c r="W21" i="14" s="1"/>
  <c r="S25" i="14" s="1"/>
  <c r="O17" i="14" s="1"/>
  <c r="K26" i="14" s="1"/>
  <c r="J36" i="13"/>
  <c r="C20" i="13"/>
  <c r="C23" i="13" s="1"/>
  <c r="V12" i="13" s="1"/>
  <c r="V37" i="13"/>
  <c r="S37" i="13" s="1"/>
  <c r="O33" i="13" s="1"/>
  <c r="K39" i="13" s="1"/>
  <c r="L38" i="13" s="1"/>
  <c r="L25" i="14" l="1"/>
  <c r="V17" i="13"/>
  <c r="S17" i="13" s="1"/>
  <c r="O13" i="13" s="1"/>
  <c r="K19" i="13" s="1"/>
  <c r="L18" i="13" l="1"/>
  <c r="G29" i="13"/>
  <c r="B18" i="12" l="1"/>
  <c r="B14" i="12"/>
  <c r="B21" i="12" s="1"/>
  <c r="R53" i="12" s="1"/>
  <c r="AD3" i="12"/>
  <c r="Z5" i="12"/>
  <c r="AD6" i="12"/>
  <c r="Z8" i="12"/>
  <c r="AD8" i="12"/>
  <c r="AD11" i="12"/>
  <c r="AD13" i="12"/>
  <c r="V15" i="12"/>
  <c r="Z15" i="12"/>
  <c r="AD16" i="12"/>
  <c r="AG15" i="12" s="1"/>
  <c r="AE16" i="12" s="1"/>
  <c r="Z18" i="12"/>
  <c r="AD18" i="12"/>
  <c r="AD21" i="12"/>
  <c r="AD23" i="12"/>
  <c r="Z25" i="12"/>
  <c r="AD26" i="12"/>
  <c r="AG25" i="12" s="1"/>
  <c r="AE26" i="12" s="1"/>
  <c r="Z28" i="12"/>
  <c r="AD28" i="12"/>
  <c r="AD31" i="12"/>
  <c r="AD33" i="12"/>
  <c r="Z35" i="12"/>
  <c r="AD36" i="12"/>
  <c r="Z38" i="12"/>
  <c r="AD38" i="12"/>
  <c r="N40" i="12"/>
  <c r="V40" i="12"/>
  <c r="AD41" i="12"/>
  <c r="AD43" i="12"/>
  <c r="Z45" i="12"/>
  <c r="AD46" i="12"/>
  <c r="Z48" i="12"/>
  <c r="AD48" i="12"/>
  <c r="AD51" i="12"/>
  <c r="J52" i="12"/>
  <c r="N58" i="12"/>
  <c r="J66" i="12"/>
  <c r="AG65" i="12" s="1"/>
  <c r="K66" i="12" s="1"/>
  <c r="B100" i="12" l="1"/>
  <c r="B10" i="12"/>
  <c r="R27" i="12" s="1"/>
  <c r="AG30" i="12"/>
  <c r="AE31" i="12" s="1"/>
  <c r="AA28" i="12" s="1"/>
  <c r="AG5" i="12"/>
  <c r="AE6" i="12" s="1"/>
  <c r="B78" i="12"/>
  <c r="AG45" i="12"/>
  <c r="AE46" i="12" s="1"/>
  <c r="AG40" i="12"/>
  <c r="AE41" i="12" s="1"/>
  <c r="AG35" i="12"/>
  <c r="AE36" i="12" s="1"/>
  <c r="AG50" i="12"/>
  <c r="AE51" i="12" s="1"/>
  <c r="AG20" i="12"/>
  <c r="AE21" i="12" s="1"/>
  <c r="AA18" i="12" s="1"/>
  <c r="AG10" i="12"/>
  <c r="AE11" i="12" s="1"/>
  <c r="B21" i="11"/>
  <c r="J23" i="11" s="1"/>
  <c r="B18" i="11"/>
  <c r="B14" i="11"/>
  <c r="B10" i="11" s="1"/>
  <c r="J3" i="11" s="1"/>
  <c r="R1" i="11"/>
  <c r="V1" i="11"/>
  <c r="N4" i="11"/>
  <c r="N9" i="11"/>
  <c r="Y8" i="11" s="1"/>
  <c r="O9" i="11" s="1"/>
  <c r="R11" i="11"/>
  <c r="J13" i="11"/>
  <c r="N14" i="11"/>
  <c r="N19" i="11"/>
  <c r="Y18" i="11" s="1"/>
  <c r="O19" i="11" s="1"/>
  <c r="R21" i="11"/>
  <c r="V21" i="11"/>
  <c r="N24" i="11"/>
  <c r="N29" i="11"/>
  <c r="Y28" i="11" s="1"/>
  <c r="O29" i="11" s="1"/>
  <c r="B18" i="10"/>
  <c r="B14" i="10"/>
  <c r="B21" i="10" s="1"/>
  <c r="N39" i="10"/>
  <c r="AC38" i="10" s="1"/>
  <c r="O39" i="10" s="1"/>
  <c r="R31" i="10"/>
  <c r="J31" i="10"/>
  <c r="N30" i="10"/>
  <c r="Z24" i="10"/>
  <c r="V24" i="10"/>
  <c r="AC23" i="10" s="1"/>
  <c r="AA24" i="10" s="1"/>
  <c r="W24" i="10" s="1"/>
  <c r="R23" i="10"/>
  <c r="N19" i="10"/>
  <c r="AC18" i="10" s="1"/>
  <c r="O19" i="10" s="1"/>
  <c r="R11" i="10"/>
  <c r="J11" i="10"/>
  <c r="N10" i="10"/>
  <c r="Z4" i="10"/>
  <c r="V4" i="10"/>
  <c r="AC3" i="10"/>
  <c r="AA4" i="10" s="1"/>
  <c r="W4" i="10" s="1"/>
  <c r="R3" i="10"/>
  <c r="B18" i="9"/>
  <c r="B14" i="9"/>
  <c r="B21" i="9" s="1"/>
  <c r="R1" i="9"/>
  <c r="V1" i="9"/>
  <c r="N6" i="9"/>
  <c r="R6" i="9"/>
  <c r="N14" i="9"/>
  <c r="Y13" i="9" s="1"/>
  <c r="O14" i="9" s="1"/>
  <c r="R16" i="9"/>
  <c r="N21" i="9"/>
  <c r="R21" i="9"/>
  <c r="N29" i="9"/>
  <c r="Y28" i="9" s="1"/>
  <c r="O29" i="9" s="1"/>
  <c r="R3" i="8"/>
  <c r="N6" i="8"/>
  <c r="J7" i="8"/>
  <c r="B14" i="8"/>
  <c r="B10" i="8" s="1"/>
  <c r="V1" i="8" s="1"/>
  <c r="N14" i="8"/>
  <c r="Y13" i="8" s="1"/>
  <c r="O14" i="8" s="1"/>
  <c r="R16" i="8"/>
  <c r="B18" i="8"/>
  <c r="J18" i="8"/>
  <c r="N19" i="8"/>
  <c r="B21" i="8"/>
  <c r="V6" i="8" s="1"/>
  <c r="N24" i="8"/>
  <c r="Y23" i="8" s="1"/>
  <c r="O24" i="8" s="1"/>
  <c r="AA8" i="12" l="1"/>
  <c r="W18" i="12" s="1"/>
  <c r="AA38" i="12"/>
  <c r="AA48" i="12"/>
  <c r="B10" i="10"/>
  <c r="V6" i="10"/>
  <c r="V26" i="10"/>
  <c r="B10" i="9"/>
  <c r="J7" i="9" s="1"/>
  <c r="J22" i="9"/>
  <c r="W43" i="12" l="1"/>
  <c r="S30" i="12" s="1"/>
  <c r="V21" i="10"/>
  <c r="V1" i="10"/>
  <c r="Q41" i="7" l="1"/>
  <c r="Q36" i="7"/>
  <c r="B27" i="7"/>
  <c r="Q46" i="7" s="1"/>
  <c r="Q26" i="7"/>
  <c r="B26" i="7"/>
  <c r="Q19" i="7" s="1"/>
  <c r="B24" i="7"/>
  <c r="Q31" i="7" s="1"/>
  <c r="B23" i="7"/>
  <c r="Q34" i="7" s="1"/>
  <c r="Q21" i="7"/>
  <c r="B21" i="7"/>
  <c r="M43" i="7" s="1"/>
  <c r="B20" i="7"/>
  <c r="M46" i="7" s="1"/>
  <c r="B18" i="7"/>
  <c r="M33" i="7" s="1"/>
  <c r="B17" i="7"/>
  <c r="M36" i="7" s="1"/>
  <c r="B15" i="7"/>
  <c r="Q14" i="7"/>
  <c r="B12" i="7"/>
  <c r="M23" i="7" s="1"/>
  <c r="Q11" i="7"/>
  <c r="B11" i="7"/>
  <c r="M26" i="7" s="1"/>
  <c r="B9" i="7"/>
  <c r="M13" i="7" s="1"/>
  <c r="B8" i="7"/>
  <c r="M16" i="7" s="1"/>
  <c r="B6" i="7"/>
  <c r="B5" i="7"/>
  <c r="M6" i="7" s="1"/>
  <c r="T3" i="7" s="1"/>
  <c r="R4" i="7" s="1"/>
  <c r="Q4" i="7"/>
  <c r="M3" i="7"/>
  <c r="B3" i="7"/>
  <c r="Q1" i="7"/>
  <c r="J19" i="6"/>
  <c r="U18" i="6" s="1"/>
  <c r="K19" i="6" s="1"/>
  <c r="B18" i="6"/>
  <c r="B14" i="6"/>
  <c r="B21" i="6" s="1"/>
  <c r="J10" i="6"/>
  <c r="J11" i="1"/>
  <c r="N4" i="1"/>
  <c r="N12" i="1"/>
  <c r="J20" i="1"/>
  <c r="B9" i="4"/>
  <c r="I11" i="4" s="1"/>
  <c r="B8" i="4"/>
  <c r="I14" i="4" s="1"/>
  <c r="L13" i="4" s="1"/>
  <c r="J14" i="4" s="1"/>
  <c r="B6" i="4"/>
  <c r="I6" i="4" s="1"/>
  <c r="B5" i="4"/>
  <c r="I9" i="4" s="1"/>
  <c r="L8" i="4" s="1"/>
  <c r="J9" i="4" s="1"/>
  <c r="B3" i="4"/>
  <c r="I1" i="4" s="1"/>
  <c r="B2" i="4"/>
  <c r="I4" i="4" s="1"/>
  <c r="L3" i="4" s="1"/>
  <c r="J4" i="4" s="1"/>
  <c r="B18" i="2"/>
  <c r="Q21" i="2" s="1"/>
  <c r="B17" i="2"/>
  <c r="Q24" i="2" s="1"/>
  <c r="T23" i="2" s="1"/>
  <c r="R24" i="2" s="1"/>
  <c r="B15" i="2"/>
  <c r="Q16" i="2" s="1"/>
  <c r="B14" i="2"/>
  <c r="Q19" i="2" s="1"/>
  <c r="T18" i="2" s="1"/>
  <c r="R19" i="2" s="1"/>
  <c r="B12" i="2"/>
  <c r="Q11" i="2" s="1"/>
  <c r="B11" i="2"/>
  <c r="Q14" i="2" s="1"/>
  <c r="T13" i="2" s="1"/>
  <c r="R14" i="2" s="1"/>
  <c r="T8" i="2"/>
  <c r="N9" i="2" s="1"/>
  <c r="T3" i="2"/>
  <c r="J4" i="2" s="1"/>
  <c r="B3" i="3"/>
  <c r="I13" i="3" s="1"/>
  <c r="B15" i="3"/>
  <c r="I38" i="3" s="1"/>
  <c r="B27" i="3"/>
  <c r="Q6" i="3" s="1"/>
  <c r="B26" i="3"/>
  <c r="Q9" i="3" s="1"/>
  <c r="B24" i="3"/>
  <c r="Q1" i="3" s="1"/>
  <c r="B23" i="3"/>
  <c r="Q4" i="3" s="1"/>
  <c r="B21" i="3"/>
  <c r="M43" i="3" s="1"/>
  <c r="B20" i="3"/>
  <c r="M46" i="3" s="1"/>
  <c r="B18" i="3"/>
  <c r="M33" i="3" s="1"/>
  <c r="B17" i="3"/>
  <c r="M36" i="3" s="1"/>
  <c r="B12" i="3"/>
  <c r="M23" i="3" s="1"/>
  <c r="B11" i="3"/>
  <c r="M26" i="3" s="1"/>
  <c r="B9" i="3"/>
  <c r="M13" i="3" s="1"/>
  <c r="B8" i="3"/>
  <c r="M16" i="3" s="1"/>
  <c r="B6" i="3"/>
  <c r="M3" i="3" s="1"/>
  <c r="B5" i="3"/>
  <c r="M6" i="3" s="1"/>
  <c r="B18" i="1"/>
  <c r="B8" i="2" s="1"/>
  <c r="M16" i="2" s="1"/>
  <c r="B14" i="1"/>
  <c r="B21" i="1" s="1"/>
  <c r="R7" i="1" s="1"/>
  <c r="B6" i="2"/>
  <c r="M6" i="2" s="1"/>
  <c r="B2" i="2"/>
  <c r="I1" i="2" s="1"/>
  <c r="U19" i="1"/>
  <c r="K20" i="1" s="1"/>
  <c r="Q44" i="7" l="1"/>
  <c r="Q49" i="7"/>
  <c r="Q29" i="7"/>
  <c r="T28" i="7" s="1"/>
  <c r="R29" i="7" s="1"/>
  <c r="Q6" i="7"/>
  <c r="Q16" i="7"/>
  <c r="Q24" i="7"/>
  <c r="T23" i="7" s="1"/>
  <c r="R24" i="7" s="1"/>
  <c r="N26" i="7" s="1"/>
  <c r="T33" i="7"/>
  <c r="R34" i="7" s="1"/>
  <c r="T18" i="7"/>
  <c r="R19" i="7" s="1"/>
  <c r="T13" i="7"/>
  <c r="R14" i="7" s="1"/>
  <c r="T48" i="7"/>
  <c r="R49" i="7" s="1"/>
  <c r="T43" i="7"/>
  <c r="R44" i="7" s="1"/>
  <c r="N46" i="7"/>
  <c r="Q9" i="7"/>
  <c r="T8" i="7" s="1"/>
  <c r="R9" i="7" s="1"/>
  <c r="N6" i="7" s="1"/>
  <c r="Q39" i="7"/>
  <c r="T38" i="7" s="1"/>
  <c r="R39" i="7" s="1"/>
  <c r="B10" i="6"/>
  <c r="F9" i="4"/>
  <c r="N19" i="2"/>
  <c r="T8" i="3"/>
  <c r="R9" i="3" s="1"/>
  <c r="T3" i="3"/>
  <c r="R4" i="3" s="1"/>
  <c r="Q44" i="3"/>
  <c r="T43" i="3" s="1"/>
  <c r="R44" i="3" s="1"/>
  <c r="Q41" i="3"/>
  <c r="Q49" i="3"/>
  <c r="T48" i="3" s="1"/>
  <c r="R49" i="3" s="1"/>
  <c r="Q46" i="3"/>
  <c r="Q34" i="3"/>
  <c r="T33" i="3" s="1"/>
  <c r="R34" i="3" s="1"/>
  <c r="Q31" i="3"/>
  <c r="Q39" i="3"/>
  <c r="T38" i="3" s="1"/>
  <c r="R39" i="3" s="1"/>
  <c r="Q36" i="3"/>
  <c r="Q26" i="3"/>
  <c r="Q29" i="3"/>
  <c r="T28" i="3" s="1"/>
  <c r="R29" i="3" s="1"/>
  <c r="Q24" i="3"/>
  <c r="T23" i="3" s="1"/>
  <c r="R24" i="3" s="1"/>
  <c r="Q21" i="3"/>
  <c r="Q14" i="3"/>
  <c r="T13" i="3" s="1"/>
  <c r="R14" i="3" s="1"/>
  <c r="Q11" i="3"/>
  <c r="Q19" i="3"/>
  <c r="T18" i="3" s="1"/>
  <c r="R19" i="3" s="1"/>
  <c r="Q16" i="3"/>
  <c r="B4" i="2"/>
  <c r="I11" i="2" s="1"/>
  <c r="B10" i="1"/>
  <c r="R2" i="1" s="1"/>
  <c r="B20" i="15" l="1"/>
  <c r="R9" i="15" s="1"/>
  <c r="U8" i="15" s="1"/>
  <c r="S9" i="15" s="1"/>
  <c r="S10" i="15" s="1"/>
  <c r="B20" i="16"/>
  <c r="R9" i="16" s="1"/>
  <c r="U8" i="16" s="1"/>
  <c r="S9" i="16" s="1"/>
  <c r="S10" i="16" s="1"/>
  <c r="B20" i="18"/>
  <c r="R9" i="18" s="1"/>
  <c r="U8" i="18" s="1"/>
  <c r="S9" i="18" s="1"/>
  <c r="S10" i="18" s="1"/>
  <c r="B20" i="12"/>
  <c r="R56" i="12" s="1"/>
  <c r="AG55" i="12" s="1"/>
  <c r="S56" i="12" s="1"/>
  <c r="O43" i="12" s="1"/>
  <c r="B20" i="8"/>
  <c r="V9" i="8" s="1"/>
  <c r="Y8" i="8" s="1"/>
  <c r="W9" i="8" s="1"/>
  <c r="B20" i="10"/>
  <c r="B20" i="9"/>
  <c r="V19" i="9" s="1"/>
  <c r="Y18" i="9" s="1"/>
  <c r="W19" i="9" s="1"/>
  <c r="S19" i="9" s="1"/>
  <c r="B20" i="11"/>
  <c r="V24" i="11" s="1"/>
  <c r="Y23" i="11" s="1"/>
  <c r="W24" i="11" s="1"/>
  <c r="S24" i="11" s="1"/>
  <c r="O24" i="11" s="1"/>
  <c r="K26" i="11" s="1"/>
  <c r="L25" i="11" s="1"/>
  <c r="B20" i="6"/>
  <c r="R9" i="6" s="1"/>
  <c r="U8" i="6" s="1"/>
  <c r="S9" i="6" s="1"/>
  <c r="B4" i="1"/>
  <c r="N15" i="1" s="1"/>
  <c r="U14" i="1" s="1"/>
  <c r="O15" i="1" s="1"/>
  <c r="B4" i="18"/>
  <c r="N14" i="18" s="1"/>
  <c r="U13" i="18" s="1"/>
  <c r="O14" i="18" s="1"/>
  <c r="O15" i="18" s="1"/>
  <c r="B4" i="16"/>
  <c r="N14" i="16" s="1"/>
  <c r="U13" i="16" s="1"/>
  <c r="O14" i="16" s="1"/>
  <c r="O15" i="16" s="1"/>
  <c r="B4" i="15"/>
  <c r="N14" i="15" s="1"/>
  <c r="U13" i="15" s="1"/>
  <c r="O14" i="15" s="1"/>
  <c r="O15" i="15" s="1"/>
  <c r="B4" i="17"/>
  <c r="N14" i="17" s="1"/>
  <c r="U13" i="17" s="1"/>
  <c r="O14" i="17" s="1"/>
  <c r="O15" i="17" s="1"/>
  <c r="B4" i="12"/>
  <c r="N61" i="12" s="1"/>
  <c r="AG60" i="12" s="1"/>
  <c r="O61" i="12" s="1"/>
  <c r="B4" i="10"/>
  <c r="B4" i="9"/>
  <c r="B4" i="11"/>
  <c r="R14" i="11" s="1"/>
  <c r="Y13" i="11" s="1"/>
  <c r="S14" i="11" s="1"/>
  <c r="O14" i="11" s="1"/>
  <c r="K16" i="11" s="1"/>
  <c r="L15" i="11" s="1"/>
  <c r="B4" i="8"/>
  <c r="R19" i="8" s="1"/>
  <c r="Y18" i="8" s="1"/>
  <c r="S19" i="8" s="1"/>
  <c r="O19" i="8" s="1"/>
  <c r="K21" i="8" s="1"/>
  <c r="L20" i="8" s="1"/>
  <c r="B4" i="6"/>
  <c r="N14" i="6" s="1"/>
  <c r="U13" i="6" s="1"/>
  <c r="O14" i="6" s="1"/>
  <c r="N16" i="7"/>
  <c r="J16" i="7" s="1"/>
  <c r="B2" i="7" s="1"/>
  <c r="N36" i="7"/>
  <c r="J41" i="7" s="1"/>
  <c r="B14" i="7" s="1"/>
  <c r="J14" i="2"/>
  <c r="F9" i="2" s="1"/>
  <c r="B20" i="1"/>
  <c r="R10" i="1" s="1"/>
  <c r="U9" i="1" s="1"/>
  <c r="S10" i="1" s="1"/>
  <c r="N6" i="3"/>
  <c r="N46" i="3"/>
  <c r="N16" i="3"/>
  <c r="N36" i="3"/>
  <c r="N26" i="3"/>
  <c r="V29" i="10" l="1"/>
  <c r="AC28" i="10" s="1"/>
  <c r="W29" i="10" s="1"/>
  <c r="S26" i="10" s="1"/>
  <c r="O30" i="10" s="1"/>
  <c r="K34" i="10" s="1"/>
  <c r="L33" i="10" s="1"/>
  <c r="V9" i="10"/>
  <c r="AC8" i="10" s="1"/>
  <c r="W9" i="10" s="1"/>
  <c r="S6" i="10" s="1"/>
  <c r="K52" i="12"/>
  <c r="R9" i="9"/>
  <c r="Y8" i="9" s="1"/>
  <c r="S9" i="9" s="1"/>
  <c r="R24" i="9"/>
  <c r="Y23" i="9" s="1"/>
  <c r="S24" i="9" s="1"/>
  <c r="O21" i="9" s="1"/>
  <c r="K25" i="9" s="1"/>
  <c r="L24" i="9" s="1"/>
  <c r="R14" i="10"/>
  <c r="AC13" i="10" s="1"/>
  <c r="S14" i="10" s="1"/>
  <c r="R34" i="10"/>
  <c r="AC33" i="10" s="1"/>
  <c r="S34" i="10" s="1"/>
  <c r="F28" i="7"/>
  <c r="A56" i="7" s="1"/>
  <c r="J16" i="3"/>
  <c r="B2" i="3" s="1"/>
  <c r="J41" i="3"/>
  <c r="G59" i="12" l="1"/>
  <c r="H58" i="12" s="1"/>
  <c r="C78" i="12"/>
  <c r="C100" i="12"/>
  <c r="B33" i="1"/>
  <c r="B33" i="15"/>
  <c r="B33" i="16"/>
  <c r="B33" i="17"/>
  <c r="B33" i="18"/>
  <c r="B33" i="12"/>
  <c r="B33" i="8"/>
  <c r="B33" i="10"/>
  <c r="B33" i="11"/>
  <c r="B33" i="9"/>
  <c r="B33" i="6"/>
  <c r="O10" i="10"/>
  <c r="K14" i="10" s="1"/>
  <c r="F28" i="3"/>
  <c r="B14" i="3"/>
  <c r="L13" i="10" l="1"/>
  <c r="G24" i="10"/>
  <c r="B45" i="1"/>
  <c r="B45" i="17"/>
  <c r="B45" i="15"/>
  <c r="B45" i="16"/>
  <c r="B45" i="18"/>
  <c r="B45" i="12"/>
  <c r="B45" i="8"/>
  <c r="B45" i="10"/>
  <c r="B45" i="11"/>
  <c r="B45" i="9"/>
  <c r="B45" i="6"/>
  <c r="B9" i="1"/>
  <c r="R5" i="1" s="1"/>
  <c r="U4" i="1" s="1"/>
  <c r="S5" i="1" s="1"/>
  <c r="O7" i="1" s="1"/>
  <c r="K11" i="1" s="1"/>
  <c r="G15" i="1" s="1"/>
  <c r="H14" i="1" s="1"/>
  <c r="B9" i="18"/>
  <c r="R4" i="18" s="1"/>
  <c r="U3" i="18" s="1"/>
  <c r="S4" i="18" s="1"/>
  <c r="S5" i="18" s="1"/>
  <c r="O7" i="18" s="1"/>
  <c r="B9" i="16"/>
  <c r="R4" i="16" s="1"/>
  <c r="U3" i="16" s="1"/>
  <c r="S4" i="16" s="1"/>
  <c r="S5" i="16" s="1"/>
  <c r="O7" i="16" s="1"/>
  <c r="B9" i="15"/>
  <c r="R4" i="15" s="1"/>
  <c r="U3" i="15" s="1"/>
  <c r="S4" i="15" s="1"/>
  <c r="S5" i="15" s="1"/>
  <c r="O7" i="15" s="1"/>
  <c r="B9" i="17"/>
  <c r="R4" i="17" s="1"/>
  <c r="U3" i="17" s="1"/>
  <c r="S4" i="17" s="1"/>
  <c r="S5" i="17" s="1"/>
  <c r="O7" i="17" s="1"/>
  <c r="AD45" i="14"/>
  <c r="AG44" i="14" s="1"/>
  <c r="AE45" i="14" s="1"/>
  <c r="AA47" i="14" s="1"/>
  <c r="W51" i="14" s="1"/>
  <c r="S55" i="14" s="1"/>
  <c r="O47" i="14" s="1"/>
  <c r="K56" i="14" s="1"/>
  <c r="B9" i="12"/>
  <c r="B9" i="10"/>
  <c r="B9" i="9"/>
  <c r="V4" i="9" s="1"/>
  <c r="Y3" i="9" s="1"/>
  <c r="W4" i="9" s="1"/>
  <c r="S4" i="9" s="1"/>
  <c r="O6" i="9" s="1"/>
  <c r="K10" i="9" s="1"/>
  <c r="B9" i="11"/>
  <c r="V4" i="11" s="1"/>
  <c r="Y3" i="11" s="1"/>
  <c r="W4" i="11" s="1"/>
  <c r="S4" i="11" s="1"/>
  <c r="O4" i="11" s="1"/>
  <c r="K6" i="11" s="1"/>
  <c r="B9" i="8"/>
  <c r="V4" i="8" s="1"/>
  <c r="Y3" i="8" s="1"/>
  <c r="W4" i="8" s="1"/>
  <c r="S6" i="8" s="1"/>
  <c r="O6" i="8" s="1"/>
  <c r="K10" i="8" s="1"/>
  <c r="B9" i="6"/>
  <c r="K11" i="16" l="1"/>
  <c r="K10" i="16" s="1"/>
  <c r="G14" i="16" s="1"/>
  <c r="O6" i="16"/>
  <c r="L5" i="11"/>
  <c r="G16" i="11"/>
  <c r="E6" i="11" s="1"/>
  <c r="G15" i="8"/>
  <c r="E5" i="8" s="1"/>
  <c r="L9" i="8"/>
  <c r="L9" i="9"/>
  <c r="G17" i="9"/>
  <c r="E5" i="9" s="1"/>
  <c r="O6" i="18"/>
  <c r="K11" i="18"/>
  <c r="K10" i="18" s="1"/>
  <c r="G14" i="18" s="1"/>
  <c r="L55" i="14"/>
  <c r="G41" i="14"/>
  <c r="O6" i="17"/>
  <c r="K11" i="17"/>
  <c r="K10" i="17" s="1"/>
  <c r="G14" i="17" s="1"/>
  <c r="E5" i="10"/>
  <c r="U3" i="6"/>
  <c r="S4" i="6" s="1"/>
  <c r="O6" i="6" s="1"/>
  <c r="K10" i="6" s="1"/>
  <c r="R4" i="6"/>
  <c r="K11" i="15"/>
  <c r="K10" i="15" s="1"/>
  <c r="G14" i="15" s="1"/>
  <c r="O6" i="15"/>
  <c r="H13" i="17" l="1"/>
  <c r="G15" i="17"/>
  <c r="A75" i="6"/>
  <c r="A93" i="6"/>
  <c r="G14" i="6"/>
  <c r="G15" i="18"/>
  <c r="H13" i="18"/>
  <c r="H13" i="15"/>
  <c r="G15" i="15"/>
  <c r="G15" i="16"/>
  <c r="H13" i="16"/>
  <c r="H13" i="6" l="1"/>
  <c r="G12" i="6" s="1"/>
  <c r="B70" i="6"/>
</calcChain>
</file>

<file path=xl/sharedStrings.xml><?xml version="1.0" encoding="utf-8"?>
<sst xmlns="http://schemas.openxmlformats.org/spreadsheetml/2006/main" count="1707" uniqueCount="139">
  <si>
    <t>lawsuit</t>
  </si>
  <si>
    <t>invalid</t>
  </si>
  <si>
    <t>expected loss</t>
  </si>
  <si>
    <t>probability</t>
  </si>
  <si>
    <t>valid</t>
  </si>
  <si>
    <t>infringment</t>
  </si>
  <si>
    <t>expected gain</t>
  </si>
  <si>
    <t>no infringement</t>
  </si>
  <si>
    <t>cost</t>
  </si>
  <si>
    <t>settlement</t>
  </si>
  <si>
    <t>ID</t>
  </si>
  <si>
    <t>Name</t>
  </si>
  <si>
    <t>Value</t>
  </si>
  <si>
    <t>Prob</t>
  </si>
  <si>
    <t>TreePlan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</si>
  <si>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</si>
  <si>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</si>
  <si>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</si>
  <si>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</si>
  <si>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</si>
  <si>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</si>
  <si>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</si>
  <si>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</si>
  <si>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</si>
  <si>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</si>
  <si>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</si>
  <si>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D</t>
  </si>
  <si>
    <t>T</t>
  </si>
  <si>
    <t>TreePlan Student License</t>
  </si>
  <si>
    <t>For Education Only</t>
  </si>
  <si>
    <t>E</t>
  </si>
  <si>
    <t>infringement</t>
  </si>
  <si>
    <t>literal infringement</t>
  </si>
  <si>
    <t>no literal infringement</t>
  </si>
  <si>
    <t>doctrine of equivalents</t>
  </si>
  <si>
    <t xml:space="preserve">expected gain </t>
  </si>
  <si>
    <t>no doctrine of equivalents</t>
  </si>
  <si>
    <t>damages based on profits</t>
  </si>
  <si>
    <t>2 year hiatus</t>
  </si>
  <si>
    <t>1 year hiatus</t>
  </si>
  <si>
    <t>damages based on royalties</t>
  </si>
  <si>
    <t>damages based on royalites</t>
  </si>
  <si>
    <t>buys Gillette's argument</t>
  </si>
  <si>
    <t>splits difference</t>
  </si>
  <si>
    <t>buys Energizer's argument</t>
  </si>
  <si>
    <t>3% royalty</t>
  </si>
  <si>
    <t>2% royalty</t>
  </si>
  <si>
    <t>valid but no infringement</t>
  </si>
  <si>
    <t>small loss</t>
  </si>
  <si>
    <t>medium loss</t>
  </si>
  <si>
    <t>large loss</t>
  </si>
  <si>
    <t>lose the trial</t>
  </si>
  <si>
    <t>cost / benefit of lawsuit</t>
  </si>
  <si>
    <t>How low does the probability of the jury finding the case valid have to be in order for me prefer to take the settlement?</t>
  </si>
  <si>
    <t>invalid (column)</t>
  </si>
  <si>
    <t xml:space="preserve">valid (row) --&gt; </t>
  </si>
  <si>
    <t>How low does the probability of the jury finding infringement have to be in order for me prefer to take the settlement?</t>
  </si>
  <si>
    <t>How does changing the probability of the jury finding infringement change the expected value of the lawsuit?</t>
  </si>
  <si>
    <t>How does changing the probability of the jury finding the Gillette case valid change the expected value of the lawsuit?</t>
  </si>
  <si>
    <t>no infringement (column)</t>
  </si>
  <si>
    <t xml:space="preserve">infringement (row) --&gt; </t>
  </si>
  <si>
    <t>How does changing the probability of the judge choosing to award damages based on profits vs royalties change the expected value of the lawsuit?</t>
  </si>
  <si>
    <t xml:space="preserve">profits (row) --&gt; </t>
  </si>
  <si>
    <t>royalties (column)</t>
  </si>
  <si>
    <t>How much does the expected gain from winning the lawsuit have to be in order for Gillette to want to continue with the lawsuit?</t>
  </si>
  <si>
    <t>says its not valid</t>
  </si>
  <si>
    <t>says its valid</t>
  </si>
  <si>
    <t>VOI</t>
  </si>
  <si>
    <t>value of perfect information of whether patent is valid</t>
  </si>
  <si>
    <t>says no infringement</t>
  </si>
  <si>
    <t>says  infringement</t>
  </si>
  <si>
    <t xml:space="preserve">invalid </t>
  </si>
  <si>
    <t>value of perfect info on whether it is infringement</t>
  </si>
  <si>
    <t>based on profit</t>
  </si>
  <si>
    <t>value of perfect info on whether to be paid based on profit or royalty</t>
  </si>
  <si>
    <t>says based on profit</t>
  </si>
  <si>
    <t>based on royalty</t>
  </si>
  <si>
    <t>says based on royalty</t>
  </si>
  <si>
    <t>says its valid but no infringement</t>
  </si>
  <si>
    <t>says its valid &amp; infringment</t>
  </si>
  <si>
    <t>valid and infringement.</t>
  </si>
  <si>
    <t xml:space="preserve">This sheet is for two pieces of perfect information: </t>
  </si>
  <si>
    <t>Lawsuit</t>
  </si>
  <si>
    <t>Settlement</t>
  </si>
  <si>
    <t>Data Table: Varied 1 Year Hiatus</t>
  </si>
  <si>
    <t xml:space="preserve">Lawsuit </t>
  </si>
  <si>
    <t xml:space="preserve">Settlement </t>
  </si>
  <si>
    <t xml:space="preserve">Data Table: Varied 2 Year hiatus  </t>
  </si>
  <si>
    <t xml:space="preserve">Settlement  </t>
  </si>
  <si>
    <t>Invalid</t>
  </si>
  <si>
    <t>No infringement</t>
  </si>
  <si>
    <t>2% Royalty</t>
  </si>
  <si>
    <t>2 year hitaus</t>
  </si>
  <si>
    <t>Damages Based on Royalties</t>
  </si>
  <si>
    <t>Valid</t>
  </si>
  <si>
    <t xml:space="preserve"> 3% Royaly</t>
  </si>
  <si>
    <t xml:space="preserve">Infringement </t>
  </si>
  <si>
    <t>Buys Energizer's Argument</t>
  </si>
  <si>
    <t>Splits The Difference</t>
  </si>
  <si>
    <t>Damages Based on Profits</t>
  </si>
  <si>
    <t xml:space="preserve">Buys Gillete's Argument </t>
  </si>
  <si>
    <t>No Doctrine of Equivalents</t>
  </si>
  <si>
    <t>differ</t>
  </si>
  <si>
    <t>No Literal Infringement</t>
  </si>
  <si>
    <t>Doctrine of Equivalents</t>
  </si>
  <si>
    <t>Literal Infringement</t>
  </si>
  <si>
    <t>P(State|Differ)</t>
  </si>
  <si>
    <t>P(State|Similar)</t>
  </si>
  <si>
    <t>Prob(Doctrine of Equivalents)</t>
  </si>
  <si>
    <t>Posterior probabilities (joint/marginal) for element b:</t>
  </si>
  <si>
    <t>similar</t>
  </si>
  <si>
    <t>P(State &amp; Differ)</t>
  </si>
  <si>
    <t>P(State &amp; Similar)</t>
  </si>
  <si>
    <t>Marginals</t>
  </si>
  <si>
    <t>Joint probabilities:</t>
  </si>
  <si>
    <t>Prob(Differ|State)</t>
  </si>
  <si>
    <t>Prob(Similar|State)</t>
  </si>
  <si>
    <t>Research outcome probs:</t>
  </si>
  <si>
    <t>Prob(State)</t>
  </si>
  <si>
    <t>not established</t>
  </si>
  <si>
    <t>established</t>
  </si>
  <si>
    <t>element b</t>
  </si>
  <si>
    <t>States</t>
  </si>
  <si>
    <t>(Affecting prob of 'doctrine of equivalent' branch of the Infringement Tree)</t>
  </si>
  <si>
    <t>Value of Imperfect info</t>
  </si>
  <si>
    <t>DoE - element a</t>
  </si>
  <si>
    <t>DoE - element b</t>
  </si>
  <si>
    <t>DoE - element c</t>
  </si>
  <si>
    <t>RT</t>
  </si>
  <si>
    <t>breakeven</t>
  </si>
  <si>
    <t>outcome</t>
  </si>
  <si>
    <t>utility</t>
  </si>
  <si>
    <t>Expected Value</t>
  </si>
  <si>
    <t>CE</t>
  </si>
  <si>
    <t>In Millions</t>
  </si>
  <si>
    <t>Gillette vs Energizer Litigation Decision Tree</t>
  </si>
  <si>
    <t>Probability of Validity</t>
  </si>
  <si>
    <t>Probabilty Infringement</t>
  </si>
  <si>
    <t>Probability Royalties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</si>
</sst>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_);[Red]\(&quot;$&quot;#,##0.0\)"/>
    <numFmt numFmtId="165" formatCode="_(&quot;$&quot;* #,##0_);_(&quot;$&quot;* \(#,##0\);_(&quot;$&quot;* &quot;-&quot;??_);_(@_)"/>
    <numFmt numFmtId="166" formatCode="_(&quot;$&quot;* #,##0.0_);_(&quot;$&quot;* \(#,##0.0\);_(&quot;$&quot;* &quot;-&quot;??_);_(@_)"/>
    <numFmt numFmtId="167" formatCode="0.0000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67">
    <xf numFmtId="0" fontId="0" fillId="0" borderId="0" xfId="0"/>
    <xf numFmtId="0" fontId="2" fillId="0" borderId="0" xfId="0" applyFont="1"/>
    <xf numFmtId="0" fontId="4" fillId="0" borderId="0" xfId="2" applyFont="1" applyProtection="1">
      <protection locked="0" hidden="1"/>
    </xf>
    <xf numFmtId="0" fontId="4" fillId="0" borderId="0" xfId="2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ont="1"/>
    <xf numFmtId="6" fontId="0" fillId="0" borderId="0" xfId="0" applyNumberFormat="1"/>
    <xf numFmtId="0" fontId="0" fillId="0" borderId="0" xfId="0" applyNumberFormat="1"/>
    <xf numFmtId="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/>
    <xf numFmtId="164" fontId="0" fillId="3" borderId="0" xfId="0" applyNumberFormat="1" applyFill="1"/>
    <xf numFmtId="44" fontId="0" fillId="2" borderId="0" xfId="1" applyNumberFormat="1" applyFont="1" applyFill="1"/>
    <xf numFmtId="0" fontId="0" fillId="3" borderId="0" xfId="0" applyFill="1"/>
    <xf numFmtId="6" fontId="0" fillId="3" borderId="0" xfId="0" applyNumberFormat="1" applyFill="1"/>
    <xf numFmtId="166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 applyAlignment="1">
      <alignment horizontal="left"/>
    </xf>
    <xf numFmtId="165" fontId="0" fillId="0" borderId="0" xfId="1" applyNumberFormat="1" applyFont="1" applyAlignment="1">
      <alignment horizontal="left"/>
    </xf>
    <xf numFmtId="166" fontId="0" fillId="0" borderId="0" xfId="0" applyNumberFormat="1"/>
    <xf numFmtId="0" fontId="0" fillId="4" borderId="0" xfId="0" applyFill="1"/>
    <xf numFmtId="166" fontId="0" fillId="2" borderId="0" xfId="0" applyNumberFormat="1" applyFill="1"/>
    <xf numFmtId="2" fontId="0" fillId="4" borderId="0" xfId="0" applyNumberFormat="1" applyFill="1"/>
    <xf numFmtId="2" fontId="0" fillId="0" borderId="0" xfId="0" applyNumberFormat="1"/>
    <xf numFmtId="168" fontId="0" fillId="4" borderId="0" xfId="0" applyNumberFormat="1" applyFill="1"/>
    <xf numFmtId="168" fontId="0" fillId="0" borderId="0" xfId="0" applyNumberFormat="1"/>
    <xf numFmtId="0" fontId="0" fillId="0" borderId="0" xfId="0" applyFill="1"/>
    <xf numFmtId="166" fontId="0" fillId="4" borderId="0" xfId="0" applyNumberFormat="1" applyFill="1"/>
    <xf numFmtId="164" fontId="0" fillId="0" borderId="0" xfId="0" applyNumberFormat="1"/>
    <xf numFmtId="164" fontId="0" fillId="4" borderId="0" xfId="0" applyNumberFormat="1" applyFill="1"/>
    <xf numFmtId="44" fontId="0" fillId="2" borderId="0" xfId="1" applyFont="1" applyFill="1"/>
    <xf numFmtId="44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167" fontId="8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6" fillId="0" borderId="1" xfId="0" applyFont="1" applyBorder="1" applyAlignment="1">
      <alignment horizontal="centerContinuous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67" fontId="9" fillId="0" borderId="0" xfId="0" applyNumberFormat="1" applyFont="1" applyAlignment="1">
      <alignment horizontal="left"/>
    </xf>
    <xf numFmtId="167" fontId="8" fillId="0" borderId="0" xfId="0" applyNumberFormat="1" applyFont="1"/>
    <xf numFmtId="0" fontId="0" fillId="0" borderId="0" xfId="0" applyBorder="1"/>
    <xf numFmtId="0" fontId="0" fillId="5" borderId="0" xfId="0" applyFill="1" applyBorder="1"/>
    <xf numFmtId="0" fontId="2" fillId="5" borderId="0" xfId="0" applyFont="1" applyFill="1" applyBorder="1"/>
    <xf numFmtId="0" fontId="0" fillId="5" borderId="0" xfId="0" applyFill="1" applyBorder="1" applyAlignment="1">
      <alignment horizontal="left"/>
    </xf>
    <xf numFmtId="0" fontId="2" fillId="5" borderId="0" xfId="0" applyFont="1" applyFill="1" applyBorder="1" applyAlignment="1">
      <alignment horizontal="right"/>
    </xf>
    <xf numFmtId="165" fontId="0" fillId="5" borderId="0" xfId="1" applyNumberFormat="1" applyFont="1" applyFill="1" applyBorder="1"/>
    <xf numFmtId="166" fontId="0" fillId="5" borderId="0" xfId="1" applyNumberFormat="1" applyFont="1" applyFill="1" applyBorder="1" applyAlignment="1">
      <alignment horizontal="left"/>
    </xf>
    <xf numFmtId="166" fontId="0" fillId="5" borderId="0" xfId="1" applyNumberFormat="1" applyFont="1" applyFill="1" applyBorder="1"/>
    <xf numFmtId="166" fontId="5" fillId="5" borderId="0" xfId="1" applyNumberFormat="1" applyFont="1" applyFill="1" applyBorder="1"/>
    <xf numFmtId="165" fontId="5" fillId="5" borderId="0" xfId="1" applyNumberFormat="1" applyFont="1" applyFill="1" applyBorder="1" applyAlignment="1">
      <alignment horizontal="left"/>
    </xf>
    <xf numFmtId="166" fontId="5" fillId="5" borderId="0" xfId="1" applyNumberFormat="1" applyFont="1" applyFill="1" applyBorder="1" applyAlignment="1">
      <alignment horizontal="left"/>
    </xf>
    <xf numFmtId="165" fontId="5" fillId="5" borderId="0" xfId="0" applyNumberFormat="1" applyFont="1" applyFill="1" applyBorder="1" applyAlignment="1">
      <alignment horizontal="left"/>
    </xf>
    <xf numFmtId="0" fontId="0" fillId="5" borderId="0" xfId="0" applyFill="1"/>
    <xf numFmtId="166" fontId="0" fillId="0" borderId="0" xfId="0" applyNumberFormat="1" applyFill="1"/>
    <xf numFmtId="8" fontId="0" fillId="0" borderId="0" xfId="0" applyNumberFormat="1"/>
  </cellXfs>
  <cellStyles count="3">
    <cellStyle name="Currency" xfId="1" builtinId="4"/>
    <cellStyle name="Normal" xfId="0" builtinId="0"/>
    <cellStyle name="Normal 3" xfId="2" xr:uid="{F43BA3EF-A289-438F-8FE2-A538DEE0A6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Analysis:</a:t>
            </a:r>
            <a:r>
              <a:rPr lang="en-US" baseline="0"/>
              <a:t> Varied 2 Year Hiatus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EV - Hiatus'!$B$77</c:f>
              <c:strCache>
                <c:ptCount val="1"/>
                <c:pt idx="0">
                  <c:v>Settlement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- EV - Hiatus'!$A$78:$A$96</c:f>
              <c:numCache>
                <c:formatCode>General</c:formatCode>
                <c:ptCount val="19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</c:numCache>
            </c:numRef>
          </c:xVal>
          <c:yVal>
            <c:numRef>
              <c:f>'Sensitivity - EV - Hiatus'!$B$78:$B$96</c:f>
              <c:numCache>
                <c:formatCode>General</c:formatCode>
                <c:ptCount val="19"/>
                <c:pt idx="0" formatCode="&quot;$&quot;#,##0.0_);[Red]\(&quot;$&quot;#,##0.0\)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4.5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67-43BC-A7A7-26E5DCFEAF56}"/>
            </c:ext>
          </c:extLst>
        </c:ser>
        <c:ser>
          <c:idx val="1"/>
          <c:order val="1"/>
          <c:tx>
            <c:strRef>
              <c:f>'Sensitivity - EV - Hiatus'!$C$77</c:f>
              <c:strCache>
                <c:ptCount val="1"/>
                <c:pt idx="0">
                  <c:v>Lawsuit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- EV - Hiatus'!$A$78:$A$96</c:f>
              <c:numCache>
                <c:formatCode>General</c:formatCode>
                <c:ptCount val="19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</c:numCache>
            </c:numRef>
          </c:xVal>
          <c:yVal>
            <c:numRef>
              <c:f>'Sensitivity - EV - Hiatus'!$C$78:$C$96</c:f>
              <c:numCache>
                <c:formatCode>General</c:formatCode>
                <c:ptCount val="19"/>
                <c:pt idx="0" formatCode="&quot;$&quot;#,##0.0_);[Red]\(&quot;$&quot;#,##0.0\)">
                  <c:v>5.8777099999999969</c:v>
                </c:pt>
                <c:pt idx="1">
                  <c:v>5.470553749999997</c:v>
                </c:pt>
                <c:pt idx="2">
                  <c:v>5.0633974999999936</c:v>
                </c:pt>
                <c:pt idx="3">
                  <c:v>4.6562412499999972</c:v>
                </c:pt>
                <c:pt idx="4">
                  <c:v>4.2490850000000009</c:v>
                </c:pt>
                <c:pt idx="5">
                  <c:v>3.841928750000001</c:v>
                </c:pt>
                <c:pt idx="6">
                  <c:v>3.4347725000000011</c:v>
                </c:pt>
                <c:pt idx="7">
                  <c:v>3.0276162499999977</c:v>
                </c:pt>
                <c:pt idx="8">
                  <c:v>2.6204599999999978</c:v>
                </c:pt>
                <c:pt idx="9">
                  <c:v>2.2133037500000015</c:v>
                </c:pt>
                <c:pt idx="10">
                  <c:v>1.8061474999999962</c:v>
                </c:pt>
                <c:pt idx="11">
                  <c:v>1.3989912499999999</c:v>
                </c:pt>
                <c:pt idx="12">
                  <c:v>0.99183499999999647</c:v>
                </c:pt>
                <c:pt idx="13">
                  <c:v>0.58467874999999658</c:v>
                </c:pt>
                <c:pt idx="14">
                  <c:v>0.1775224999999967</c:v>
                </c:pt>
                <c:pt idx="15">
                  <c:v>-0.22963375000000319</c:v>
                </c:pt>
                <c:pt idx="16">
                  <c:v>-0.63679000000000485</c:v>
                </c:pt>
                <c:pt idx="17">
                  <c:v>-1.0439462500000047</c:v>
                </c:pt>
                <c:pt idx="18">
                  <c:v>-1.4511025000000046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67-43BC-A7A7-26E5DCFEA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730303"/>
        <c:axId val="1285733631"/>
      </c:scatterChart>
      <c:valAx>
        <c:axId val="128573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 year Hiatus</a:t>
                </a:r>
                <a:r>
                  <a:rPr lang="en-US" baseline="0"/>
                  <a:t> Profit</a:t>
                </a:r>
                <a:r>
                  <a:rPr lang="en-US"/>
                  <a:t> (Millions)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733631"/>
        <c:crosses val="autoZero"/>
        <c:crossBetween val="midCat"/>
      </c:valAx>
      <c:valAx>
        <c:axId val="128573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Settlement or Lawsuit </a:t>
                </a:r>
                <a:r>
                  <a:rPr lang="en-US" baseline="0"/>
                  <a:t>Outcome (Millions)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_);[Red]\(&quot;$&quot;#,##0.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73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Analysis:</a:t>
            </a:r>
            <a:r>
              <a:rPr lang="en-US" baseline="0"/>
              <a:t> Varied 1 Year Hiatus Profit</a:t>
            </a:r>
            <a:endParaRPr lang="en-US"/>
          </a:p>
        </c:rich>
      </c:tx>
      <c:layout>
        <c:manualLayout>
          <c:xMode val="edge"/>
          <c:yMode val="edge"/>
          <c:x val="0.16248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- EV - Hiatus'!$B$99</c:f>
              <c:strCache>
                <c:ptCount val="1"/>
                <c:pt idx="0">
                  <c:v>Settlement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- EV - Hiatus'!$A$100:$A$110</c:f>
              <c:numCache>
                <c:formatCode>General</c:formatCode>
                <c:ptCount val="11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</c:numCache>
            </c:numRef>
          </c:xVal>
          <c:yVal>
            <c:numRef>
              <c:f>'Sensitivity - EV - Hiatus'!$B$100:$B$110</c:f>
              <c:numCache>
                <c:formatCode>General</c:formatCode>
                <c:ptCount val="11"/>
                <c:pt idx="0" formatCode="&quot;$&quot;#,##0.0_);[Red]\(&quot;$&quot;#,##0.0\)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4-468C-A466-5574FEA71BDA}"/>
            </c:ext>
          </c:extLst>
        </c:ser>
        <c:ser>
          <c:idx val="1"/>
          <c:order val="1"/>
          <c:tx>
            <c:strRef>
              <c:f>'Sensitivity - EV - Hiatus'!$C$99</c:f>
              <c:strCache>
                <c:ptCount val="1"/>
                <c:pt idx="0">
                  <c:v>Lawsuit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- EV - Hiatus'!$A$100:$A$110</c:f>
              <c:numCache>
                <c:formatCode>General</c:formatCode>
                <c:ptCount val="11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</c:numCache>
            </c:numRef>
          </c:xVal>
          <c:yVal>
            <c:numRef>
              <c:f>'Sensitivity - EV - Hiatus'!$C$100:$C$110</c:f>
              <c:numCache>
                <c:formatCode>General</c:formatCode>
                <c:ptCount val="11"/>
                <c:pt idx="0">
                  <c:v>5.8777099999999969</c:v>
                </c:pt>
                <c:pt idx="1">
                  <c:v>4.9276787499999983</c:v>
                </c:pt>
                <c:pt idx="2">
                  <c:v>3.9776474999999962</c:v>
                </c:pt>
                <c:pt idx="3">
                  <c:v>3.0276162499999977</c:v>
                </c:pt>
                <c:pt idx="4">
                  <c:v>2.0775849999999974</c:v>
                </c:pt>
                <c:pt idx="5">
                  <c:v>1.1275537499999952</c:v>
                </c:pt>
                <c:pt idx="6">
                  <c:v>0.17752249999999847</c:v>
                </c:pt>
                <c:pt idx="7">
                  <c:v>-0.77250875000000541</c:v>
                </c:pt>
                <c:pt idx="8">
                  <c:v>-1.7225400000000022</c:v>
                </c:pt>
                <c:pt idx="9">
                  <c:v>-2.6725712500000043</c:v>
                </c:pt>
                <c:pt idx="10">
                  <c:v>-3.6226025000000046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C4-468C-A466-5574FEA7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694111"/>
        <c:axId val="1285705759"/>
      </c:scatterChart>
      <c:valAx>
        <c:axId val="12856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 Year Hiatus</a:t>
                </a:r>
                <a:r>
                  <a:rPr lang="en-US" baseline="0"/>
                  <a:t> Profit</a:t>
                </a:r>
                <a:r>
                  <a:rPr lang="en-US"/>
                  <a:t> (Millions)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705759"/>
        <c:crosses val="autoZero"/>
        <c:crossBetween val="midCat"/>
      </c:valAx>
      <c:valAx>
        <c:axId val="128570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Settlement or Lawsuit Outcome  (Millions) 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4.7222222222222221E-2"/>
              <c:y val="0.15782407407407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_);[Red]\(&quot;$&quot;#,##0.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69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'Sensitivity - Prob - Main'!$P$75</c:f>
              <c:strCache>
                <c:ptCount val="1"/>
                <c:pt idx="0">
                  <c:v>Lawsuit</c:v>
                </c:pt>
              </c:strCache>
            </c:strRef>
          </c:tx>
          <c:marker>
            <c:symbol val="none"/>
          </c:marker>
          <c:xVal>
            <c:numRef>
              <c:f>'Sensitivity - Prob - Main'!$O$76:$O$86</c:f>
              <c:numCache>
                <c:formatCode>General</c:formatCode>
                <c:ptCount val="11"/>
                <c:pt idx="0" formatCode="0.00">
                  <c:v>0.55000000000000004</c:v>
                </c:pt>
                <c:pt idx="1">
                  <c:v>0.54500000000000004</c:v>
                </c:pt>
                <c:pt idx="2">
                  <c:v>0.54</c:v>
                </c:pt>
                <c:pt idx="3">
                  <c:v>0.53500000000000003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0.52</c:v>
                </c:pt>
                <c:pt idx="7">
                  <c:v>0.51500000000000001</c:v>
                </c:pt>
                <c:pt idx="8">
                  <c:v>0.51</c:v>
                </c:pt>
                <c:pt idx="9">
                  <c:v>0.505</c:v>
                </c:pt>
                <c:pt idx="10">
                  <c:v>0.5</c:v>
                </c:pt>
              </c:numCache>
            </c:numRef>
          </c:xVal>
          <c:yVal>
            <c:numRef>
              <c:f>'Sensitivity - Prob - Main'!$P$76:$P$86</c:f>
              <c:numCache>
                <c:formatCode>0.0</c:formatCode>
                <c:ptCount val="11"/>
                <c:pt idx="0">
                  <c:v>6.6306799999999981</c:v>
                </c:pt>
                <c:pt idx="1">
                  <c:v>6.3294919999999983</c:v>
                </c:pt>
                <c:pt idx="2">
                  <c:v>6.028303999999995</c:v>
                </c:pt>
                <c:pt idx="3">
                  <c:v>5.727115999999997</c:v>
                </c:pt>
                <c:pt idx="4">
                  <c:v>5.4259279999999972</c:v>
                </c:pt>
                <c:pt idx="5">
                  <c:v>5.1247399999999992</c:v>
                </c:pt>
                <c:pt idx="6">
                  <c:v>4.8235519999999994</c:v>
                </c:pt>
                <c:pt idx="7">
                  <c:v>4.5223639999999996</c:v>
                </c:pt>
                <c:pt idx="8">
                  <c:v>4.2211759999999963</c:v>
                </c:pt>
                <c:pt idx="9">
                  <c:v>3.9199879999999965</c:v>
                </c:pt>
                <c:pt idx="10">
                  <c:v>3.6187999999999967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95E-4B0F-BB8E-1825DB1CB894}"/>
            </c:ext>
          </c:extLst>
        </c:ser>
        <c:ser>
          <c:idx val="3"/>
          <c:order val="1"/>
          <c:tx>
            <c:strRef>
              <c:f>'Sensitivity - Prob - Main'!$Q$75</c:f>
              <c:strCache>
                <c:ptCount val="1"/>
                <c:pt idx="0">
                  <c:v>Settlement</c:v>
                </c:pt>
              </c:strCache>
            </c:strRef>
          </c:tx>
          <c:marker>
            <c:symbol val="none"/>
          </c:marker>
          <c:xVal>
            <c:numRef>
              <c:f>'Sensitivity - Prob - Main'!$O$76:$O$86</c:f>
              <c:numCache>
                <c:formatCode>General</c:formatCode>
                <c:ptCount val="11"/>
                <c:pt idx="0" formatCode="0.00">
                  <c:v>0.55000000000000004</c:v>
                </c:pt>
                <c:pt idx="1">
                  <c:v>0.54500000000000004</c:v>
                </c:pt>
                <c:pt idx="2">
                  <c:v>0.54</c:v>
                </c:pt>
                <c:pt idx="3">
                  <c:v>0.53500000000000003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0.52</c:v>
                </c:pt>
                <c:pt idx="7">
                  <c:v>0.51500000000000001</c:v>
                </c:pt>
                <c:pt idx="8">
                  <c:v>0.51</c:v>
                </c:pt>
                <c:pt idx="9">
                  <c:v>0.505</c:v>
                </c:pt>
                <c:pt idx="10">
                  <c:v>0.5</c:v>
                </c:pt>
              </c:numCache>
            </c:numRef>
          </c:xVal>
          <c:yVal>
            <c:numRef>
              <c:f>'Sensitivity - Prob - Main'!$Q$76:$Q$86</c:f>
              <c:numCache>
                <c:formatCode>0.0</c:formatCode>
                <c:ptCount val="11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95E-4B0F-BB8E-1825DB1CB894}"/>
            </c:ext>
          </c:extLst>
        </c:ser>
        <c:ser>
          <c:idx val="0"/>
          <c:order val="2"/>
          <c:tx>
            <c:strRef>
              <c:f>'Sensitivity - Prob - Main'!$P$75</c:f>
              <c:strCache>
                <c:ptCount val="1"/>
                <c:pt idx="0">
                  <c:v>Lawsuit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- Prob - Main'!$O$76:$O$86</c:f>
              <c:numCache>
                <c:formatCode>General</c:formatCode>
                <c:ptCount val="11"/>
                <c:pt idx="0" formatCode="0.00">
                  <c:v>0.55000000000000004</c:v>
                </c:pt>
                <c:pt idx="1">
                  <c:v>0.54500000000000004</c:v>
                </c:pt>
                <c:pt idx="2">
                  <c:v>0.54</c:v>
                </c:pt>
                <c:pt idx="3">
                  <c:v>0.53500000000000003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0.52</c:v>
                </c:pt>
                <c:pt idx="7">
                  <c:v>0.51500000000000001</c:v>
                </c:pt>
                <c:pt idx="8">
                  <c:v>0.51</c:v>
                </c:pt>
                <c:pt idx="9">
                  <c:v>0.505</c:v>
                </c:pt>
                <c:pt idx="10">
                  <c:v>0.5</c:v>
                </c:pt>
              </c:numCache>
            </c:numRef>
          </c:xVal>
          <c:yVal>
            <c:numRef>
              <c:f>'Sensitivity - Prob - Main'!$P$76:$P$86</c:f>
              <c:numCache>
                <c:formatCode>0.0</c:formatCode>
                <c:ptCount val="11"/>
                <c:pt idx="0">
                  <c:v>6.6306799999999981</c:v>
                </c:pt>
                <c:pt idx="1">
                  <c:v>6.3294919999999983</c:v>
                </c:pt>
                <c:pt idx="2">
                  <c:v>6.028303999999995</c:v>
                </c:pt>
                <c:pt idx="3">
                  <c:v>5.727115999999997</c:v>
                </c:pt>
                <c:pt idx="4">
                  <c:v>5.4259279999999972</c:v>
                </c:pt>
                <c:pt idx="5">
                  <c:v>5.1247399999999992</c:v>
                </c:pt>
                <c:pt idx="6">
                  <c:v>4.8235519999999994</c:v>
                </c:pt>
                <c:pt idx="7">
                  <c:v>4.5223639999999996</c:v>
                </c:pt>
                <c:pt idx="8">
                  <c:v>4.2211759999999963</c:v>
                </c:pt>
                <c:pt idx="9">
                  <c:v>3.9199879999999965</c:v>
                </c:pt>
                <c:pt idx="10">
                  <c:v>3.6187999999999967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5E-4B0F-BB8E-1825DB1CB894}"/>
            </c:ext>
          </c:extLst>
        </c:ser>
        <c:ser>
          <c:idx val="1"/>
          <c:order val="3"/>
          <c:tx>
            <c:strRef>
              <c:f>'Sensitivity - Prob - Main'!$Q$75</c:f>
              <c:strCache>
                <c:ptCount val="1"/>
                <c:pt idx="0">
                  <c:v>Settlement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- Prob - Main'!$O$76:$O$86</c:f>
              <c:numCache>
                <c:formatCode>General</c:formatCode>
                <c:ptCount val="11"/>
                <c:pt idx="0" formatCode="0.00">
                  <c:v>0.55000000000000004</c:v>
                </c:pt>
                <c:pt idx="1">
                  <c:v>0.54500000000000004</c:v>
                </c:pt>
                <c:pt idx="2">
                  <c:v>0.54</c:v>
                </c:pt>
                <c:pt idx="3">
                  <c:v>0.53500000000000003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0.52</c:v>
                </c:pt>
                <c:pt idx="7">
                  <c:v>0.51500000000000001</c:v>
                </c:pt>
                <c:pt idx="8">
                  <c:v>0.51</c:v>
                </c:pt>
                <c:pt idx="9">
                  <c:v>0.505</c:v>
                </c:pt>
                <c:pt idx="10">
                  <c:v>0.5</c:v>
                </c:pt>
              </c:numCache>
            </c:numRef>
          </c:xVal>
          <c:yVal>
            <c:numRef>
              <c:f>'Sensitivity - Prob - Main'!$Q$76:$Q$86</c:f>
              <c:numCache>
                <c:formatCode>0.0</c:formatCode>
                <c:ptCount val="11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5E-4B0F-BB8E-1825DB1CB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989359"/>
        <c:axId val="756989775"/>
      </c:scatterChart>
      <c:valAx>
        <c:axId val="75698935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  <a:r>
                  <a:rPr lang="en-US" sz="1200" baseline="0"/>
                  <a:t> of Validity</a:t>
                </a:r>
              </a:p>
            </c:rich>
          </c:tx>
          <c:layout>
            <c:manualLayout>
              <c:xMode val="edge"/>
              <c:yMode val="edge"/>
              <c:x val="0.46333513326187348"/>
              <c:y val="0.810190933925467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89775"/>
        <c:crosses val="autoZero"/>
        <c:crossBetween val="midCat"/>
      </c:valAx>
      <c:valAx>
        <c:axId val="756989775"/>
        <c:scaling>
          <c:orientation val="minMax"/>
          <c:min val="3.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Expected </a:t>
                </a:r>
              </a:p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Profit</a:t>
                </a:r>
              </a:p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&quot;$&quot;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89359"/>
        <c:crosses val="autoZero"/>
        <c:crossBetween val="midCat"/>
        <c:majorUnit val="0.5"/>
      </c:valAx>
      <c:spPr>
        <a:noFill/>
        <a:ln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40876522215685168"/>
          <c:y val="0.88310373540969711"/>
          <c:w val="0.3421420224211994"/>
          <c:h val="7.6079938059690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- Prob - Main'!$P$93</c:f>
              <c:strCache>
                <c:ptCount val="1"/>
                <c:pt idx="0">
                  <c:v>Lawsuit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- Prob - Main'!$O$94:$O$104</c:f>
              <c:numCache>
                <c:formatCode>General</c:formatCode>
                <c:ptCount val="11"/>
                <c:pt idx="0">
                  <c:v>0.47499999999999998</c:v>
                </c:pt>
                <c:pt idx="1">
                  <c:v>0.47599999999999998</c:v>
                </c:pt>
                <c:pt idx="2">
                  <c:v>0.47699999999999998</c:v>
                </c:pt>
                <c:pt idx="3">
                  <c:v>0.47799999999999998</c:v>
                </c:pt>
                <c:pt idx="4">
                  <c:v>0.47899999999999998</c:v>
                </c:pt>
                <c:pt idx="5">
                  <c:v>0.48</c:v>
                </c:pt>
                <c:pt idx="6">
                  <c:v>0.48099999999999998</c:v>
                </c:pt>
                <c:pt idx="7">
                  <c:v>0.48199999999999998</c:v>
                </c:pt>
                <c:pt idx="8">
                  <c:v>0.48299999999999998</c:v>
                </c:pt>
                <c:pt idx="9">
                  <c:v>0.48399999999999999</c:v>
                </c:pt>
                <c:pt idx="10">
                  <c:v>0.48499999999999999</c:v>
                </c:pt>
              </c:numCache>
            </c:numRef>
          </c:xVal>
          <c:yVal>
            <c:numRef>
              <c:f>'Sensitivity - Prob - Main'!$P$94:$P$104</c:f>
              <c:numCache>
                <c:formatCode>General</c:formatCode>
                <c:ptCount val="11"/>
                <c:pt idx="0">
                  <c:v>4.34</c:v>
                </c:pt>
                <c:pt idx="1">
                  <c:v>4.3899999999999997</c:v>
                </c:pt>
                <c:pt idx="2">
                  <c:v>4.4400000000000004</c:v>
                </c:pt>
                <c:pt idx="3">
                  <c:v>4.49</c:v>
                </c:pt>
                <c:pt idx="4">
                  <c:v>4.54</c:v>
                </c:pt>
                <c:pt idx="5">
                  <c:v>4.59</c:v>
                </c:pt>
                <c:pt idx="6">
                  <c:v>4.6500000000000004</c:v>
                </c:pt>
                <c:pt idx="7">
                  <c:v>4.7</c:v>
                </c:pt>
                <c:pt idx="8">
                  <c:v>4.75</c:v>
                </c:pt>
                <c:pt idx="9">
                  <c:v>4.8</c:v>
                </c:pt>
                <c:pt idx="10">
                  <c:v>4.8499999999999996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0E-41E1-AF96-D68335C641CA}"/>
            </c:ext>
          </c:extLst>
        </c:ser>
        <c:ser>
          <c:idx val="1"/>
          <c:order val="1"/>
          <c:tx>
            <c:strRef>
              <c:f>'Sensitivity - Prob - Main'!$Q$93</c:f>
              <c:strCache>
                <c:ptCount val="1"/>
                <c:pt idx="0">
                  <c:v>Settlement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- Prob - Main'!$O$94:$O$104</c:f>
              <c:numCache>
                <c:formatCode>General</c:formatCode>
                <c:ptCount val="11"/>
                <c:pt idx="0">
                  <c:v>0.47499999999999998</c:v>
                </c:pt>
                <c:pt idx="1">
                  <c:v>0.47599999999999998</c:v>
                </c:pt>
                <c:pt idx="2">
                  <c:v>0.47699999999999998</c:v>
                </c:pt>
                <c:pt idx="3">
                  <c:v>0.47799999999999998</c:v>
                </c:pt>
                <c:pt idx="4">
                  <c:v>0.47899999999999998</c:v>
                </c:pt>
                <c:pt idx="5">
                  <c:v>0.48</c:v>
                </c:pt>
                <c:pt idx="6">
                  <c:v>0.48099999999999998</c:v>
                </c:pt>
                <c:pt idx="7">
                  <c:v>0.48199999999999998</c:v>
                </c:pt>
                <c:pt idx="8">
                  <c:v>0.48299999999999998</c:v>
                </c:pt>
                <c:pt idx="9">
                  <c:v>0.48399999999999999</c:v>
                </c:pt>
                <c:pt idx="10">
                  <c:v>0.48499999999999999</c:v>
                </c:pt>
              </c:numCache>
            </c:numRef>
          </c:xVal>
          <c:yVal>
            <c:numRef>
              <c:f>'Sensitivity - Prob - Main'!$Q$94:$Q$104</c:f>
              <c:numCache>
                <c:formatCode>General</c:formatCode>
                <c:ptCount val="11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0E-41E1-AF96-D68335C64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048831"/>
        <c:axId val="1539041343"/>
      </c:scatterChart>
      <c:valAx>
        <c:axId val="153904883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  <a:r>
                  <a:rPr lang="en-US" sz="1200" baseline="0"/>
                  <a:t> Infringement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44975814372896639"/>
              <c:y val="0.81019093392546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041343"/>
        <c:crosses val="autoZero"/>
        <c:crossBetween val="midCat"/>
      </c:valAx>
      <c:valAx>
        <c:axId val="153904134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Expected</a:t>
                </a:r>
              </a:p>
              <a:p>
                <a:pPr>
                  <a:defRPr sz="1200"/>
                </a:pPr>
                <a:r>
                  <a:rPr lang="en-US" sz="1200"/>
                  <a:t>Profit</a:t>
                </a:r>
              </a:p>
              <a:p>
                <a:pPr>
                  <a:defRPr sz="1200"/>
                </a:pPr>
                <a:r>
                  <a:rPr lang="en-US" sz="1200"/>
                  <a:t>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048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067855015055642"/>
          <c:y val="0.89052488568799026"/>
          <c:w val="0.34179218395246608"/>
          <c:h val="7.6079938059690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- Prob - Win'!$R$56</c:f>
              <c:strCache>
                <c:ptCount val="1"/>
                <c:pt idx="0">
                  <c:v>Lawsuit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- Prob - Win'!$Q$57:$Q$67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'Sensitivity - Prob - Win'!$R$57:$R$67</c:f>
              <c:numCache>
                <c:formatCode>0.0</c:formatCode>
                <c:ptCount val="11"/>
                <c:pt idx="0">
                  <c:v>87.2</c:v>
                </c:pt>
                <c:pt idx="1">
                  <c:v>87.28</c:v>
                </c:pt>
                <c:pt idx="2">
                  <c:v>87.36</c:v>
                </c:pt>
                <c:pt idx="3">
                  <c:v>87.44</c:v>
                </c:pt>
                <c:pt idx="4">
                  <c:v>87.52</c:v>
                </c:pt>
                <c:pt idx="5">
                  <c:v>87.6</c:v>
                </c:pt>
                <c:pt idx="6">
                  <c:v>87.679999999999993</c:v>
                </c:pt>
                <c:pt idx="7">
                  <c:v>87.759999999999991</c:v>
                </c:pt>
                <c:pt idx="8">
                  <c:v>87.839999999999989</c:v>
                </c:pt>
                <c:pt idx="9">
                  <c:v>87.919999999999987</c:v>
                </c:pt>
                <c:pt idx="10">
                  <c:v>87.999999999999986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89-4727-A932-E945A345B091}"/>
            </c:ext>
          </c:extLst>
        </c:ser>
        <c:ser>
          <c:idx val="1"/>
          <c:order val="1"/>
          <c:tx>
            <c:strRef>
              <c:f>'Sensitivity - Prob - Win'!$S$56</c:f>
              <c:strCache>
                <c:ptCount val="1"/>
                <c:pt idx="0">
                  <c:v>Settlement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- Prob - Win'!$Q$57:$Q$67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'Sensitivity - Prob - Win'!$S$57:$S$67</c:f>
              <c:numCache>
                <c:formatCode>"$"#,##0.0_);[Red]\("$"#,##0.0\)</c:formatCode>
                <c:ptCount val="11"/>
                <c:pt idx="0">
                  <c:v>82.4</c:v>
                </c:pt>
                <c:pt idx="1">
                  <c:v>82.4</c:v>
                </c:pt>
                <c:pt idx="2">
                  <c:v>82.4</c:v>
                </c:pt>
                <c:pt idx="3">
                  <c:v>82.4</c:v>
                </c:pt>
                <c:pt idx="4">
                  <c:v>82.4</c:v>
                </c:pt>
                <c:pt idx="5">
                  <c:v>82.4</c:v>
                </c:pt>
                <c:pt idx="6">
                  <c:v>82.4</c:v>
                </c:pt>
                <c:pt idx="7">
                  <c:v>82.4</c:v>
                </c:pt>
                <c:pt idx="8">
                  <c:v>82.4</c:v>
                </c:pt>
                <c:pt idx="9">
                  <c:v>82.4</c:v>
                </c:pt>
                <c:pt idx="10">
                  <c:v>82.4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89-4727-A932-E945A345B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646351"/>
        <c:axId val="1530655919"/>
      </c:scatterChart>
      <c:valAx>
        <c:axId val="153064635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  <a:r>
                  <a:rPr lang="en-US" sz="1200" baseline="0"/>
                  <a:t> Royalties</a:t>
                </a:r>
              </a:p>
            </c:rich>
          </c:tx>
          <c:layout>
            <c:manualLayout>
              <c:xMode val="edge"/>
              <c:yMode val="edge"/>
              <c:x val="0.46502210380602238"/>
              <c:y val="0.81285991303325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55919"/>
        <c:crosses val="autoZero"/>
        <c:crossBetween val="midCat"/>
        <c:majorUnit val="0.1"/>
      </c:valAx>
      <c:valAx>
        <c:axId val="153065591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Expected</a:t>
                </a:r>
              </a:p>
              <a:p>
                <a:pPr>
                  <a:defRPr sz="1200"/>
                </a:pPr>
                <a:r>
                  <a:rPr lang="en-US" sz="1200"/>
                  <a:t>Profit</a:t>
                </a:r>
              </a:p>
              <a:p>
                <a:pPr>
                  <a:defRPr sz="1200"/>
                </a:pPr>
                <a:r>
                  <a:rPr lang="en-US" sz="1200"/>
                  <a:t>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4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440796034711168"/>
          <c:y val="0.88618080855564696"/>
          <c:w val="0.31594778440974652"/>
          <c:h val="7.6505758608532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'Main Tree - Breakeven'!$Z$1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Tree - Breakeven'!$Y$2:$Y$27</c:f>
              <c:numCache>
                <c:formatCode>General</c:formatCode>
                <c:ptCount val="26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  <c:pt idx="5">
                  <c:v>1</c:v>
                </c:pt>
                <c:pt idx="6">
                  <c:v>10</c:v>
                </c:pt>
                <c:pt idx="7">
                  <c:v>25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756.29208342899824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1110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9500</c:v>
                </c:pt>
              </c:numCache>
            </c:numRef>
          </c:xVal>
          <c:yVal>
            <c:numRef>
              <c:f>'Main Tree - Breakeven'!$Z$2:$Z$27</c:f>
              <c:numCache>
                <c:formatCode>General</c:formatCode>
                <c:ptCount val="26"/>
                <c:pt idx="0">
                  <c:v>-26.422889127797035</c:v>
                </c:pt>
                <c:pt idx="1">
                  <c:v>-26.307222819492587</c:v>
                </c:pt>
                <c:pt idx="2">
                  <c:v>-26.114445638996031</c:v>
                </c:pt>
                <c:pt idx="3">
                  <c:v>-25.921668507031363</c:v>
                </c:pt>
                <c:pt idx="4">
                  <c:v>-25.806002988708215</c:v>
                </c:pt>
                <c:pt idx="5">
                  <c:v>-25.728894812546798</c:v>
                </c:pt>
                <c:pt idx="6">
                  <c:v>-20.386950659829715</c:v>
                </c:pt>
                <c:pt idx="7">
                  <c:v>-14.981438899481821</c:v>
                </c:pt>
                <c:pt idx="8">
                  <c:v>-8.9083584986212809</c:v>
                </c:pt>
                <c:pt idx="9">
                  <c:v>-5.3175589642602468</c:v>
                </c:pt>
                <c:pt idx="10">
                  <c:v>-3.0667525240123572</c:v>
                </c:pt>
                <c:pt idx="11">
                  <c:v>0.97850062732738197</c:v>
                </c:pt>
                <c:pt idx="12">
                  <c:v>2.5164481525338882</c:v>
                </c:pt>
                <c:pt idx="13">
                  <c:v>3.3214124923197739</c:v>
                </c:pt>
                <c:pt idx="14">
                  <c:v>3.8158270604300468</c:v>
                </c:pt>
                <c:pt idx="15">
                  <c:v>4.1501672820007762</c:v>
                </c:pt>
                <c:pt idx="16">
                  <c:v>4.391284870507473</c:v>
                </c:pt>
                <c:pt idx="17">
                  <c:v>4.4995828623620504</c:v>
                </c:pt>
                <c:pt idx="18">
                  <c:v>4.5733765256826651</c:v>
                </c:pt>
                <c:pt idx="19">
                  <c:v>4.7157432537746713</c:v>
                </c:pt>
                <c:pt idx="20">
                  <c:v>4.8301012604630129</c:v>
                </c:pt>
                <c:pt idx="21">
                  <c:v>4.9239732639683016</c:v>
                </c:pt>
                <c:pt idx="22">
                  <c:v>5.0024100766179602</c:v>
                </c:pt>
                <c:pt idx="23">
                  <c:v>5.0689286096599879</c:v>
                </c:pt>
                <c:pt idx="24">
                  <c:v>5.1260529637884664</c:v>
                </c:pt>
                <c:pt idx="25">
                  <c:v>5.7658916479063667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30-40DF-8868-0B3EF9B9FE28}"/>
            </c:ext>
          </c:extLst>
        </c:ser>
        <c:ser>
          <c:idx val="1"/>
          <c:order val="1"/>
          <c:tx>
            <c:strRef>
              <c:f>'Main Tree - Breakeven'!$AA$1</c:f>
              <c:strCache>
                <c:ptCount val="1"/>
                <c:pt idx="0">
                  <c:v>Expected Value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'Main Tree - Breakeven'!$Y$2:$Y$27</c:f>
              <c:numCache>
                <c:formatCode>General</c:formatCode>
                <c:ptCount val="26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  <c:pt idx="5">
                  <c:v>1</c:v>
                </c:pt>
                <c:pt idx="6">
                  <c:v>10</c:v>
                </c:pt>
                <c:pt idx="7">
                  <c:v>25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756.29208342899824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1110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9500</c:v>
                </c:pt>
              </c:numCache>
            </c:numRef>
          </c:xVal>
          <c:yVal>
            <c:numRef>
              <c:f>'Main Tree - Breakeven'!$AA$2:$AA$27</c:f>
              <c:numCache>
                <c:formatCode>General</c:formatCode>
                <c:ptCount val="26"/>
                <c:pt idx="0">
                  <c:v>5.8777099999999933</c:v>
                </c:pt>
                <c:pt idx="1">
                  <c:v>5.8777099999999933</c:v>
                </c:pt>
                <c:pt idx="2">
                  <c:v>5.8777099999999933</c:v>
                </c:pt>
                <c:pt idx="3">
                  <c:v>5.8777099999999933</c:v>
                </c:pt>
                <c:pt idx="4">
                  <c:v>5.8777099999999933</c:v>
                </c:pt>
                <c:pt idx="5">
                  <c:v>5.8777099999999933</c:v>
                </c:pt>
                <c:pt idx="6">
                  <c:v>5.8777099999999933</c:v>
                </c:pt>
                <c:pt idx="7">
                  <c:v>5.8777099999999933</c:v>
                </c:pt>
                <c:pt idx="8">
                  <c:v>5.8777099999999933</c:v>
                </c:pt>
                <c:pt idx="9">
                  <c:v>5.8777099999999933</c:v>
                </c:pt>
                <c:pt idx="10">
                  <c:v>5.8777099999999933</c:v>
                </c:pt>
                <c:pt idx="11">
                  <c:v>5.8777099999999933</c:v>
                </c:pt>
                <c:pt idx="12">
                  <c:v>5.8777099999999933</c:v>
                </c:pt>
                <c:pt idx="13">
                  <c:v>5.8777099999999933</c:v>
                </c:pt>
                <c:pt idx="14">
                  <c:v>5.8777099999999933</c:v>
                </c:pt>
                <c:pt idx="15">
                  <c:v>5.8777099999999933</c:v>
                </c:pt>
                <c:pt idx="16">
                  <c:v>5.8777099999999933</c:v>
                </c:pt>
                <c:pt idx="17">
                  <c:v>5.8777099999999933</c:v>
                </c:pt>
                <c:pt idx="18">
                  <c:v>5.8777099999999933</c:v>
                </c:pt>
                <c:pt idx="19">
                  <c:v>5.8777099999999933</c:v>
                </c:pt>
                <c:pt idx="20">
                  <c:v>5.8777099999999933</c:v>
                </c:pt>
                <c:pt idx="21">
                  <c:v>5.8777099999999933</c:v>
                </c:pt>
                <c:pt idx="22">
                  <c:v>5.8777099999999933</c:v>
                </c:pt>
                <c:pt idx="23">
                  <c:v>5.8777099999999933</c:v>
                </c:pt>
                <c:pt idx="24">
                  <c:v>5.8777099999999933</c:v>
                </c:pt>
                <c:pt idx="25">
                  <c:v>5.8777099999999933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30-40DF-8868-0B3EF9B9F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33864"/>
        <c:axId val="717534192"/>
      </c:scatterChart>
      <c:valAx>
        <c:axId val="717533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534192"/>
        <c:crosses val="autoZero"/>
        <c:crossBetween val="midCat"/>
      </c:valAx>
      <c:valAx>
        <c:axId val="7175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533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603250</xdr:colOff>
      <xdr:row>8</xdr:row>
      <xdr:rowOff>165100</xdr:rowOff>
    </xdr:from>
    <xdr:to>
      <xdr:col>11</xdr:col>
      <xdr:colOff>146050</xdr:colOff>
      <xdr:row>9</xdr:row>
      <xdr:rowOff>127000</xdr:rowOff>
    </xdr:to>
    <xdr:sp macro="" textlink="">
      <xdr:nvSpPr>
        <xdr:cNvPr id="32" name="Circle 1">
          <a:extLst>
            <a:ext uri="{FF2B5EF4-FFF2-40B4-BE49-F238E27FC236}">
              <a16:creationId xmlns:a16="http://schemas.microsoft.com/office/drawing/2014/main" id="{67F5ED63-46DE-484A-9BBA-E2AC2DFD1B36}"/>
            </a:ext>
          </a:extLst>
        </xdr:cNvPr>
        <xdr:cNvSpPr/>
      </xdr:nvSpPr>
      <xdr:spPr>
        <a:xfrm>
          <a:off x="6286500" y="1498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</xdr:colOff>
      <xdr:row>9</xdr:row>
      <xdr:rowOff>88900</xdr:rowOff>
    </xdr:from>
    <xdr:to>
      <xdr:col>11</xdr:col>
      <xdr:colOff>12700</xdr:colOff>
      <xdr:row>9</xdr:row>
      <xdr:rowOff>88900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6D5E90E1-4777-4737-B32D-C677A77CD0A3}"/>
            </a:ext>
          </a:extLst>
        </xdr:cNvPr>
        <xdr:cNvSpPr>
          <a:spLocks noChangeShapeType="1"/>
        </xdr:cNvSpPr>
      </xdr:nvSpPr>
      <xdr:spPr bwMode="auto">
        <a:xfrm>
          <a:off x="5080000" y="15875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6350</xdr:colOff>
      <xdr:row>9</xdr:row>
      <xdr:rowOff>88900</xdr:rowOff>
    </xdr:from>
    <xdr:to>
      <xdr:col>9</xdr:col>
      <xdr:colOff>12700</xdr:colOff>
      <xdr:row>13</xdr:row>
      <xdr:rowOff>88900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D229FE68-B2E7-4E17-B808-7D06AEC24BCD}"/>
            </a:ext>
          </a:extLst>
        </xdr:cNvPr>
        <xdr:cNvSpPr>
          <a:spLocks noChangeShapeType="1"/>
        </xdr:cNvSpPr>
      </xdr:nvSpPr>
      <xdr:spPr bwMode="auto">
        <a:xfrm flipV="1">
          <a:off x="4816475" y="1587500"/>
          <a:ext cx="2635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603250</xdr:colOff>
      <xdr:row>17</xdr:row>
      <xdr:rowOff>139700</xdr:rowOff>
    </xdr:from>
    <xdr:to>
      <xdr:col>11</xdr:col>
      <xdr:colOff>146050</xdr:colOff>
      <xdr:row>18</xdr:row>
      <xdr:rowOff>101600</xdr:rowOff>
    </xdr:to>
    <xdr:sp macro="" textlink="">
      <xdr:nvSpPr>
        <xdr:cNvPr id="33" name="Triangle 2">
          <a:extLst>
            <a:ext uri="{FF2B5EF4-FFF2-40B4-BE49-F238E27FC236}">
              <a16:creationId xmlns:a16="http://schemas.microsoft.com/office/drawing/2014/main" id="{BF1E7C79-B59A-4114-B0BA-4412FCD657A7}"/>
            </a:ext>
          </a:extLst>
        </xdr:cNvPr>
        <xdr:cNvSpPr/>
      </xdr:nvSpPr>
      <xdr:spPr>
        <a:xfrm rot="16200000">
          <a:off x="6286500" y="31877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6350</xdr:colOff>
      <xdr:row>18</xdr:row>
      <xdr:rowOff>88900</xdr:rowOff>
    </xdr:from>
    <xdr:to>
      <xdr:col>19</xdr:col>
      <xdr:colOff>12700</xdr:colOff>
      <xdr:row>18</xdr:row>
      <xdr:rowOff>88900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F651AD57-A123-4DA5-B65F-BDCEF8C9CDE3}"/>
            </a:ext>
          </a:extLst>
        </xdr:cNvPr>
        <xdr:cNvSpPr>
          <a:spLocks noChangeShapeType="1"/>
        </xdr:cNvSpPr>
      </xdr:nvSpPr>
      <xdr:spPr bwMode="auto">
        <a:xfrm>
          <a:off x="6451600" y="3273425"/>
          <a:ext cx="3117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12700</xdr:colOff>
      <xdr:row>18</xdr:row>
      <xdr:rowOff>88900</xdr:rowOff>
    </xdr:from>
    <xdr:to>
      <xdr:col>11</xdr:col>
      <xdr:colOff>12700</xdr:colOff>
      <xdr:row>18</xdr:row>
      <xdr:rowOff>88900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76F56ECB-1707-4477-8086-F763BB397A3A}"/>
            </a:ext>
          </a:extLst>
        </xdr:cNvPr>
        <xdr:cNvSpPr>
          <a:spLocks noChangeShapeType="1"/>
        </xdr:cNvSpPr>
      </xdr:nvSpPr>
      <xdr:spPr bwMode="auto">
        <a:xfrm>
          <a:off x="5080000" y="32734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6350</xdr:colOff>
      <xdr:row>13</xdr:row>
      <xdr:rowOff>88900</xdr:rowOff>
    </xdr:from>
    <xdr:to>
      <xdr:col>9</xdr:col>
      <xdr:colOff>12700</xdr:colOff>
      <xdr:row>18</xdr:row>
      <xdr:rowOff>88900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87A7DBED-45A6-4E01-9BBA-0F60DCC6DE9A}"/>
            </a:ext>
          </a:extLst>
        </xdr:cNvPr>
        <xdr:cNvSpPr>
          <a:spLocks noChangeShapeType="1"/>
        </xdr:cNvSpPr>
      </xdr:nvSpPr>
      <xdr:spPr bwMode="auto">
        <a:xfrm>
          <a:off x="4816475" y="2336800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600075</xdr:colOff>
      <xdr:row>4</xdr:row>
      <xdr:rowOff>177800</xdr:rowOff>
    </xdr:from>
    <xdr:to>
      <xdr:col>15</xdr:col>
      <xdr:colOff>146050</xdr:colOff>
      <xdr:row>5</xdr:row>
      <xdr:rowOff>139700</xdr:rowOff>
    </xdr:to>
    <xdr:sp macro="" textlink="">
      <xdr:nvSpPr>
        <xdr:cNvPr id="34" name="Circle 3">
          <a:extLst>
            <a:ext uri="{FF2B5EF4-FFF2-40B4-BE49-F238E27FC236}">
              <a16:creationId xmlns:a16="http://schemas.microsoft.com/office/drawing/2014/main" id="{06297974-1645-4432-BE6E-BF8704575C42}"/>
            </a:ext>
          </a:extLst>
        </xdr:cNvPr>
        <xdr:cNvSpPr/>
      </xdr:nvSpPr>
      <xdr:spPr>
        <a:xfrm>
          <a:off x="7921625" y="749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12700</xdr:colOff>
      <xdr:row>5</xdr:row>
      <xdr:rowOff>88900</xdr:rowOff>
    </xdr:from>
    <xdr:to>
      <xdr:col>15</xdr:col>
      <xdr:colOff>12700</xdr:colOff>
      <xdr:row>5</xdr:row>
      <xdr:rowOff>88900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B34BEE30-FF37-42A0-8D4D-EC7B0F81A8A0}"/>
            </a:ext>
          </a:extLst>
        </xdr:cNvPr>
        <xdr:cNvSpPr>
          <a:spLocks noChangeShapeType="1"/>
        </xdr:cNvSpPr>
      </xdr:nvSpPr>
      <xdr:spPr bwMode="auto">
        <a:xfrm>
          <a:off x="6715125" y="838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6350</xdr:colOff>
      <xdr:row>5</xdr:row>
      <xdr:rowOff>88900</xdr:rowOff>
    </xdr:from>
    <xdr:to>
      <xdr:col>13</xdr:col>
      <xdr:colOff>12700</xdr:colOff>
      <xdr:row>9</xdr:row>
      <xdr:rowOff>88900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A2FEF711-1852-4FAB-B285-C3D3D9735F9F}"/>
            </a:ext>
          </a:extLst>
        </xdr:cNvPr>
        <xdr:cNvSpPr>
          <a:spLocks noChangeShapeType="1"/>
        </xdr:cNvSpPr>
      </xdr:nvSpPr>
      <xdr:spPr bwMode="auto">
        <a:xfrm flipV="1">
          <a:off x="6451600" y="838200"/>
          <a:ext cx="2635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603250</xdr:colOff>
      <xdr:row>12</xdr:row>
      <xdr:rowOff>152400</xdr:rowOff>
    </xdr:from>
    <xdr:to>
      <xdr:col>15</xdr:col>
      <xdr:colOff>146050</xdr:colOff>
      <xdr:row>13</xdr:row>
      <xdr:rowOff>114300</xdr:rowOff>
    </xdr:to>
    <xdr:sp macro="" textlink="">
      <xdr:nvSpPr>
        <xdr:cNvPr id="35" name="Triangle 4">
          <a:extLst>
            <a:ext uri="{FF2B5EF4-FFF2-40B4-BE49-F238E27FC236}">
              <a16:creationId xmlns:a16="http://schemas.microsoft.com/office/drawing/2014/main" id="{836FCFB7-DF7B-4EBD-B499-3C78E1210E0C}"/>
            </a:ext>
          </a:extLst>
        </xdr:cNvPr>
        <xdr:cNvSpPr/>
      </xdr:nvSpPr>
      <xdr:spPr>
        <a:xfrm rot="16200000">
          <a:off x="792480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6350</xdr:colOff>
      <xdr:row>13</xdr:row>
      <xdr:rowOff>88900</xdr:rowOff>
    </xdr:from>
    <xdr:to>
      <xdr:col>19</xdr:col>
      <xdr:colOff>12700</xdr:colOff>
      <xdr:row>13</xdr:row>
      <xdr:rowOff>88900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E316BB16-36B1-4130-BC48-5884C1B45E39}"/>
            </a:ext>
          </a:extLst>
        </xdr:cNvPr>
        <xdr:cNvSpPr>
          <a:spLocks noChangeShapeType="1"/>
        </xdr:cNvSpPr>
      </xdr:nvSpPr>
      <xdr:spPr bwMode="auto">
        <a:xfrm>
          <a:off x="8086725" y="2336800"/>
          <a:ext cx="1482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12700</xdr:colOff>
      <xdr:row>13</xdr:row>
      <xdr:rowOff>88900</xdr:rowOff>
    </xdr:from>
    <xdr:to>
      <xdr:col>15</xdr:col>
      <xdr:colOff>12700</xdr:colOff>
      <xdr:row>13</xdr:row>
      <xdr:rowOff>88900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2517EA25-2065-4EF0-A9AC-DFEDB1A78B57}"/>
            </a:ext>
          </a:extLst>
        </xdr:cNvPr>
        <xdr:cNvSpPr>
          <a:spLocks noChangeShapeType="1"/>
        </xdr:cNvSpPr>
      </xdr:nvSpPr>
      <xdr:spPr bwMode="auto">
        <a:xfrm>
          <a:off x="6715125" y="2336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6350</xdr:colOff>
      <xdr:row>9</xdr:row>
      <xdr:rowOff>88900</xdr:rowOff>
    </xdr:from>
    <xdr:to>
      <xdr:col>13</xdr:col>
      <xdr:colOff>12700</xdr:colOff>
      <xdr:row>13</xdr:row>
      <xdr:rowOff>88900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EBEF6B69-1ED5-4090-A0EF-7BFEEDEB22A9}"/>
            </a:ext>
          </a:extLst>
        </xdr:cNvPr>
        <xdr:cNvSpPr>
          <a:spLocks noChangeShapeType="1"/>
        </xdr:cNvSpPr>
      </xdr:nvSpPr>
      <xdr:spPr bwMode="auto">
        <a:xfrm>
          <a:off x="6451600" y="1587500"/>
          <a:ext cx="2635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596900</xdr:colOff>
      <xdr:row>2</xdr:row>
      <xdr:rowOff>184150</xdr:rowOff>
    </xdr:from>
    <xdr:to>
      <xdr:col>19</xdr:col>
      <xdr:colOff>139700</xdr:colOff>
      <xdr:row>3</xdr:row>
      <xdr:rowOff>146050</xdr:rowOff>
    </xdr:to>
    <xdr:sp macro="" textlink="">
      <xdr:nvSpPr>
        <xdr:cNvPr id="36" name="Triangle 5">
          <a:extLst>
            <a:ext uri="{FF2B5EF4-FFF2-40B4-BE49-F238E27FC236}">
              <a16:creationId xmlns:a16="http://schemas.microsoft.com/office/drawing/2014/main" id="{9E964FD2-3B76-498B-B366-CC2DF2E15606}"/>
            </a:ext>
          </a:extLst>
        </xdr:cNvPr>
        <xdr:cNvSpPr/>
      </xdr:nvSpPr>
      <xdr:spPr>
        <a:xfrm rot="16200000">
          <a:off x="955675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</xdr:colOff>
      <xdr:row>3</xdr:row>
      <xdr:rowOff>88900</xdr:rowOff>
    </xdr:from>
    <xdr:to>
      <xdr:col>19</xdr:col>
      <xdr:colOff>12700</xdr:colOff>
      <xdr:row>3</xdr:row>
      <xdr:rowOff>88900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625AC635-20F5-49D4-A596-C75A23110F78}"/>
            </a:ext>
          </a:extLst>
        </xdr:cNvPr>
        <xdr:cNvSpPr>
          <a:spLocks noChangeShapeType="1"/>
        </xdr:cNvSpPr>
      </xdr:nvSpPr>
      <xdr:spPr bwMode="auto">
        <a:xfrm>
          <a:off x="8350250" y="4635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6350</xdr:colOff>
      <xdr:row>3</xdr:row>
      <xdr:rowOff>88900</xdr:rowOff>
    </xdr:from>
    <xdr:to>
      <xdr:col>17</xdr:col>
      <xdr:colOff>12700</xdr:colOff>
      <xdr:row>5</xdr:row>
      <xdr:rowOff>88900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B504100A-58CA-4443-9552-8F61518486FD}"/>
            </a:ext>
          </a:extLst>
        </xdr:cNvPr>
        <xdr:cNvSpPr>
          <a:spLocks noChangeShapeType="1"/>
        </xdr:cNvSpPr>
      </xdr:nvSpPr>
      <xdr:spPr bwMode="auto">
        <a:xfrm flipV="1">
          <a:off x="8086725" y="46355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596900</xdr:colOff>
      <xdr:row>7</xdr:row>
      <xdr:rowOff>171450</xdr:rowOff>
    </xdr:from>
    <xdr:to>
      <xdr:col>19</xdr:col>
      <xdr:colOff>139700</xdr:colOff>
      <xdr:row>8</xdr:row>
      <xdr:rowOff>133350</xdr:rowOff>
    </xdr:to>
    <xdr:sp macro="" textlink="">
      <xdr:nvSpPr>
        <xdr:cNvPr id="37" name="Triangle 6">
          <a:extLst>
            <a:ext uri="{FF2B5EF4-FFF2-40B4-BE49-F238E27FC236}">
              <a16:creationId xmlns:a16="http://schemas.microsoft.com/office/drawing/2014/main" id="{964ABCDF-FFC0-4C9F-86E5-4A70B6F503C7}"/>
            </a:ext>
          </a:extLst>
        </xdr:cNvPr>
        <xdr:cNvSpPr/>
      </xdr:nvSpPr>
      <xdr:spPr>
        <a:xfrm rot="16200000">
          <a:off x="9556750" y="13144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</xdr:colOff>
      <xdr:row>8</xdr:row>
      <xdr:rowOff>88900</xdr:rowOff>
    </xdr:from>
    <xdr:to>
      <xdr:col>19</xdr:col>
      <xdr:colOff>12700</xdr:colOff>
      <xdr:row>8</xdr:row>
      <xdr:rowOff>88900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A11A16C2-C6FF-4A03-A14D-F1888776591A}"/>
            </a:ext>
          </a:extLst>
        </xdr:cNvPr>
        <xdr:cNvSpPr>
          <a:spLocks noChangeShapeType="1"/>
        </xdr:cNvSpPr>
      </xdr:nvSpPr>
      <xdr:spPr bwMode="auto">
        <a:xfrm>
          <a:off x="8350250" y="14001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6350</xdr:colOff>
      <xdr:row>5</xdr:row>
      <xdr:rowOff>88900</xdr:rowOff>
    </xdr:from>
    <xdr:to>
      <xdr:col>17</xdr:col>
      <xdr:colOff>12700</xdr:colOff>
      <xdr:row>8</xdr:row>
      <xdr:rowOff>88900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D29776E7-B6F4-428E-B413-379469C16904}"/>
            </a:ext>
          </a:extLst>
        </xdr:cNvPr>
        <xdr:cNvSpPr>
          <a:spLocks noChangeShapeType="1"/>
        </xdr:cNvSpPr>
      </xdr:nvSpPr>
      <xdr:spPr bwMode="auto">
        <a:xfrm>
          <a:off x="8086725" y="83820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606425</xdr:colOff>
      <xdr:row>12</xdr:row>
      <xdr:rowOff>152400</xdr:rowOff>
    </xdr:from>
    <xdr:to>
      <xdr:col>7</xdr:col>
      <xdr:colOff>152400</xdr:colOff>
      <xdr:row>13</xdr:row>
      <xdr:rowOff>114300</xdr:rowOff>
    </xdr:to>
    <xdr:sp macro="" textlink="">
      <xdr:nvSpPr>
        <xdr:cNvPr id="38" name="Square 0">
          <a:extLst>
            <a:ext uri="{FF2B5EF4-FFF2-40B4-BE49-F238E27FC236}">
              <a16:creationId xmlns:a16="http://schemas.microsoft.com/office/drawing/2014/main" id="{5BFB6C31-A6EA-4FCF-97A8-BABF25E0B348}"/>
            </a:ext>
          </a:extLst>
        </xdr:cNvPr>
        <xdr:cNvSpPr/>
      </xdr:nvSpPr>
      <xdr:spPr>
        <a:xfrm>
          <a:off x="4651375" y="22479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12700</xdr:colOff>
      <xdr:row>13</xdr:row>
      <xdr:rowOff>88900</xdr:rowOff>
    </xdr:from>
    <xdr:to>
      <xdr:col>7</xdr:col>
      <xdr:colOff>12700</xdr:colOff>
      <xdr:row>13</xdr:row>
      <xdr:rowOff>88900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296ADE7E-9F24-4646-BF56-127C8EB803C8}"/>
            </a:ext>
          </a:extLst>
        </xdr:cNvPr>
        <xdr:cNvSpPr>
          <a:spLocks noChangeShapeType="1"/>
        </xdr:cNvSpPr>
      </xdr:nvSpPr>
      <xdr:spPr bwMode="auto">
        <a:xfrm>
          <a:off x="4054475" y="23368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603250</xdr:colOff>
      <xdr:row>1</xdr:row>
      <xdr:rowOff>184150</xdr:rowOff>
    </xdr:from>
    <xdr:to>
      <xdr:col>10</xdr:col>
      <xdr:colOff>146050</xdr:colOff>
      <xdr:row>2</xdr:row>
      <xdr:rowOff>146050</xdr:rowOff>
    </xdr:to>
    <xdr:sp macro="" textlink="">
      <xdr:nvSpPr>
        <xdr:cNvPr id="22" name="Triangle 1">
          <a:extLst>
            <a:ext uri="{FF2B5EF4-FFF2-40B4-BE49-F238E27FC236}">
              <a16:creationId xmlns:a16="http://schemas.microsoft.com/office/drawing/2014/main" id="{ECFEDBD4-F025-4B35-B153-6B83BCBD5881}"/>
            </a:ext>
          </a:extLst>
        </xdr:cNvPr>
        <xdr:cNvSpPr/>
      </xdr:nvSpPr>
      <xdr:spPr>
        <a:xfrm rot="16200000">
          <a:off x="635000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6350</xdr:colOff>
      <xdr:row>2</xdr:row>
      <xdr:rowOff>88900</xdr:rowOff>
    </xdr:from>
    <xdr:to>
      <xdr:col>18</xdr:col>
      <xdr:colOff>12700</xdr:colOff>
      <xdr:row>2</xdr:row>
      <xdr:rowOff>88900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94706022-2D2D-41F4-9A22-E9449B1529AA}"/>
            </a:ext>
          </a:extLst>
        </xdr:cNvPr>
        <xdr:cNvSpPr>
          <a:spLocks noChangeShapeType="1"/>
        </xdr:cNvSpPr>
      </xdr:nvSpPr>
      <xdr:spPr bwMode="auto">
        <a:xfrm>
          <a:off x="6511925" y="463550"/>
          <a:ext cx="3117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12700</xdr:colOff>
      <xdr:row>2</xdr:row>
      <xdr:rowOff>88900</xdr:rowOff>
    </xdr:from>
    <xdr:to>
      <xdr:col>10</xdr:col>
      <xdr:colOff>12700</xdr:colOff>
      <xdr:row>2</xdr:row>
      <xdr:rowOff>88900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E37D44A4-8D17-4B74-B779-797D8E6E6433}"/>
            </a:ext>
          </a:extLst>
        </xdr:cNvPr>
        <xdr:cNvSpPr>
          <a:spLocks noChangeShapeType="1"/>
        </xdr:cNvSpPr>
      </xdr:nvSpPr>
      <xdr:spPr bwMode="auto">
        <a:xfrm>
          <a:off x="5140325" y="4635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2</xdr:row>
      <xdr:rowOff>88900</xdr:rowOff>
    </xdr:from>
    <xdr:to>
      <xdr:col>8</xdr:col>
      <xdr:colOff>12700</xdr:colOff>
      <xdr:row>7</xdr:row>
      <xdr:rowOff>88900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EAC9DA1C-C304-4821-9DE3-C2268364AFBF}"/>
            </a:ext>
          </a:extLst>
        </xdr:cNvPr>
        <xdr:cNvSpPr>
          <a:spLocks noChangeShapeType="1"/>
        </xdr:cNvSpPr>
      </xdr:nvSpPr>
      <xdr:spPr bwMode="auto">
        <a:xfrm flipV="1">
          <a:off x="4876800" y="463550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600075</xdr:colOff>
      <xdr:row>11</xdr:row>
      <xdr:rowOff>152400</xdr:rowOff>
    </xdr:from>
    <xdr:to>
      <xdr:col>10</xdr:col>
      <xdr:colOff>146050</xdr:colOff>
      <xdr:row>12</xdr:row>
      <xdr:rowOff>114300</xdr:rowOff>
    </xdr:to>
    <xdr:sp macro="" textlink="">
      <xdr:nvSpPr>
        <xdr:cNvPr id="23" name="Circle 2">
          <a:extLst>
            <a:ext uri="{FF2B5EF4-FFF2-40B4-BE49-F238E27FC236}">
              <a16:creationId xmlns:a16="http://schemas.microsoft.com/office/drawing/2014/main" id="{99DC772D-B40B-4AE7-B49B-5F31E6F813A7}"/>
            </a:ext>
          </a:extLst>
        </xdr:cNvPr>
        <xdr:cNvSpPr/>
      </xdr:nvSpPr>
      <xdr:spPr>
        <a:xfrm>
          <a:off x="6346825" y="22479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12</xdr:row>
      <xdr:rowOff>88900</xdr:rowOff>
    </xdr:from>
    <xdr:to>
      <xdr:col>10</xdr:col>
      <xdr:colOff>12700</xdr:colOff>
      <xdr:row>12</xdr:row>
      <xdr:rowOff>88900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B87CD4B3-3178-483D-9460-C51A47FDDCC9}"/>
            </a:ext>
          </a:extLst>
        </xdr:cNvPr>
        <xdr:cNvSpPr>
          <a:spLocks noChangeShapeType="1"/>
        </xdr:cNvSpPr>
      </xdr:nvSpPr>
      <xdr:spPr bwMode="auto">
        <a:xfrm>
          <a:off x="5140325" y="2336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7</xdr:row>
      <xdr:rowOff>88900</xdr:rowOff>
    </xdr:from>
    <xdr:to>
      <xdr:col>8</xdr:col>
      <xdr:colOff>12700</xdr:colOff>
      <xdr:row>12</xdr:row>
      <xdr:rowOff>88900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8CCC2404-59A7-4CFA-9152-77B71398F9A7}"/>
            </a:ext>
          </a:extLst>
        </xdr:cNvPr>
        <xdr:cNvSpPr>
          <a:spLocks noChangeShapeType="1"/>
        </xdr:cNvSpPr>
      </xdr:nvSpPr>
      <xdr:spPr bwMode="auto">
        <a:xfrm>
          <a:off x="4876800" y="1400175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6</xdr:row>
      <xdr:rowOff>171450</xdr:rowOff>
    </xdr:from>
    <xdr:to>
      <xdr:col>14</xdr:col>
      <xdr:colOff>139700</xdr:colOff>
      <xdr:row>7</xdr:row>
      <xdr:rowOff>133350</xdr:rowOff>
    </xdr:to>
    <xdr:sp macro="" textlink="">
      <xdr:nvSpPr>
        <xdr:cNvPr id="24" name="Triangle 3">
          <a:extLst>
            <a:ext uri="{FF2B5EF4-FFF2-40B4-BE49-F238E27FC236}">
              <a16:creationId xmlns:a16="http://schemas.microsoft.com/office/drawing/2014/main" id="{42B371F9-4C8F-452D-8392-A842F64D8016}"/>
            </a:ext>
          </a:extLst>
        </xdr:cNvPr>
        <xdr:cNvSpPr/>
      </xdr:nvSpPr>
      <xdr:spPr>
        <a:xfrm rot="16200000">
          <a:off x="7981950" y="13144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6350</xdr:colOff>
      <xdr:row>7</xdr:row>
      <xdr:rowOff>88900</xdr:rowOff>
    </xdr:from>
    <xdr:to>
      <xdr:col>18</xdr:col>
      <xdr:colOff>12700</xdr:colOff>
      <xdr:row>7</xdr:row>
      <xdr:rowOff>88900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2864B346-DE72-4B0F-B827-7321273D756B}"/>
            </a:ext>
          </a:extLst>
        </xdr:cNvPr>
        <xdr:cNvSpPr>
          <a:spLocks noChangeShapeType="1"/>
        </xdr:cNvSpPr>
      </xdr:nvSpPr>
      <xdr:spPr bwMode="auto">
        <a:xfrm>
          <a:off x="8147050" y="1400175"/>
          <a:ext cx="1482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12700</xdr:colOff>
      <xdr:row>7</xdr:row>
      <xdr:rowOff>88900</xdr:rowOff>
    </xdr:from>
    <xdr:to>
      <xdr:col>14</xdr:col>
      <xdr:colOff>12700</xdr:colOff>
      <xdr:row>7</xdr:row>
      <xdr:rowOff>88900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52ECF350-DDD9-4CB6-9B4E-65D99DA76C85}"/>
            </a:ext>
          </a:extLst>
        </xdr:cNvPr>
        <xdr:cNvSpPr>
          <a:spLocks noChangeShapeType="1"/>
        </xdr:cNvSpPr>
      </xdr:nvSpPr>
      <xdr:spPr bwMode="auto">
        <a:xfrm>
          <a:off x="6775450" y="14001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7</xdr:row>
      <xdr:rowOff>88900</xdr:rowOff>
    </xdr:from>
    <xdr:to>
      <xdr:col>12</xdr:col>
      <xdr:colOff>12700</xdr:colOff>
      <xdr:row>12</xdr:row>
      <xdr:rowOff>88900</xdr:rowOff>
    </xdr:to>
    <xdr:sp macro="" textlink="">
      <xdr:nvSpPr>
        <xdr:cNvPr id="2096" name="Line 48">
          <a:extLst>
            <a:ext uri="{FF2B5EF4-FFF2-40B4-BE49-F238E27FC236}">
              <a16:creationId xmlns:a16="http://schemas.microsoft.com/office/drawing/2014/main" id="{A43F7A14-DFE4-47B3-9E5A-8F3956B913EC}"/>
            </a:ext>
          </a:extLst>
        </xdr:cNvPr>
        <xdr:cNvSpPr>
          <a:spLocks noChangeShapeType="1"/>
        </xdr:cNvSpPr>
      </xdr:nvSpPr>
      <xdr:spPr bwMode="auto">
        <a:xfrm flipV="1">
          <a:off x="6511925" y="1400175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16</xdr:row>
      <xdr:rowOff>136525</xdr:rowOff>
    </xdr:from>
    <xdr:to>
      <xdr:col>14</xdr:col>
      <xdr:colOff>139700</xdr:colOff>
      <xdr:row>17</xdr:row>
      <xdr:rowOff>101600</xdr:rowOff>
    </xdr:to>
    <xdr:sp macro="" textlink="">
      <xdr:nvSpPr>
        <xdr:cNvPr id="25" name="Circle 4">
          <a:extLst>
            <a:ext uri="{FF2B5EF4-FFF2-40B4-BE49-F238E27FC236}">
              <a16:creationId xmlns:a16="http://schemas.microsoft.com/office/drawing/2014/main" id="{633A3886-FC7A-4D35-B0F6-92C517D8B8AC}"/>
            </a:ext>
          </a:extLst>
        </xdr:cNvPr>
        <xdr:cNvSpPr/>
      </xdr:nvSpPr>
      <xdr:spPr>
        <a:xfrm>
          <a:off x="7981950" y="31845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17</xdr:row>
      <xdr:rowOff>88900</xdr:rowOff>
    </xdr:from>
    <xdr:to>
      <xdr:col>14</xdr:col>
      <xdr:colOff>12700</xdr:colOff>
      <xdr:row>17</xdr:row>
      <xdr:rowOff>88900</xdr:rowOff>
    </xdr:to>
    <xdr:sp macro="" textlink="">
      <xdr:nvSpPr>
        <xdr:cNvPr id="2097" name="Line 49">
          <a:extLst>
            <a:ext uri="{FF2B5EF4-FFF2-40B4-BE49-F238E27FC236}">
              <a16:creationId xmlns:a16="http://schemas.microsoft.com/office/drawing/2014/main" id="{BF849647-8FC4-4344-8BCB-A85DC191F196}"/>
            </a:ext>
          </a:extLst>
        </xdr:cNvPr>
        <xdr:cNvSpPr>
          <a:spLocks noChangeShapeType="1"/>
        </xdr:cNvSpPr>
      </xdr:nvSpPr>
      <xdr:spPr bwMode="auto">
        <a:xfrm>
          <a:off x="6775450" y="32734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12</xdr:row>
      <xdr:rowOff>88900</xdr:rowOff>
    </xdr:from>
    <xdr:to>
      <xdr:col>12</xdr:col>
      <xdr:colOff>12700</xdr:colOff>
      <xdr:row>17</xdr:row>
      <xdr:rowOff>88900</xdr:rowOff>
    </xdr:to>
    <xdr:sp macro="" textlink="">
      <xdr:nvSpPr>
        <xdr:cNvPr id="2098" name="Line 50">
          <a:extLst>
            <a:ext uri="{FF2B5EF4-FFF2-40B4-BE49-F238E27FC236}">
              <a16:creationId xmlns:a16="http://schemas.microsoft.com/office/drawing/2014/main" id="{368D20EC-E4BB-4B90-8E90-A690A1E33295}"/>
            </a:ext>
          </a:extLst>
        </xdr:cNvPr>
        <xdr:cNvSpPr>
          <a:spLocks noChangeShapeType="1"/>
        </xdr:cNvSpPr>
      </xdr:nvSpPr>
      <xdr:spPr bwMode="auto">
        <a:xfrm>
          <a:off x="6511925" y="2336800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11</xdr:row>
      <xdr:rowOff>152400</xdr:rowOff>
    </xdr:from>
    <xdr:to>
      <xdr:col>18</xdr:col>
      <xdr:colOff>139700</xdr:colOff>
      <xdr:row>12</xdr:row>
      <xdr:rowOff>114300</xdr:rowOff>
    </xdr:to>
    <xdr:sp macro="" textlink="">
      <xdr:nvSpPr>
        <xdr:cNvPr id="26" name="Triangle 5">
          <a:extLst>
            <a:ext uri="{FF2B5EF4-FFF2-40B4-BE49-F238E27FC236}">
              <a16:creationId xmlns:a16="http://schemas.microsoft.com/office/drawing/2014/main" id="{12D82B98-EB0E-4E49-BF41-147F98637364}"/>
            </a:ext>
          </a:extLst>
        </xdr:cNvPr>
        <xdr:cNvSpPr/>
      </xdr:nvSpPr>
      <xdr:spPr>
        <a:xfrm rot="16200000">
          <a:off x="962025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12</xdr:row>
      <xdr:rowOff>88900</xdr:rowOff>
    </xdr:from>
    <xdr:to>
      <xdr:col>18</xdr:col>
      <xdr:colOff>12700</xdr:colOff>
      <xdr:row>12</xdr:row>
      <xdr:rowOff>88900</xdr:rowOff>
    </xdr:to>
    <xdr:sp macro="" textlink="">
      <xdr:nvSpPr>
        <xdr:cNvPr id="2099" name="Line 51">
          <a:extLst>
            <a:ext uri="{FF2B5EF4-FFF2-40B4-BE49-F238E27FC236}">
              <a16:creationId xmlns:a16="http://schemas.microsoft.com/office/drawing/2014/main" id="{23C10C15-A783-4A03-B7F3-636F929AD89F}"/>
            </a:ext>
          </a:extLst>
        </xdr:cNvPr>
        <xdr:cNvSpPr>
          <a:spLocks noChangeShapeType="1"/>
        </xdr:cNvSpPr>
      </xdr:nvSpPr>
      <xdr:spPr bwMode="auto">
        <a:xfrm>
          <a:off x="8410575" y="2336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12</xdr:row>
      <xdr:rowOff>88900</xdr:rowOff>
    </xdr:from>
    <xdr:to>
      <xdr:col>16</xdr:col>
      <xdr:colOff>12700</xdr:colOff>
      <xdr:row>17</xdr:row>
      <xdr:rowOff>88900</xdr:rowOff>
    </xdr:to>
    <xdr:sp macro="" textlink="">
      <xdr:nvSpPr>
        <xdr:cNvPr id="2100" name="Line 52">
          <a:extLst>
            <a:ext uri="{FF2B5EF4-FFF2-40B4-BE49-F238E27FC236}">
              <a16:creationId xmlns:a16="http://schemas.microsoft.com/office/drawing/2014/main" id="{DE09A4D3-E886-4DA4-8B21-F8DE5E96B36E}"/>
            </a:ext>
          </a:extLst>
        </xdr:cNvPr>
        <xdr:cNvSpPr>
          <a:spLocks noChangeShapeType="1"/>
        </xdr:cNvSpPr>
      </xdr:nvSpPr>
      <xdr:spPr bwMode="auto">
        <a:xfrm flipV="1">
          <a:off x="8147050" y="2336800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16</xdr:row>
      <xdr:rowOff>139700</xdr:rowOff>
    </xdr:from>
    <xdr:to>
      <xdr:col>18</xdr:col>
      <xdr:colOff>139700</xdr:colOff>
      <xdr:row>17</xdr:row>
      <xdr:rowOff>101600</xdr:rowOff>
    </xdr:to>
    <xdr:sp macro="" textlink="">
      <xdr:nvSpPr>
        <xdr:cNvPr id="27" name="Triangle 6">
          <a:extLst>
            <a:ext uri="{FF2B5EF4-FFF2-40B4-BE49-F238E27FC236}">
              <a16:creationId xmlns:a16="http://schemas.microsoft.com/office/drawing/2014/main" id="{C9D788A7-9447-49FB-B6A4-9CF0822204BF}"/>
            </a:ext>
          </a:extLst>
        </xdr:cNvPr>
        <xdr:cNvSpPr/>
      </xdr:nvSpPr>
      <xdr:spPr>
        <a:xfrm rot="16200000">
          <a:off x="9620250" y="31877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17</xdr:row>
      <xdr:rowOff>88900</xdr:rowOff>
    </xdr:from>
    <xdr:to>
      <xdr:col>18</xdr:col>
      <xdr:colOff>12700</xdr:colOff>
      <xdr:row>17</xdr:row>
      <xdr:rowOff>88900</xdr:rowOff>
    </xdr:to>
    <xdr:sp macro="" textlink="">
      <xdr:nvSpPr>
        <xdr:cNvPr id="2101" name="Line 53">
          <a:extLst>
            <a:ext uri="{FF2B5EF4-FFF2-40B4-BE49-F238E27FC236}">
              <a16:creationId xmlns:a16="http://schemas.microsoft.com/office/drawing/2014/main" id="{B376C79C-1129-4E17-827B-CFD2618DB451}"/>
            </a:ext>
          </a:extLst>
        </xdr:cNvPr>
        <xdr:cNvSpPr>
          <a:spLocks noChangeShapeType="1"/>
        </xdr:cNvSpPr>
      </xdr:nvSpPr>
      <xdr:spPr bwMode="auto">
        <a:xfrm>
          <a:off x="8410575" y="32734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17</xdr:row>
      <xdr:rowOff>88900</xdr:rowOff>
    </xdr:from>
    <xdr:to>
      <xdr:col>16</xdr:col>
      <xdr:colOff>12700</xdr:colOff>
      <xdr:row>17</xdr:row>
      <xdr:rowOff>88900</xdr:rowOff>
    </xdr:to>
    <xdr:sp macro="" textlink="">
      <xdr:nvSpPr>
        <xdr:cNvPr id="2102" name="Line 54">
          <a:extLst>
            <a:ext uri="{FF2B5EF4-FFF2-40B4-BE49-F238E27FC236}">
              <a16:creationId xmlns:a16="http://schemas.microsoft.com/office/drawing/2014/main" id="{C12F5A9E-E2FC-4919-97BC-1CFC53CB09B1}"/>
            </a:ext>
          </a:extLst>
        </xdr:cNvPr>
        <xdr:cNvSpPr>
          <a:spLocks noChangeShapeType="1"/>
        </xdr:cNvSpPr>
      </xdr:nvSpPr>
      <xdr:spPr bwMode="auto">
        <a:xfrm>
          <a:off x="8147050" y="3273425"/>
          <a:ext cx="26352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21</xdr:row>
      <xdr:rowOff>120650</xdr:rowOff>
    </xdr:from>
    <xdr:to>
      <xdr:col>18</xdr:col>
      <xdr:colOff>139700</xdr:colOff>
      <xdr:row>22</xdr:row>
      <xdr:rowOff>82550</xdr:rowOff>
    </xdr:to>
    <xdr:sp macro="" textlink="">
      <xdr:nvSpPr>
        <xdr:cNvPr id="28" name="Triangle 7">
          <a:extLst>
            <a:ext uri="{FF2B5EF4-FFF2-40B4-BE49-F238E27FC236}">
              <a16:creationId xmlns:a16="http://schemas.microsoft.com/office/drawing/2014/main" id="{4FE90F4C-0F02-4957-9043-55965DF251DD}"/>
            </a:ext>
          </a:extLst>
        </xdr:cNvPr>
        <xdr:cNvSpPr/>
      </xdr:nvSpPr>
      <xdr:spPr>
        <a:xfrm rot="16200000">
          <a:off x="9620250" y="41211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22</xdr:row>
      <xdr:rowOff>88900</xdr:rowOff>
    </xdr:from>
    <xdr:to>
      <xdr:col>18</xdr:col>
      <xdr:colOff>12700</xdr:colOff>
      <xdr:row>22</xdr:row>
      <xdr:rowOff>88900</xdr:rowOff>
    </xdr:to>
    <xdr:sp macro="" textlink="">
      <xdr:nvSpPr>
        <xdr:cNvPr id="2103" name="Line 55">
          <a:extLst>
            <a:ext uri="{FF2B5EF4-FFF2-40B4-BE49-F238E27FC236}">
              <a16:creationId xmlns:a16="http://schemas.microsoft.com/office/drawing/2014/main" id="{1BCE745E-F5DB-46F7-9303-B25281A9F431}"/>
            </a:ext>
          </a:extLst>
        </xdr:cNvPr>
        <xdr:cNvSpPr>
          <a:spLocks noChangeShapeType="1"/>
        </xdr:cNvSpPr>
      </xdr:nvSpPr>
      <xdr:spPr bwMode="auto">
        <a:xfrm>
          <a:off x="8410575" y="42100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17</xdr:row>
      <xdr:rowOff>88900</xdr:rowOff>
    </xdr:from>
    <xdr:to>
      <xdr:col>16</xdr:col>
      <xdr:colOff>12700</xdr:colOff>
      <xdr:row>22</xdr:row>
      <xdr:rowOff>88900</xdr:rowOff>
    </xdr:to>
    <xdr:sp macro="" textlink="">
      <xdr:nvSpPr>
        <xdr:cNvPr id="2104" name="Line 56">
          <a:extLst>
            <a:ext uri="{FF2B5EF4-FFF2-40B4-BE49-F238E27FC236}">
              <a16:creationId xmlns:a16="http://schemas.microsoft.com/office/drawing/2014/main" id="{09F98764-2E1A-4E0C-B2F4-1E3254CE8F7F}"/>
            </a:ext>
          </a:extLst>
        </xdr:cNvPr>
        <xdr:cNvSpPr>
          <a:spLocks noChangeShapeType="1"/>
        </xdr:cNvSpPr>
      </xdr:nvSpPr>
      <xdr:spPr bwMode="auto">
        <a:xfrm>
          <a:off x="8147050" y="3273425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603250</xdr:colOff>
      <xdr:row>6</xdr:row>
      <xdr:rowOff>168275</xdr:rowOff>
    </xdr:from>
    <xdr:to>
      <xdr:col>6</xdr:col>
      <xdr:colOff>146050</xdr:colOff>
      <xdr:row>7</xdr:row>
      <xdr:rowOff>133350</xdr:rowOff>
    </xdr:to>
    <xdr:sp macro="" textlink="">
      <xdr:nvSpPr>
        <xdr:cNvPr id="29" name="Circle 0">
          <a:extLst>
            <a:ext uri="{FF2B5EF4-FFF2-40B4-BE49-F238E27FC236}">
              <a16:creationId xmlns:a16="http://schemas.microsoft.com/office/drawing/2014/main" id="{84B9040E-3F7A-4592-8E23-4AC67CF41EA4}"/>
            </a:ext>
          </a:extLst>
        </xdr:cNvPr>
        <xdr:cNvSpPr/>
      </xdr:nvSpPr>
      <xdr:spPr>
        <a:xfrm>
          <a:off x="4711700" y="131127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7</xdr:row>
      <xdr:rowOff>88900</xdr:rowOff>
    </xdr:from>
    <xdr:to>
      <xdr:col>6</xdr:col>
      <xdr:colOff>12700</xdr:colOff>
      <xdr:row>7</xdr:row>
      <xdr:rowOff>88900</xdr:rowOff>
    </xdr:to>
    <xdr:sp macro="" textlink="">
      <xdr:nvSpPr>
        <xdr:cNvPr id="2105" name="Line 57">
          <a:extLst>
            <a:ext uri="{FF2B5EF4-FFF2-40B4-BE49-F238E27FC236}">
              <a16:creationId xmlns:a16="http://schemas.microsoft.com/office/drawing/2014/main" id="{E8300555-CFFB-40AE-BC1B-9813AF7FF8BD}"/>
            </a:ext>
          </a:extLst>
        </xdr:cNvPr>
        <xdr:cNvSpPr>
          <a:spLocks noChangeShapeType="1"/>
        </xdr:cNvSpPr>
      </xdr:nvSpPr>
      <xdr:spPr bwMode="auto">
        <a:xfrm>
          <a:off x="4114800" y="1400175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13</xdr:row>
      <xdr:rowOff>146050</xdr:rowOff>
    </xdr:from>
    <xdr:to>
      <xdr:col>10</xdr:col>
      <xdr:colOff>146050</xdr:colOff>
      <xdr:row>14</xdr:row>
      <xdr:rowOff>107950</xdr:rowOff>
    </xdr:to>
    <xdr:sp macro="" textlink="">
      <xdr:nvSpPr>
        <xdr:cNvPr id="3229" name="Circle 1">
          <a:extLst>
            <a:ext uri="{FF2B5EF4-FFF2-40B4-BE49-F238E27FC236}">
              <a16:creationId xmlns:a16="http://schemas.microsoft.com/office/drawing/2014/main" id="{CDE3F1B6-D22B-4CCF-91B2-ACA06F8DFEC8}"/>
            </a:ext>
          </a:extLst>
        </xdr:cNvPr>
        <xdr:cNvSpPr/>
      </xdr:nvSpPr>
      <xdr:spPr>
        <a:xfrm>
          <a:off x="6480175" y="26225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14</xdr:row>
      <xdr:rowOff>88900</xdr:rowOff>
    </xdr:from>
    <xdr:to>
      <xdr:col>10</xdr:col>
      <xdr:colOff>12700</xdr:colOff>
      <xdr:row>14</xdr:row>
      <xdr:rowOff>88900</xdr:rowOff>
    </xdr:to>
    <xdr:sp macro="" textlink="">
      <xdr:nvSpPr>
        <xdr:cNvPr id="3230" name="Line 148">
          <a:extLst>
            <a:ext uri="{FF2B5EF4-FFF2-40B4-BE49-F238E27FC236}">
              <a16:creationId xmlns:a16="http://schemas.microsoft.com/office/drawing/2014/main" id="{A261EB8B-4E6C-44AD-B4BB-83B27A1406A6}"/>
            </a:ext>
          </a:extLst>
        </xdr:cNvPr>
        <xdr:cNvSpPr>
          <a:spLocks noChangeShapeType="1"/>
        </xdr:cNvSpPr>
      </xdr:nvSpPr>
      <xdr:spPr bwMode="auto">
        <a:xfrm>
          <a:off x="5273675" y="27114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14</xdr:row>
      <xdr:rowOff>88900</xdr:rowOff>
    </xdr:from>
    <xdr:to>
      <xdr:col>8</xdr:col>
      <xdr:colOff>12700</xdr:colOff>
      <xdr:row>26</xdr:row>
      <xdr:rowOff>88900</xdr:rowOff>
    </xdr:to>
    <xdr:sp macro="" textlink="">
      <xdr:nvSpPr>
        <xdr:cNvPr id="3231" name="Line 149">
          <a:extLst>
            <a:ext uri="{FF2B5EF4-FFF2-40B4-BE49-F238E27FC236}">
              <a16:creationId xmlns:a16="http://schemas.microsoft.com/office/drawing/2014/main" id="{896F2798-12C9-465F-A29C-2FAFB03BD478}"/>
            </a:ext>
          </a:extLst>
        </xdr:cNvPr>
        <xdr:cNvSpPr>
          <a:spLocks noChangeShapeType="1"/>
        </xdr:cNvSpPr>
      </xdr:nvSpPr>
      <xdr:spPr bwMode="auto">
        <a:xfrm flipV="1">
          <a:off x="5010150" y="2711450"/>
          <a:ext cx="263525" cy="2247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600075</xdr:colOff>
      <xdr:row>38</xdr:row>
      <xdr:rowOff>66675</xdr:rowOff>
    </xdr:from>
    <xdr:to>
      <xdr:col>10</xdr:col>
      <xdr:colOff>146050</xdr:colOff>
      <xdr:row>39</xdr:row>
      <xdr:rowOff>31750</xdr:rowOff>
    </xdr:to>
    <xdr:sp macro="" textlink="">
      <xdr:nvSpPr>
        <xdr:cNvPr id="3232" name="Circle 2">
          <a:extLst>
            <a:ext uri="{FF2B5EF4-FFF2-40B4-BE49-F238E27FC236}">
              <a16:creationId xmlns:a16="http://schemas.microsoft.com/office/drawing/2014/main" id="{85B171AD-A6E2-4488-ADA6-9F3546008647}"/>
            </a:ext>
          </a:extLst>
        </xdr:cNvPr>
        <xdr:cNvSpPr/>
      </xdr:nvSpPr>
      <xdr:spPr>
        <a:xfrm>
          <a:off x="6480175" y="730567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39</xdr:row>
      <xdr:rowOff>88900</xdr:rowOff>
    </xdr:from>
    <xdr:to>
      <xdr:col>10</xdr:col>
      <xdr:colOff>12700</xdr:colOff>
      <xdr:row>39</xdr:row>
      <xdr:rowOff>88900</xdr:rowOff>
    </xdr:to>
    <xdr:sp macro="" textlink="">
      <xdr:nvSpPr>
        <xdr:cNvPr id="3233" name="Line 150">
          <a:extLst>
            <a:ext uri="{FF2B5EF4-FFF2-40B4-BE49-F238E27FC236}">
              <a16:creationId xmlns:a16="http://schemas.microsoft.com/office/drawing/2014/main" id="{952C7DE9-FB25-49F8-B471-78922259FD59}"/>
            </a:ext>
          </a:extLst>
        </xdr:cNvPr>
        <xdr:cNvSpPr>
          <a:spLocks noChangeShapeType="1"/>
        </xdr:cNvSpPr>
      </xdr:nvSpPr>
      <xdr:spPr bwMode="auto">
        <a:xfrm>
          <a:off x="5273675" y="73945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26</xdr:row>
      <xdr:rowOff>88900</xdr:rowOff>
    </xdr:from>
    <xdr:to>
      <xdr:col>8</xdr:col>
      <xdr:colOff>12700</xdr:colOff>
      <xdr:row>39</xdr:row>
      <xdr:rowOff>88900</xdr:rowOff>
    </xdr:to>
    <xdr:sp macro="" textlink="">
      <xdr:nvSpPr>
        <xdr:cNvPr id="3234" name="Line 151">
          <a:extLst>
            <a:ext uri="{FF2B5EF4-FFF2-40B4-BE49-F238E27FC236}">
              <a16:creationId xmlns:a16="http://schemas.microsoft.com/office/drawing/2014/main" id="{9746F4B4-BF83-44DE-8442-4E46F666C673}"/>
            </a:ext>
          </a:extLst>
        </xdr:cNvPr>
        <xdr:cNvSpPr>
          <a:spLocks noChangeShapeType="1"/>
        </xdr:cNvSpPr>
      </xdr:nvSpPr>
      <xdr:spPr bwMode="auto">
        <a:xfrm>
          <a:off x="5010150" y="4959350"/>
          <a:ext cx="263525" cy="24352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3</xdr:row>
      <xdr:rowOff>177800</xdr:rowOff>
    </xdr:from>
    <xdr:to>
      <xdr:col>14</xdr:col>
      <xdr:colOff>139700</xdr:colOff>
      <xdr:row>4</xdr:row>
      <xdr:rowOff>139700</xdr:rowOff>
    </xdr:to>
    <xdr:sp macro="" textlink="">
      <xdr:nvSpPr>
        <xdr:cNvPr id="3235" name="Circle 3">
          <a:extLst>
            <a:ext uri="{FF2B5EF4-FFF2-40B4-BE49-F238E27FC236}">
              <a16:creationId xmlns:a16="http://schemas.microsoft.com/office/drawing/2014/main" id="{10C0E792-447F-483D-B970-97F6C01E7A9B}"/>
            </a:ext>
          </a:extLst>
        </xdr:cNvPr>
        <xdr:cNvSpPr/>
      </xdr:nvSpPr>
      <xdr:spPr>
        <a:xfrm>
          <a:off x="8115300" y="749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4</xdr:row>
      <xdr:rowOff>88900</xdr:rowOff>
    </xdr:from>
    <xdr:to>
      <xdr:col>14</xdr:col>
      <xdr:colOff>12700</xdr:colOff>
      <xdr:row>4</xdr:row>
      <xdr:rowOff>88900</xdr:rowOff>
    </xdr:to>
    <xdr:sp macro="" textlink="">
      <xdr:nvSpPr>
        <xdr:cNvPr id="3236" name="Line 152">
          <a:extLst>
            <a:ext uri="{FF2B5EF4-FFF2-40B4-BE49-F238E27FC236}">
              <a16:creationId xmlns:a16="http://schemas.microsoft.com/office/drawing/2014/main" id="{EA38F4C8-DA73-49DF-B3A1-A9D3F2F0C081}"/>
            </a:ext>
          </a:extLst>
        </xdr:cNvPr>
        <xdr:cNvSpPr>
          <a:spLocks noChangeShapeType="1"/>
        </xdr:cNvSpPr>
      </xdr:nvSpPr>
      <xdr:spPr bwMode="auto">
        <a:xfrm>
          <a:off x="6908800" y="838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4</xdr:row>
      <xdr:rowOff>88900</xdr:rowOff>
    </xdr:from>
    <xdr:to>
      <xdr:col>12</xdr:col>
      <xdr:colOff>12700</xdr:colOff>
      <xdr:row>14</xdr:row>
      <xdr:rowOff>88900</xdr:rowOff>
    </xdr:to>
    <xdr:sp macro="" textlink="">
      <xdr:nvSpPr>
        <xdr:cNvPr id="3237" name="Line 153">
          <a:extLst>
            <a:ext uri="{FF2B5EF4-FFF2-40B4-BE49-F238E27FC236}">
              <a16:creationId xmlns:a16="http://schemas.microsoft.com/office/drawing/2014/main" id="{F38BFB8D-B354-4477-B462-E84B347596AE}"/>
            </a:ext>
          </a:extLst>
        </xdr:cNvPr>
        <xdr:cNvSpPr>
          <a:spLocks noChangeShapeType="1"/>
        </xdr:cNvSpPr>
      </xdr:nvSpPr>
      <xdr:spPr bwMode="auto">
        <a:xfrm flipV="1">
          <a:off x="6645275" y="838200"/>
          <a:ext cx="263525" cy="1873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13</xdr:row>
      <xdr:rowOff>146050</xdr:rowOff>
    </xdr:from>
    <xdr:to>
      <xdr:col>14</xdr:col>
      <xdr:colOff>139700</xdr:colOff>
      <xdr:row>14</xdr:row>
      <xdr:rowOff>107950</xdr:rowOff>
    </xdr:to>
    <xdr:sp macro="" textlink="">
      <xdr:nvSpPr>
        <xdr:cNvPr id="3238" name="Circle 4">
          <a:extLst>
            <a:ext uri="{FF2B5EF4-FFF2-40B4-BE49-F238E27FC236}">
              <a16:creationId xmlns:a16="http://schemas.microsoft.com/office/drawing/2014/main" id="{FC739E22-C165-4B79-9248-C2701885ACA0}"/>
            </a:ext>
          </a:extLst>
        </xdr:cNvPr>
        <xdr:cNvSpPr/>
      </xdr:nvSpPr>
      <xdr:spPr>
        <a:xfrm>
          <a:off x="8115300" y="26225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14</xdr:row>
      <xdr:rowOff>88900</xdr:rowOff>
    </xdr:from>
    <xdr:to>
      <xdr:col>14</xdr:col>
      <xdr:colOff>12700</xdr:colOff>
      <xdr:row>14</xdr:row>
      <xdr:rowOff>88900</xdr:rowOff>
    </xdr:to>
    <xdr:sp macro="" textlink="">
      <xdr:nvSpPr>
        <xdr:cNvPr id="3239" name="Line 154">
          <a:extLst>
            <a:ext uri="{FF2B5EF4-FFF2-40B4-BE49-F238E27FC236}">
              <a16:creationId xmlns:a16="http://schemas.microsoft.com/office/drawing/2014/main" id="{FB32EC59-5517-4952-B4EC-DA1AC60FAA72}"/>
            </a:ext>
          </a:extLst>
        </xdr:cNvPr>
        <xdr:cNvSpPr>
          <a:spLocks noChangeShapeType="1"/>
        </xdr:cNvSpPr>
      </xdr:nvSpPr>
      <xdr:spPr bwMode="auto">
        <a:xfrm>
          <a:off x="6908800" y="27114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14</xdr:row>
      <xdr:rowOff>88900</xdr:rowOff>
    </xdr:from>
    <xdr:to>
      <xdr:col>12</xdr:col>
      <xdr:colOff>12700</xdr:colOff>
      <xdr:row>14</xdr:row>
      <xdr:rowOff>88900</xdr:rowOff>
    </xdr:to>
    <xdr:sp macro="" textlink="">
      <xdr:nvSpPr>
        <xdr:cNvPr id="3240" name="Line 155">
          <a:extLst>
            <a:ext uri="{FF2B5EF4-FFF2-40B4-BE49-F238E27FC236}">
              <a16:creationId xmlns:a16="http://schemas.microsoft.com/office/drawing/2014/main" id="{6D4BAAB5-91A8-4A78-BB54-7C5A78B22B65}"/>
            </a:ext>
          </a:extLst>
        </xdr:cNvPr>
        <xdr:cNvSpPr>
          <a:spLocks noChangeShapeType="1"/>
        </xdr:cNvSpPr>
      </xdr:nvSpPr>
      <xdr:spPr bwMode="auto">
        <a:xfrm>
          <a:off x="6645275" y="2711450"/>
          <a:ext cx="26352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23</xdr:row>
      <xdr:rowOff>114300</xdr:rowOff>
    </xdr:from>
    <xdr:to>
      <xdr:col>14</xdr:col>
      <xdr:colOff>139700</xdr:colOff>
      <xdr:row>24</xdr:row>
      <xdr:rowOff>76200</xdr:rowOff>
    </xdr:to>
    <xdr:sp macro="" textlink="">
      <xdr:nvSpPr>
        <xdr:cNvPr id="3241" name="Circle 5">
          <a:extLst>
            <a:ext uri="{FF2B5EF4-FFF2-40B4-BE49-F238E27FC236}">
              <a16:creationId xmlns:a16="http://schemas.microsoft.com/office/drawing/2014/main" id="{BF9B66A4-DEF3-4700-9ED4-58B49C79FB61}"/>
            </a:ext>
          </a:extLst>
        </xdr:cNvPr>
        <xdr:cNvSpPr/>
      </xdr:nvSpPr>
      <xdr:spPr>
        <a:xfrm>
          <a:off x="8115300" y="44958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24</xdr:row>
      <xdr:rowOff>88900</xdr:rowOff>
    </xdr:from>
    <xdr:to>
      <xdr:col>14</xdr:col>
      <xdr:colOff>12700</xdr:colOff>
      <xdr:row>24</xdr:row>
      <xdr:rowOff>88900</xdr:rowOff>
    </xdr:to>
    <xdr:sp macro="" textlink="">
      <xdr:nvSpPr>
        <xdr:cNvPr id="3242" name="Line 156">
          <a:extLst>
            <a:ext uri="{FF2B5EF4-FFF2-40B4-BE49-F238E27FC236}">
              <a16:creationId xmlns:a16="http://schemas.microsoft.com/office/drawing/2014/main" id="{91D6BCAA-1898-477A-A638-C6CE48C6BC6E}"/>
            </a:ext>
          </a:extLst>
        </xdr:cNvPr>
        <xdr:cNvSpPr>
          <a:spLocks noChangeShapeType="1"/>
        </xdr:cNvSpPr>
      </xdr:nvSpPr>
      <xdr:spPr bwMode="auto">
        <a:xfrm>
          <a:off x="6908800" y="4584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14</xdr:row>
      <xdr:rowOff>88900</xdr:rowOff>
    </xdr:from>
    <xdr:to>
      <xdr:col>12</xdr:col>
      <xdr:colOff>12700</xdr:colOff>
      <xdr:row>24</xdr:row>
      <xdr:rowOff>88900</xdr:rowOff>
    </xdr:to>
    <xdr:sp macro="" textlink="">
      <xdr:nvSpPr>
        <xdr:cNvPr id="3243" name="Line 157">
          <a:extLst>
            <a:ext uri="{FF2B5EF4-FFF2-40B4-BE49-F238E27FC236}">
              <a16:creationId xmlns:a16="http://schemas.microsoft.com/office/drawing/2014/main" id="{FEC78B36-6A80-400A-948D-7EE1E8E6350C}"/>
            </a:ext>
          </a:extLst>
        </xdr:cNvPr>
        <xdr:cNvSpPr>
          <a:spLocks noChangeShapeType="1"/>
        </xdr:cNvSpPr>
      </xdr:nvSpPr>
      <xdr:spPr bwMode="auto">
        <a:xfrm>
          <a:off x="6645275" y="2711450"/>
          <a:ext cx="263525" cy="1873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33</xdr:row>
      <xdr:rowOff>82550</xdr:rowOff>
    </xdr:from>
    <xdr:to>
      <xdr:col>14</xdr:col>
      <xdr:colOff>139700</xdr:colOff>
      <xdr:row>34</xdr:row>
      <xdr:rowOff>44450</xdr:rowOff>
    </xdr:to>
    <xdr:sp macro="" textlink="">
      <xdr:nvSpPr>
        <xdr:cNvPr id="3244" name="Circle 6">
          <a:extLst>
            <a:ext uri="{FF2B5EF4-FFF2-40B4-BE49-F238E27FC236}">
              <a16:creationId xmlns:a16="http://schemas.microsoft.com/office/drawing/2014/main" id="{BCB3C516-FF10-4715-AAF5-807F5D15675C}"/>
            </a:ext>
          </a:extLst>
        </xdr:cNvPr>
        <xdr:cNvSpPr/>
      </xdr:nvSpPr>
      <xdr:spPr>
        <a:xfrm>
          <a:off x="8115300" y="63690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34</xdr:row>
      <xdr:rowOff>88900</xdr:rowOff>
    </xdr:from>
    <xdr:to>
      <xdr:col>14</xdr:col>
      <xdr:colOff>12700</xdr:colOff>
      <xdr:row>34</xdr:row>
      <xdr:rowOff>88900</xdr:rowOff>
    </xdr:to>
    <xdr:sp macro="" textlink="">
      <xdr:nvSpPr>
        <xdr:cNvPr id="3245" name="Line 158">
          <a:extLst>
            <a:ext uri="{FF2B5EF4-FFF2-40B4-BE49-F238E27FC236}">
              <a16:creationId xmlns:a16="http://schemas.microsoft.com/office/drawing/2014/main" id="{841AC7CF-02AD-4000-85ED-462B6FB6C758}"/>
            </a:ext>
          </a:extLst>
        </xdr:cNvPr>
        <xdr:cNvSpPr>
          <a:spLocks noChangeShapeType="1"/>
        </xdr:cNvSpPr>
      </xdr:nvSpPr>
      <xdr:spPr bwMode="auto">
        <a:xfrm>
          <a:off x="6908800" y="64579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34</xdr:row>
      <xdr:rowOff>88900</xdr:rowOff>
    </xdr:from>
    <xdr:to>
      <xdr:col>12</xdr:col>
      <xdr:colOff>12700</xdr:colOff>
      <xdr:row>39</xdr:row>
      <xdr:rowOff>88900</xdr:rowOff>
    </xdr:to>
    <xdr:sp macro="" textlink="">
      <xdr:nvSpPr>
        <xdr:cNvPr id="3246" name="Line 159">
          <a:extLst>
            <a:ext uri="{FF2B5EF4-FFF2-40B4-BE49-F238E27FC236}">
              <a16:creationId xmlns:a16="http://schemas.microsoft.com/office/drawing/2014/main" id="{819A9A47-2D48-45B4-9B85-B077A6FFB601}"/>
            </a:ext>
          </a:extLst>
        </xdr:cNvPr>
        <xdr:cNvSpPr>
          <a:spLocks noChangeShapeType="1"/>
        </xdr:cNvSpPr>
      </xdr:nvSpPr>
      <xdr:spPr bwMode="auto">
        <a:xfrm flipV="1">
          <a:off x="6645275" y="6457950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43</xdr:row>
      <xdr:rowOff>50800</xdr:rowOff>
    </xdr:from>
    <xdr:to>
      <xdr:col>14</xdr:col>
      <xdr:colOff>139700</xdr:colOff>
      <xdr:row>44</xdr:row>
      <xdr:rowOff>12700</xdr:rowOff>
    </xdr:to>
    <xdr:sp macro="" textlink="">
      <xdr:nvSpPr>
        <xdr:cNvPr id="3247" name="Circle 7">
          <a:extLst>
            <a:ext uri="{FF2B5EF4-FFF2-40B4-BE49-F238E27FC236}">
              <a16:creationId xmlns:a16="http://schemas.microsoft.com/office/drawing/2014/main" id="{074E50FD-AE4B-46DF-9753-2DFC8F3CEEAA}"/>
            </a:ext>
          </a:extLst>
        </xdr:cNvPr>
        <xdr:cNvSpPr/>
      </xdr:nvSpPr>
      <xdr:spPr>
        <a:xfrm>
          <a:off x="8115300" y="8242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44</xdr:row>
      <xdr:rowOff>88900</xdr:rowOff>
    </xdr:from>
    <xdr:to>
      <xdr:col>14</xdr:col>
      <xdr:colOff>12700</xdr:colOff>
      <xdr:row>44</xdr:row>
      <xdr:rowOff>88900</xdr:rowOff>
    </xdr:to>
    <xdr:sp macro="" textlink="">
      <xdr:nvSpPr>
        <xdr:cNvPr id="3248" name="Line 160">
          <a:extLst>
            <a:ext uri="{FF2B5EF4-FFF2-40B4-BE49-F238E27FC236}">
              <a16:creationId xmlns:a16="http://schemas.microsoft.com/office/drawing/2014/main" id="{9713D3DE-485E-4D0C-ABE9-4AF5B5B40684}"/>
            </a:ext>
          </a:extLst>
        </xdr:cNvPr>
        <xdr:cNvSpPr>
          <a:spLocks noChangeShapeType="1"/>
        </xdr:cNvSpPr>
      </xdr:nvSpPr>
      <xdr:spPr bwMode="auto">
        <a:xfrm>
          <a:off x="6908800" y="8331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39</xdr:row>
      <xdr:rowOff>88900</xdr:rowOff>
    </xdr:from>
    <xdr:to>
      <xdr:col>12</xdr:col>
      <xdr:colOff>12700</xdr:colOff>
      <xdr:row>44</xdr:row>
      <xdr:rowOff>88900</xdr:rowOff>
    </xdr:to>
    <xdr:sp macro="" textlink="">
      <xdr:nvSpPr>
        <xdr:cNvPr id="3249" name="Line 161">
          <a:extLst>
            <a:ext uri="{FF2B5EF4-FFF2-40B4-BE49-F238E27FC236}">
              <a16:creationId xmlns:a16="http://schemas.microsoft.com/office/drawing/2014/main" id="{3E572B42-E078-4831-B575-8CA02C546887}"/>
            </a:ext>
          </a:extLst>
        </xdr:cNvPr>
        <xdr:cNvSpPr>
          <a:spLocks noChangeShapeType="1"/>
        </xdr:cNvSpPr>
      </xdr:nvSpPr>
      <xdr:spPr bwMode="auto">
        <a:xfrm>
          <a:off x="6645275" y="7394575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1</xdr:row>
      <xdr:rowOff>184150</xdr:rowOff>
    </xdr:from>
    <xdr:to>
      <xdr:col>18</xdr:col>
      <xdr:colOff>139700</xdr:colOff>
      <xdr:row>2</xdr:row>
      <xdr:rowOff>146050</xdr:rowOff>
    </xdr:to>
    <xdr:sp macro="" textlink="">
      <xdr:nvSpPr>
        <xdr:cNvPr id="3250" name="Triangle 8">
          <a:extLst>
            <a:ext uri="{FF2B5EF4-FFF2-40B4-BE49-F238E27FC236}">
              <a16:creationId xmlns:a16="http://schemas.microsoft.com/office/drawing/2014/main" id="{FF8DFF7E-1561-44B8-8E33-5839EE0F49E6}"/>
            </a:ext>
          </a:extLst>
        </xdr:cNvPr>
        <xdr:cNvSpPr/>
      </xdr:nvSpPr>
      <xdr:spPr>
        <a:xfrm rot="16200000">
          <a:off x="975360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2</xdr:row>
      <xdr:rowOff>88900</xdr:rowOff>
    </xdr:from>
    <xdr:to>
      <xdr:col>18</xdr:col>
      <xdr:colOff>12700</xdr:colOff>
      <xdr:row>2</xdr:row>
      <xdr:rowOff>88900</xdr:rowOff>
    </xdr:to>
    <xdr:sp macro="" textlink="">
      <xdr:nvSpPr>
        <xdr:cNvPr id="3251" name="Line 162">
          <a:extLst>
            <a:ext uri="{FF2B5EF4-FFF2-40B4-BE49-F238E27FC236}">
              <a16:creationId xmlns:a16="http://schemas.microsoft.com/office/drawing/2014/main" id="{59798060-ED88-4E4A-A2F0-1E4616BB9D50}"/>
            </a:ext>
          </a:extLst>
        </xdr:cNvPr>
        <xdr:cNvSpPr>
          <a:spLocks noChangeShapeType="1"/>
        </xdr:cNvSpPr>
      </xdr:nvSpPr>
      <xdr:spPr bwMode="auto">
        <a:xfrm>
          <a:off x="8543925" y="4635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2</xdr:row>
      <xdr:rowOff>88900</xdr:rowOff>
    </xdr:from>
    <xdr:to>
      <xdr:col>16</xdr:col>
      <xdr:colOff>12700</xdr:colOff>
      <xdr:row>4</xdr:row>
      <xdr:rowOff>88900</xdr:rowOff>
    </xdr:to>
    <xdr:sp macro="" textlink="">
      <xdr:nvSpPr>
        <xdr:cNvPr id="3252" name="Line 163">
          <a:extLst>
            <a:ext uri="{FF2B5EF4-FFF2-40B4-BE49-F238E27FC236}">
              <a16:creationId xmlns:a16="http://schemas.microsoft.com/office/drawing/2014/main" id="{1D4E5122-8377-4ABF-90A7-370C29D3D85D}"/>
            </a:ext>
          </a:extLst>
        </xdr:cNvPr>
        <xdr:cNvSpPr>
          <a:spLocks noChangeShapeType="1"/>
        </xdr:cNvSpPr>
      </xdr:nvSpPr>
      <xdr:spPr bwMode="auto">
        <a:xfrm flipV="1">
          <a:off x="8280400" y="46355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6</xdr:row>
      <xdr:rowOff>171450</xdr:rowOff>
    </xdr:from>
    <xdr:to>
      <xdr:col>18</xdr:col>
      <xdr:colOff>139700</xdr:colOff>
      <xdr:row>7</xdr:row>
      <xdr:rowOff>133350</xdr:rowOff>
    </xdr:to>
    <xdr:sp macro="" textlink="">
      <xdr:nvSpPr>
        <xdr:cNvPr id="3253" name="Triangle 9">
          <a:extLst>
            <a:ext uri="{FF2B5EF4-FFF2-40B4-BE49-F238E27FC236}">
              <a16:creationId xmlns:a16="http://schemas.microsoft.com/office/drawing/2014/main" id="{24C10825-0F67-43B1-9786-D0B5298E7C15}"/>
            </a:ext>
          </a:extLst>
        </xdr:cNvPr>
        <xdr:cNvSpPr/>
      </xdr:nvSpPr>
      <xdr:spPr>
        <a:xfrm rot="16200000">
          <a:off x="9753600" y="13144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7</xdr:row>
      <xdr:rowOff>88900</xdr:rowOff>
    </xdr:from>
    <xdr:to>
      <xdr:col>18</xdr:col>
      <xdr:colOff>12700</xdr:colOff>
      <xdr:row>7</xdr:row>
      <xdr:rowOff>88900</xdr:rowOff>
    </xdr:to>
    <xdr:sp macro="" textlink="">
      <xdr:nvSpPr>
        <xdr:cNvPr id="3254" name="Line 164">
          <a:extLst>
            <a:ext uri="{FF2B5EF4-FFF2-40B4-BE49-F238E27FC236}">
              <a16:creationId xmlns:a16="http://schemas.microsoft.com/office/drawing/2014/main" id="{3FDDCF95-AA01-4D15-A34E-3812F0D25687}"/>
            </a:ext>
          </a:extLst>
        </xdr:cNvPr>
        <xdr:cNvSpPr>
          <a:spLocks noChangeShapeType="1"/>
        </xdr:cNvSpPr>
      </xdr:nvSpPr>
      <xdr:spPr bwMode="auto">
        <a:xfrm>
          <a:off x="8543925" y="14001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4</xdr:row>
      <xdr:rowOff>88900</xdr:rowOff>
    </xdr:from>
    <xdr:to>
      <xdr:col>16</xdr:col>
      <xdr:colOff>12700</xdr:colOff>
      <xdr:row>7</xdr:row>
      <xdr:rowOff>88900</xdr:rowOff>
    </xdr:to>
    <xdr:sp macro="" textlink="">
      <xdr:nvSpPr>
        <xdr:cNvPr id="3255" name="Line 165">
          <a:extLst>
            <a:ext uri="{FF2B5EF4-FFF2-40B4-BE49-F238E27FC236}">
              <a16:creationId xmlns:a16="http://schemas.microsoft.com/office/drawing/2014/main" id="{49C11FED-B627-4118-87ED-16824E34112D}"/>
            </a:ext>
          </a:extLst>
        </xdr:cNvPr>
        <xdr:cNvSpPr>
          <a:spLocks noChangeShapeType="1"/>
        </xdr:cNvSpPr>
      </xdr:nvSpPr>
      <xdr:spPr bwMode="auto">
        <a:xfrm>
          <a:off x="8280400" y="83820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11</xdr:row>
      <xdr:rowOff>152400</xdr:rowOff>
    </xdr:from>
    <xdr:to>
      <xdr:col>18</xdr:col>
      <xdr:colOff>139700</xdr:colOff>
      <xdr:row>12</xdr:row>
      <xdr:rowOff>114300</xdr:rowOff>
    </xdr:to>
    <xdr:sp macro="" textlink="">
      <xdr:nvSpPr>
        <xdr:cNvPr id="3256" name="Triangle 10">
          <a:extLst>
            <a:ext uri="{FF2B5EF4-FFF2-40B4-BE49-F238E27FC236}">
              <a16:creationId xmlns:a16="http://schemas.microsoft.com/office/drawing/2014/main" id="{22609CD8-5899-4151-B575-A867A5CCE047}"/>
            </a:ext>
          </a:extLst>
        </xdr:cNvPr>
        <xdr:cNvSpPr/>
      </xdr:nvSpPr>
      <xdr:spPr>
        <a:xfrm rot="16200000">
          <a:off x="975360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12</xdr:row>
      <xdr:rowOff>88900</xdr:rowOff>
    </xdr:from>
    <xdr:to>
      <xdr:col>18</xdr:col>
      <xdr:colOff>12700</xdr:colOff>
      <xdr:row>12</xdr:row>
      <xdr:rowOff>88900</xdr:rowOff>
    </xdr:to>
    <xdr:sp macro="" textlink="">
      <xdr:nvSpPr>
        <xdr:cNvPr id="3257" name="Line 166">
          <a:extLst>
            <a:ext uri="{FF2B5EF4-FFF2-40B4-BE49-F238E27FC236}">
              <a16:creationId xmlns:a16="http://schemas.microsoft.com/office/drawing/2014/main" id="{3B6A60E8-4F38-4A54-8B57-5DE174EFEECA}"/>
            </a:ext>
          </a:extLst>
        </xdr:cNvPr>
        <xdr:cNvSpPr>
          <a:spLocks noChangeShapeType="1"/>
        </xdr:cNvSpPr>
      </xdr:nvSpPr>
      <xdr:spPr bwMode="auto">
        <a:xfrm>
          <a:off x="8543925" y="2336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12</xdr:row>
      <xdr:rowOff>88900</xdr:rowOff>
    </xdr:from>
    <xdr:to>
      <xdr:col>16</xdr:col>
      <xdr:colOff>12700</xdr:colOff>
      <xdr:row>14</xdr:row>
      <xdr:rowOff>88900</xdr:rowOff>
    </xdr:to>
    <xdr:sp macro="" textlink="">
      <xdr:nvSpPr>
        <xdr:cNvPr id="3258" name="Line 167">
          <a:extLst>
            <a:ext uri="{FF2B5EF4-FFF2-40B4-BE49-F238E27FC236}">
              <a16:creationId xmlns:a16="http://schemas.microsoft.com/office/drawing/2014/main" id="{A5B9636D-448E-4102-811E-EAFBC47DCD37}"/>
            </a:ext>
          </a:extLst>
        </xdr:cNvPr>
        <xdr:cNvSpPr>
          <a:spLocks noChangeShapeType="1"/>
        </xdr:cNvSpPr>
      </xdr:nvSpPr>
      <xdr:spPr bwMode="auto">
        <a:xfrm flipV="1">
          <a:off x="8280400" y="233680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16</xdr:row>
      <xdr:rowOff>139700</xdr:rowOff>
    </xdr:from>
    <xdr:to>
      <xdr:col>18</xdr:col>
      <xdr:colOff>139700</xdr:colOff>
      <xdr:row>17</xdr:row>
      <xdr:rowOff>101600</xdr:rowOff>
    </xdr:to>
    <xdr:sp macro="" textlink="">
      <xdr:nvSpPr>
        <xdr:cNvPr id="3259" name="Triangle 11">
          <a:extLst>
            <a:ext uri="{FF2B5EF4-FFF2-40B4-BE49-F238E27FC236}">
              <a16:creationId xmlns:a16="http://schemas.microsoft.com/office/drawing/2014/main" id="{3F841590-58E1-4EBA-8A77-76587735EB77}"/>
            </a:ext>
          </a:extLst>
        </xdr:cNvPr>
        <xdr:cNvSpPr/>
      </xdr:nvSpPr>
      <xdr:spPr>
        <a:xfrm rot="16200000">
          <a:off x="9753600" y="31877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17</xdr:row>
      <xdr:rowOff>88900</xdr:rowOff>
    </xdr:from>
    <xdr:to>
      <xdr:col>18</xdr:col>
      <xdr:colOff>12700</xdr:colOff>
      <xdr:row>17</xdr:row>
      <xdr:rowOff>88900</xdr:rowOff>
    </xdr:to>
    <xdr:sp macro="" textlink="">
      <xdr:nvSpPr>
        <xdr:cNvPr id="3260" name="Line 168">
          <a:extLst>
            <a:ext uri="{FF2B5EF4-FFF2-40B4-BE49-F238E27FC236}">
              <a16:creationId xmlns:a16="http://schemas.microsoft.com/office/drawing/2014/main" id="{4F7E6271-8D3A-4186-B241-C7D2D8B7D7DE}"/>
            </a:ext>
          </a:extLst>
        </xdr:cNvPr>
        <xdr:cNvSpPr>
          <a:spLocks noChangeShapeType="1"/>
        </xdr:cNvSpPr>
      </xdr:nvSpPr>
      <xdr:spPr bwMode="auto">
        <a:xfrm>
          <a:off x="8543925" y="32734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14</xdr:row>
      <xdr:rowOff>88900</xdr:rowOff>
    </xdr:from>
    <xdr:to>
      <xdr:col>16</xdr:col>
      <xdr:colOff>12700</xdr:colOff>
      <xdr:row>17</xdr:row>
      <xdr:rowOff>88900</xdr:rowOff>
    </xdr:to>
    <xdr:sp macro="" textlink="">
      <xdr:nvSpPr>
        <xdr:cNvPr id="3261" name="Line 169">
          <a:extLst>
            <a:ext uri="{FF2B5EF4-FFF2-40B4-BE49-F238E27FC236}">
              <a16:creationId xmlns:a16="http://schemas.microsoft.com/office/drawing/2014/main" id="{29A5A8FD-B345-4C06-A172-F76199BF428D}"/>
            </a:ext>
          </a:extLst>
        </xdr:cNvPr>
        <xdr:cNvSpPr>
          <a:spLocks noChangeShapeType="1"/>
        </xdr:cNvSpPr>
      </xdr:nvSpPr>
      <xdr:spPr bwMode="auto">
        <a:xfrm>
          <a:off x="8280400" y="271145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21</xdr:row>
      <xdr:rowOff>120650</xdr:rowOff>
    </xdr:from>
    <xdr:to>
      <xdr:col>18</xdr:col>
      <xdr:colOff>139700</xdr:colOff>
      <xdr:row>22</xdr:row>
      <xdr:rowOff>82550</xdr:rowOff>
    </xdr:to>
    <xdr:sp macro="" textlink="">
      <xdr:nvSpPr>
        <xdr:cNvPr id="3262" name="Triangle 12">
          <a:extLst>
            <a:ext uri="{FF2B5EF4-FFF2-40B4-BE49-F238E27FC236}">
              <a16:creationId xmlns:a16="http://schemas.microsoft.com/office/drawing/2014/main" id="{442AC616-F6AC-43F6-8FB4-11D4D2341F2B}"/>
            </a:ext>
          </a:extLst>
        </xdr:cNvPr>
        <xdr:cNvSpPr/>
      </xdr:nvSpPr>
      <xdr:spPr>
        <a:xfrm rot="16200000">
          <a:off x="9753600" y="41211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22</xdr:row>
      <xdr:rowOff>88900</xdr:rowOff>
    </xdr:from>
    <xdr:to>
      <xdr:col>18</xdr:col>
      <xdr:colOff>12700</xdr:colOff>
      <xdr:row>22</xdr:row>
      <xdr:rowOff>88900</xdr:rowOff>
    </xdr:to>
    <xdr:sp macro="" textlink="">
      <xdr:nvSpPr>
        <xdr:cNvPr id="3263" name="Line 170">
          <a:extLst>
            <a:ext uri="{FF2B5EF4-FFF2-40B4-BE49-F238E27FC236}">
              <a16:creationId xmlns:a16="http://schemas.microsoft.com/office/drawing/2014/main" id="{1FCDAE3B-AA4C-4338-9C7A-BF07E192D136}"/>
            </a:ext>
          </a:extLst>
        </xdr:cNvPr>
        <xdr:cNvSpPr>
          <a:spLocks noChangeShapeType="1"/>
        </xdr:cNvSpPr>
      </xdr:nvSpPr>
      <xdr:spPr bwMode="auto">
        <a:xfrm>
          <a:off x="8543925" y="42100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22</xdr:row>
      <xdr:rowOff>88900</xdr:rowOff>
    </xdr:from>
    <xdr:to>
      <xdr:col>16</xdr:col>
      <xdr:colOff>12700</xdr:colOff>
      <xdr:row>24</xdr:row>
      <xdr:rowOff>88900</xdr:rowOff>
    </xdr:to>
    <xdr:sp macro="" textlink="">
      <xdr:nvSpPr>
        <xdr:cNvPr id="3264" name="Line 171">
          <a:extLst>
            <a:ext uri="{FF2B5EF4-FFF2-40B4-BE49-F238E27FC236}">
              <a16:creationId xmlns:a16="http://schemas.microsoft.com/office/drawing/2014/main" id="{5482B605-A51C-4839-8F01-AC70C29149A8}"/>
            </a:ext>
          </a:extLst>
        </xdr:cNvPr>
        <xdr:cNvSpPr>
          <a:spLocks noChangeShapeType="1"/>
        </xdr:cNvSpPr>
      </xdr:nvSpPr>
      <xdr:spPr bwMode="auto">
        <a:xfrm flipV="1">
          <a:off x="8280400" y="421005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26</xdr:row>
      <xdr:rowOff>107950</xdr:rowOff>
    </xdr:from>
    <xdr:to>
      <xdr:col>18</xdr:col>
      <xdr:colOff>139700</xdr:colOff>
      <xdr:row>27</xdr:row>
      <xdr:rowOff>69850</xdr:rowOff>
    </xdr:to>
    <xdr:sp macro="" textlink="">
      <xdr:nvSpPr>
        <xdr:cNvPr id="3265" name="Triangle 13">
          <a:extLst>
            <a:ext uri="{FF2B5EF4-FFF2-40B4-BE49-F238E27FC236}">
              <a16:creationId xmlns:a16="http://schemas.microsoft.com/office/drawing/2014/main" id="{8768DCD4-4975-4426-A6B0-1D72B718BBCD}"/>
            </a:ext>
          </a:extLst>
        </xdr:cNvPr>
        <xdr:cNvSpPr/>
      </xdr:nvSpPr>
      <xdr:spPr>
        <a:xfrm rot="16200000">
          <a:off x="9753600" y="50609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27</xdr:row>
      <xdr:rowOff>88900</xdr:rowOff>
    </xdr:from>
    <xdr:to>
      <xdr:col>18</xdr:col>
      <xdr:colOff>12700</xdr:colOff>
      <xdr:row>27</xdr:row>
      <xdr:rowOff>88900</xdr:rowOff>
    </xdr:to>
    <xdr:sp macro="" textlink="">
      <xdr:nvSpPr>
        <xdr:cNvPr id="3266" name="Line 172">
          <a:extLst>
            <a:ext uri="{FF2B5EF4-FFF2-40B4-BE49-F238E27FC236}">
              <a16:creationId xmlns:a16="http://schemas.microsoft.com/office/drawing/2014/main" id="{580D8360-F305-40BD-8E01-EA1873972326}"/>
            </a:ext>
          </a:extLst>
        </xdr:cNvPr>
        <xdr:cNvSpPr>
          <a:spLocks noChangeShapeType="1"/>
        </xdr:cNvSpPr>
      </xdr:nvSpPr>
      <xdr:spPr bwMode="auto">
        <a:xfrm>
          <a:off x="8543925" y="51466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24</xdr:row>
      <xdr:rowOff>88900</xdr:rowOff>
    </xdr:from>
    <xdr:to>
      <xdr:col>16</xdr:col>
      <xdr:colOff>12700</xdr:colOff>
      <xdr:row>27</xdr:row>
      <xdr:rowOff>88900</xdr:rowOff>
    </xdr:to>
    <xdr:sp macro="" textlink="">
      <xdr:nvSpPr>
        <xdr:cNvPr id="3267" name="Line 173">
          <a:extLst>
            <a:ext uri="{FF2B5EF4-FFF2-40B4-BE49-F238E27FC236}">
              <a16:creationId xmlns:a16="http://schemas.microsoft.com/office/drawing/2014/main" id="{D87B6842-F18B-4828-B6D5-6B1B992DD1CB}"/>
            </a:ext>
          </a:extLst>
        </xdr:cNvPr>
        <xdr:cNvSpPr>
          <a:spLocks noChangeShapeType="1"/>
        </xdr:cNvSpPr>
      </xdr:nvSpPr>
      <xdr:spPr bwMode="auto">
        <a:xfrm>
          <a:off x="8280400" y="458470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31</xdr:row>
      <xdr:rowOff>88900</xdr:rowOff>
    </xdr:from>
    <xdr:to>
      <xdr:col>18</xdr:col>
      <xdr:colOff>139700</xdr:colOff>
      <xdr:row>32</xdr:row>
      <xdr:rowOff>50800</xdr:rowOff>
    </xdr:to>
    <xdr:sp macro="" textlink="">
      <xdr:nvSpPr>
        <xdr:cNvPr id="3268" name="Triangle 14">
          <a:extLst>
            <a:ext uri="{FF2B5EF4-FFF2-40B4-BE49-F238E27FC236}">
              <a16:creationId xmlns:a16="http://schemas.microsoft.com/office/drawing/2014/main" id="{462AC823-E796-482A-B9F4-ACEF99C55622}"/>
            </a:ext>
          </a:extLst>
        </xdr:cNvPr>
        <xdr:cNvSpPr/>
      </xdr:nvSpPr>
      <xdr:spPr>
        <a:xfrm rot="16200000">
          <a:off x="9753600" y="5994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32</xdr:row>
      <xdr:rowOff>88900</xdr:rowOff>
    </xdr:from>
    <xdr:to>
      <xdr:col>18</xdr:col>
      <xdr:colOff>12700</xdr:colOff>
      <xdr:row>32</xdr:row>
      <xdr:rowOff>88900</xdr:rowOff>
    </xdr:to>
    <xdr:sp macro="" textlink="">
      <xdr:nvSpPr>
        <xdr:cNvPr id="3269" name="Line 174">
          <a:extLst>
            <a:ext uri="{FF2B5EF4-FFF2-40B4-BE49-F238E27FC236}">
              <a16:creationId xmlns:a16="http://schemas.microsoft.com/office/drawing/2014/main" id="{E3C3071C-DD80-434C-AF01-3A8E23B4A7E1}"/>
            </a:ext>
          </a:extLst>
        </xdr:cNvPr>
        <xdr:cNvSpPr>
          <a:spLocks noChangeShapeType="1"/>
        </xdr:cNvSpPr>
      </xdr:nvSpPr>
      <xdr:spPr bwMode="auto">
        <a:xfrm>
          <a:off x="8543925" y="60833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32</xdr:row>
      <xdr:rowOff>88900</xdr:rowOff>
    </xdr:from>
    <xdr:to>
      <xdr:col>16</xdr:col>
      <xdr:colOff>12700</xdr:colOff>
      <xdr:row>34</xdr:row>
      <xdr:rowOff>88900</xdr:rowOff>
    </xdr:to>
    <xdr:sp macro="" textlink="">
      <xdr:nvSpPr>
        <xdr:cNvPr id="3270" name="Line 175">
          <a:extLst>
            <a:ext uri="{FF2B5EF4-FFF2-40B4-BE49-F238E27FC236}">
              <a16:creationId xmlns:a16="http://schemas.microsoft.com/office/drawing/2014/main" id="{8B2596A8-D7BA-4ABA-9CE0-CA0F1F4D099E}"/>
            </a:ext>
          </a:extLst>
        </xdr:cNvPr>
        <xdr:cNvSpPr>
          <a:spLocks noChangeShapeType="1"/>
        </xdr:cNvSpPr>
      </xdr:nvSpPr>
      <xdr:spPr bwMode="auto">
        <a:xfrm flipV="1">
          <a:off x="8280400" y="608330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36</xdr:row>
      <xdr:rowOff>76200</xdr:rowOff>
    </xdr:from>
    <xdr:to>
      <xdr:col>18</xdr:col>
      <xdr:colOff>139700</xdr:colOff>
      <xdr:row>37</xdr:row>
      <xdr:rowOff>38100</xdr:rowOff>
    </xdr:to>
    <xdr:sp macro="" textlink="">
      <xdr:nvSpPr>
        <xdr:cNvPr id="3271" name="Triangle 15">
          <a:extLst>
            <a:ext uri="{FF2B5EF4-FFF2-40B4-BE49-F238E27FC236}">
              <a16:creationId xmlns:a16="http://schemas.microsoft.com/office/drawing/2014/main" id="{3431EBD5-60C6-4176-94A1-37FA707F2E8D}"/>
            </a:ext>
          </a:extLst>
        </xdr:cNvPr>
        <xdr:cNvSpPr/>
      </xdr:nvSpPr>
      <xdr:spPr>
        <a:xfrm rot="16200000">
          <a:off x="9753600" y="6934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37</xdr:row>
      <xdr:rowOff>88900</xdr:rowOff>
    </xdr:from>
    <xdr:to>
      <xdr:col>18</xdr:col>
      <xdr:colOff>12700</xdr:colOff>
      <xdr:row>37</xdr:row>
      <xdr:rowOff>88900</xdr:rowOff>
    </xdr:to>
    <xdr:sp macro="" textlink="">
      <xdr:nvSpPr>
        <xdr:cNvPr id="3272" name="Line 176">
          <a:extLst>
            <a:ext uri="{FF2B5EF4-FFF2-40B4-BE49-F238E27FC236}">
              <a16:creationId xmlns:a16="http://schemas.microsoft.com/office/drawing/2014/main" id="{23AA2829-73BE-4663-9D69-D45703C8FE1B}"/>
            </a:ext>
          </a:extLst>
        </xdr:cNvPr>
        <xdr:cNvSpPr>
          <a:spLocks noChangeShapeType="1"/>
        </xdr:cNvSpPr>
      </xdr:nvSpPr>
      <xdr:spPr bwMode="auto">
        <a:xfrm>
          <a:off x="8543925" y="70199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34</xdr:row>
      <xdr:rowOff>88900</xdr:rowOff>
    </xdr:from>
    <xdr:to>
      <xdr:col>16</xdr:col>
      <xdr:colOff>12700</xdr:colOff>
      <xdr:row>37</xdr:row>
      <xdr:rowOff>88900</xdr:rowOff>
    </xdr:to>
    <xdr:sp macro="" textlink="">
      <xdr:nvSpPr>
        <xdr:cNvPr id="3273" name="Line 177">
          <a:extLst>
            <a:ext uri="{FF2B5EF4-FFF2-40B4-BE49-F238E27FC236}">
              <a16:creationId xmlns:a16="http://schemas.microsoft.com/office/drawing/2014/main" id="{8B5D39DB-0F03-4473-BDE9-209B09B4F41C}"/>
            </a:ext>
          </a:extLst>
        </xdr:cNvPr>
        <xdr:cNvSpPr>
          <a:spLocks noChangeShapeType="1"/>
        </xdr:cNvSpPr>
      </xdr:nvSpPr>
      <xdr:spPr bwMode="auto">
        <a:xfrm>
          <a:off x="8280400" y="645795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41</xdr:row>
      <xdr:rowOff>57150</xdr:rowOff>
    </xdr:from>
    <xdr:to>
      <xdr:col>18</xdr:col>
      <xdr:colOff>139700</xdr:colOff>
      <xdr:row>42</xdr:row>
      <xdr:rowOff>19050</xdr:rowOff>
    </xdr:to>
    <xdr:sp macro="" textlink="">
      <xdr:nvSpPr>
        <xdr:cNvPr id="3274" name="Triangle 16">
          <a:extLst>
            <a:ext uri="{FF2B5EF4-FFF2-40B4-BE49-F238E27FC236}">
              <a16:creationId xmlns:a16="http://schemas.microsoft.com/office/drawing/2014/main" id="{5632A59E-3846-4EB7-BF41-107A7B014BA3}"/>
            </a:ext>
          </a:extLst>
        </xdr:cNvPr>
        <xdr:cNvSpPr/>
      </xdr:nvSpPr>
      <xdr:spPr>
        <a:xfrm rot="16200000">
          <a:off x="9753600" y="7867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42</xdr:row>
      <xdr:rowOff>88900</xdr:rowOff>
    </xdr:from>
    <xdr:to>
      <xdr:col>18</xdr:col>
      <xdr:colOff>12700</xdr:colOff>
      <xdr:row>42</xdr:row>
      <xdr:rowOff>88900</xdr:rowOff>
    </xdr:to>
    <xdr:sp macro="" textlink="">
      <xdr:nvSpPr>
        <xdr:cNvPr id="3275" name="Line 178">
          <a:extLst>
            <a:ext uri="{FF2B5EF4-FFF2-40B4-BE49-F238E27FC236}">
              <a16:creationId xmlns:a16="http://schemas.microsoft.com/office/drawing/2014/main" id="{D9917245-0217-4108-8C75-5E9EB12CE834}"/>
            </a:ext>
          </a:extLst>
        </xdr:cNvPr>
        <xdr:cNvSpPr>
          <a:spLocks noChangeShapeType="1"/>
        </xdr:cNvSpPr>
      </xdr:nvSpPr>
      <xdr:spPr bwMode="auto">
        <a:xfrm>
          <a:off x="8543925" y="79565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42</xdr:row>
      <xdr:rowOff>88900</xdr:rowOff>
    </xdr:from>
    <xdr:to>
      <xdr:col>16</xdr:col>
      <xdr:colOff>12700</xdr:colOff>
      <xdr:row>44</xdr:row>
      <xdr:rowOff>88900</xdr:rowOff>
    </xdr:to>
    <xdr:sp macro="" textlink="">
      <xdr:nvSpPr>
        <xdr:cNvPr id="3276" name="Line 179">
          <a:extLst>
            <a:ext uri="{FF2B5EF4-FFF2-40B4-BE49-F238E27FC236}">
              <a16:creationId xmlns:a16="http://schemas.microsoft.com/office/drawing/2014/main" id="{B3F12947-C62D-46A6-B3DA-2E5D85A69127}"/>
            </a:ext>
          </a:extLst>
        </xdr:cNvPr>
        <xdr:cNvSpPr>
          <a:spLocks noChangeShapeType="1"/>
        </xdr:cNvSpPr>
      </xdr:nvSpPr>
      <xdr:spPr bwMode="auto">
        <a:xfrm flipV="1">
          <a:off x="8280400" y="795655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46</xdr:row>
      <xdr:rowOff>44450</xdr:rowOff>
    </xdr:from>
    <xdr:to>
      <xdr:col>18</xdr:col>
      <xdr:colOff>139700</xdr:colOff>
      <xdr:row>47</xdr:row>
      <xdr:rowOff>6350</xdr:rowOff>
    </xdr:to>
    <xdr:sp macro="" textlink="">
      <xdr:nvSpPr>
        <xdr:cNvPr id="3277" name="Triangle 17">
          <a:extLst>
            <a:ext uri="{FF2B5EF4-FFF2-40B4-BE49-F238E27FC236}">
              <a16:creationId xmlns:a16="http://schemas.microsoft.com/office/drawing/2014/main" id="{3401A6FD-8082-4E5D-B7C2-9A3F46D55250}"/>
            </a:ext>
          </a:extLst>
        </xdr:cNvPr>
        <xdr:cNvSpPr/>
      </xdr:nvSpPr>
      <xdr:spPr>
        <a:xfrm rot="16200000">
          <a:off x="9753600" y="88074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47</xdr:row>
      <xdr:rowOff>88900</xdr:rowOff>
    </xdr:from>
    <xdr:to>
      <xdr:col>18</xdr:col>
      <xdr:colOff>12700</xdr:colOff>
      <xdr:row>47</xdr:row>
      <xdr:rowOff>88900</xdr:rowOff>
    </xdr:to>
    <xdr:sp macro="" textlink="">
      <xdr:nvSpPr>
        <xdr:cNvPr id="3278" name="Line 180">
          <a:extLst>
            <a:ext uri="{FF2B5EF4-FFF2-40B4-BE49-F238E27FC236}">
              <a16:creationId xmlns:a16="http://schemas.microsoft.com/office/drawing/2014/main" id="{9C1FF174-BE46-4172-BD2A-3871E87C7CCF}"/>
            </a:ext>
          </a:extLst>
        </xdr:cNvPr>
        <xdr:cNvSpPr>
          <a:spLocks noChangeShapeType="1"/>
        </xdr:cNvSpPr>
      </xdr:nvSpPr>
      <xdr:spPr bwMode="auto">
        <a:xfrm>
          <a:off x="8543925" y="88931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44</xdr:row>
      <xdr:rowOff>88900</xdr:rowOff>
    </xdr:from>
    <xdr:to>
      <xdr:col>16</xdr:col>
      <xdr:colOff>12700</xdr:colOff>
      <xdr:row>47</xdr:row>
      <xdr:rowOff>88900</xdr:rowOff>
    </xdr:to>
    <xdr:sp macro="" textlink="">
      <xdr:nvSpPr>
        <xdr:cNvPr id="3279" name="Line 181">
          <a:extLst>
            <a:ext uri="{FF2B5EF4-FFF2-40B4-BE49-F238E27FC236}">
              <a16:creationId xmlns:a16="http://schemas.microsoft.com/office/drawing/2014/main" id="{24EE9355-EF72-4C87-84C0-35C6465B3A9F}"/>
            </a:ext>
          </a:extLst>
        </xdr:cNvPr>
        <xdr:cNvSpPr>
          <a:spLocks noChangeShapeType="1"/>
        </xdr:cNvSpPr>
      </xdr:nvSpPr>
      <xdr:spPr bwMode="auto">
        <a:xfrm>
          <a:off x="8280400" y="833120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603250</xdr:colOff>
      <xdr:row>25</xdr:row>
      <xdr:rowOff>107950</xdr:rowOff>
    </xdr:from>
    <xdr:to>
      <xdr:col>6</xdr:col>
      <xdr:colOff>146050</xdr:colOff>
      <xdr:row>26</xdr:row>
      <xdr:rowOff>69850</xdr:rowOff>
    </xdr:to>
    <xdr:sp macro="" textlink="">
      <xdr:nvSpPr>
        <xdr:cNvPr id="3280" name="Circle 0">
          <a:extLst>
            <a:ext uri="{FF2B5EF4-FFF2-40B4-BE49-F238E27FC236}">
              <a16:creationId xmlns:a16="http://schemas.microsoft.com/office/drawing/2014/main" id="{7E5B4B30-96C8-432C-B4BE-2C516C691F39}"/>
            </a:ext>
          </a:extLst>
        </xdr:cNvPr>
        <xdr:cNvSpPr/>
      </xdr:nvSpPr>
      <xdr:spPr>
        <a:xfrm>
          <a:off x="4845050" y="48704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26</xdr:row>
      <xdr:rowOff>88900</xdr:rowOff>
    </xdr:from>
    <xdr:to>
      <xdr:col>6</xdr:col>
      <xdr:colOff>12700</xdr:colOff>
      <xdr:row>26</xdr:row>
      <xdr:rowOff>88900</xdr:rowOff>
    </xdr:to>
    <xdr:sp macro="" textlink="">
      <xdr:nvSpPr>
        <xdr:cNvPr id="3281" name="Line 182">
          <a:extLst>
            <a:ext uri="{FF2B5EF4-FFF2-40B4-BE49-F238E27FC236}">
              <a16:creationId xmlns:a16="http://schemas.microsoft.com/office/drawing/2014/main" id="{D24C758A-D4FF-4FAF-9D4F-0C7CEB01F025}"/>
            </a:ext>
          </a:extLst>
        </xdr:cNvPr>
        <xdr:cNvSpPr>
          <a:spLocks noChangeShapeType="1"/>
        </xdr:cNvSpPr>
      </xdr:nvSpPr>
      <xdr:spPr bwMode="auto">
        <a:xfrm>
          <a:off x="4248150" y="495935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603250</xdr:colOff>
      <xdr:row>1</xdr:row>
      <xdr:rowOff>184150</xdr:rowOff>
    </xdr:from>
    <xdr:to>
      <xdr:col>10</xdr:col>
      <xdr:colOff>146050</xdr:colOff>
      <xdr:row>2</xdr:row>
      <xdr:rowOff>146050</xdr:rowOff>
    </xdr:to>
    <xdr:sp macro="" textlink="">
      <xdr:nvSpPr>
        <xdr:cNvPr id="9" name="Triangle 1">
          <a:extLst>
            <a:ext uri="{FF2B5EF4-FFF2-40B4-BE49-F238E27FC236}">
              <a16:creationId xmlns:a16="http://schemas.microsoft.com/office/drawing/2014/main" id="{9289F327-39CC-4E39-8C87-81440EADEFDB}"/>
            </a:ext>
          </a:extLst>
        </xdr:cNvPr>
        <xdr:cNvSpPr/>
      </xdr:nvSpPr>
      <xdr:spPr>
        <a:xfrm rot="16200000">
          <a:off x="551815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2</xdr:row>
      <xdr:rowOff>88900</xdr:rowOff>
    </xdr:from>
    <xdr:to>
      <xdr:col>10</xdr:col>
      <xdr:colOff>12700</xdr:colOff>
      <xdr:row>2</xdr:row>
      <xdr:rowOff>88900</xdr:rowOff>
    </xdr:to>
    <xdr:sp macro="" textlink="">
      <xdr:nvSpPr>
        <xdr:cNvPr id="4109" name="Line 13">
          <a:extLst>
            <a:ext uri="{FF2B5EF4-FFF2-40B4-BE49-F238E27FC236}">
              <a16:creationId xmlns:a16="http://schemas.microsoft.com/office/drawing/2014/main" id="{34B54595-1F2F-41C6-BA10-CCEABCC9594A}"/>
            </a:ext>
          </a:extLst>
        </xdr:cNvPr>
        <xdr:cNvSpPr>
          <a:spLocks noChangeShapeType="1"/>
        </xdr:cNvSpPr>
      </xdr:nvSpPr>
      <xdr:spPr bwMode="auto">
        <a:xfrm>
          <a:off x="4311650" y="4635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2</xdr:row>
      <xdr:rowOff>88900</xdr:rowOff>
    </xdr:from>
    <xdr:to>
      <xdr:col>8</xdr:col>
      <xdr:colOff>12700</xdr:colOff>
      <xdr:row>7</xdr:row>
      <xdr:rowOff>88900</xdr:rowOff>
    </xdr:to>
    <xdr:sp macro="" textlink="">
      <xdr:nvSpPr>
        <xdr:cNvPr id="4110" name="Line 14">
          <a:extLst>
            <a:ext uri="{FF2B5EF4-FFF2-40B4-BE49-F238E27FC236}">
              <a16:creationId xmlns:a16="http://schemas.microsoft.com/office/drawing/2014/main" id="{B41DC1A6-A2B7-4FAE-8BBD-60DD0F7EBB1A}"/>
            </a:ext>
          </a:extLst>
        </xdr:cNvPr>
        <xdr:cNvSpPr>
          <a:spLocks noChangeShapeType="1"/>
        </xdr:cNvSpPr>
      </xdr:nvSpPr>
      <xdr:spPr bwMode="auto">
        <a:xfrm flipV="1">
          <a:off x="4048125" y="463550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603250</xdr:colOff>
      <xdr:row>6</xdr:row>
      <xdr:rowOff>171450</xdr:rowOff>
    </xdr:from>
    <xdr:to>
      <xdr:col>10</xdr:col>
      <xdr:colOff>146050</xdr:colOff>
      <xdr:row>7</xdr:row>
      <xdr:rowOff>133350</xdr:rowOff>
    </xdr:to>
    <xdr:sp macro="" textlink="">
      <xdr:nvSpPr>
        <xdr:cNvPr id="10" name="Triangle 2">
          <a:extLst>
            <a:ext uri="{FF2B5EF4-FFF2-40B4-BE49-F238E27FC236}">
              <a16:creationId xmlns:a16="http://schemas.microsoft.com/office/drawing/2014/main" id="{422327AB-0701-433E-A3D1-7873296EF946}"/>
            </a:ext>
          </a:extLst>
        </xdr:cNvPr>
        <xdr:cNvSpPr/>
      </xdr:nvSpPr>
      <xdr:spPr>
        <a:xfrm rot="16200000">
          <a:off x="5518150" y="13144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7</xdr:row>
      <xdr:rowOff>88900</xdr:rowOff>
    </xdr:from>
    <xdr:to>
      <xdr:col>10</xdr:col>
      <xdr:colOff>12700</xdr:colOff>
      <xdr:row>7</xdr:row>
      <xdr:rowOff>88900</xdr:rowOff>
    </xdr:to>
    <xdr:sp macro="" textlink="">
      <xdr:nvSpPr>
        <xdr:cNvPr id="4111" name="Line 15">
          <a:extLst>
            <a:ext uri="{FF2B5EF4-FFF2-40B4-BE49-F238E27FC236}">
              <a16:creationId xmlns:a16="http://schemas.microsoft.com/office/drawing/2014/main" id="{55AC6D40-BF2A-4DC8-91D5-FAF1526FADBD}"/>
            </a:ext>
          </a:extLst>
        </xdr:cNvPr>
        <xdr:cNvSpPr>
          <a:spLocks noChangeShapeType="1"/>
        </xdr:cNvSpPr>
      </xdr:nvSpPr>
      <xdr:spPr bwMode="auto">
        <a:xfrm>
          <a:off x="4311650" y="14001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7</xdr:row>
      <xdr:rowOff>88900</xdr:rowOff>
    </xdr:from>
    <xdr:to>
      <xdr:col>8</xdr:col>
      <xdr:colOff>12700</xdr:colOff>
      <xdr:row>7</xdr:row>
      <xdr:rowOff>88900</xdr:rowOff>
    </xdr:to>
    <xdr:sp macro="" textlink="">
      <xdr:nvSpPr>
        <xdr:cNvPr id="4112" name="Line 16">
          <a:extLst>
            <a:ext uri="{FF2B5EF4-FFF2-40B4-BE49-F238E27FC236}">
              <a16:creationId xmlns:a16="http://schemas.microsoft.com/office/drawing/2014/main" id="{CA8FE533-3522-415D-898A-EF344F05C5A5}"/>
            </a:ext>
          </a:extLst>
        </xdr:cNvPr>
        <xdr:cNvSpPr>
          <a:spLocks noChangeShapeType="1"/>
        </xdr:cNvSpPr>
      </xdr:nvSpPr>
      <xdr:spPr bwMode="auto">
        <a:xfrm>
          <a:off x="4048125" y="1400175"/>
          <a:ext cx="26352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603250</xdr:colOff>
      <xdr:row>11</xdr:row>
      <xdr:rowOff>152400</xdr:rowOff>
    </xdr:from>
    <xdr:to>
      <xdr:col>10</xdr:col>
      <xdr:colOff>146050</xdr:colOff>
      <xdr:row>12</xdr:row>
      <xdr:rowOff>114300</xdr:rowOff>
    </xdr:to>
    <xdr:sp macro="" textlink="">
      <xdr:nvSpPr>
        <xdr:cNvPr id="11" name="Triangle 3">
          <a:extLst>
            <a:ext uri="{FF2B5EF4-FFF2-40B4-BE49-F238E27FC236}">
              <a16:creationId xmlns:a16="http://schemas.microsoft.com/office/drawing/2014/main" id="{DEF67B02-3A2F-4E4D-8F30-A9831E74EC88}"/>
            </a:ext>
          </a:extLst>
        </xdr:cNvPr>
        <xdr:cNvSpPr/>
      </xdr:nvSpPr>
      <xdr:spPr>
        <a:xfrm rot="16200000">
          <a:off x="551815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12</xdr:row>
      <xdr:rowOff>88900</xdr:rowOff>
    </xdr:from>
    <xdr:to>
      <xdr:col>10</xdr:col>
      <xdr:colOff>12700</xdr:colOff>
      <xdr:row>12</xdr:row>
      <xdr:rowOff>88900</xdr:rowOff>
    </xdr:to>
    <xdr:sp macro="" textlink="">
      <xdr:nvSpPr>
        <xdr:cNvPr id="4113" name="Line 17">
          <a:extLst>
            <a:ext uri="{FF2B5EF4-FFF2-40B4-BE49-F238E27FC236}">
              <a16:creationId xmlns:a16="http://schemas.microsoft.com/office/drawing/2014/main" id="{F35BA2A6-9A35-4FF1-A787-B336CFAB2701}"/>
            </a:ext>
          </a:extLst>
        </xdr:cNvPr>
        <xdr:cNvSpPr>
          <a:spLocks noChangeShapeType="1"/>
        </xdr:cNvSpPr>
      </xdr:nvSpPr>
      <xdr:spPr bwMode="auto">
        <a:xfrm>
          <a:off x="4311650" y="2336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7</xdr:row>
      <xdr:rowOff>88900</xdr:rowOff>
    </xdr:from>
    <xdr:to>
      <xdr:col>8</xdr:col>
      <xdr:colOff>12700</xdr:colOff>
      <xdr:row>12</xdr:row>
      <xdr:rowOff>88900</xdr:rowOff>
    </xdr:to>
    <xdr:sp macro="" textlink="">
      <xdr:nvSpPr>
        <xdr:cNvPr id="4114" name="Line 18">
          <a:extLst>
            <a:ext uri="{FF2B5EF4-FFF2-40B4-BE49-F238E27FC236}">
              <a16:creationId xmlns:a16="http://schemas.microsoft.com/office/drawing/2014/main" id="{38388659-C75F-478C-A097-287DDBF63ECF}"/>
            </a:ext>
          </a:extLst>
        </xdr:cNvPr>
        <xdr:cNvSpPr>
          <a:spLocks noChangeShapeType="1"/>
        </xdr:cNvSpPr>
      </xdr:nvSpPr>
      <xdr:spPr bwMode="auto">
        <a:xfrm>
          <a:off x="4048125" y="1400175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606425</xdr:colOff>
      <xdr:row>6</xdr:row>
      <xdr:rowOff>168275</xdr:rowOff>
    </xdr:from>
    <xdr:to>
      <xdr:col>6</xdr:col>
      <xdr:colOff>152400</xdr:colOff>
      <xdr:row>7</xdr:row>
      <xdr:rowOff>133350</xdr:rowOff>
    </xdr:to>
    <xdr:sp macro="" textlink="">
      <xdr:nvSpPr>
        <xdr:cNvPr id="12" name="Circle 0">
          <a:extLst>
            <a:ext uri="{FF2B5EF4-FFF2-40B4-BE49-F238E27FC236}">
              <a16:creationId xmlns:a16="http://schemas.microsoft.com/office/drawing/2014/main" id="{3D743060-7309-4510-BA7E-7D1E5E16DDE6}"/>
            </a:ext>
          </a:extLst>
        </xdr:cNvPr>
        <xdr:cNvSpPr/>
      </xdr:nvSpPr>
      <xdr:spPr>
        <a:xfrm>
          <a:off x="3883025" y="131127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7</xdr:row>
      <xdr:rowOff>88900</xdr:rowOff>
    </xdr:from>
    <xdr:to>
      <xdr:col>6</xdr:col>
      <xdr:colOff>12700</xdr:colOff>
      <xdr:row>7</xdr:row>
      <xdr:rowOff>88900</xdr:rowOff>
    </xdr:to>
    <xdr:sp macro="" textlink="">
      <xdr:nvSpPr>
        <xdr:cNvPr id="4115" name="Line 19">
          <a:extLst>
            <a:ext uri="{FF2B5EF4-FFF2-40B4-BE49-F238E27FC236}">
              <a16:creationId xmlns:a16="http://schemas.microsoft.com/office/drawing/2014/main" id="{4658E77C-713F-412D-9991-F76538AF7A45}"/>
            </a:ext>
          </a:extLst>
        </xdr:cNvPr>
        <xdr:cNvSpPr>
          <a:spLocks noChangeShapeType="1"/>
        </xdr:cNvSpPr>
      </xdr:nvSpPr>
      <xdr:spPr bwMode="auto">
        <a:xfrm>
          <a:off x="3286125" y="1400175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50</xdr:row>
      <xdr:rowOff>0</xdr:rowOff>
    </xdr:from>
    <xdr:ext cx="152400" cy="152400"/>
    <xdr:sp macro="" textlink="">
      <xdr:nvSpPr>
        <xdr:cNvPr id="2" name="Circle 1">
          <a:extLst>
            <a:ext uri="{FF2B5EF4-FFF2-40B4-BE49-F238E27FC236}">
              <a16:creationId xmlns:a16="http://schemas.microsoft.com/office/drawing/2014/main" id="{557CED5A-49A0-4ED8-A6FA-AA49D5EA5D76}"/>
            </a:ext>
          </a:extLst>
        </xdr:cNvPr>
        <xdr:cNvSpPr/>
      </xdr:nvSpPr>
      <xdr:spPr>
        <a:xfrm>
          <a:off x="6705600" y="93662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50</xdr:row>
      <xdr:rowOff>76200</xdr:rowOff>
    </xdr:from>
    <xdr:to>
      <xdr:col>11</xdr:col>
      <xdr:colOff>0</xdr:colOff>
      <xdr:row>50</xdr:row>
      <xdr:rowOff>76200</xdr:rowOff>
    </xdr:to>
    <xdr:sp macro="" textlink="">
      <xdr:nvSpPr>
        <xdr:cNvPr id="3" name="Line 278">
          <a:extLst>
            <a:ext uri="{FF2B5EF4-FFF2-40B4-BE49-F238E27FC236}">
              <a16:creationId xmlns:a16="http://schemas.microsoft.com/office/drawing/2014/main" id="{4358C83E-BAE6-4E43-8579-B31138DDE72B}"/>
            </a:ext>
          </a:extLst>
        </xdr:cNvPr>
        <xdr:cNvSpPr>
          <a:spLocks noChangeShapeType="1"/>
        </xdr:cNvSpPr>
      </xdr:nvSpPr>
      <xdr:spPr bwMode="auto">
        <a:xfrm>
          <a:off x="5486400" y="94424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50</xdr:row>
      <xdr:rowOff>76200</xdr:rowOff>
    </xdr:from>
    <xdr:to>
      <xdr:col>9</xdr:col>
      <xdr:colOff>0</xdr:colOff>
      <xdr:row>57</xdr:row>
      <xdr:rowOff>76200</xdr:rowOff>
    </xdr:to>
    <xdr:sp macro="" textlink="">
      <xdr:nvSpPr>
        <xdr:cNvPr id="4" name="Line 279">
          <a:extLst>
            <a:ext uri="{FF2B5EF4-FFF2-40B4-BE49-F238E27FC236}">
              <a16:creationId xmlns:a16="http://schemas.microsoft.com/office/drawing/2014/main" id="{16326C56-48E1-4423-814F-BFFC21D273E2}"/>
            </a:ext>
          </a:extLst>
        </xdr:cNvPr>
        <xdr:cNvSpPr>
          <a:spLocks noChangeShapeType="1"/>
        </xdr:cNvSpPr>
      </xdr:nvSpPr>
      <xdr:spPr bwMode="auto">
        <a:xfrm flipV="1">
          <a:off x="4419600" y="9442450"/>
          <a:ext cx="1066800" cy="13112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64</xdr:row>
      <xdr:rowOff>0</xdr:rowOff>
    </xdr:from>
    <xdr:ext cx="152400" cy="152400"/>
    <xdr:sp macro="" textlink="">
      <xdr:nvSpPr>
        <xdr:cNvPr id="5" name="Triangle 2">
          <a:extLst>
            <a:ext uri="{FF2B5EF4-FFF2-40B4-BE49-F238E27FC236}">
              <a16:creationId xmlns:a16="http://schemas.microsoft.com/office/drawing/2014/main" id="{F673F332-0209-4F24-AC6E-0F068DE4E643}"/>
            </a:ext>
          </a:extLst>
        </xdr:cNvPr>
        <xdr:cNvSpPr/>
      </xdr:nvSpPr>
      <xdr:spPr>
        <a:xfrm rot="16200000">
          <a:off x="6705600" y="119888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11</xdr:col>
      <xdr:colOff>152400</xdr:colOff>
      <xdr:row>64</xdr:row>
      <xdr:rowOff>76200</xdr:rowOff>
    </xdr:from>
    <xdr:to>
      <xdr:col>31</xdr:col>
      <xdr:colOff>0</xdr:colOff>
      <xdr:row>64</xdr:row>
      <xdr:rowOff>76200</xdr:rowOff>
    </xdr:to>
    <xdr:sp macro="" textlink="">
      <xdr:nvSpPr>
        <xdr:cNvPr id="6" name="Line 280">
          <a:extLst>
            <a:ext uri="{FF2B5EF4-FFF2-40B4-BE49-F238E27FC236}">
              <a16:creationId xmlns:a16="http://schemas.microsoft.com/office/drawing/2014/main" id="{CF0FA50D-848F-4499-B6C0-3C30154B80E6}"/>
            </a:ext>
          </a:extLst>
        </xdr:cNvPr>
        <xdr:cNvSpPr>
          <a:spLocks noChangeShapeType="1"/>
        </xdr:cNvSpPr>
      </xdr:nvSpPr>
      <xdr:spPr bwMode="auto">
        <a:xfrm>
          <a:off x="6858000" y="12065000"/>
          <a:ext cx="1203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64</xdr:row>
      <xdr:rowOff>76200</xdr:rowOff>
    </xdr:from>
    <xdr:to>
      <xdr:col>11</xdr:col>
      <xdr:colOff>0</xdr:colOff>
      <xdr:row>64</xdr:row>
      <xdr:rowOff>76200</xdr:rowOff>
    </xdr:to>
    <xdr:sp macro="" textlink="">
      <xdr:nvSpPr>
        <xdr:cNvPr id="7" name="Line 281">
          <a:extLst>
            <a:ext uri="{FF2B5EF4-FFF2-40B4-BE49-F238E27FC236}">
              <a16:creationId xmlns:a16="http://schemas.microsoft.com/office/drawing/2014/main" id="{C0AA30D1-BB6D-46A0-B56D-FC92E68D5810}"/>
            </a:ext>
          </a:extLst>
        </xdr:cNvPr>
        <xdr:cNvSpPr>
          <a:spLocks noChangeShapeType="1"/>
        </xdr:cNvSpPr>
      </xdr:nvSpPr>
      <xdr:spPr bwMode="auto">
        <a:xfrm>
          <a:off x="5486400" y="120650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57</xdr:row>
      <xdr:rowOff>76200</xdr:rowOff>
    </xdr:from>
    <xdr:to>
      <xdr:col>9</xdr:col>
      <xdr:colOff>0</xdr:colOff>
      <xdr:row>64</xdr:row>
      <xdr:rowOff>76200</xdr:rowOff>
    </xdr:to>
    <xdr:sp macro="" textlink="">
      <xdr:nvSpPr>
        <xdr:cNvPr id="8" name="Line 282">
          <a:extLst>
            <a:ext uri="{FF2B5EF4-FFF2-40B4-BE49-F238E27FC236}">
              <a16:creationId xmlns:a16="http://schemas.microsoft.com/office/drawing/2014/main" id="{CDF2277B-0D19-40E4-9693-C06E5BF89FF4}"/>
            </a:ext>
          </a:extLst>
        </xdr:cNvPr>
        <xdr:cNvSpPr>
          <a:spLocks noChangeShapeType="1"/>
        </xdr:cNvSpPr>
      </xdr:nvSpPr>
      <xdr:spPr bwMode="auto">
        <a:xfrm>
          <a:off x="4419600" y="10753725"/>
          <a:ext cx="1066800" cy="13112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41</xdr:row>
      <xdr:rowOff>0</xdr:rowOff>
    </xdr:from>
    <xdr:ext cx="152400" cy="152400"/>
    <xdr:sp macro="" textlink="">
      <xdr:nvSpPr>
        <xdr:cNvPr id="9" name="Circle 3">
          <a:extLst>
            <a:ext uri="{FF2B5EF4-FFF2-40B4-BE49-F238E27FC236}">
              <a16:creationId xmlns:a16="http://schemas.microsoft.com/office/drawing/2014/main" id="{64E89C11-C859-4E82-AE29-181FAB2E9850}"/>
            </a:ext>
          </a:extLst>
        </xdr:cNvPr>
        <xdr:cNvSpPr/>
      </xdr:nvSpPr>
      <xdr:spPr>
        <a:xfrm>
          <a:off x="9144000" y="76803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41</xdr:row>
      <xdr:rowOff>76200</xdr:rowOff>
    </xdr:from>
    <xdr:to>
      <xdr:col>15</xdr:col>
      <xdr:colOff>0</xdr:colOff>
      <xdr:row>41</xdr:row>
      <xdr:rowOff>76200</xdr:rowOff>
    </xdr:to>
    <xdr:sp macro="" textlink="">
      <xdr:nvSpPr>
        <xdr:cNvPr id="10" name="Line 283">
          <a:extLst>
            <a:ext uri="{FF2B5EF4-FFF2-40B4-BE49-F238E27FC236}">
              <a16:creationId xmlns:a16="http://schemas.microsoft.com/office/drawing/2014/main" id="{FB632E26-4089-4E05-A1F1-D7AA5FEB488D}"/>
            </a:ext>
          </a:extLst>
        </xdr:cNvPr>
        <xdr:cNvSpPr>
          <a:spLocks noChangeShapeType="1"/>
        </xdr:cNvSpPr>
      </xdr:nvSpPr>
      <xdr:spPr bwMode="auto">
        <a:xfrm>
          <a:off x="7924800" y="77565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41</xdr:row>
      <xdr:rowOff>76200</xdr:rowOff>
    </xdr:from>
    <xdr:to>
      <xdr:col>13</xdr:col>
      <xdr:colOff>0</xdr:colOff>
      <xdr:row>50</xdr:row>
      <xdr:rowOff>76200</xdr:rowOff>
    </xdr:to>
    <xdr:sp macro="" textlink="">
      <xdr:nvSpPr>
        <xdr:cNvPr id="11" name="Line 284">
          <a:extLst>
            <a:ext uri="{FF2B5EF4-FFF2-40B4-BE49-F238E27FC236}">
              <a16:creationId xmlns:a16="http://schemas.microsoft.com/office/drawing/2014/main" id="{3CA7F39C-0FFD-4454-8CFD-5A084E3AD846}"/>
            </a:ext>
          </a:extLst>
        </xdr:cNvPr>
        <xdr:cNvSpPr>
          <a:spLocks noChangeShapeType="1"/>
        </xdr:cNvSpPr>
      </xdr:nvSpPr>
      <xdr:spPr bwMode="auto">
        <a:xfrm flipV="1">
          <a:off x="6858000" y="7756525"/>
          <a:ext cx="1066800" cy="1685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59</xdr:row>
      <xdr:rowOff>0</xdr:rowOff>
    </xdr:from>
    <xdr:ext cx="152400" cy="152400"/>
    <xdr:sp macro="" textlink="">
      <xdr:nvSpPr>
        <xdr:cNvPr id="12" name="Triangle 4">
          <a:extLst>
            <a:ext uri="{FF2B5EF4-FFF2-40B4-BE49-F238E27FC236}">
              <a16:creationId xmlns:a16="http://schemas.microsoft.com/office/drawing/2014/main" id="{6AF483E1-AB4D-4153-AC7C-B8176490335C}"/>
            </a:ext>
          </a:extLst>
        </xdr:cNvPr>
        <xdr:cNvSpPr/>
      </xdr:nvSpPr>
      <xdr:spPr>
        <a:xfrm rot="16200000">
          <a:off x="9144000" y="110521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59</xdr:row>
      <xdr:rowOff>76200</xdr:rowOff>
    </xdr:from>
    <xdr:to>
      <xdr:col>31</xdr:col>
      <xdr:colOff>0</xdr:colOff>
      <xdr:row>59</xdr:row>
      <xdr:rowOff>76200</xdr:rowOff>
    </xdr:to>
    <xdr:sp macro="" textlink="">
      <xdr:nvSpPr>
        <xdr:cNvPr id="13" name="Line 285">
          <a:extLst>
            <a:ext uri="{FF2B5EF4-FFF2-40B4-BE49-F238E27FC236}">
              <a16:creationId xmlns:a16="http://schemas.microsoft.com/office/drawing/2014/main" id="{BBEAA41F-D659-45FF-BBC0-86481ED62C5E}"/>
            </a:ext>
          </a:extLst>
        </xdr:cNvPr>
        <xdr:cNvSpPr>
          <a:spLocks noChangeShapeType="1"/>
        </xdr:cNvSpPr>
      </xdr:nvSpPr>
      <xdr:spPr bwMode="auto">
        <a:xfrm>
          <a:off x="9296400" y="11128375"/>
          <a:ext cx="9601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59</xdr:row>
      <xdr:rowOff>76200</xdr:rowOff>
    </xdr:from>
    <xdr:to>
      <xdr:col>15</xdr:col>
      <xdr:colOff>0</xdr:colOff>
      <xdr:row>59</xdr:row>
      <xdr:rowOff>76200</xdr:rowOff>
    </xdr:to>
    <xdr:sp macro="" textlink="">
      <xdr:nvSpPr>
        <xdr:cNvPr id="14" name="Line 286">
          <a:extLst>
            <a:ext uri="{FF2B5EF4-FFF2-40B4-BE49-F238E27FC236}">
              <a16:creationId xmlns:a16="http://schemas.microsoft.com/office/drawing/2014/main" id="{83CAB745-1203-45B9-AF8A-963E48DB7FC6}"/>
            </a:ext>
          </a:extLst>
        </xdr:cNvPr>
        <xdr:cNvSpPr>
          <a:spLocks noChangeShapeType="1"/>
        </xdr:cNvSpPr>
      </xdr:nvSpPr>
      <xdr:spPr bwMode="auto">
        <a:xfrm>
          <a:off x="7924800" y="111283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50</xdr:row>
      <xdr:rowOff>76200</xdr:rowOff>
    </xdr:from>
    <xdr:to>
      <xdr:col>13</xdr:col>
      <xdr:colOff>0</xdr:colOff>
      <xdr:row>59</xdr:row>
      <xdr:rowOff>76200</xdr:rowOff>
    </xdr:to>
    <xdr:sp macro="" textlink="">
      <xdr:nvSpPr>
        <xdr:cNvPr id="15" name="Line 287">
          <a:extLst>
            <a:ext uri="{FF2B5EF4-FFF2-40B4-BE49-F238E27FC236}">
              <a16:creationId xmlns:a16="http://schemas.microsoft.com/office/drawing/2014/main" id="{895879BE-34CD-445E-8E42-7DC8DED38C20}"/>
            </a:ext>
          </a:extLst>
        </xdr:cNvPr>
        <xdr:cNvSpPr>
          <a:spLocks noChangeShapeType="1"/>
        </xdr:cNvSpPr>
      </xdr:nvSpPr>
      <xdr:spPr bwMode="auto">
        <a:xfrm>
          <a:off x="6858000" y="9442450"/>
          <a:ext cx="1066800" cy="1685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28</xdr:row>
      <xdr:rowOff>0</xdr:rowOff>
    </xdr:from>
    <xdr:ext cx="152400" cy="152400"/>
    <xdr:sp macro="" textlink="">
      <xdr:nvSpPr>
        <xdr:cNvPr id="16" name="Circle 5">
          <a:extLst>
            <a:ext uri="{FF2B5EF4-FFF2-40B4-BE49-F238E27FC236}">
              <a16:creationId xmlns:a16="http://schemas.microsoft.com/office/drawing/2014/main" id="{9A786B2F-F38A-4766-9717-9BF23ADDFBB6}"/>
            </a:ext>
          </a:extLst>
        </xdr:cNvPr>
        <xdr:cNvSpPr/>
      </xdr:nvSpPr>
      <xdr:spPr>
        <a:xfrm>
          <a:off x="11582400" y="52451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28</xdr:row>
      <xdr:rowOff>76200</xdr:rowOff>
    </xdr:from>
    <xdr:to>
      <xdr:col>19</xdr:col>
      <xdr:colOff>0</xdr:colOff>
      <xdr:row>28</xdr:row>
      <xdr:rowOff>76200</xdr:rowOff>
    </xdr:to>
    <xdr:sp macro="" textlink="">
      <xdr:nvSpPr>
        <xdr:cNvPr id="17" name="Line 288">
          <a:extLst>
            <a:ext uri="{FF2B5EF4-FFF2-40B4-BE49-F238E27FC236}">
              <a16:creationId xmlns:a16="http://schemas.microsoft.com/office/drawing/2014/main" id="{DD45A125-96DA-479F-B6F7-9C7267B0DEE2}"/>
            </a:ext>
          </a:extLst>
        </xdr:cNvPr>
        <xdr:cNvSpPr>
          <a:spLocks noChangeShapeType="1"/>
        </xdr:cNvSpPr>
      </xdr:nvSpPr>
      <xdr:spPr bwMode="auto">
        <a:xfrm>
          <a:off x="10363200" y="53213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28</xdr:row>
      <xdr:rowOff>76200</xdr:rowOff>
    </xdr:from>
    <xdr:to>
      <xdr:col>17</xdr:col>
      <xdr:colOff>0</xdr:colOff>
      <xdr:row>41</xdr:row>
      <xdr:rowOff>76200</xdr:rowOff>
    </xdr:to>
    <xdr:sp macro="" textlink="">
      <xdr:nvSpPr>
        <xdr:cNvPr id="18" name="Line 289">
          <a:extLst>
            <a:ext uri="{FF2B5EF4-FFF2-40B4-BE49-F238E27FC236}">
              <a16:creationId xmlns:a16="http://schemas.microsoft.com/office/drawing/2014/main" id="{C9BA475C-B459-4A9F-A98D-1836F8C3DBB2}"/>
            </a:ext>
          </a:extLst>
        </xdr:cNvPr>
        <xdr:cNvSpPr>
          <a:spLocks noChangeShapeType="1"/>
        </xdr:cNvSpPr>
      </xdr:nvSpPr>
      <xdr:spPr bwMode="auto">
        <a:xfrm flipV="1">
          <a:off x="9296400" y="5321300"/>
          <a:ext cx="1066800" cy="24352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54</xdr:row>
      <xdr:rowOff>0</xdr:rowOff>
    </xdr:from>
    <xdr:ext cx="152400" cy="152400"/>
    <xdr:sp macro="" textlink="">
      <xdr:nvSpPr>
        <xdr:cNvPr id="19" name="Triangle 6">
          <a:extLst>
            <a:ext uri="{FF2B5EF4-FFF2-40B4-BE49-F238E27FC236}">
              <a16:creationId xmlns:a16="http://schemas.microsoft.com/office/drawing/2014/main" id="{3E5B9B9C-BF51-4758-A1AD-24766E1569AE}"/>
            </a:ext>
          </a:extLst>
        </xdr:cNvPr>
        <xdr:cNvSpPr/>
      </xdr:nvSpPr>
      <xdr:spPr>
        <a:xfrm rot="16200000">
          <a:off x="11582400" y="101155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19</xdr:col>
      <xdr:colOff>152400</xdr:colOff>
      <xdr:row>54</xdr:row>
      <xdr:rowOff>76200</xdr:rowOff>
    </xdr:from>
    <xdr:to>
      <xdr:col>31</xdr:col>
      <xdr:colOff>0</xdr:colOff>
      <xdr:row>54</xdr:row>
      <xdr:rowOff>76200</xdr:rowOff>
    </xdr:to>
    <xdr:sp macro="" textlink="">
      <xdr:nvSpPr>
        <xdr:cNvPr id="20" name="Line 290">
          <a:extLst>
            <a:ext uri="{FF2B5EF4-FFF2-40B4-BE49-F238E27FC236}">
              <a16:creationId xmlns:a16="http://schemas.microsoft.com/office/drawing/2014/main" id="{58486270-F464-428B-8F04-486739903E66}"/>
            </a:ext>
          </a:extLst>
        </xdr:cNvPr>
        <xdr:cNvSpPr>
          <a:spLocks noChangeShapeType="1"/>
        </xdr:cNvSpPr>
      </xdr:nvSpPr>
      <xdr:spPr bwMode="auto">
        <a:xfrm>
          <a:off x="11734800" y="10191750"/>
          <a:ext cx="7162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54</xdr:row>
      <xdr:rowOff>76200</xdr:rowOff>
    </xdr:from>
    <xdr:to>
      <xdr:col>19</xdr:col>
      <xdr:colOff>0</xdr:colOff>
      <xdr:row>54</xdr:row>
      <xdr:rowOff>76200</xdr:rowOff>
    </xdr:to>
    <xdr:sp macro="" textlink="">
      <xdr:nvSpPr>
        <xdr:cNvPr id="21" name="Line 291">
          <a:extLst>
            <a:ext uri="{FF2B5EF4-FFF2-40B4-BE49-F238E27FC236}">
              <a16:creationId xmlns:a16="http://schemas.microsoft.com/office/drawing/2014/main" id="{DA5ED116-DD24-44D6-A8D4-E603A8A0370E}"/>
            </a:ext>
          </a:extLst>
        </xdr:cNvPr>
        <xdr:cNvSpPr>
          <a:spLocks noChangeShapeType="1"/>
        </xdr:cNvSpPr>
      </xdr:nvSpPr>
      <xdr:spPr bwMode="auto">
        <a:xfrm>
          <a:off x="10363200" y="101917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41</xdr:row>
      <xdr:rowOff>76200</xdr:rowOff>
    </xdr:from>
    <xdr:to>
      <xdr:col>17</xdr:col>
      <xdr:colOff>0</xdr:colOff>
      <xdr:row>54</xdr:row>
      <xdr:rowOff>76200</xdr:rowOff>
    </xdr:to>
    <xdr:sp macro="" textlink="">
      <xdr:nvSpPr>
        <xdr:cNvPr id="22" name="Line 292">
          <a:extLst>
            <a:ext uri="{FF2B5EF4-FFF2-40B4-BE49-F238E27FC236}">
              <a16:creationId xmlns:a16="http://schemas.microsoft.com/office/drawing/2014/main" id="{898B3AAE-878A-4EB5-9A56-EDCABBB9E98E}"/>
            </a:ext>
          </a:extLst>
        </xdr:cNvPr>
        <xdr:cNvSpPr>
          <a:spLocks noChangeShapeType="1"/>
        </xdr:cNvSpPr>
      </xdr:nvSpPr>
      <xdr:spPr bwMode="auto">
        <a:xfrm>
          <a:off x="9296400" y="7756525"/>
          <a:ext cx="1066800" cy="24352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16</xdr:row>
      <xdr:rowOff>0</xdr:rowOff>
    </xdr:from>
    <xdr:ext cx="152400" cy="152400"/>
    <xdr:sp macro="" textlink="">
      <xdr:nvSpPr>
        <xdr:cNvPr id="23" name="Circle 7">
          <a:extLst>
            <a:ext uri="{FF2B5EF4-FFF2-40B4-BE49-F238E27FC236}">
              <a16:creationId xmlns:a16="http://schemas.microsoft.com/office/drawing/2014/main" id="{8146978C-A09B-434D-AF39-EDB1D504DC62}"/>
            </a:ext>
          </a:extLst>
        </xdr:cNvPr>
        <xdr:cNvSpPr/>
      </xdr:nvSpPr>
      <xdr:spPr>
        <a:xfrm>
          <a:off x="14020800" y="29972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16</xdr:row>
      <xdr:rowOff>76200</xdr:rowOff>
    </xdr:from>
    <xdr:to>
      <xdr:col>23</xdr:col>
      <xdr:colOff>0</xdr:colOff>
      <xdr:row>16</xdr:row>
      <xdr:rowOff>76200</xdr:rowOff>
    </xdr:to>
    <xdr:sp macro="" textlink="">
      <xdr:nvSpPr>
        <xdr:cNvPr id="24" name="Line 293">
          <a:extLst>
            <a:ext uri="{FF2B5EF4-FFF2-40B4-BE49-F238E27FC236}">
              <a16:creationId xmlns:a16="http://schemas.microsoft.com/office/drawing/2014/main" id="{8736D166-D50B-4DC3-A395-336F5E4FB699}"/>
            </a:ext>
          </a:extLst>
        </xdr:cNvPr>
        <xdr:cNvSpPr>
          <a:spLocks noChangeShapeType="1"/>
        </xdr:cNvSpPr>
      </xdr:nvSpPr>
      <xdr:spPr bwMode="auto">
        <a:xfrm>
          <a:off x="12801600" y="30734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16</xdr:row>
      <xdr:rowOff>76200</xdr:rowOff>
    </xdr:from>
    <xdr:to>
      <xdr:col>21</xdr:col>
      <xdr:colOff>0</xdr:colOff>
      <xdr:row>28</xdr:row>
      <xdr:rowOff>76200</xdr:rowOff>
    </xdr:to>
    <xdr:sp macro="" textlink="">
      <xdr:nvSpPr>
        <xdr:cNvPr id="25" name="Line 294">
          <a:extLst>
            <a:ext uri="{FF2B5EF4-FFF2-40B4-BE49-F238E27FC236}">
              <a16:creationId xmlns:a16="http://schemas.microsoft.com/office/drawing/2014/main" id="{E8EB691C-1A8F-48F5-9911-ED9EC69C2272}"/>
            </a:ext>
          </a:extLst>
        </xdr:cNvPr>
        <xdr:cNvSpPr>
          <a:spLocks noChangeShapeType="1"/>
        </xdr:cNvSpPr>
      </xdr:nvSpPr>
      <xdr:spPr bwMode="auto">
        <a:xfrm flipV="1">
          <a:off x="11734800" y="3073400"/>
          <a:ext cx="1066800" cy="2247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41</xdr:row>
      <xdr:rowOff>0</xdr:rowOff>
    </xdr:from>
    <xdr:ext cx="152400" cy="152400"/>
    <xdr:sp macro="" textlink="">
      <xdr:nvSpPr>
        <xdr:cNvPr id="26" name="Circle 8">
          <a:extLst>
            <a:ext uri="{FF2B5EF4-FFF2-40B4-BE49-F238E27FC236}">
              <a16:creationId xmlns:a16="http://schemas.microsoft.com/office/drawing/2014/main" id="{AD41848D-54BB-4FA0-A662-21D205136BA7}"/>
            </a:ext>
          </a:extLst>
        </xdr:cNvPr>
        <xdr:cNvSpPr/>
      </xdr:nvSpPr>
      <xdr:spPr>
        <a:xfrm>
          <a:off x="14020800" y="76803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41</xdr:row>
      <xdr:rowOff>76200</xdr:rowOff>
    </xdr:from>
    <xdr:to>
      <xdr:col>23</xdr:col>
      <xdr:colOff>0</xdr:colOff>
      <xdr:row>41</xdr:row>
      <xdr:rowOff>76200</xdr:rowOff>
    </xdr:to>
    <xdr:sp macro="" textlink="">
      <xdr:nvSpPr>
        <xdr:cNvPr id="27" name="Line 295">
          <a:extLst>
            <a:ext uri="{FF2B5EF4-FFF2-40B4-BE49-F238E27FC236}">
              <a16:creationId xmlns:a16="http://schemas.microsoft.com/office/drawing/2014/main" id="{815EC895-3698-4DCA-989A-479EAA1DEFF1}"/>
            </a:ext>
          </a:extLst>
        </xdr:cNvPr>
        <xdr:cNvSpPr>
          <a:spLocks noChangeShapeType="1"/>
        </xdr:cNvSpPr>
      </xdr:nvSpPr>
      <xdr:spPr bwMode="auto">
        <a:xfrm>
          <a:off x="12801600" y="77565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28</xdr:row>
      <xdr:rowOff>76200</xdr:rowOff>
    </xdr:from>
    <xdr:to>
      <xdr:col>21</xdr:col>
      <xdr:colOff>0</xdr:colOff>
      <xdr:row>41</xdr:row>
      <xdr:rowOff>76200</xdr:rowOff>
    </xdr:to>
    <xdr:sp macro="" textlink="">
      <xdr:nvSpPr>
        <xdr:cNvPr id="28" name="Line 296">
          <a:extLst>
            <a:ext uri="{FF2B5EF4-FFF2-40B4-BE49-F238E27FC236}">
              <a16:creationId xmlns:a16="http://schemas.microsoft.com/office/drawing/2014/main" id="{CE912999-F30A-44E2-9F08-02200763199C}"/>
            </a:ext>
          </a:extLst>
        </xdr:cNvPr>
        <xdr:cNvSpPr>
          <a:spLocks noChangeShapeType="1"/>
        </xdr:cNvSpPr>
      </xdr:nvSpPr>
      <xdr:spPr bwMode="auto">
        <a:xfrm>
          <a:off x="11734800" y="5321300"/>
          <a:ext cx="1066800" cy="24352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27</xdr:col>
      <xdr:colOff>0</xdr:colOff>
      <xdr:row>6</xdr:row>
      <xdr:rowOff>0</xdr:rowOff>
    </xdr:from>
    <xdr:ext cx="152400" cy="152400"/>
    <xdr:sp macro="" textlink="">
      <xdr:nvSpPr>
        <xdr:cNvPr id="29" name="Circle 9">
          <a:extLst>
            <a:ext uri="{FF2B5EF4-FFF2-40B4-BE49-F238E27FC236}">
              <a16:creationId xmlns:a16="http://schemas.microsoft.com/office/drawing/2014/main" id="{7FFE4383-E0A8-455B-A438-C68946C24E2D}"/>
            </a:ext>
          </a:extLst>
        </xdr:cNvPr>
        <xdr:cNvSpPr/>
      </xdr:nvSpPr>
      <xdr:spPr>
        <a:xfrm>
          <a:off x="16459200" y="11239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25</xdr:col>
      <xdr:colOff>0</xdr:colOff>
      <xdr:row>6</xdr:row>
      <xdr:rowOff>76200</xdr:rowOff>
    </xdr:from>
    <xdr:to>
      <xdr:col>27</xdr:col>
      <xdr:colOff>0</xdr:colOff>
      <xdr:row>6</xdr:row>
      <xdr:rowOff>76200</xdr:rowOff>
    </xdr:to>
    <xdr:sp macro="" textlink="">
      <xdr:nvSpPr>
        <xdr:cNvPr id="30" name="Line 297">
          <a:extLst>
            <a:ext uri="{FF2B5EF4-FFF2-40B4-BE49-F238E27FC236}">
              <a16:creationId xmlns:a16="http://schemas.microsoft.com/office/drawing/2014/main" id="{4A28DA01-1E12-414F-A451-259969968770}"/>
            </a:ext>
          </a:extLst>
        </xdr:cNvPr>
        <xdr:cNvSpPr>
          <a:spLocks noChangeShapeType="1"/>
        </xdr:cNvSpPr>
      </xdr:nvSpPr>
      <xdr:spPr bwMode="auto">
        <a:xfrm>
          <a:off x="15240000" y="12001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152400</xdr:colOff>
      <xdr:row>6</xdr:row>
      <xdr:rowOff>76200</xdr:rowOff>
    </xdr:from>
    <xdr:to>
      <xdr:col>25</xdr:col>
      <xdr:colOff>0</xdr:colOff>
      <xdr:row>16</xdr:row>
      <xdr:rowOff>76200</xdr:rowOff>
    </xdr:to>
    <xdr:sp macro="" textlink="">
      <xdr:nvSpPr>
        <xdr:cNvPr id="31" name="Line 298">
          <a:extLst>
            <a:ext uri="{FF2B5EF4-FFF2-40B4-BE49-F238E27FC236}">
              <a16:creationId xmlns:a16="http://schemas.microsoft.com/office/drawing/2014/main" id="{6E318E50-E01C-451E-9B53-75C7F946CBC3}"/>
            </a:ext>
          </a:extLst>
        </xdr:cNvPr>
        <xdr:cNvSpPr>
          <a:spLocks noChangeShapeType="1"/>
        </xdr:cNvSpPr>
      </xdr:nvSpPr>
      <xdr:spPr bwMode="auto">
        <a:xfrm flipV="1">
          <a:off x="14173200" y="1200150"/>
          <a:ext cx="1066800" cy="1873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27</xdr:col>
      <xdr:colOff>0</xdr:colOff>
      <xdr:row>16</xdr:row>
      <xdr:rowOff>0</xdr:rowOff>
    </xdr:from>
    <xdr:ext cx="152400" cy="152400"/>
    <xdr:sp macro="" textlink="">
      <xdr:nvSpPr>
        <xdr:cNvPr id="32" name="Circle 10">
          <a:extLst>
            <a:ext uri="{FF2B5EF4-FFF2-40B4-BE49-F238E27FC236}">
              <a16:creationId xmlns:a16="http://schemas.microsoft.com/office/drawing/2014/main" id="{1B27617F-CDFC-41F7-B5C1-4EFF95D0200B}"/>
            </a:ext>
          </a:extLst>
        </xdr:cNvPr>
        <xdr:cNvSpPr/>
      </xdr:nvSpPr>
      <xdr:spPr>
        <a:xfrm>
          <a:off x="16459200" y="29972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25</xdr:col>
      <xdr:colOff>0</xdr:colOff>
      <xdr:row>16</xdr:row>
      <xdr:rowOff>76200</xdr:rowOff>
    </xdr:from>
    <xdr:to>
      <xdr:col>27</xdr:col>
      <xdr:colOff>0</xdr:colOff>
      <xdr:row>16</xdr:row>
      <xdr:rowOff>76200</xdr:rowOff>
    </xdr:to>
    <xdr:sp macro="" textlink="">
      <xdr:nvSpPr>
        <xdr:cNvPr id="33" name="Line 299">
          <a:extLst>
            <a:ext uri="{FF2B5EF4-FFF2-40B4-BE49-F238E27FC236}">
              <a16:creationId xmlns:a16="http://schemas.microsoft.com/office/drawing/2014/main" id="{268E92AD-6092-4D98-9010-D4CED3E40C18}"/>
            </a:ext>
          </a:extLst>
        </xdr:cNvPr>
        <xdr:cNvSpPr>
          <a:spLocks noChangeShapeType="1"/>
        </xdr:cNvSpPr>
      </xdr:nvSpPr>
      <xdr:spPr bwMode="auto">
        <a:xfrm>
          <a:off x="15240000" y="30734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152400</xdr:colOff>
      <xdr:row>16</xdr:row>
      <xdr:rowOff>76200</xdr:rowOff>
    </xdr:from>
    <xdr:to>
      <xdr:col>25</xdr:col>
      <xdr:colOff>0</xdr:colOff>
      <xdr:row>16</xdr:row>
      <xdr:rowOff>76200</xdr:rowOff>
    </xdr:to>
    <xdr:sp macro="" textlink="">
      <xdr:nvSpPr>
        <xdr:cNvPr id="34" name="Line 300">
          <a:extLst>
            <a:ext uri="{FF2B5EF4-FFF2-40B4-BE49-F238E27FC236}">
              <a16:creationId xmlns:a16="http://schemas.microsoft.com/office/drawing/2014/main" id="{610BCA6E-CB29-49C5-B226-3CD90F1D945A}"/>
            </a:ext>
          </a:extLst>
        </xdr:cNvPr>
        <xdr:cNvSpPr>
          <a:spLocks noChangeShapeType="1"/>
        </xdr:cNvSpPr>
      </xdr:nvSpPr>
      <xdr:spPr bwMode="auto">
        <a:xfrm>
          <a:off x="14173200" y="3073400"/>
          <a:ext cx="10668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27</xdr:col>
      <xdr:colOff>0</xdr:colOff>
      <xdr:row>26</xdr:row>
      <xdr:rowOff>0</xdr:rowOff>
    </xdr:from>
    <xdr:ext cx="152400" cy="152400"/>
    <xdr:sp macro="" textlink="">
      <xdr:nvSpPr>
        <xdr:cNvPr id="35" name="Circle 11">
          <a:extLst>
            <a:ext uri="{FF2B5EF4-FFF2-40B4-BE49-F238E27FC236}">
              <a16:creationId xmlns:a16="http://schemas.microsoft.com/office/drawing/2014/main" id="{AF73EE0E-A9D5-4E44-A79C-19825D08646A}"/>
            </a:ext>
          </a:extLst>
        </xdr:cNvPr>
        <xdr:cNvSpPr/>
      </xdr:nvSpPr>
      <xdr:spPr>
        <a:xfrm>
          <a:off x="16459200" y="48704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25</xdr:col>
      <xdr:colOff>0</xdr:colOff>
      <xdr:row>26</xdr:row>
      <xdr:rowOff>76200</xdr:rowOff>
    </xdr:from>
    <xdr:to>
      <xdr:col>27</xdr:col>
      <xdr:colOff>0</xdr:colOff>
      <xdr:row>26</xdr:row>
      <xdr:rowOff>76200</xdr:rowOff>
    </xdr:to>
    <xdr:sp macro="" textlink="">
      <xdr:nvSpPr>
        <xdr:cNvPr id="36" name="Line 301">
          <a:extLst>
            <a:ext uri="{FF2B5EF4-FFF2-40B4-BE49-F238E27FC236}">
              <a16:creationId xmlns:a16="http://schemas.microsoft.com/office/drawing/2014/main" id="{79A5A929-E690-4113-BD97-DEC8CF0990A3}"/>
            </a:ext>
          </a:extLst>
        </xdr:cNvPr>
        <xdr:cNvSpPr>
          <a:spLocks noChangeShapeType="1"/>
        </xdr:cNvSpPr>
      </xdr:nvSpPr>
      <xdr:spPr bwMode="auto">
        <a:xfrm>
          <a:off x="15240000" y="49466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152400</xdr:colOff>
      <xdr:row>16</xdr:row>
      <xdr:rowOff>76200</xdr:rowOff>
    </xdr:from>
    <xdr:to>
      <xdr:col>25</xdr:col>
      <xdr:colOff>0</xdr:colOff>
      <xdr:row>26</xdr:row>
      <xdr:rowOff>76200</xdr:rowOff>
    </xdr:to>
    <xdr:sp macro="" textlink="">
      <xdr:nvSpPr>
        <xdr:cNvPr id="37" name="Line 302">
          <a:extLst>
            <a:ext uri="{FF2B5EF4-FFF2-40B4-BE49-F238E27FC236}">
              <a16:creationId xmlns:a16="http://schemas.microsoft.com/office/drawing/2014/main" id="{8418B019-2CD5-4983-818E-FC60E4370F41}"/>
            </a:ext>
          </a:extLst>
        </xdr:cNvPr>
        <xdr:cNvSpPr>
          <a:spLocks noChangeShapeType="1"/>
        </xdr:cNvSpPr>
      </xdr:nvSpPr>
      <xdr:spPr bwMode="auto">
        <a:xfrm>
          <a:off x="14173200" y="3073400"/>
          <a:ext cx="1066800" cy="1873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27</xdr:col>
      <xdr:colOff>0</xdr:colOff>
      <xdr:row>36</xdr:row>
      <xdr:rowOff>0</xdr:rowOff>
    </xdr:from>
    <xdr:ext cx="152400" cy="152400"/>
    <xdr:sp macro="" textlink="">
      <xdr:nvSpPr>
        <xdr:cNvPr id="38" name="Circle 12">
          <a:extLst>
            <a:ext uri="{FF2B5EF4-FFF2-40B4-BE49-F238E27FC236}">
              <a16:creationId xmlns:a16="http://schemas.microsoft.com/office/drawing/2014/main" id="{669CC235-B4B1-490F-A14C-4E3DCECCB585}"/>
            </a:ext>
          </a:extLst>
        </xdr:cNvPr>
        <xdr:cNvSpPr/>
      </xdr:nvSpPr>
      <xdr:spPr>
        <a:xfrm>
          <a:off x="16459200" y="67437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25</xdr:col>
      <xdr:colOff>0</xdr:colOff>
      <xdr:row>36</xdr:row>
      <xdr:rowOff>76200</xdr:rowOff>
    </xdr:from>
    <xdr:to>
      <xdr:col>27</xdr:col>
      <xdr:colOff>0</xdr:colOff>
      <xdr:row>36</xdr:row>
      <xdr:rowOff>76200</xdr:rowOff>
    </xdr:to>
    <xdr:sp macro="" textlink="">
      <xdr:nvSpPr>
        <xdr:cNvPr id="39" name="Line 303">
          <a:extLst>
            <a:ext uri="{FF2B5EF4-FFF2-40B4-BE49-F238E27FC236}">
              <a16:creationId xmlns:a16="http://schemas.microsoft.com/office/drawing/2014/main" id="{B639F4AA-2892-485A-A509-C8F3CBCBE807}"/>
            </a:ext>
          </a:extLst>
        </xdr:cNvPr>
        <xdr:cNvSpPr>
          <a:spLocks noChangeShapeType="1"/>
        </xdr:cNvSpPr>
      </xdr:nvSpPr>
      <xdr:spPr bwMode="auto">
        <a:xfrm>
          <a:off x="15240000" y="68199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152400</xdr:colOff>
      <xdr:row>36</xdr:row>
      <xdr:rowOff>76200</xdr:rowOff>
    </xdr:from>
    <xdr:to>
      <xdr:col>25</xdr:col>
      <xdr:colOff>0</xdr:colOff>
      <xdr:row>41</xdr:row>
      <xdr:rowOff>76200</xdr:rowOff>
    </xdr:to>
    <xdr:sp macro="" textlink="">
      <xdr:nvSpPr>
        <xdr:cNvPr id="40" name="Line 304">
          <a:extLst>
            <a:ext uri="{FF2B5EF4-FFF2-40B4-BE49-F238E27FC236}">
              <a16:creationId xmlns:a16="http://schemas.microsoft.com/office/drawing/2014/main" id="{698B8934-C145-42AA-AF68-049257713FAF}"/>
            </a:ext>
          </a:extLst>
        </xdr:cNvPr>
        <xdr:cNvSpPr>
          <a:spLocks noChangeShapeType="1"/>
        </xdr:cNvSpPr>
      </xdr:nvSpPr>
      <xdr:spPr bwMode="auto">
        <a:xfrm flipV="1">
          <a:off x="14173200" y="6819900"/>
          <a:ext cx="106680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27</xdr:col>
      <xdr:colOff>0</xdr:colOff>
      <xdr:row>46</xdr:row>
      <xdr:rowOff>0</xdr:rowOff>
    </xdr:from>
    <xdr:ext cx="152400" cy="152400"/>
    <xdr:sp macro="" textlink="">
      <xdr:nvSpPr>
        <xdr:cNvPr id="41" name="Circle 13">
          <a:extLst>
            <a:ext uri="{FF2B5EF4-FFF2-40B4-BE49-F238E27FC236}">
              <a16:creationId xmlns:a16="http://schemas.microsoft.com/office/drawing/2014/main" id="{55AE90E6-8958-4A80-92C9-81208621E765}"/>
            </a:ext>
          </a:extLst>
        </xdr:cNvPr>
        <xdr:cNvSpPr/>
      </xdr:nvSpPr>
      <xdr:spPr>
        <a:xfrm>
          <a:off x="16459200" y="86169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25</xdr:col>
      <xdr:colOff>0</xdr:colOff>
      <xdr:row>46</xdr:row>
      <xdr:rowOff>76200</xdr:rowOff>
    </xdr:from>
    <xdr:to>
      <xdr:col>27</xdr:col>
      <xdr:colOff>0</xdr:colOff>
      <xdr:row>46</xdr:row>
      <xdr:rowOff>76200</xdr:rowOff>
    </xdr:to>
    <xdr:sp macro="" textlink="">
      <xdr:nvSpPr>
        <xdr:cNvPr id="42" name="Line 305">
          <a:extLst>
            <a:ext uri="{FF2B5EF4-FFF2-40B4-BE49-F238E27FC236}">
              <a16:creationId xmlns:a16="http://schemas.microsoft.com/office/drawing/2014/main" id="{02464E0A-BC47-4C42-A197-02F440E5585A}"/>
            </a:ext>
          </a:extLst>
        </xdr:cNvPr>
        <xdr:cNvSpPr>
          <a:spLocks noChangeShapeType="1"/>
        </xdr:cNvSpPr>
      </xdr:nvSpPr>
      <xdr:spPr bwMode="auto">
        <a:xfrm>
          <a:off x="15240000" y="86931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152400</xdr:colOff>
      <xdr:row>41</xdr:row>
      <xdr:rowOff>76200</xdr:rowOff>
    </xdr:from>
    <xdr:to>
      <xdr:col>25</xdr:col>
      <xdr:colOff>0</xdr:colOff>
      <xdr:row>46</xdr:row>
      <xdr:rowOff>76200</xdr:rowOff>
    </xdr:to>
    <xdr:sp macro="" textlink="">
      <xdr:nvSpPr>
        <xdr:cNvPr id="43" name="Line 306">
          <a:extLst>
            <a:ext uri="{FF2B5EF4-FFF2-40B4-BE49-F238E27FC236}">
              <a16:creationId xmlns:a16="http://schemas.microsoft.com/office/drawing/2014/main" id="{B5C983CE-D288-4DD0-B4B4-4D78A6443CB8}"/>
            </a:ext>
          </a:extLst>
        </xdr:cNvPr>
        <xdr:cNvSpPr>
          <a:spLocks noChangeShapeType="1"/>
        </xdr:cNvSpPr>
      </xdr:nvSpPr>
      <xdr:spPr bwMode="auto">
        <a:xfrm>
          <a:off x="14173200" y="7756525"/>
          <a:ext cx="106680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4</xdr:row>
      <xdr:rowOff>0</xdr:rowOff>
    </xdr:from>
    <xdr:ext cx="152400" cy="152400"/>
    <xdr:sp macro="" textlink="">
      <xdr:nvSpPr>
        <xdr:cNvPr id="44" name="Triangle 14">
          <a:extLst>
            <a:ext uri="{FF2B5EF4-FFF2-40B4-BE49-F238E27FC236}">
              <a16:creationId xmlns:a16="http://schemas.microsoft.com/office/drawing/2014/main" id="{B11BF41C-9A8A-4A33-B58D-05024BEEDEA4}"/>
            </a:ext>
          </a:extLst>
        </xdr:cNvPr>
        <xdr:cNvSpPr/>
      </xdr:nvSpPr>
      <xdr:spPr>
        <a:xfrm rot="16200000">
          <a:off x="18897600" y="7493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4</xdr:row>
      <xdr:rowOff>76200</xdr:rowOff>
    </xdr:from>
    <xdr:to>
      <xdr:col>31</xdr:col>
      <xdr:colOff>0</xdr:colOff>
      <xdr:row>4</xdr:row>
      <xdr:rowOff>76200</xdr:rowOff>
    </xdr:to>
    <xdr:sp macro="" textlink="">
      <xdr:nvSpPr>
        <xdr:cNvPr id="45" name="Line 307">
          <a:extLst>
            <a:ext uri="{FF2B5EF4-FFF2-40B4-BE49-F238E27FC236}">
              <a16:creationId xmlns:a16="http://schemas.microsoft.com/office/drawing/2014/main" id="{1E28D28F-61A1-4460-BD94-190888C3D990}"/>
            </a:ext>
          </a:extLst>
        </xdr:cNvPr>
        <xdr:cNvSpPr>
          <a:spLocks noChangeShapeType="1"/>
        </xdr:cNvSpPr>
      </xdr:nvSpPr>
      <xdr:spPr bwMode="auto">
        <a:xfrm>
          <a:off x="17678400" y="8255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152400</xdr:colOff>
      <xdr:row>4</xdr:row>
      <xdr:rowOff>76200</xdr:rowOff>
    </xdr:from>
    <xdr:to>
      <xdr:col>29</xdr:col>
      <xdr:colOff>0</xdr:colOff>
      <xdr:row>6</xdr:row>
      <xdr:rowOff>76200</xdr:rowOff>
    </xdr:to>
    <xdr:sp macro="" textlink="">
      <xdr:nvSpPr>
        <xdr:cNvPr id="46" name="Line 308">
          <a:extLst>
            <a:ext uri="{FF2B5EF4-FFF2-40B4-BE49-F238E27FC236}">
              <a16:creationId xmlns:a16="http://schemas.microsoft.com/office/drawing/2014/main" id="{A844FB20-459E-4974-A93A-AA3267513EB7}"/>
            </a:ext>
          </a:extLst>
        </xdr:cNvPr>
        <xdr:cNvSpPr>
          <a:spLocks noChangeShapeType="1"/>
        </xdr:cNvSpPr>
      </xdr:nvSpPr>
      <xdr:spPr bwMode="auto">
        <a:xfrm flipV="1">
          <a:off x="16611600" y="825500"/>
          <a:ext cx="1066800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9</xdr:row>
      <xdr:rowOff>0</xdr:rowOff>
    </xdr:from>
    <xdr:ext cx="152400" cy="152400"/>
    <xdr:sp macro="" textlink="">
      <xdr:nvSpPr>
        <xdr:cNvPr id="47" name="Triangle 15">
          <a:extLst>
            <a:ext uri="{FF2B5EF4-FFF2-40B4-BE49-F238E27FC236}">
              <a16:creationId xmlns:a16="http://schemas.microsoft.com/office/drawing/2014/main" id="{2A592962-EED9-4CEB-A408-0EFD88DB6C43}"/>
            </a:ext>
          </a:extLst>
        </xdr:cNvPr>
        <xdr:cNvSpPr/>
      </xdr:nvSpPr>
      <xdr:spPr>
        <a:xfrm rot="16200000">
          <a:off x="18897600" y="16859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9</xdr:row>
      <xdr:rowOff>76200</xdr:rowOff>
    </xdr:from>
    <xdr:to>
      <xdr:col>31</xdr:col>
      <xdr:colOff>0</xdr:colOff>
      <xdr:row>9</xdr:row>
      <xdr:rowOff>76200</xdr:rowOff>
    </xdr:to>
    <xdr:sp macro="" textlink="">
      <xdr:nvSpPr>
        <xdr:cNvPr id="48" name="Line 309">
          <a:extLst>
            <a:ext uri="{FF2B5EF4-FFF2-40B4-BE49-F238E27FC236}">
              <a16:creationId xmlns:a16="http://schemas.microsoft.com/office/drawing/2014/main" id="{D1DDD4EF-785D-435D-9BF6-1123DCFD74E9}"/>
            </a:ext>
          </a:extLst>
        </xdr:cNvPr>
        <xdr:cNvSpPr>
          <a:spLocks noChangeShapeType="1"/>
        </xdr:cNvSpPr>
      </xdr:nvSpPr>
      <xdr:spPr bwMode="auto">
        <a:xfrm>
          <a:off x="17678400" y="17621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152400</xdr:colOff>
      <xdr:row>6</xdr:row>
      <xdr:rowOff>76200</xdr:rowOff>
    </xdr:from>
    <xdr:to>
      <xdr:col>29</xdr:col>
      <xdr:colOff>0</xdr:colOff>
      <xdr:row>9</xdr:row>
      <xdr:rowOff>76200</xdr:rowOff>
    </xdr:to>
    <xdr:sp macro="" textlink="">
      <xdr:nvSpPr>
        <xdr:cNvPr id="49" name="Line 310">
          <a:extLst>
            <a:ext uri="{FF2B5EF4-FFF2-40B4-BE49-F238E27FC236}">
              <a16:creationId xmlns:a16="http://schemas.microsoft.com/office/drawing/2014/main" id="{D247F7CB-C5C3-4A1E-A7BE-D61FB9D8729C}"/>
            </a:ext>
          </a:extLst>
        </xdr:cNvPr>
        <xdr:cNvSpPr>
          <a:spLocks noChangeShapeType="1"/>
        </xdr:cNvSpPr>
      </xdr:nvSpPr>
      <xdr:spPr bwMode="auto">
        <a:xfrm>
          <a:off x="16611600" y="1200150"/>
          <a:ext cx="1066800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14</xdr:row>
      <xdr:rowOff>0</xdr:rowOff>
    </xdr:from>
    <xdr:ext cx="152400" cy="152400"/>
    <xdr:sp macro="" textlink="">
      <xdr:nvSpPr>
        <xdr:cNvPr id="50" name="Triangle 16">
          <a:extLst>
            <a:ext uri="{FF2B5EF4-FFF2-40B4-BE49-F238E27FC236}">
              <a16:creationId xmlns:a16="http://schemas.microsoft.com/office/drawing/2014/main" id="{B0D29F10-D209-431A-BCB3-9654124AE001}"/>
            </a:ext>
          </a:extLst>
        </xdr:cNvPr>
        <xdr:cNvSpPr/>
      </xdr:nvSpPr>
      <xdr:spPr>
        <a:xfrm rot="16200000">
          <a:off x="18897600" y="26225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14</xdr:row>
      <xdr:rowOff>76200</xdr:rowOff>
    </xdr:from>
    <xdr:to>
      <xdr:col>31</xdr:col>
      <xdr:colOff>0</xdr:colOff>
      <xdr:row>14</xdr:row>
      <xdr:rowOff>76200</xdr:rowOff>
    </xdr:to>
    <xdr:sp macro="" textlink="">
      <xdr:nvSpPr>
        <xdr:cNvPr id="51" name="Line 311">
          <a:extLst>
            <a:ext uri="{FF2B5EF4-FFF2-40B4-BE49-F238E27FC236}">
              <a16:creationId xmlns:a16="http://schemas.microsoft.com/office/drawing/2014/main" id="{3AC271B9-725A-423F-8565-FC5A0BA93D39}"/>
            </a:ext>
          </a:extLst>
        </xdr:cNvPr>
        <xdr:cNvSpPr>
          <a:spLocks noChangeShapeType="1"/>
        </xdr:cNvSpPr>
      </xdr:nvSpPr>
      <xdr:spPr bwMode="auto">
        <a:xfrm>
          <a:off x="17678400" y="26987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152400</xdr:colOff>
      <xdr:row>14</xdr:row>
      <xdr:rowOff>76200</xdr:rowOff>
    </xdr:from>
    <xdr:to>
      <xdr:col>29</xdr:col>
      <xdr:colOff>0</xdr:colOff>
      <xdr:row>16</xdr:row>
      <xdr:rowOff>76200</xdr:rowOff>
    </xdr:to>
    <xdr:sp macro="" textlink="">
      <xdr:nvSpPr>
        <xdr:cNvPr id="52" name="Line 312">
          <a:extLst>
            <a:ext uri="{FF2B5EF4-FFF2-40B4-BE49-F238E27FC236}">
              <a16:creationId xmlns:a16="http://schemas.microsoft.com/office/drawing/2014/main" id="{C0B5F209-A418-4B5E-B989-5B4B7083DB41}"/>
            </a:ext>
          </a:extLst>
        </xdr:cNvPr>
        <xdr:cNvSpPr>
          <a:spLocks noChangeShapeType="1"/>
        </xdr:cNvSpPr>
      </xdr:nvSpPr>
      <xdr:spPr bwMode="auto">
        <a:xfrm flipV="1">
          <a:off x="16611600" y="2698750"/>
          <a:ext cx="1066800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19</xdr:row>
      <xdr:rowOff>0</xdr:rowOff>
    </xdr:from>
    <xdr:ext cx="152400" cy="152400"/>
    <xdr:sp macro="" textlink="">
      <xdr:nvSpPr>
        <xdr:cNvPr id="53" name="Triangle 17">
          <a:extLst>
            <a:ext uri="{FF2B5EF4-FFF2-40B4-BE49-F238E27FC236}">
              <a16:creationId xmlns:a16="http://schemas.microsoft.com/office/drawing/2014/main" id="{0ECFDAE2-6A80-4673-8AA8-0924F2872815}"/>
            </a:ext>
          </a:extLst>
        </xdr:cNvPr>
        <xdr:cNvSpPr/>
      </xdr:nvSpPr>
      <xdr:spPr>
        <a:xfrm rot="16200000">
          <a:off x="18897600" y="35591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19</xdr:row>
      <xdr:rowOff>76200</xdr:rowOff>
    </xdr:from>
    <xdr:to>
      <xdr:col>31</xdr:col>
      <xdr:colOff>0</xdr:colOff>
      <xdr:row>19</xdr:row>
      <xdr:rowOff>76200</xdr:rowOff>
    </xdr:to>
    <xdr:sp macro="" textlink="">
      <xdr:nvSpPr>
        <xdr:cNvPr id="54" name="Line 313">
          <a:extLst>
            <a:ext uri="{FF2B5EF4-FFF2-40B4-BE49-F238E27FC236}">
              <a16:creationId xmlns:a16="http://schemas.microsoft.com/office/drawing/2014/main" id="{B14002C5-45CE-4783-9BBF-581E1D2F87F0}"/>
            </a:ext>
          </a:extLst>
        </xdr:cNvPr>
        <xdr:cNvSpPr>
          <a:spLocks noChangeShapeType="1"/>
        </xdr:cNvSpPr>
      </xdr:nvSpPr>
      <xdr:spPr bwMode="auto">
        <a:xfrm>
          <a:off x="17678400" y="36353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152400</xdr:colOff>
      <xdr:row>16</xdr:row>
      <xdr:rowOff>76200</xdr:rowOff>
    </xdr:from>
    <xdr:to>
      <xdr:col>29</xdr:col>
      <xdr:colOff>0</xdr:colOff>
      <xdr:row>19</xdr:row>
      <xdr:rowOff>76200</xdr:rowOff>
    </xdr:to>
    <xdr:sp macro="" textlink="">
      <xdr:nvSpPr>
        <xdr:cNvPr id="55" name="Line 314">
          <a:extLst>
            <a:ext uri="{FF2B5EF4-FFF2-40B4-BE49-F238E27FC236}">
              <a16:creationId xmlns:a16="http://schemas.microsoft.com/office/drawing/2014/main" id="{47B95BFF-C623-4883-8D9F-88AA42A6890D}"/>
            </a:ext>
          </a:extLst>
        </xdr:cNvPr>
        <xdr:cNvSpPr>
          <a:spLocks noChangeShapeType="1"/>
        </xdr:cNvSpPr>
      </xdr:nvSpPr>
      <xdr:spPr bwMode="auto">
        <a:xfrm>
          <a:off x="16611600" y="3073400"/>
          <a:ext cx="1066800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24</xdr:row>
      <xdr:rowOff>0</xdr:rowOff>
    </xdr:from>
    <xdr:ext cx="152400" cy="152400"/>
    <xdr:sp macro="" textlink="">
      <xdr:nvSpPr>
        <xdr:cNvPr id="56" name="Triangle 18">
          <a:extLst>
            <a:ext uri="{FF2B5EF4-FFF2-40B4-BE49-F238E27FC236}">
              <a16:creationId xmlns:a16="http://schemas.microsoft.com/office/drawing/2014/main" id="{5DB9FE93-4A7B-489A-8323-373211DD0556}"/>
            </a:ext>
          </a:extLst>
        </xdr:cNvPr>
        <xdr:cNvSpPr/>
      </xdr:nvSpPr>
      <xdr:spPr>
        <a:xfrm rot="16200000">
          <a:off x="18897600" y="44958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24</xdr:row>
      <xdr:rowOff>76200</xdr:rowOff>
    </xdr:from>
    <xdr:to>
      <xdr:col>31</xdr:col>
      <xdr:colOff>0</xdr:colOff>
      <xdr:row>24</xdr:row>
      <xdr:rowOff>76200</xdr:rowOff>
    </xdr:to>
    <xdr:sp macro="" textlink="">
      <xdr:nvSpPr>
        <xdr:cNvPr id="57" name="Line 315">
          <a:extLst>
            <a:ext uri="{FF2B5EF4-FFF2-40B4-BE49-F238E27FC236}">
              <a16:creationId xmlns:a16="http://schemas.microsoft.com/office/drawing/2014/main" id="{5536EF2F-E374-4910-8C99-89153D686A13}"/>
            </a:ext>
          </a:extLst>
        </xdr:cNvPr>
        <xdr:cNvSpPr>
          <a:spLocks noChangeShapeType="1"/>
        </xdr:cNvSpPr>
      </xdr:nvSpPr>
      <xdr:spPr bwMode="auto">
        <a:xfrm>
          <a:off x="17678400" y="45720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152400</xdr:colOff>
      <xdr:row>24</xdr:row>
      <xdr:rowOff>76200</xdr:rowOff>
    </xdr:from>
    <xdr:to>
      <xdr:col>29</xdr:col>
      <xdr:colOff>0</xdr:colOff>
      <xdr:row>26</xdr:row>
      <xdr:rowOff>76200</xdr:rowOff>
    </xdr:to>
    <xdr:sp macro="" textlink="">
      <xdr:nvSpPr>
        <xdr:cNvPr id="58" name="Line 316">
          <a:extLst>
            <a:ext uri="{FF2B5EF4-FFF2-40B4-BE49-F238E27FC236}">
              <a16:creationId xmlns:a16="http://schemas.microsoft.com/office/drawing/2014/main" id="{768314B4-6965-4841-B96E-239D96411F74}"/>
            </a:ext>
          </a:extLst>
        </xdr:cNvPr>
        <xdr:cNvSpPr>
          <a:spLocks noChangeShapeType="1"/>
        </xdr:cNvSpPr>
      </xdr:nvSpPr>
      <xdr:spPr bwMode="auto">
        <a:xfrm flipV="1">
          <a:off x="16611600" y="4572000"/>
          <a:ext cx="1066800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29</xdr:row>
      <xdr:rowOff>0</xdr:rowOff>
    </xdr:from>
    <xdr:ext cx="152400" cy="152400"/>
    <xdr:sp macro="" textlink="">
      <xdr:nvSpPr>
        <xdr:cNvPr id="59" name="Triangle 19">
          <a:extLst>
            <a:ext uri="{FF2B5EF4-FFF2-40B4-BE49-F238E27FC236}">
              <a16:creationId xmlns:a16="http://schemas.microsoft.com/office/drawing/2014/main" id="{4CDA7F9F-2789-4F24-AA0E-29EA3865082E}"/>
            </a:ext>
          </a:extLst>
        </xdr:cNvPr>
        <xdr:cNvSpPr/>
      </xdr:nvSpPr>
      <xdr:spPr>
        <a:xfrm rot="16200000">
          <a:off x="18897600" y="54324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29</xdr:row>
      <xdr:rowOff>76200</xdr:rowOff>
    </xdr:from>
    <xdr:to>
      <xdr:col>31</xdr:col>
      <xdr:colOff>0</xdr:colOff>
      <xdr:row>29</xdr:row>
      <xdr:rowOff>76200</xdr:rowOff>
    </xdr:to>
    <xdr:sp macro="" textlink="">
      <xdr:nvSpPr>
        <xdr:cNvPr id="60" name="Line 317">
          <a:extLst>
            <a:ext uri="{FF2B5EF4-FFF2-40B4-BE49-F238E27FC236}">
              <a16:creationId xmlns:a16="http://schemas.microsoft.com/office/drawing/2014/main" id="{42A8C313-814C-469E-A5C4-3955C4ACB689}"/>
            </a:ext>
          </a:extLst>
        </xdr:cNvPr>
        <xdr:cNvSpPr>
          <a:spLocks noChangeShapeType="1"/>
        </xdr:cNvSpPr>
      </xdr:nvSpPr>
      <xdr:spPr bwMode="auto">
        <a:xfrm>
          <a:off x="17678400" y="55086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152400</xdr:colOff>
      <xdr:row>26</xdr:row>
      <xdr:rowOff>76200</xdr:rowOff>
    </xdr:from>
    <xdr:to>
      <xdr:col>29</xdr:col>
      <xdr:colOff>0</xdr:colOff>
      <xdr:row>29</xdr:row>
      <xdr:rowOff>76200</xdr:rowOff>
    </xdr:to>
    <xdr:sp macro="" textlink="">
      <xdr:nvSpPr>
        <xdr:cNvPr id="61" name="Line 318">
          <a:extLst>
            <a:ext uri="{FF2B5EF4-FFF2-40B4-BE49-F238E27FC236}">
              <a16:creationId xmlns:a16="http://schemas.microsoft.com/office/drawing/2014/main" id="{6765DEE3-B06A-489B-AFB6-0816BC9B4A70}"/>
            </a:ext>
          </a:extLst>
        </xdr:cNvPr>
        <xdr:cNvSpPr>
          <a:spLocks noChangeShapeType="1"/>
        </xdr:cNvSpPr>
      </xdr:nvSpPr>
      <xdr:spPr bwMode="auto">
        <a:xfrm>
          <a:off x="16611600" y="4946650"/>
          <a:ext cx="1066800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34</xdr:row>
      <xdr:rowOff>0</xdr:rowOff>
    </xdr:from>
    <xdr:ext cx="152400" cy="152400"/>
    <xdr:sp macro="" textlink="">
      <xdr:nvSpPr>
        <xdr:cNvPr id="62" name="Triangle 20">
          <a:extLst>
            <a:ext uri="{FF2B5EF4-FFF2-40B4-BE49-F238E27FC236}">
              <a16:creationId xmlns:a16="http://schemas.microsoft.com/office/drawing/2014/main" id="{8FD17B27-A7B4-4F67-95F5-F5E89E6C1E1E}"/>
            </a:ext>
          </a:extLst>
        </xdr:cNvPr>
        <xdr:cNvSpPr/>
      </xdr:nvSpPr>
      <xdr:spPr>
        <a:xfrm rot="16200000">
          <a:off x="18897600" y="63690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34</xdr:row>
      <xdr:rowOff>76200</xdr:rowOff>
    </xdr:from>
    <xdr:to>
      <xdr:col>31</xdr:col>
      <xdr:colOff>0</xdr:colOff>
      <xdr:row>34</xdr:row>
      <xdr:rowOff>76200</xdr:rowOff>
    </xdr:to>
    <xdr:sp macro="" textlink="">
      <xdr:nvSpPr>
        <xdr:cNvPr id="63" name="Line 319">
          <a:extLst>
            <a:ext uri="{FF2B5EF4-FFF2-40B4-BE49-F238E27FC236}">
              <a16:creationId xmlns:a16="http://schemas.microsoft.com/office/drawing/2014/main" id="{F73DDB51-1EFB-4F30-A5E8-4A1E7E32594A}"/>
            </a:ext>
          </a:extLst>
        </xdr:cNvPr>
        <xdr:cNvSpPr>
          <a:spLocks noChangeShapeType="1"/>
        </xdr:cNvSpPr>
      </xdr:nvSpPr>
      <xdr:spPr bwMode="auto">
        <a:xfrm>
          <a:off x="17678400" y="64452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152400</xdr:colOff>
      <xdr:row>34</xdr:row>
      <xdr:rowOff>76200</xdr:rowOff>
    </xdr:from>
    <xdr:to>
      <xdr:col>29</xdr:col>
      <xdr:colOff>0</xdr:colOff>
      <xdr:row>36</xdr:row>
      <xdr:rowOff>76200</xdr:rowOff>
    </xdr:to>
    <xdr:sp macro="" textlink="">
      <xdr:nvSpPr>
        <xdr:cNvPr id="64" name="Line 320">
          <a:extLst>
            <a:ext uri="{FF2B5EF4-FFF2-40B4-BE49-F238E27FC236}">
              <a16:creationId xmlns:a16="http://schemas.microsoft.com/office/drawing/2014/main" id="{DC10F18D-693F-493A-ADE8-A0628307C839}"/>
            </a:ext>
          </a:extLst>
        </xdr:cNvPr>
        <xdr:cNvSpPr>
          <a:spLocks noChangeShapeType="1"/>
        </xdr:cNvSpPr>
      </xdr:nvSpPr>
      <xdr:spPr bwMode="auto">
        <a:xfrm flipV="1">
          <a:off x="16611600" y="6445250"/>
          <a:ext cx="1066800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39</xdr:row>
      <xdr:rowOff>0</xdr:rowOff>
    </xdr:from>
    <xdr:ext cx="152400" cy="152400"/>
    <xdr:sp macro="" textlink="">
      <xdr:nvSpPr>
        <xdr:cNvPr id="65" name="Triangle 21">
          <a:extLst>
            <a:ext uri="{FF2B5EF4-FFF2-40B4-BE49-F238E27FC236}">
              <a16:creationId xmlns:a16="http://schemas.microsoft.com/office/drawing/2014/main" id="{9588AD93-24E7-4511-BDBF-96347F609E5B}"/>
            </a:ext>
          </a:extLst>
        </xdr:cNvPr>
        <xdr:cNvSpPr/>
      </xdr:nvSpPr>
      <xdr:spPr>
        <a:xfrm rot="16200000">
          <a:off x="18897600" y="73056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39</xdr:row>
      <xdr:rowOff>76200</xdr:rowOff>
    </xdr:from>
    <xdr:to>
      <xdr:col>31</xdr:col>
      <xdr:colOff>0</xdr:colOff>
      <xdr:row>39</xdr:row>
      <xdr:rowOff>76200</xdr:rowOff>
    </xdr:to>
    <xdr:sp macro="" textlink="">
      <xdr:nvSpPr>
        <xdr:cNvPr id="66" name="Line 321">
          <a:extLst>
            <a:ext uri="{FF2B5EF4-FFF2-40B4-BE49-F238E27FC236}">
              <a16:creationId xmlns:a16="http://schemas.microsoft.com/office/drawing/2014/main" id="{8748F93B-2BB8-413B-9317-E8971B0120EF}"/>
            </a:ext>
          </a:extLst>
        </xdr:cNvPr>
        <xdr:cNvSpPr>
          <a:spLocks noChangeShapeType="1"/>
        </xdr:cNvSpPr>
      </xdr:nvSpPr>
      <xdr:spPr bwMode="auto">
        <a:xfrm>
          <a:off x="17678400" y="73818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152400</xdr:colOff>
      <xdr:row>36</xdr:row>
      <xdr:rowOff>76200</xdr:rowOff>
    </xdr:from>
    <xdr:to>
      <xdr:col>29</xdr:col>
      <xdr:colOff>0</xdr:colOff>
      <xdr:row>39</xdr:row>
      <xdr:rowOff>76200</xdr:rowOff>
    </xdr:to>
    <xdr:sp macro="" textlink="">
      <xdr:nvSpPr>
        <xdr:cNvPr id="67" name="Line 322">
          <a:extLst>
            <a:ext uri="{FF2B5EF4-FFF2-40B4-BE49-F238E27FC236}">
              <a16:creationId xmlns:a16="http://schemas.microsoft.com/office/drawing/2014/main" id="{6D7D7D1B-9019-4D70-A5EE-7A25F33C168E}"/>
            </a:ext>
          </a:extLst>
        </xdr:cNvPr>
        <xdr:cNvSpPr>
          <a:spLocks noChangeShapeType="1"/>
        </xdr:cNvSpPr>
      </xdr:nvSpPr>
      <xdr:spPr bwMode="auto">
        <a:xfrm>
          <a:off x="16611600" y="6819900"/>
          <a:ext cx="1066800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44</xdr:row>
      <xdr:rowOff>0</xdr:rowOff>
    </xdr:from>
    <xdr:ext cx="152400" cy="152400"/>
    <xdr:sp macro="" textlink="">
      <xdr:nvSpPr>
        <xdr:cNvPr id="68" name="Triangle 22">
          <a:extLst>
            <a:ext uri="{FF2B5EF4-FFF2-40B4-BE49-F238E27FC236}">
              <a16:creationId xmlns:a16="http://schemas.microsoft.com/office/drawing/2014/main" id="{920D09C6-6261-4C34-AA52-E489CC3C9C74}"/>
            </a:ext>
          </a:extLst>
        </xdr:cNvPr>
        <xdr:cNvSpPr/>
      </xdr:nvSpPr>
      <xdr:spPr>
        <a:xfrm rot="16200000">
          <a:off x="18897600" y="82423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44</xdr:row>
      <xdr:rowOff>76200</xdr:rowOff>
    </xdr:from>
    <xdr:to>
      <xdr:col>31</xdr:col>
      <xdr:colOff>0</xdr:colOff>
      <xdr:row>44</xdr:row>
      <xdr:rowOff>76200</xdr:rowOff>
    </xdr:to>
    <xdr:sp macro="" textlink="">
      <xdr:nvSpPr>
        <xdr:cNvPr id="69" name="Line 323">
          <a:extLst>
            <a:ext uri="{FF2B5EF4-FFF2-40B4-BE49-F238E27FC236}">
              <a16:creationId xmlns:a16="http://schemas.microsoft.com/office/drawing/2014/main" id="{04730AA1-A25E-4204-8D3F-2A18CEA20047}"/>
            </a:ext>
          </a:extLst>
        </xdr:cNvPr>
        <xdr:cNvSpPr>
          <a:spLocks noChangeShapeType="1"/>
        </xdr:cNvSpPr>
      </xdr:nvSpPr>
      <xdr:spPr bwMode="auto">
        <a:xfrm>
          <a:off x="17678400" y="83185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152400</xdr:colOff>
      <xdr:row>44</xdr:row>
      <xdr:rowOff>76200</xdr:rowOff>
    </xdr:from>
    <xdr:to>
      <xdr:col>29</xdr:col>
      <xdr:colOff>0</xdr:colOff>
      <xdr:row>46</xdr:row>
      <xdr:rowOff>76200</xdr:rowOff>
    </xdr:to>
    <xdr:sp macro="" textlink="">
      <xdr:nvSpPr>
        <xdr:cNvPr id="70" name="Line 324">
          <a:extLst>
            <a:ext uri="{FF2B5EF4-FFF2-40B4-BE49-F238E27FC236}">
              <a16:creationId xmlns:a16="http://schemas.microsoft.com/office/drawing/2014/main" id="{54D87D02-6212-41CF-B3E1-B95F1BEE073D}"/>
            </a:ext>
          </a:extLst>
        </xdr:cNvPr>
        <xdr:cNvSpPr>
          <a:spLocks noChangeShapeType="1"/>
        </xdr:cNvSpPr>
      </xdr:nvSpPr>
      <xdr:spPr bwMode="auto">
        <a:xfrm flipV="1">
          <a:off x="16611600" y="8318500"/>
          <a:ext cx="1066800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49</xdr:row>
      <xdr:rowOff>0</xdr:rowOff>
    </xdr:from>
    <xdr:ext cx="152400" cy="152400"/>
    <xdr:sp macro="" textlink="">
      <xdr:nvSpPr>
        <xdr:cNvPr id="71" name="Triangle 23">
          <a:extLst>
            <a:ext uri="{FF2B5EF4-FFF2-40B4-BE49-F238E27FC236}">
              <a16:creationId xmlns:a16="http://schemas.microsoft.com/office/drawing/2014/main" id="{837A65CC-09D0-4DF3-B786-7497ACCF07F7}"/>
            </a:ext>
          </a:extLst>
        </xdr:cNvPr>
        <xdr:cNvSpPr/>
      </xdr:nvSpPr>
      <xdr:spPr>
        <a:xfrm rot="16200000">
          <a:off x="18897600" y="91789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49</xdr:row>
      <xdr:rowOff>76200</xdr:rowOff>
    </xdr:from>
    <xdr:to>
      <xdr:col>31</xdr:col>
      <xdr:colOff>0</xdr:colOff>
      <xdr:row>49</xdr:row>
      <xdr:rowOff>76200</xdr:rowOff>
    </xdr:to>
    <xdr:sp macro="" textlink="">
      <xdr:nvSpPr>
        <xdr:cNvPr id="72" name="Line 325">
          <a:extLst>
            <a:ext uri="{FF2B5EF4-FFF2-40B4-BE49-F238E27FC236}">
              <a16:creationId xmlns:a16="http://schemas.microsoft.com/office/drawing/2014/main" id="{BF8C5DC6-5125-4348-A860-502BCAAF8E14}"/>
            </a:ext>
          </a:extLst>
        </xdr:cNvPr>
        <xdr:cNvSpPr>
          <a:spLocks noChangeShapeType="1"/>
        </xdr:cNvSpPr>
      </xdr:nvSpPr>
      <xdr:spPr bwMode="auto">
        <a:xfrm>
          <a:off x="17678400" y="92551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152400</xdr:colOff>
      <xdr:row>46</xdr:row>
      <xdr:rowOff>76200</xdr:rowOff>
    </xdr:from>
    <xdr:to>
      <xdr:col>29</xdr:col>
      <xdr:colOff>0</xdr:colOff>
      <xdr:row>49</xdr:row>
      <xdr:rowOff>76200</xdr:rowOff>
    </xdr:to>
    <xdr:sp macro="" textlink="">
      <xdr:nvSpPr>
        <xdr:cNvPr id="73" name="Line 326">
          <a:extLst>
            <a:ext uri="{FF2B5EF4-FFF2-40B4-BE49-F238E27FC236}">
              <a16:creationId xmlns:a16="http://schemas.microsoft.com/office/drawing/2014/main" id="{BA0785A6-D8E3-4B2C-A31E-8548F595DE45}"/>
            </a:ext>
          </a:extLst>
        </xdr:cNvPr>
        <xdr:cNvSpPr>
          <a:spLocks noChangeShapeType="1"/>
        </xdr:cNvSpPr>
      </xdr:nvSpPr>
      <xdr:spPr bwMode="auto">
        <a:xfrm>
          <a:off x="16611600" y="8693150"/>
          <a:ext cx="1066800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57</xdr:row>
      <xdr:rowOff>0</xdr:rowOff>
    </xdr:from>
    <xdr:ext cx="152400" cy="152400"/>
    <xdr:sp macro="" textlink="">
      <xdr:nvSpPr>
        <xdr:cNvPr id="74" name="Square 0">
          <a:extLst>
            <a:ext uri="{FF2B5EF4-FFF2-40B4-BE49-F238E27FC236}">
              <a16:creationId xmlns:a16="http://schemas.microsoft.com/office/drawing/2014/main" id="{0356BA9A-0B8E-415A-BEA4-A4D1A52773A9}"/>
            </a:ext>
          </a:extLst>
        </xdr:cNvPr>
        <xdr:cNvSpPr/>
      </xdr:nvSpPr>
      <xdr:spPr>
        <a:xfrm>
          <a:off x="4267200" y="10677525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6</xdr:col>
      <xdr:colOff>0</xdr:colOff>
      <xdr:row>57</xdr:row>
      <xdr:rowOff>76200</xdr:rowOff>
    </xdr:from>
    <xdr:to>
      <xdr:col>7</xdr:col>
      <xdr:colOff>0</xdr:colOff>
      <xdr:row>57</xdr:row>
      <xdr:rowOff>76200</xdr:rowOff>
    </xdr:to>
    <xdr:sp macro="" textlink="">
      <xdr:nvSpPr>
        <xdr:cNvPr id="75" name="Line 327">
          <a:extLst>
            <a:ext uri="{FF2B5EF4-FFF2-40B4-BE49-F238E27FC236}">
              <a16:creationId xmlns:a16="http://schemas.microsoft.com/office/drawing/2014/main" id="{5E537DDF-8D7E-4EDB-B00B-FFD77B50D47E}"/>
            </a:ext>
          </a:extLst>
        </xdr:cNvPr>
        <xdr:cNvSpPr>
          <a:spLocks noChangeShapeType="1"/>
        </xdr:cNvSpPr>
      </xdr:nvSpPr>
      <xdr:spPr bwMode="auto">
        <a:xfrm>
          <a:off x="3657600" y="10753725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552450</xdr:colOff>
      <xdr:row>78</xdr:row>
      <xdr:rowOff>71437</xdr:rowOff>
    </xdr:from>
    <xdr:to>
      <xdr:col>13</xdr:col>
      <xdr:colOff>409575</xdr:colOff>
      <xdr:row>93</xdr:row>
      <xdr:rowOff>100012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54FC7FBD-75E6-485F-B1D1-4C5B3C7D4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571500</xdr:colOff>
      <xdr:row>96</xdr:row>
      <xdr:rowOff>100012</xdr:rowOff>
    </xdr:from>
    <xdr:to>
      <xdr:col>13</xdr:col>
      <xdr:colOff>428625</xdr:colOff>
      <xdr:row>111</xdr:row>
      <xdr:rowOff>128587</xdr:rowOff>
    </xdr:to>
    <xdr:graphicFrame macro="">
      <xdr:nvGraphicFramePr>
        <xdr:cNvPr id="77" name="Chart 76">
          <a:extLst>
            <a:ext uri="{FF2B5EF4-FFF2-40B4-BE49-F238E27FC236}">
              <a16:creationId xmlns:a16="http://schemas.microsoft.com/office/drawing/2014/main" id="{B475E21D-C9F6-41D5-A655-FDCD51984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603250</xdr:colOff>
      <xdr:row>7</xdr:row>
      <xdr:rowOff>165100</xdr:rowOff>
    </xdr:from>
    <xdr:to>
      <xdr:col>11</xdr:col>
      <xdr:colOff>152400</xdr:colOff>
      <xdr:row>8</xdr:row>
      <xdr:rowOff>127000</xdr:rowOff>
    </xdr:to>
    <xdr:sp macro="" textlink="">
      <xdr:nvSpPr>
        <xdr:cNvPr id="2" name="Circle 1">
          <a:extLst>
            <a:ext uri="{FF2B5EF4-FFF2-40B4-BE49-F238E27FC236}">
              <a16:creationId xmlns:a16="http://schemas.microsoft.com/office/drawing/2014/main" id="{65A9E26A-F69B-4902-9D15-E49D65C3E6B3}"/>
            </a:ext>
          </a:extLst>
        </xdr:cNvPr>
        <xdr:cNvSpPr/>
      </xdr:nvSpPr>
      <xdr:spPr>
        <a:xfrm>
          <a:off x="7083425" y="1476375"/>
          <a:ext cx="152400" cy="149225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</xdr:colOff>
      <xdr:row>8</xdr:row>
      <xdr:rowOff>88900</xdr:rowOff>
    </xdr:from>
    <xdr:to>
      <xdr:col>11</xdr:col>
      <xdr:colOff>12700</xdr:colOff>
      <xdr:row>8</xdr:row>
      <xdr:rowOff>88900</xdr:rowOff>
    </xdr:to>
    <xdr:sp macro="" textlink="">
      <xdr:nvSpPr>
        <xdr:cNvPr id="3" name="Line 64">
          <a:extLst>
            <a:ext uri="{FF2B5EF4-FFF2-40B4-BE49-F238E27FC236}">
              <a16:creationId xmlns:a16="http://schemas.microsoft.com/office/drawing/2014/main" id="{F23B9FDE-7B7F-4C6B-8E00-03B31C5027E8}"/>
            </a:ext>
          </a:extLst>
        </xdr:cNvPr>
        <xdr:cNvSpPr>
          <a:spLocks noChangeShapeType="1"/>
        </xdr:cNvSpPr>
      </xdr:nvSpPr>
      <xdr:spPr bwMode="auto">
        <a:xfrm>
          <a:off x="5883275" y="15875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6350</xdr:colOff>
      <xdr:row>8</xdr:row>
      <xdr:rowOff>88900</xdr:rowOff>
    </xdr:from>
    <xdr:to>
      <xdr:col>9</xdr:col>
      <xdr:colOff>12700</xdr:colOff>
      <xdr:row>12</xdr:row>
      <xdr:rowOff>88900</xdr:rowOff>
    </xdr:to>
    <xdr:sp macro="" textlink="">
      <xdr:nvSpPr>
        <xdr:cNvPr id="4" name="Line 65">
          <a:extLst>
            <a:ext uri="{FF2B5EF4-FFF2-40B4-BE49-F238E27FC236}">
              <a16:creationId xmlns:a16="http://schemas.microsoft.com/office/drawing/2014/main" id="{D037D292-7ED3-4558-922C-3EF185F3C1F0}"/>
            </a:ext>
          </a:extLst>
        </xdr:cNvPr>
        <xdr:cNvSpPr>
          <a:spLocks noChangeShapeType="1"/>
        </xdr:cNvSpPr>
      </xdr:nvSpPr>
      <xdr:spPr bwMode="auto">
        <a:xfrm flipV="1">
          <a:off x="5619750" y="1587500"/>
          <a:ext cx="2635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603250</xdr:colOff>
      <xdr:row>16</xdr:row>
      <xdr:rowOff>139700</xdr:rowOff>
    </xdr:from>
    <xdr:to>
      <xdr:col>11</xdr:col>
      <xdr:colOff>152400</xdr:colOff>
      <xdr:row>17</xdr:row>
      <xdr:rowOff>101600</xdr:rowOff>
    </xdr:to>
    <xdr:sp macro="" textlink="">
      <xdr:nvSpPr>
        <xdr:cNvPr id="5" name="Triangle 2">
          <a:extLst>
            <a:ext uri="{FF2B5EF4-FFF2-40B4-BE49-F238E27FC236}">
              <a16:creationId xmlns:a16="http://schemas.microsoft.com/office/drawing/2014/main" id="{916B5068-4558-471D-8D6E-CBED8D743458}"/>
            </a:ext>
          </a:extLst>
        </xdr:cNvPr>
        <xdr:cNvSpPr/>
      </xdr:nvSpPr>
      <xdr:spPr>
        <a:xfrm rot="16200000">
          <a:off x="7085012" y="3135313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6350</xdr:colOff>
      <xdr:row>17</xdr:row>
      <xdr:rowOff>88900</xdr:rowOff>
    </xdr:from>
    <xdr:to>
      <xdr:col>19</xdr:col>
      <xdr:colOff>12700</xdr:colOff>
      <xdr:row>17</xdr:row>
      <xdr:rowOff>88900</xdr:rowOff>
    </xdr:to>
    <xdr:sp macro="" textlink="">
      <xdr:nvSpPr>
        <xdr:cNvPr id="6" name="Line 66">
          <a:extLst>
            <a:ext uri="{FF2B5EF4-FFF2-40B4-BE49-F238E27FC236}">
              <a16:creationId xmlns:a16="http://schemas.microsoft.com/office/drawing/2014/main" id="{57DAC1E9-4146-4EE0-B5D5-7A5614EBCD39}"/>
            </a:ext>
          </a:extLst>
        </xdr:cNvPr>
        <xdr:cNvSpPr>
          <a:spLocks noChangeShapeType="1"/>
        </xdr:cNvSpPr>
      </xdr:nvSpPr>
      <xdr:spPr bwMode="auto">
        <a:xfrm>
          <a:off x="7254875" y="3273425"/>
          <a:ext cx="3117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12700</xdr:colOff>
      <xdr:row>17</xdr:row>
      <xdr:rowOff>88900</xdr:rowOff>
    </xdr:from>
    <xdr:to>
      <xdr:col>11</xdr:col>
      <xdr:colOff>12700</xdr:colOff>
      <xdr:row>17</xdr:row>
      <xdr:rowOff>88900</xdr:rowOff>
    </xdr:to>
    <xdr:sp macro="" textlink="">
      <xdr:nvSpPr>
        <xdr:cNvPr id="7" name="Line 67">
          <a:extLst>
            <a:ext uri="{FF2B5EF4-FFF2-40B4-BE49-F238E27FC236}">
              <a16:creationId xmlns:a16="http://schemas.microsoft.com/office/drawing/2014/main" id="{C87EF284-BEC0-4348-96B0-8486C72EDC30}"/>
            </a:ext>
          </a:extLst>
        </xdr:cNvPr>
        <xdr:cNvSpPr>
          <a:spLocks noChangeShapeType="1"/>
        </xdr:cNvSpPr>
      </xdr:nvSpPr>
      <xdr:spPr bwMode="auto">
        <a:xfrm>
          <a:off x="5883275" y="32734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6350</xdr:colOff>
      <xdr:row>12</xdr:row>
      <xdr:rowOff>88900</xdr:rowOff>
    </xdr:from>
    <xdr:to>
      <xdr:col>9</xdr:col>
      <xdr:colOff>12700</xdr:colOff>
      <xdr:row>17</xdr:row>
      <xdr:rowOff>88900</xdr:rowOff>
    </xdr:to>
    <xdr:sp macro="" textlink="">
      <xdr:nvSpPr>
        <xdr:cNvPr id="8" name="Line 68">
          <a:extLst>
            <a:ext uri="{FF2B5EF4-FFF2-40B4-BE49-F238E27FC236}">
              <a16:creationId xmlns:a16="http://schemas.microsoft.com/office/drawing/2014/main" id="{47AA9A04-AED5-4385-8A2E-E68AC112276E}"/>
            </a:ext>
          </a:extLst>
        </xdr:cNvPr>
        <xdr:cNvSpPr>
          <a:spLocks noChangeShapeType="1"/>
        </xdr:cNvSpPr>
      </xdr:nvSpPr>
      <xdr:spPr bwMode="auto">
        <a:xfrm>
          <a:off x="5619750" y="2336800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600075</xdr:colOff>
      <xdr:row>3</xdr:row>
      <xdr:rowOff>177800</xdr:rowOff>
    </xdr:from>
    <xdr:to>
      <xdr:col>15</xdr:col>
      <xdr:colOff>152400</xdr:colOff>
      <xdr:row>4</xdr:row>
      <xdr:rowOff>139700</xdr:rowOff>
    </xdr:to>
    <xdr:sp macro="" textlink="">
      <xdr:nvSpPr>
        <xdr:cNvPr id="9" name="Circle 3">
          <a:extLst>
            <a:ext uri="{FF2B5EF4-FFF2-40B4-BE49-F238E27FC236}">
              <a16:creationId xmlns:a16="http://schemas.microsoft.com/office/drawing/2014/main" id="{055FBD49-C9B0-44C9-A507-CD827B3C2F35}"/>
            </a:ext>
          </a:extLst>
        </xdr:cNvPr>
        <xdr:cNvSpPr/>
      </xdr:nvSpPr>
      <xdr:spPr>
        <a:xfrm>
          <a:off x="8715375" y="739775"/>
          <a:ext cx="155575" cy="149225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12700</xdr:colOff>
      <xdr:row>4</xdr:row>
      <xdr:rowOff>88900</xdr:rowOff>
    </xdr:from>
    <xdr:to>
      <xdr:col>15</xdr:col>
      <xdr:colOff>12700</xdr:colOff>
      <xdr:row>4</xdr:row>
      <xdr:rowOff>88900</xdr:rowOff>
    </xdr:to>
    <xdr:sp macro="" textlink="">
      <xdr:nvSpPr>
        <xdr:cNvPr id="10" name="Line 69">
          <a:extLst>
            <a:ext uri="{FF2B5EF4-FFF2-40B4-BE49-F238E27FC236}">
              <a16:creationId xmlns:a16="http://schemas.microsoft.com/office/drawing/2014/main" id="{59FC715C-D979-4DDA-A162-E11F4F2502F2}"/>
            </a:ext>
          </a:extLst>
        </xdr:cNvPr>
        <xdr:cNvSpPr>
          <a:spLocks noChangeShapeType="1"/>
        </xdr:cNvSpPr>
      </xdr:nvSpPr>
      <xdr:spPr bwMode="auto">
        <a:xfrm>
          <a:off x="7518400" y="838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6350</xdr:colOff>
      <xdr:row>4</xdr:row>
      <xdr:rowOff>88900</xdr:rowOff>
    </xdr:from>
    <xdr:to>
      <xdr:col>13</xdr:col>
      <xdr:colOff>12700</xdr:colOff>
      <xdr:row>8</xdr:row>
      <xdr:rowOff>88900</xdr:rowOff>
    </xdr:to>
    <xdr:sp macro="" textlink="">
      <xdr:nvSpPr>
        <xdr:cNvPr id="11" name="Line 70">
          <a:extLst>
            <a:ext uri="{FF2B5EF4-FFF2-40B4-BE49-F238E27FC236}">
              <a16:creationId xmlns:a16="http://schemas.microsoft.com/office/drawing/2014/main" id="{C97EE407-3AFE-42FF-8EA9-1885C8DD95F5}"/>
            </a:ext>
          </a:extLst>
        </xdr:cNvPr>
        <xdr:cNvSpPr>
          <a:spLocks noChangeShapeType="1"/>
        </xdr:cNvSpPr>
      </xdr:nvSpPr>
      <xdr:spPr bwMode="auto">
        <a:xfrm flipV="1">
          <a:off x="7254875" y="838200"/>
          <a:ext cx="2635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603250</xdr:colOff>
      <xdr:row>11</xdr:row>
      <xdr:rowOff>152400</xdr:rowOff>
    </xdr:from>
    <xdr:to>
      <xdr:col>15</xdr:col>
      <xdr:colOff>152400</xdr:colOff>
      <xdr:row>12</xdr:row>
      <xdr:rowOff>114300</xdr:rowOff>
    </xdr:to>
    <xdr:sp macro="" textlink="">
      <xdr:nvSpPr>
        <xdr:cNvPr id="12" name="Triangle 4">
          <a:extLst>
            <a:ext uri="{FF2B5EF4-FFF2-40B4-BE49-F238E27FC236}">
              <a16:creationId xmlns:a16="http://schemas.microsoft.com/office/drawing/2014/main" id="{60B13A15-09FA-4BE1-90DA-987DC0766D3E}"/>
            </a:ext>
          </a:extLst>
        </xdr:cNvPr>
        <xdr:cNvSpPr/>
      </xdr:nvSpPr>
      <xdr:spPr>
        <a:xfrm rot="16200000">
          <a:off x="8720137" y="2211388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6350</xdr:colOff>
      <xdr:row>12</xdr:row>
      <xdr:rowOff>88900</xdr:rowOff>
    </xdr:from>
    <xdr:to>
      <xdr:col>19</xdr:col>
      <xdr:colOff>12700</xdr:colOff>
      <xdr:row>12</xdr:row>
      <xdr:rowOff>88900</xdr:rowOff>
    </xdr:to>
    <xdr:sp macro="" textlink="">
      <xdr:nvSpPr>
        <xdr:cNvPr id="13" name="Line 71">
          <a:extLst>
            <a:ext uri="{FF2B5EF4-FFF2-40B4-BE49-F238E27FC236}">
              <a16:creationId xmlns:a16="http://schemas.microsoft.com/office/drawing/2014/main" id="{D3E57432-07BB-4610-94EA-5D3E52F0D315}"/>
            </a:ext>
          </a:extLst>
        </xdr:cNvPr>
        <xdr:cNvSpPr>
          <a:spLocks noChangeShapeType="1"/>
        </xdr:cNvSpPr>
      </xdr:nvSpPr>
      <xdr:spPr bwMode="auto">
        <a:xfrm>
          <a:off x="8890000" y="2336800"/>
          <a:ext cx="1482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12700</xdr:colOff>
      <xdr:row>12</xdr:row>
      <xdr:rowOff>88900</xdr:rowOff>
    </xdr:from>
    <xdr:to>
      <xdr:col>15</xdr:col>
      <xdr:colOff>12700</xdr:colOff>
      <xdr:row>12</xdr:row>
      <xdr:rowOff>88900</xdr:rowOff>
    </xdr:to>
    <xdr:sp macro="" textlink="">
      <xdr:nvSpPr>
        <xdr:cNvPr id="14" name="Line 72">
          <a:extLst>
            <a:ext uri="{FF2B5EF4-FFF2-40B4-BE49-F238E27FC236}">
              <a16:creationId xmlns:a16="http://schemas.microsoft.com/office/drawing/2014/main" id="{CE053036-71C1-4F31-BC35-D208B86E7ECF}"/>
            </a:ext>
          </a:extLst>
        </xdr:cNvPr>
        <xdr:cNvSpPr>
          <a:spLocks noChangeShapeType="1"/>
        </xdr:cNvSpPr>
      </xdr:nvSpPr>
      <xdr:spPr bwMode="auto">
        <a:xfrm>
          <a:off x="7518400" y="2336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6350</xdr:colOff>
      <xdr:row>8</xdr:row>
      <xdr:rowOff>88900</xdr:rowOff>
    </xdr:from>
    <xdr:to>
      <xdr:col>13</xdr:col>
      <xdr:colOff>12700</xdr:colOff>
      <xdr:row>12</xdr:row>
      <xdr:rowOff>88900</xdr:rowOff>
    </xdr:to>
    <xdr:sp macro="" textlink="">
      <xdr:nvSpPr>
        <xdr:cNvPr id="15" name="Line 73">
          <a:extLst>
            <a:ext uri="{FF2B5EF4-FFF2-40B4-BE49-F238E27FC236}">
              <a16:creationId xmlns:a16="http://schemas.microsoft.com/office/drawing/2014/main" id="{EB91C75D-8892-4D03-9E73-29F4644B0F9F}"/>
            </a:ext>
          </a:extLst>
        </xdr:cNvPr>
        <xdr:cNvSpPr>
          <a:spLocks noChangeShapeType="1"/>
        </xdr:cNvSpPr>
      </xdr:nvSpPr>
      <xdr:spPr bwMode="auto">
        <a:xfrm>
          <a:off x="7254875" y="1587500"/>
          <a:ext cx="2635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596900</xdr:colOff>
      <xdr:row>1</xdr:row>
      <xdr:rowOff>184150</xdr:rowOff>
    </xdr:from>
    <xdr:to>
      <xdr:col>19</xdr:col>
      <xdr:colOff>152400</xdr:colOff>
      <xdr:row>2</xdr:row>
      <xdr:rowOff>146050</xdr:rowOff>
    </xdr:to>
    <xdr:sp macro="" textlink="">
      <xdr:nvSpPr>
        <xdr:cNvPr id="16" name="Triangle 5">
          <a:extLst>
            <a:ext uri="{FF2B5EF4-FFF2-40B4-BE49-F238E27FC236}">
              <a16:creationId xmlns:a16="http://schemas.microsoft.com/office/drawing/2014/main" id="{B0D6B4AB-6B90-4618-A581-BDD5A7076741}"/>
            </a:ext>
          </a:extLst>
        </xdr:cNvPr>
        <xdr:cNvSpPr/>
      </xdr:nvSpPr>
      <xdr:spPr>
        <a:xfrm rot="16200000">
          <a:off x="10348912" y="369888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</xdr:colOff>
      <xdr:row>2</xdr:row>
      <xdr:rowOff>88900</xdr:rowOff>
    </xdr:from>
    <xdr:to>
      <xdr:col>19</xdr:col>
      <xdr:colOff>12700</xdr:colOff>
      <xdr:row>2</xdr:row>
      <xdr:rowOff>88900</xdr:rowOff>
    </xdr:to>
    <xdr:sp macro="" textlink="">
      <xdr:nvSpPr>
        <xdr:cNvPr id="17" name="Line 74">
          <a:extLst>
            <a:ext uri="{FF2B5EF4-FFF2-40B4-BE49-F238E27FC236}">
              <a16:creationId xmlns:a16="http://schemas.microsoft.com/office/drawing/2014/main" id="{A5E3252A-287D-4095-965C-9D75B98BCC99}"/>
            </a:ext>
          </a:extLst>
        </xdr:cNvPr>
        <xdr:cNvSpPr>
          <a:spLocks noChangeShapeType="1"/>
        </xdr:cNvSpPr>
      </xdr:nvSpPr>
      <xdr:spPr bwMode="auto">
        <a:xfrm>
          <a:off x="9153525" y="4635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6350</xdr:colOff>
      <xdr:row>2</xdr:row>
      <xdr:rowOff>88900</xdr:rowOff>
    </xdr:from>
    <xdr:to>
      <xdr:col>17</xdr:col>
      <xdr:colOff>12700</xdr:colOff>
      <xdr:row>4</xdr:row>
      <xdr:rowOff>88900</xdr:rowOff>
    </xdr:to>
    <xdr:sp macro="" textlink="">
      <xdr:nvSpPr>
        <xdr:cNvPr id="18" name="Line 75">
          <a:extLst>
            <a:ext uri="{FF2B5EF4-FFF2-40B4-BE49-F238E27FC236}">
              <a16:creationId xmlns:a16="http://schemas.microsoft.com/office/drawing/2014/main" id="{8EEE3526-7081-4888-AD00-357F47D2E888}"/>
            </a:ext>
          </a:extLst>
        </xdr:cNvPr>
        <xdr:cNvSpPr>
          <a:spLocks noChangeShapeType="1"/>
        </xdr:cNvSpPr>
      </xdr:nvSpPr>
      <xdr:spPr bwMode="auto">
        <a:xfrm flipV="1">
          <a:off x="8890000" y="46355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596900</xdr:colOff>
      <xdr:row>6</xdr:row>
      <xdr:rowOff>171450</xdr:rowOff>
    </xdr:from>
    <xdr:to>
      <xdr:col>19</xdr:col>
      <xdr:colOff>152400</xdr:colOff>
      <xdr:row>7</xdr:row>
      <xdr:rowOff>133350</xdr:rowOff>
    </xdr:to>
    <xdr:sp macro="" textlink="">
      <xdr:nvSpPr>
        <xdr:cNvPr id="19" name="Triangle 6">
          <a:extLst>
            <a:ext uri="{FF2B5EF4-FFF2-40B4-BE49-F238E27FC236}">
              <a16:creationId xmlns:a16="http://schemas.microsoft.com/office/drawing/2014/main" id="{C7C1D7BE-90C5-4369-AF66-3A56A33A8502}"/>
            </a:ext>
          </a:extLst>
        </xdr:cNvPr>
        <xdr:cNvSpPr/>
      </xdr:nvSpPr>
      <xdr:spPr>
        <a:xfrm rot="16200000">
          <a:off x="10348912" y="1293813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</xdr:colOff>
      <xdr:row>7</xdr:row>
      <xdr:rowOff>88900</xdr:rowOff>
    </xdr:from>
    <xdr:to>
      <xdr:col>19</xdr:col>
      <xdr:colOff>12700</xdr:colOff>
      <xdr:row>7</xdr:row>
      <xdr:rowOff>88900</xdr:rowOff>
    </xdr:to>
    <xdr:sp macro="" textlink="">
      <xdr:nvSpPr>
        <xdr:cNvPr id="20" name="Line 76">
          <a:extLst>
            <a:ext uri="{FF2B5EF4-FFF2-40B4-BE49-F238E27FC236}">
              <a16:creationId xmlns:a16="http://schemas.microsoft.com/office/drawing/2014/main" id="{FC750246-FCF1-4390-96C3-C6CBEEEF7509}"/>
            </a:ext>
          </a:extLst>
        </xdr:cNvPr>
        <xdr:cNvSpPr>
          <a:spLocks noChangeShapeType="1"/>
        </xdr:cNvSpPr>
      </xdr:nvSpPr>
      <xdr:spPr bwMode="auto">
        <a:xfrm>
          <a:off x="9153525" y="14001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6350</xdr:colOff>
      <xdr:row>4</xdr:row>
      <xdr:rowOff>88900</xdr:rowOff>
    </xdr:from>
    <xdr:to>
      <xdr:col>17</xdr:col>
      <xdr:colOff>12700</xdr:colOff>
      <xdr:row>7</xdr:row>
      <xdr:rowOff>88900</xdr:rowOff>
    </xdr:to>
    <xdr:sp macro="" textlink="">
      <xdr:nvSpPr>
        <xdr:cNvPr id="21" name="Line 77">
          <a:extLst>
            <a:ext uri="{FF2B5EF4-FFF2-40B4-BE49-F238E27FC236}">
              <a16:creationId xmlns:a16="http://schemas.microsoft.com/office/drawing/2014/main" id="{95F4D8D6-46B1-476A-A49A-3EC2D8E14C6C}"/>
            </a:ext>
          </a:extLst>
        </xdr:cNvPr>
        <xdr:cNvSpPr>
          <a:spLocks noChangeShapeType="1"/>
        </xdr:cNvSpPr>
      </xdr:nvSpPr>
      <xdr:spPr bwMode="auto">
        <a:xfrm>
          <a:off x="8890000" y="83820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606425</xdr:colOff>
      <xdr:row>11</xdr:row>
      <xdr:rowOff>152400</xdr:rowOff>
    </xdr:from>
    <xdr:to>
      <xdr:col>6</xdr:col>
      <xdr:colOff>762000</xdr:colOff>
      <xdr:row>12</xdr:row>
      <xdr:rowOff>114300</xdr:rowOff>
    </xdr:to>
    <xdr:sp macro="" textlink="">
      <xdr:nvSpPr>
        <xdr:cNvPr id="22" name="Square 0">
          <a:extLst>
            <a:ext uri="{FF2B5EF4-FFF2-40B4-BE49-F238E27FC236}">
              <a16:creationId xmlns:a16="http://schemas.microsoft.com/office/drawing/2014/main" id="{CCC11DBE-4FB9-4474-8B5D-63AB5F5D1C2F}"/>
            </a:ext>
          </a:extLst>
        </xdr:cNvPr>
        <xdr:cNvSpPr/>
      </xdr:nvSpPr>
      <xdr:spPr>
        <a:xfrm>
          <a:off x="5451475" y="2212975"/>
          <a:ext cx="155575" cy="149225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12700</xdr:colOff>
      <xdr:row>12</xdr:row>
      <xdr:rowOff>88900</xdr:rowOff>
    </xdr:from>
    <xdr:to>
      <xdr:col>7</xdr:col>
      <xdr:colOff>12700</xdr:colOff>
      <xdr:row>12</xdr:row>
      <xdr:rowOff>88900</xdr:rowOff>
    </xdr:to>
    <xdr:sp macro="" textlink="">
      <xdr:nvSpPr>
        <xdr:cNvPr id="23" name="Line 78">
          <a:extLst>
            <a:ext uri="{FF2B5EF4-FFF2-40B4-BE49-F238E27FC236}">
              <a16:creationId xmlns:a16="http://schemas.microsoft.com/office/drawing/2014/main" id="{FE12CFBB-0A8A-4995-9034-B7420739724F}"/>
            </a:ext>
          </a:extLst>
        </xdr:cNvPr>
        <xdr:cNvSpPr>
          <a:spLocks noChangeShapeType="1"/>
        </xdr:cNvSpPr>
      </xdr:nvSpPr>
      <xdr:spPr bwMode="auto">
        <a:xfrm>
          <a:off x="4857750" y="23368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12700</xdr:colOff>
      <xdr:row>74</xdr:row>
      <xdr:rowOff>12700</xdr:rowOff>
    </xdr:from>
    <xdr:to>
      <xdr:col>30</xdr:col>
      <xdr:colOff>12700</xdr:colOff>
      <xdr:row>92</xdr:row>
      <xdr:rowOff>6350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671EE8D-3D79-4148-8BE7-C41F663D2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38100</xdr:colOff>
      <xdr:row>93</xdr:row>
      <xdr:rowOff>0</xdr:rowOff>
    </xdr:from>
    <xdr:to>
      <xdr:col>30</xdr:col>
      <xdr:colOff>44450</xdr:colOff>
      <xdr:row>110</xdr:row>
      <xdr:rowOff>184150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F196FACA-C777-4115-BEBD-005EB3016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13</xdr:row>
      <xdr:rowOff>146050</xdr:rowOff>
    </xdr:from>
    <xdr:to>
      <xdr:col>10</xdr:col>
      <xdr:colOff>146050</xdr:colOff>
      <xdr:row>14</xdr:row>
      <xdr:rowOff>107950</xdr:rowOff>
    </xdr:to>
    <xdr:sp macro="" textlink="">
      <xdr:nvSpPr>
        <xdr:cNvPr id="2" name="Circle 1">
          <a:extLst>
            <a:ext uri="{FF2B5EF4-FFF2-40B4-BE49-F238E27FC236}">
              <a16:creationId xmlns:a16="http://schemas.microsoft.com/office/drawing/2014/main" id="{AF402F30-4F6D-4CFF-8D06-1AAA5853EB72}"/>
            </a:ext>
          </a:extLst>
        </xdr:cNvPr>
        <xdr:cNvSpPr/>
      </xdr:nvSpPr>
      <xdr:spPr>
        <a:xfrm>
          <a:off x="6470650" y="2581275"/>
          <a:ext cx="155575" cy="149225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14</xdr:row>
      <xdr:rowOff>88900</xdr:rowOff>
    </xdr:from>
    <xdr:to>
      <xdr:col>10</xdr:col>
      <xdr:colOff>12700</xdr:colOff>
      <xdr:row>14</xdr:row>
      <xdr:rowOff>88900</xdr:rowOff>
    </xdr:to>
    <xdr:sp macro="" textlink="">
      <xdr:nvSpPr>
        <xdr:cNvPr id="3" name="Line 148">
          <a:extLst>
            <a:ext uri="{FF2B5EF4-FFF2-40B4-BE49-F238E27FC236}">
              <a16:creationId xmlns:a16="http://schemas.microsoft.com/office/drawing/2014/main" id="{0B9C778A-A112-476A-A8D1-0363BE6FD3FF}"/>
            </a:ext>
          </a:extLst>
        </xdr:cNvPr>
        <xdr:cNvSpPr>
          <a:spLocks noChangeShapeType="1"/>
        </xdr:cNvSpPr>
      </xdr:nvSpPr>
      <xdr:spPr bwMode="auto">
        <a:xfrm>
          <a:off x="5273675" y="27114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14</xdr:row>
      <xdr:rowOff>88900</xdr:rowOff>
    </xdr:from>
    <xdr:to>
      <xdr:col>8</xdr:col>
      <xdr:colOff>12700</xdr:colOff>
      <xdr:row>26</xdr:row>
      <xdr:rowOff>88900</xdr:rowOff>
    </xdr:to>
    <xdr:sp macro="" textlink="">
      <xdr:nvSpPr>
        <xdr:cNvPr id="4" name="Line 149">
          <a:extLst>
            <a:ext uri="{FF2B5EF4-FFF2-40B4-BE49-F238E27FC236}">
              <a16:creationId xmlns:a16="http://schemas.microsoft.com/office/drawing/2014/main" id="{B60BD537-CB25-4B6E-8697-B1071DC17865}"/>
            </a:ext>
          </a:extLst>
        </xdr:cNvPr>
        <xdr:cNvSpPr>
          <a:spLocks noChangeShapeType="1"/>
        </xdr:cNvSpPr>
      </xdr:nvSpPr>
      <xdr:spPr bwMode="auto">
        <a:xfrm flipV="1">
          <a:off x="5010150" y="2711450"/>
          <a:ext cx="263525" cy="2247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600075</xdr:colOff>
      <xdr:row>38</xdr:row>
      <xdr:rowOff>66675</xdr:rowOff>
    </xdr:from>
    <xdr:to>
      <xdr:col>10</xdr:col>
      <xdr:colOff>146050</xdr:colOff>
      <xdr:row>39</xdr:row>
      <xdr:rowOff>31750</xdr:rowOff>
    </xdr:to>
    <xdr:sp macro="" textlink="">
      <xdr:nvSpPr>
        <xdr:cNvPr id="5" name="Circle 2">
          <a:extLst>
            <a:ext uri="{FF2B5EF4-FFF2-40B4-BE49-F238E27FC236}">
              <a16:creationId xmlns:a16="http://schemas.microsoft.com/office/drawing/2014/main" id="{3AFB478F-2CFC-44A1-A529-37DF98A820FA}"/>
            </a:ext>
          </a:extLst>
        </xdr:cNvPr>
        <xdr:cNvSpPr/>
      </xdr:nvSpPr>
      <xdr:spPr>
        <a:xfrm>
          <a:off x="6470650" y="7185025"/>
          <a:ext cx="155575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39</xdr:row>
      <xdr:rowOff>88900</xdr:rowOff>
    </xdr:from>
    <xdr:to>
      <xdr:col>10</xdr:col>
      <xdr:colOff>12700</xdr:colOff>
      <xdr:row>39</xdr:row>
      <xdr:rowOff>88900</xdr:rowOff>
    </xdr:to>
    <xdr:sp macro="" textlink="">
      <xdr:nvSpPr>
        <xdr:cNvPr id="6" name="Line 150">
          <a:extLst>
            <a:ext uri="{FF2B5EF4-FFF2-40B4-BE49-F238E27FC236}">
              <a16:creationId xmlns:a16="http://schemas.microsoft.com/office/drawing/2014/main" id="{EFC8E9EB-5376-4D4A-AC19-CA90A6F56C48}"/>
            </a:ext>
          </a:extLst>
        </xdr:cNvPr>
        <xdr:cNvSpPr>
          <a:spLocks noChangeShapeType="1"/>
        </xdr:cNvSpPr>
      </xdr:nvSpPr>
      <xdr:spPr bwMode="auto">
        <a:xfrm>
          <a:off x="5273675" y="73945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26</xdr:row>
      <xdr:rowOff>88900</xdr:rowOff>
    </xdr:from>
    <xdr:to>
      <xdr:col>8</xdr:col>
      <xdr:colOff>12700</xdr:colOff>
      <xdr:row>39</xdr:row>
      <xdr:rowOff>88900</xdr:rowOff>
    </xdr:to>
    <xdr:sp macro="" textlink="">
      <xdr:nvSpPr>
        <xdr:cNvPr id="7" name="Line 151">
          <a:extLst>
            <a:ext uri="{FF2B5EF4-FFF2-40B4-BE49-F238E27FC236}">
              <a16:creationId xmlns:a16="http://schemas.microsoft.com/office/drawing/2014/main" id="{C9267728-6DFE-425B-A925-6D203B4E409B}"/>
            </a:ext>
          </a:extLst>
        </xdr:cNvPr>
        <xdr:cNvSpPr>
          <a:spLocks noChangeShapeType="1"/>
        </xdr:cNvSpPr>
      </xdr:nvSpPr>
      <xdr:spPr bwMode="auto">
        <a:xfrm>
          <a:off x="5010150" y="4959350"/>
          <a:ext cx="263525" cy="24352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3</xdr:row>
      <xdr:rowOff>177800</xdr:rowOff>
    </xdr:from>
    <xdr:to>
      <xdr:col>14</xdr:col>
      <xdr:colOff>139700</xdr:colOff>
      <xdr:row>4</xdr:row>
      <xdr:rowOff>139700</xdr:rowOff>
    </xdr:to>
    <xdr:sp macro="" textlink="">
      <xdr:nvSpPr>
        <xdr:cNvPr id="8" name="Circle 3">
          <a:extLst>
            <a:ext uri="{FF2B5EF4-FFF2-40B4-BE49-F238E27FC236}">
              <a16:creationId xmlns:a16="http://schemas.microsoft.com/office/drawing/2014/main" id="{9A96028F-BF70-4EB3-AEC2-C269A1D3A639}"/>
            </a:ext>
          </a:extLst>
        </xdr:cNvPr>
        <xdr:cNvSpPr/>
      </xdr:nvSpPr>
      <xdr:spPr>
        <a:xfrm>
          <a:off x="8102600" y="739775"/>
          <a:ext cx="152400" cy="149225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4</xdr:row>
      <xdr:rowOff>88900</xdr:rowOff>
    </xdr:from>
    <xdr:to>
      <xdr:col>14</xdr:col>
      <xdr:colOff>12700</xdr:colOff>
      <xdr:row>4</xdr:row>
      <xdr:rowOff>88900</xdr:rowOff>
    </xdr:to>
    <xdr:sp macro="" textlink="">
      <xdr:nvSpPr>
        <xdr:cNvPr id="9" name="Line 152">
          <a:extLst>
            <a:ext uri="{FF2B5EF4-FFF2-40B4-BE49-F238E27FC236}">
              <a16:creationId xmlns:a16="http://schemas.microsoft.com/office/drawing/2014/main" id="{A1A895DE-E89F-47AB-90B8-6C48D84CD5B7}"/>
            </a:ext>
          </a:extLst>
        </xdr:cNvPr>
        <xdr:cNvSpPr>
          <a:spLocks noChangeShapeType="1"/>
        </xdr:cNvSpPr>
      </xdr:nvSpPr>
      <xdr:spPr bwMode="auto">
        <a:xfrm>
          <a:off x="6908800" y="838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4</xdr:row>
      <xdr:rowOff>88900</xdr:rowOff>
    </xdr:from>
    <xdr:to>
      <xdr:col>12</xdr:col>
      <xdr:colOff>12700</xdr:colOff>
      <xdr:row>14</xdr:row>
      <xdr:rowOff>88900</xdr:rowOff>
    </xdr:to>
    <xdr:sp macro="" textlink="">
      <xdr:nvSpPr>
        <xdr:cNvPr id="10" name="Line 153">
          <a:extLst>
            <a:ext uri="{FF2B5EF4-FFF2-40B4-BE49-F238E27FC236}">
              <a16:creationId xmlns:a16="http://schemas.microsoft.com/office/drawing/2014/main" id="{FAD1B51E-3EB4-4568-8371-682970C4C4B0}"/>
            </a:ext>
          </a:extLst>
        </xdr:cNvPr>
        <xdr:cNvSpPr>
          <a:spLocks noChangeShapeType="1"/>
        </xdr:cNvSpPr>
      </xdr:nvSpPr>
      <xdr:spPr bwMode="auto">
        <a:xfrm flipV="1">
          <a:off x="6645275" y="838200"/>
          <a:ext cx="263525" cy="1873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13</xdr:row>
      <xdr:rowOff>146050</xdr:rowOff>
    </xdr:from>
    <xdr:to>
      <xdr:col>14</xdr:col>
      <xdr:colOff>139700</xdr:colOff>
      <xdr:row>14</xdr:row>
      <xdr:rowOff>107950</xdr:rowOff>
    </xdr:to>
    <xdr:sp macro="" textlink="">
      <xdr:nvSpPr>
        <xdr:cNvPr id="11" name="Circle 4">
          <a:extLst>
            <a:ext uri="{FF2B5EF4-FFF2-40B4-BE49-F238E27FC236}">
              <a16:creationId xmlns:a16="http://schemas.microsoft.com/office/drawing/2014/main" id="{7441B382-DAA7-4BD1-88E5-E6E1F63DCF17}"/>
            </a:ext>
          </a:extLst>
        </xdr:cNvPr>
        <xdr:cNvSpPr/>
      </xdr:nvSpPr>
      <xdr:spPr>
        <a:xfrm>
          <a:off x="8102600" y="2581275"/>
          <a:ext cx="152400" cy="149225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14</xdr:row>
      <xdr:rowOff>88900</xdr:rowOff>
    </xdr:from>
    <xdr:to>
      <xdr:col>14</xdr:col>
      <xdr:colOff>12700</xdr:colOff>
      <xdr:row>14</xdr:row>
      <xdr:rowOff>88900</xdr:rowOff>
    </xdr:to>
    <xdr:sp macro="" textlink="">
      <xdr:nvSpPr>
        <xdr:cNvPr id="12" name="Line 154">
          <a:extLst>
            <a:ext uri="{FF2B5EF4-FFF2-40B4-BE49-F238E27FC236}">
              <a16:creationId xmlns:a16="http://schemas.microsoft.com/office/drawing/2014/main" id="{3B49B04A-DDCC-4263-8142-8908CF303E7B}"/>
            </a:ext>
          </a:extLst>
        </xdr:cNvPr>
        <xdr:cNvSpPr>
          <a:spLocks noChangeShapeType="1"/>
        </xdr:cNvSpPr>
      </xdr:nvSpPr>
      <xdr:spPr bwMode="auto">
        <a:xfrm>
          <a:off x="6908800" y="27114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14</xdr:row>
      <xdr:rowOff>88900</xdr:rowOff>
    </xdr:from>
    <xdr:to>
      <xdr:col>12</xdr:col>
      <xdr:colOff>12700</xdr:colOff>
      <xdr:row>14</xdr:row>
      <xdr:rowOff>88900</xdr:rowOff>
    </xdr:to>
    <xdr:sp macro="" textlink="">
      <xdr:nvSpPr>
        <xdr:cNvPr id="13" name="Line 155">
          <a:extLst>
            <a:ext uri="{FF2B5EF4-FFF2-40B4-BE49-F238E27FC236}">
              <a16:creationId xmlns:a16="http://schemas.microsoft.com/office/drawing/2014/main" id="{B07082FA-E638-431D-BC34-DBC624788D2D}"/>
            </a:ext>
          </a:extLst>
        </xdr:cNvPr>
        <xdr:cNvSpPr>
          <a:spLocks noChangeShapeType="1"/>
        </xdr:cNvSpPr>
      </xdr:nvSpPr>
      <xdr:spPr bwMode="auto">
        <a:xfrm>
          <a:off x="6645275" y="2711450"/>
          <a:ext cx="26352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23</xdr:row>
      <xdr:rowOff>114300</xdr:rowOff>
    </xdr:from>
    <xdr:to>
      <xdr:col>14</xdr:col>
      <xdr:colOff>139700</xdr:colOff>
      <xdr:row>24</xdr:row>
      <xdr:rowOff>76200</xdr:rowOff>
    </xdr:to>
    <xdr:sp macro="" textlink="">
      <xdr:nvSpPr>
        <xdr:cNvPr id="14" name="Circle 5">
          <a:extLst>
            <a:ext uri="{FF2B5EF4-FFF2-40B4-BE49-F238E27FC236}">
              <a16:creationId xmlns:a16="http://schemas.microsoft.com/office/drawing/2014/main" id="{C48BEF96-317C-41A1-A429-93E75ED88704}"/>
            </a:ext>
          </a:extLst>
        </xdr:cNvPr>
        <xdr:cNvSpPr/>
      </xdr:nvSpPr>
      <xdr:spPr>
        <a:xfrm>
          <a:off x="8102600" y="4422775"/>
          <a:ext cx="152400" cy="149225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24</xdr:row>
      <xdr:rowOff>88900</xdr:rowOff>
    </xdr:from>
    <xdr:to>
      <xdr:col>14</xdr:col>
      <xdr:colOff>12700</xdr:colOff>
      <xdr:row>24</xdr:row>
      <xdr:rowOff>88900</xdr:rowOff>
    </xdr:to>
    <xdr:sp macro="" textlink="">
      <xdr:nvSpPr>
        <xdr:cNvPr id="15" name="Line 156">
          <a:extLst>
            <a:ext uri="{FF2B5EF4-FFF2-40B4-BE49-F238E27FC236}">
              <a16:creationId xmlns:a16="http://schemas.microsoft.com/office/drawing/2014/main" id="{99E805DD-FBBC-40D0-93F5-2B153B9A63E6}"/>
            </a:ext>
          </a:extLst>
        </xdr:cNvPr>
        <xdr:cNvSpPr>
          <a:spLocks noChangeShapeType="1"/>
        </xdr:cNvSpPr>
      </xdr:nvSpPr>
      <xdr:spPr bwMode="auto">
        <a:xfrm>
          <a:off x="6908800" y="4584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14</xdr:row>
      <xdr:rowOff>88900</xdr:rowOff>
    </xdr:from>
    <xdr:to>
      <xdr:col>12</xdr:col>
      <xdr:colOff>12700</xdr:colOff>
      <xdr:row>24</xdr:row>
      <xdr:rowOff>88900</xdr:rowOff>
    </xdr:to>
    <xdr:sp macro="" textlink="">
      <xdr:nvSpPr>
        <xdr:cNvPr id="16" name="Line 157">
          <a:extLst>
            <a:ext uri="{FF2B5EF4-FFF2-40B4-BE49-F238E27FC236}">
              <a16:creationId xmlns:a16="http://schemas.microsoft.com/office/drawing/2014/main" id="{2C9FB45B-893C-48BD-B6F4-7EF4FEABE313}"/>
            </a:ext>
          </a:extLst>
        </xdr:cNvPr>
        <xdr:cNvSpPr>
          <a:spLocks noChangeShapeType="1"/>
        </xdr:cNvSpPr>
      </xdr:nvSpPr>
      <xdr:spPr bwMode="auto">
        <a:xfrm>
          <a:off x="6645275" y="2711450"/>
          <a:ext cx="263525" cy="1873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33</xdr:row>
      <xdr:rowOff>82550</xdr:rowOff>
    </xdr:from>
    <xdr:to>
      <xdr:col>14</xdr:col>
      <xdr:colOff>139700</xdr:colOff>
      <xdr:row>34</xdr:row>
      <xdr:rowOff>44450</xdr:rowOff>
    </xdr:to>
    <xdr:sp macro="" textlink="">
      <xdr:nvSpPr>
        <xdr:cNvPr id="17" name="Circle 6">
          <a:extLst>
            <a:ext uri="{FF2B5EF4-FFF2-40B4-BE49-F238E27FC236}">
              <a16:creationId xmlns:a16="http://schemas.microsoft.com/office/drawing/2014/main" id="{04397280-967D-4F47-893A-7E5077DA7061}"/>
            </a:ext>
          </a:extLst>
        </xdr:cNvPr>
        <xdr:cNvSpPr/>
      </xdr:nvSpPr>
      <xdr:spPr>
        <a:xfrm>
          <a:off x="8102600" y="6264275"/>
          <a:ext cx="152400" cy="149225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34</xdr:row>
      <xdr:rowOff>88900</xdr:rowOff>
    </xdr:from>
    <xdr:to>
      <xdr:col>14</xdr:col>
      <xdr:colOff>12700</xdr:colOff>
      <xdr:row>34</xdr:row>
      <xdr:rowOff>88900</xdr:rowOff>
    </xdr:to>
    <xdr:sp macro="" textlink="">
      <xdr:nvSpPr>
        <xdr:cNvPr id="18" name="Line 158">
          <a:extLst>
            <a:ext uri="{FF2B5EF4-FFF2-40B4-BE49-F238E27FC236}">
              <a16:creationId xmlns:a16="http://schemas.microsoft.com/office/drawing/2014/main" id="{D32A56F9-D934-4093-A6E3-0AEA8857B853}"/>
            </a:ext>
          </a:extLst>
        </xdr:cNvPr>
        <xdr:cNvSpPr>
          <a:spLocks noChangeShapeType="1"/>
        </xdr:cNvSpPr>
      </xdr:nvSpPr>
      <xdr:spPr bwMode="auto">
        <a:xfrm>
          <a:off x="6908800" y="64579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34</xdr:row>
      <xdr:rowOff>88900</xdr:rowOff>
    </xdr:from>
    <xdr:to>
      <xdr:col>12</xdr:col>
      <xdr:colOff>12700</xdr:colOff>
      <xdr:row>39</xdr:row>
      <xdr:rowOff>88900</xdr:rowOff>
    </xdr:to>
    <xdr:sp macro="" textlink="">
      <xdr:nvSpPr>
        <xdr:cNvPr id="19" name="Line 159">
          <a:extLst>
            <a:ext uri="{FF2B5EF4-FFF2-40B4-BE49-F238E27FC236}">
              <a16:creationId xmlns:a16="http://schemas.microsoft.com/office/drawing/2014/main" id="{CC31B76F-1565-401B-A418-6F8C1BAF0FEE}"/>
            </a:ext>
          </a:extLst>
        </xdr:cNvPr>
        <xdr:cNvSpPr>
          <a:spLocks noChangeShapeType="1"/>
        </xdr:cNvSpPr>
      </xdr:nvSpPr>
      <xdr:spPr bwMode="auto">
        <a:xfrm flipV="1">
          <a:off x="6645275" y="6457950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596900</xdr:colOff>
      <xdr:row>43</xdr:row>
      <xdr:rowOff>50800</xdr:rowOff>
    </xdr:from>
    <xdr:to>
      <xdr:col>14</xdr:col>
      <xdr:colOff>139700</xdr:colOff>
      <xdr:row>44</xdr:row>
      <xdr:rowOff>12700</xdr:rowOff>
    </xdr:to>
    <xdr:sp macro="" textlink="">
      <xdr:nvSpPr>
        <xdr:cNvPr id="20" name="Circle 7">
          <a:extLst>
            <a:ext uri="{FF2B5EF4-FFF2-40B4-BE49-F238E27FC236}">
              <a16:creationId xmlns:a16="http://schemas.microsoft.com/office/drawing/2014/main" id="{6BF2ABED-22BA-477B-A56E-D11A70AE8718}"/>
            </a:ext>
          </a:extLst>
        </xdr:cNvPr>
        <xdr:cNvSpPr/>
      </xdr:nvSpPr>
      <xdr:spPr>
        <a:xfrm>
          <a:off x="8102600" y="8105775"/>
          <a:ext cx="152400" cy="149225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44</xdr:row>
      <xdr:rowOff>88900</xdr:rowOff>
    </xdr:from>
    <xdr:to>
      <xdr:col>14</xdr:col>
      <xdr:colOff>12700</xdr:colOff>
      <xdr:row>44</xdr:row>
      <xdr:rowOff>88900</xdr:rowOff>
    </xdr:to>
    <xdr:sp macro="" textlink="">
      <xdr:nvSpPr>
        <xdr:cNvPr id="21" name="Line 160">
          <a:extLst>
            <a:ext uri="{FF2B5EF4-FFF2-40B4-BE49-F238E27FC236}">
              <a16:creationId xmlns:a16="http://schemas.microsoft.com/office/drawing/2014/main" id="{4F24D099-B493-4DE5-B963-AFA911136F50}"/>
            </a:ext>
          </a:extLst>
        </xdr:cNvPr>
        <xdr:cNvSpPr>
          <a:spLocks noChangeShapeType="1"/>
        </xdr:cNvSpPr>
      </xdr:nvSpPr>
      <xdr:spPr bwMode="auto">
        <a:xfrm>
          <a:off x="6908800" y="8331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39</xdr:row>
      <xdr:rowOff>88900</xdr:rowOff>
    </xdr:from>
    <xdr:to>
      <xdr:col>12</xdr:col>
      <xdr:colOff>12700</xdr:colOff>
      <xdr:row>44</xdr:row>
      <xdr:rowOff>88900</xdr:rowOff>
    </xdr:to>
    <xdr:sp macro="" textlink="">
      <xdr:nvSpPr>
        <xdr:cNvPr id="22" name="Line 161">
          <a:extLst>
            <a:ext uri="{FF2B5EF4-FFF2-40B4-BE49-F238E27FC236}">
              <a16:creationId xmlns:a16="http://schemas.microsoft.com/office/drawing/2014/main" id="{B940EA96-FDC5-4700-A08E-89EA35C2B88C}"/>
            </a:ext>
          </a:extLst>
        </xdr:cNvPr>
        <xdr:cNvSpPr>
          <a:spLocks noChangeShapeType="1"/>
        </xdr:cNvSpPr>
      </xdr:nvSpPr>
      <xdr:spPr bwMode="auto">
        <a:xfrm>
          <a:off x="6645275" y="7394575"/>
          <a:ext cx="2635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1</xdr:row>
      <xdr:rowOff>184150</xdr:rowOff>
    </xdr:from>
    <xdr:to>
      <xdr:col>18</xdr:col>
      <xdr:colOff>139700</xdr:colOff>
      <xdr:row>2</xdr:row>
      <xdr:rowOff>146050</xdr:rowOff>
    </xdr:to>
    <xdr:sp macro="" textlink="">
      <xdr:nvSpPr>
        <xdr:cNvPr id="23" name="Triangle 8">
          <a:extLst>
            <a:ext uri="{FF2B5EF4-FFF2-40B4-BE49-F238E27FC236}">
              <a16:creationId xmlns:a16="http://schemas.microsoft.com/office/drawing/2014/main" id="{0D4DE61A-65F1-4575-A173-1C54D8EFAF80}"/>
            </a:ext>
          </a:extLst>
        </xdr:cNvPr>
        <xdr:cNvSpPr/>
      </xdr:nvSpPr>
      <xdr:spPr>
        <a:xfrm rot="16200000">
          <a:off x="9739312" y="369888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2</xdr:row>
      <xdr:rowOff>88900</xdr:rowOff>
    </xdr:from>
    <xdr:to>
      <xdr:col>18</xdr:col>
      <xdr:colOff>12700</xdr:colOff>
      <xdr:row>2</xdr:row>
      <xdr:rowOff>88900</xdr:rowOff>
    </xdr:to>
    <xdr:sp macro="" textlink="">
      <xdr:nvSpPr>
        <xdr:cNvPr id="24" name="Line 162">
          <a:extLst>
            <a:ext uri="{FF2B5EF4-FFF2-40B4-BE49-F238E27FC236}">
              <a16:creationId xmlns:a16="http://schemas.microsoft.com/office/drawing/2014/main" id="{06677F7F-8252-4246-97A6-4E8FF9E9F888}"/>
            </a:ext>
          </a:extLst>
        </xdr:cNvPr>
        <xdr:cNvSpPr>
          <a:spLocks noChangeShapeType="1"/>
        </xdr:cNvSpPr>
      </xdr:nvSpPr>
      <xdr:spPr bwMode="auto">
        <a:xfrm>
          <a:off x="8543925" y="4635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2</xdr:row>
      <xdr:rowOff>88900</xdr:rowOff>
    </xdr:from>
    <xdr:to>
      <xdr:col>16</xdr:col>
      <xdr:colOff>12700</xdr:colOff>
      <xdr:row>4</xdr:row>
      <xdr:rowOff>88900</xdr:rowOff>
    </xdr:to>
    <xdr:sp macro="" textlink="">
      <xdr:nvSpPr>
        <xdr:cNvPr id="25" name="Line 163">
          <a:extLst>
            <a:ext uri="{FF2B5EF4-FFF2-40B4-BE49-F238E27FC236}">
              <a16:creationId xmlns:a16="http://schemas.microsoft.com/office/drawing/2014/main" id="{3956F49C-693A-4DF2-A62F-2652E1F182BB}"/>
            </a:ext>
          </a:extLst>
        </xdr:cNvPr>
        <xdr:cNvSpPr>
          <a:spLocks noChangeShapeType="1"/>
        </xdr:cNvSpPr>
      </xdr:nvSpPr>
      <xdr:spPr bwMode="auto">
        <a:xfrm flipV="1">
          <a:off x="8280400" y="46355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6</xdr:row>
      <xdr:rowOff>171450</xdr:rowOff>
    </xdr:from>
    <xdr:to>
      <xdr:col>18</xdr:col>
      <xdr:colOff>139700</xdr:colOff>
      <xdr:row>7</xdr:row>
      <xdr:rowOff>133350</xdr:rowOff>
    </xdr:to>
    <xdr:sp macro="" textlink="">
      <xdr:nvSpPr>
        <xdr:cNvPr id="26" name="Triangle 9">
          <a:extLst>
            <a:ext uri="{FF2B5EF4-FFF2-40B4-BE49-F238E27FC236}">
              <a16:creationId xmlns:a16="http://schemas.microsoft.com/office/drawing/2014/main" id="{4AAE9FB6-FC87-4DF5-9AC3-11DACA597C07}"/>
            </a:ext>
          </a:extLst>
        </xdr:cNvPr>
        <xdr:cNvSpPr/>
      </xdr:nvSpPr>
      <xdr:spPr>
        <a:xfrm rot="16200000">
          <a:off x="9739312" y="1293813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7</xdr:row>
      <xdr:rowOff>88900</xdr:rowOff>
    </xdr:from>
    <xdr:to>
      <xdr:col>18</xdr:col>
      <xdr:colOff>12700</xdr:colOff>
      <xdr:row>7</xdr:row>
      <xdr:rowOff>88900</xdr:rowOff>
    </xdr:to>
    <xdr:sp macro="" textlink="">
      <xdr:nvSpPr>
        <xdr:cNvPr id="27" name="Line 164">
          <a:extLst>
            <a:ext uri="{FF2B5EF4-FFF2-40B4-BE49-F238E27FC236}">
              <a16:creationId xmlns:a16="http://schemas.microsoft.com/office/drawing/2014/main" id="{FAD35AEB-7051-4BBB-80BB-6C70EDCBF4BC}"/>
            </a:ext>
          </a:extLst>
        </xdr:cNvPr>
        <xdr:cNvSpPr>
          <a:spLocks noChangeShapeType="1"/>
        </xdr:cNvSpPr>
      </xdr:nvSpPr>
      <xdr:spPr bwMode="auto">
        <a:xfrm>
          <a:off x="8543925" y="14001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4</xdr:row>
      <xdr:rowOff>88900</xdr:rowOff>
    </xdr:from>
    <xdr:to>
      <xdr:col>16</xdr:col>
      <xdr:colOff>12700</xdr:colOff>
      <xdr:row>7</xdr:row>
      <xdr:rowOff>88900</xdr:rowOff>
    </xdr:to>
    <xdr:sp macro="" textlink="">
      <xdr:nvSpPr>
        <xdr:cNvPr id="28" name="Line 165">
          <a:extLst>
            <a:ext uri="{FF2B5EF4-FFF2-40B4-BE49-F238E27FC236}">
              <a16:creationId xmlns:a16="http://schemas.microsoft.com/office/drawing/2014/main" id="{D8FF5269-D133-4458-88FC-2A0E6910EEA0}"/>
            </a:ext>
          </a:extLst>
        </xdr:cNvPr>
        <xdr:cNvSpPr>
          <a:spLocks noChangeShapeType="1"/>
        </xdr:cNvSpPr>
      </xdr:nvSpPr>
      <xdr:spPr bwMode="auto">
        <a:xfrm>
          <a:off x="8280400" y="83820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11</xdr:row>
      <xdr:rowOff>152400</xdr:rowOff>
    </xdr:from>
    <xdr:to>
      <xdr:col>18</xdr:col>
      <xdr:colOff>139700</xdr:colOff>
      <xdr:row>12</xdr:row>
      <xdr:rowOff>114300</xdr:rowOff>
    </xdr:to>
    <xdr:sp macro="" textlink="">
      <xdr:nvSpPr>
        <xdr:cNvPr id="29" name="Triangle 10">
          <a:extLst>
            <a:ext uri="{FF2B5EF4-FFF2-40B4-BE49-F238E27FC236}">
              <a16:creationId xmlns:a16="http://schemas.microsoft.com/office/drawing/2014/main" id="{93E84D35-B12A-44C6-83E6-4DBB3112849C}"/>
            </a:ext>
          </a:extLst>
        </xdr:cNvPr>
        <xdr:cNvSpPr/>
      </xdr:nvSpPr>
      <xdr:spPr>
        <a:xfrm rot="16200000">
          <a:off x="9739312" y="2211388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12</xdr:row>
      <xdr:rowOff>88900</xdr:rowOff>
    </xdr:from>
    <xdr:to>
      <xdr:col>18</xdr:col>
      <xdr:colOff>12700</xdr:colOff>
      <xdr:row>12</xdr:row>
      <xdr:rowOff>88900</xdr:rowOff>
    </xdr:to>
    <xdr:sp macro="" textlink="">
      <xdr:nvSpPr>
        <xdr:cNvPr id="30" name="Line 166">
          <a:extLst>
            <a:ext uri="{FF2B5EF4-FFF2-40B4-BE49-F238E27FC236}">
              <a16:creationId xmlns:a16="http://schemas.microsoft.com/office/drawing/2014/main" id="{FBD2F403-69D7-420B-A8DB-1AD44CEABE68}"/>
            </a:ext>
          </a:extLst>
        </xdr:cNvPr>
        <xdr:cNvSpPr>
          <a:spLocks noChangeShapeType="1"/>
        </xdr:cNvSpPr>
      </xdr:nvSpPr>
      <xdr:spPr bwMode="auto">
        <a:xfrm>
          <a:off x="8543925" y="2336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12</xdr:row>
      <xdr:rowOff>88900</xdr:rowOff>
    </xdr:from>
    <xdr:to>
      <xdr:col>16</xdr:col>
      <xdr:colOff>12700</xdr:colOff>
      <xdr:row>14</xdr:row>
      <xdr:rowOff>88900</xdr:rowOff>
    </xdr:to>
    <xdr:sp macro="" textlink="">
      <xdr:nvSpPr>
        <xdr:cNvPr id="31" name="Line 167">
          <a:extLst>
            <a:ext uri="{FF2B5EF4-FFF2-40B4-BE49-F238E27FC236}">
              <a16:creationId xmlns:a16="http://schemas.microsoft.com/office/drawing/2014/main" id="{1DB04B6C-166C-4D1A-963D-D4D11312942B}"/>
            </a:ext>
          </a:extLst>
        </xdr:cNvPr>
        <xdr:cNvSpPr>
          <a:spLocks noChangeShapeType="1"/>
        </xdr:cNvSpPr>
      </xdr:nvSpPr>
      <xdr:spPr bwMode="auto">
        <a:xfrm flipV="1">
          <a:off x="8280400" y="233680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16</xdr:row>
      <xdr:rowOff>139700</xdr:rowOff>
    </xdr:from>
    <xdr:to>
      <xdr:col>18</xdr:col>
      <xdr:colOff>139700</xdr:colOff>
      <xdr:row>17</xdr:row>
      <xdr:rowOff>101600</xdr:rowOff>
    </xdr:to>
    <xdr:sp macro="" textlink="">
      <xdr:nvSpPr>
        <xdr:cNvPr id="32" name="Triangle 11">
          <a:extLst>
            <a:ext uri="{FF2B5EF4-FFF2-40B4-BE49-F238E27FC236}">
              <a16:creationId xmlns:a16="http://schemas.microsoft.com/office/drawing/2014/main" id="{4440BE03-F3D6-4534-B0CE-B1BB80B57247}"/>
            </a:ext>
          </a:extLst>
        </xdr:cNvPr>
        <xdr:cNvSpPr/>
      </xdr:nvSpPr>
      <xdr:spPr>
        <a:xfrm rot="16200000">
          <a:off x="9739312" y="3135313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17</xdr:row>
      <xdr:rowOff>88900</xdr:rowOff>
    </xdr:from>
    <xdr:to>
      <xdr:col>18</xdr:col>
      <xdr:colOff>12700</xdr:colOff>
      <xdr:row>17</xdr:row>
      <xdr:rowOff>88900</xdr:rowOff>
    </xdr:to>
    <xdr:sp macro="" textlink="">
      <xdr:nvSpPr>
        <xdr:cNvPr id="33" name="Line 168">
          <a:extLst>
            <a:ext uri="{FF2B5EF4-FFF2-40B4-BE49-F238E27FC236}">
              <a16:creationId xmlns:a16="http://schemas.microsoft.com/office/drawing/2014/main" id="{A3861B71-F4DA-4760-9D98-22F4B1AA8DC9}"/>
            </a:ext>
          </a:extLst>
        </xdr:cNvPr>
        <xdr:cNvSpPr>
          <a:spLocks noChangeShapeType="1"/>
        </xdr:cNvSpPr>
      </xdr:nvSpPr>
      <xdr:spPr bwMode="auto">
        <a:xfrm>
          <a:off x="8543925" y="32734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14</xdr:row>
      <xdr:rowOff>88900</xdr:rowOff>
    </xdr:from>
    <xdr:to>
      <xdr:col>16</xdr:col>
      <xdr:colOff>12700</xdr:colOff>
      <xdr:row>17</xdr:row>
      <xdr:rowOff>88900</xdr:rowOff>
    </xdr:to>
    <xdr:sp macro="" textlink="">
      <xdr:nvSpPr>
        <xdr:cNvPr id="34" name="Line 169">
          <a:extLst>
            <a:ext uri="{FF2B5EF4-FFF2-40B4-BE49-F238E27FC236}">
              <a16:creationId xmlns:a16="http://schemas.microsoft.com/office/drawing/2014/main" id="{455D8E65-89CE-4401-A253-EA07FC9297BD}"/>
            </a:ext>
          </a:extLst>
        </xdr:cNvPr>
        <xdr:cNvSpPr>
          <a:spLocks noChangeShapeType="1"/>
        </xdr:cNvSpPr>
      </xdr:nvSpPr>
      <xdr:spPr bwMode="auto">
        <a:xfrm>
          <a:off x="8280400" y="271145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21</xdr:row>
      <xdr:rowOff>120650</xdr:rowOff>
    </xdr:from>
    <xdr:to>
      <xdr:col>18</xdr:col>
      <xdr:colOff>139700</xdr:colOff>
      <xdr:row>22</xdr:row>
      <xdr:rowOff>82550</xdr:rowOff>
    </xdr:to>
    <xdr:sp macro="" textlink="">
      <xdr:nvSpPr>
        <xdr:cNvPr id="35" name="Triangle 12">
          <a:extLst>
            <a:ext uri="{FF2B5EF4-FFF2-40B4-BE49-F238E27FC236}">
              <a16:creationId xmlns:a16="http://schemas.microsoft.com/office/drawing/2014/main" id="{79CDC629-6D4D-4D61-90AC-989DF8980470}"/>
            </a:ext>
          </a:extLst>
        </xdr:cNvPr>
        <xdr:cNvSpPr/>
      </xdr:nvSpPr>
      <xdr:spPr>
        <a:xfrm rot="16200000">
          <a:off x="9739312" y="4052888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22</xdr:row>
      <xdr:rowOff>88900</xdr:rowOff>
    </xdr:from>
    <xdr:to>
      <xdr:col>18</xdr:col>
      <xdr:colOff>12700</xdr:colOff>
      <xdr:row>22</xdr:row>
      <xdr:rowOff>88900</xdr:rowOff>
    </xdr:to>
    <xdr:sp macro="" textlink="">
      <xdr:nvSpPr>
        <xdr:cNvPr id="36" name="Line 170">
          <a:extLst>
            <a:ext uri="{FF2B5EF4-FFF2-40B4-BE49-F238E27FC236}">
              <a16:creationId xmlns:a16="http://schemas.microsoft.com/office/drawing/2014/main" id="{67C1C013-A05B-421A-8B3A-C1649DCF32A1}"/>
            </a:ext>
          </a:extLst>
        </xdr:cNvPr>
        <xdr:cNvSpPr>
          <a:spLocks noChangeShapeType="1"/>
        </xdr:cNvSpPr>
      </xdr:nvSpPr>
      <xdr:spPr bwMode="auto">
        <a:xfrm>
          <a:off x="8543925" y="42100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22</xdr:row>
      <xdr:rowOff>88900</xdr:rowOff>
    </xdr:from>
    <xdr:to>
      <xdr:col>16</xdr:col>
      <xdr:colOff>12700</xdr:colOff>
      <xdr:row>24</xdr:row>
      <xdr:rowOff>88900</xdr:rowOff>
    </xdr:to>
    <xdr:sp macro="" textlink="">
      <xdr:nvSpPr>
        <xdr:cNvPr id="37" name="Line 171">
          <a:extLst>
            <a:ext uri="{FF2B5EF4-FFF2-40B4-BE49-F238E27FC236}">
              <a16:creationId xmlns:a16="http://schemas.microsoft.com/office/drawing/2014/main" id="{ACF717D7-F355-41D8-8030-D33FB16B37CF}"/>
            </a:ext>
          </a:extLst>
        </xdr:cNvPr>
        <xdr:cNvSpPr>
          <a:spLocks noChangeShapeType="1"/>
        </xdr:cNvSpPr>
      </xdr:nvSpPr>
      <xdr:spPr bwMode="auto">
        <a:xfrm flipV="1">
          <a:off x="8280400" y="421005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26</xdr:row>
      <xdr:rowOff>107950</xdr:rowOff>
    </xdr:from>
    <xdr:to>
      <xdr:col>18</xdr:col>
      <xdr:colOff>139700</xdr:colOff>
      <xdr:row>27</xdr:row>
      <xdr:rowOff>69850</xdr:rowOff>
    </xdr:to>
    <xdr:sp macro="" textlink="">
      <xdr:nvSpPr>
        <xdr:cNvPr id="38" name="Triangle 13">
          <a:extLst>
            <a:ext uri="{FF2B5EF4-FFF2-40B4-BE49-F238E27FC236}">
              <a16:creationId xmlns:a16="http://schemas.microsoft.com/office/drawing/2014/main" id="{3F584585-AEBD-49D5-ABB1-A556E6A4084A}"/>
            </a:ext>
          </a:extLst>
        </xdr:cNvPr>
        <xdr:cNvSpPr/>
      </xdr:nvSpPr>
      <xdr:spPr>
        <a:xfrm rot="16200000">
          <a:off x="9739312" y="4976813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27</xdr:row>
      <xdr:rowOff>88900</xdr:rowOff>
    </xdr:from>
    <xdr:to>
      <xdr:col>18</xdr:col>
      <xdr:colOff>12700</xdr:colOff>
      <xdr:row>27</xdr:row>
      <xdr:rowOff>88900</xdr:rowOff>
    </xdr:to>
    <xdr:sp macro="" textlink="">
      <xdr:nvSpPr>
        <xdr:cNvPr id="39" name="Line 172">
          <a:extLst>
            <a:ext uri="{FF2B5EF4-FFF2-40B4-BE49-F238E27FC236}">
              <a16:creationId xmlns:a16="http://schemas.microsoft.com/office/drawing/2014/main" id="{6B8B714A-CC14-4381-9135-152118BD14C1}"/>
            </a:ext>
          </a:extLst>
        </xdr:cNvPr>
        <xdr:cNvSpPr>
          <a:spLocks noChangeShapeType="1"/>
        </xdr:cNvSpPr>
      </xdr:nvSpPr>
      <xdr:spPr bwMode="auto">
        <a:xfrm>
          <a:off x="8543925" y="51466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24</xdr:row>
      <xdr:rowOff>88900</xdr:rowOff>
    </xdr:from>
    <xdr:to>
      <xdr:col>16</xdr:col>
      <xdr:colOff>12700</xdr:colOff>
      <xdr:row>27</xdr:row>
      <xdr:rowOff>88900</xdr:rowOff>
    </xdr:to>
    <xdr:sp macro="" textlink="">
      <xdr:nvSpPr>
        <xdr:cNvPr id="40" name="Line 173">
          <a:extLst>
            <a:ext uri="{FF2B5EF4-FFF2-40B4-BE49-F238E27FC236}">
              <a16:creationId xmlns:a16="http://schemas.microsoft.com/office/drawing/2014/main" id="{63B698AC-6F74-49E8-AF5E-1F56D59C6C0C}"/>
            </a:ext>
          </a:extLst>
        </xdr:cNvPr>
        <xdr:cNvSpPr>
          <a:spLocks noChangeShapeType="1"/>
        </xdr:cNvSpPr>
      </xdr:nvSpPr>
      <xdr:spPr bwMode="auto">
        <a:xfrm>
          <a:off x="8280400" y="458470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31</xdr:row>
      <xdr:rowOff>88900</xdr:rowOff>
    </xdr:from>
    <xdr:to>
      <xdr:col>18</xdr:col>
      <xdr:colOff>139700</xdr:colOff>
      <xdr:row>32</xdr:row>
      <xdr:rowOff>50800</xdr:rowOff>
    </xdr:to>
    <xdr:sp macro="" textlink="">
      <xdr:nvSpPr>
        <xdr:cNvPr id="41" name="Triangle 14">
          <a:extLst>
            <a:ext uri="{FF2B5EF4-FFF2-40B4-BE49-F238E27FC236}">
              <a16:creationId xmlns:a16="http://schemas.microsoft.com/office/drawing/2014/main" id="{47F2FBF9-594D-4930-99A3-0AA0D1D31F69}"/>
            </a:ext>
          </a:extLst>
        </xdr:cNvPr>
        <xdr:cNvSpPr/>
      </xdr:nvSpPr>
      <xdr:spPr>
        <a:xfrm rot="16200000">
          <a:off x="9739312" y="5894388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32</xdr:row>
      <xdr:rowOff>88900</xdr:rowOff>
    </xdr:from>
    <xdr:to>
      <xdr:col>18</xdr:col>
      <xdr:colOff>12700</xdr:colOff>
      <xdr:row>32</xdr:row>
      <xdr:rowOff>88900</xdr:rowOff>
    </xdr:to>
    <xdr:sp macro="" textlink="">
      <xdr:nvSpPr>
        <xdr:cNvPr id="42" name="Line 174">
          <a:extLst>
            <a:ext uri="{FF2B5EF4-FFF2-40B4-BE49-F238E27FC236}">
              <a16:creationId xmlns:a16="http://schemas.microsoft.com/office/drawing/2014/main" id="{B00CDEEC-F4DA-474E-AC2A-DA3E5F0D3A64}"/>
            </a:ext>
          </a:extLst>
        </xdr:cNvPr>
        <xdr:cNvSpPr>
          <a:spLocks noChangeShapeType="1"/>
        </xdr:cNvSpPr>
      </xdr:nvSpPr>
      <xdr:spPr bwMode="auto">
        <a:xfrm>
          <a:off x="8543925" y="60833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32</xdr:row>
      <xdr:rowOff>88900</xdr:rowOff>
    </xdr:from>
    <xdr:to>
      <xdr:col>16</xdr:col>
      <xdr:colOff>12700</xdr:colOff>
      <xdr:row>34</xdr:row>
      <xdr:rowOff>88900</xdr:rowOff>
    </xdr:to>
    <xdr:sp macro="" textlink="">
      <xdr:nvSpPr>
        <xdr:cNvPr id="43" name="Line 175">
          <a:extLst>
            <a:ext uri="{FF2B5EF4-FFF2-40B4-BE49-F238E27FC236}">
              <a16:creationId xmlns:a16="http://schemas.microsoft.com/office/drawing/2014/main" id="{5BB112A8-FDFB-400A-8E58-141CA91AFB22}"/>
            </a:ext>
          </a:extLst>
        </xdr:cNvPr>
        <xdr:cNvSpPr>
          <a:spLocks noChangeShapeType="1"/>
        </xdr:cNvSpPr>
      </xdr:nvSpPr>
      <xdr:spPr bwMode="auto">
        <a:xfrm flipV="1">
          <a:off x="8280400" y="608330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36</xdr:row>
      <xdr:rowOff>76200</xdr:rowOff>
    </xdr:from>
    <xdr:to>
      <xdr:col>18</xdr:col>
      <xdr:colOff>139700</xdr:colOff>
      <xdr:row>37</xdr:row>
      <xdr:rowOff>38100</xdr:rowOff>
    </xdr:to>
    <xdr:sp macro="" textlink="">
      <xdr:nvSpPr>
        <xdr:cNvPr id="44" name="Triangle 15">
          <a:extLst>
            <a:ext uri="{FF2B5EF4-FFF2-40B4-BE49-F238E27FC236}">
              <a16:creationId xmlns:a16="http://schemas.microsoft.com/office/drawing/2014/main" id="{44953706-568C-49AD-9342-6959B8A9EFF0}"/>
            </a:ext>
          </a:extLst>
        </xdr:cNvPr>
        <xdr:cNvSpPr/>
      </xdr:nvSpPr>
      <xdr:spPr>
        <a:xfrm rot="16200000">
          <a:off x="9739312" y="6818313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37</xdr:row>
      <xdr:rowOff>88900</xdr:rowOff>
    </xdr:from>
    <xdr:to>
      <xdr:col>18</xdr:col>
      <xdr:colOff>12700</xdr:colOff>
      <xdr:row>37</xdr:row>
      <xdr:rowOff>88900</xdr:rowOff>
    </xdr:to>
    <xdr:sp macro="" textlink="">
      <xdr:nvSpPr>
        <xdr:cNvPr id="45" name="Line 176">
          <a:extLst>
            <a:ext uri="{FF2B5EF4-FFF2-40B4-BE49-F238E27FC236}">
              <a16:creationId xmlns:a16="http://schemas.microsoft.com/office/drawing/2014/main" id="{78FB8845-8D88-45A5-8784-A3CB16D9B6A2}"/>
            </a:ext>
          </a:extLst>
        </xdr:cNvPr>
        <xdr:cNvSpPr>
          <a:spLocks noChangeShapeType="1"/>
        </xdr:cNvSpPr>
      </xdr:nvSpPr>
      <xdr:spPr bwMode="auto">
        <a:xfrm>
          <a:off x="8543925" y="70199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34</xdr:row>
      <xdr:rowOff>88900</xdr:rowOff>
    </xdr:from>
    <xdr:to>
      <xdr:col>16</xdr:col>
      <xdr:colOff>12700</xdr:colOff>
      <xdr:row>37</xdr:row>
      <xdr:rowOff>88900</xdr:rowOff>
    </xdr:to>
    <xdr:sp macro="" textlink="">
      <xdr:nvSpPr>
        <xdr:cNvPr id="46" name="Line 177">
          <a:extLst>
            <a:ext uri="{FF2B5EF4-FFF2-40B4-BE49-F238E27FC236}">
              <a16:creationId xmlns:a16="http://schemas.microsoft.com/office/drawing/2014/main" id="{B80EA48C-5834-45BA-A8CB-F30FFBF45E00}"/>
            </a:ext>
          </a:extLst>
        </xdr:cNvPr>
        <xdr:cNvSpPr>
          <a:spLocks noChangeShapeType="1"/>
        </xdr:cNvSpPr>
      </xdr:nvSpPr>
      <xdr:spPr bwMode="auto">
        <a:xfrm>
          <a:off x="8280400" y="645795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41</xdr:row>
      <xdr:rowOff>57150</xdr:rowOff>
    </xdr:from>
    <xdr:to>
      <xdr:col>18</xdr:col>
      <xdr:colOff>139700</xdr:colOff>
      <xdr:row>42</xdr:row>
      <xdr:rowOff>19050</xdr:rowOff>
    </xdr:to>
    <xdr:sp macro="" textlink="">
      <xdr:nvSpPr>
        <xdr:cNvPr id="47" name="Triangle 16">
          <a:extLst>
            <a:ext uri="{FF2B5EF4-FFF2-40B4-BE49-F238E27FC236}">
              <a16:creationId xmlns:a16="http://schemas.microsoft.com/office/drawing/2014/main" id="{5005671F-65CE-4FBC-B54C-CF4011CFA63C}"/>
            </a:ext>
          </a:extLst>
        </xdr:cNvPr>
        <xdr:cNvSpPr/>
      </xdr:nvSpPr>
      <xdr:spPr>
        <a:xfrm rot="16200000">
          <a:off x="9739312" y="7735888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42</xdr:row>
      <xdr:rowOff>88900</xdr:rowOff>
    </xdr:from>
    <xdr:to>
      <xdr:col>18</xdr:col>
      <xdr:colOff>12700</xdr:colOff>
      <xdr:row>42</xdr:row>
      <xdr:rowOff>88900</xdr:rowOff>
    </xdr:to>
    <xdr:sp macro="" textlink="">
      <xdr:nvSpPr>
        <xdr:cNvPr id="48" name="Line 178">
          <a:extLst>
            <a:ext uri="{FF2B5EF4-FFF2-40B4-BE49-F238E27FC236}">
              <a16:creationId xmlns:a16="http://schemas.microsoft.com/office/drawing/2014/main" id="{98817C91-5909-45B2-AC3B-B937B5A98618}"/>
            </a:ext>
          </a:extLst>
        </xdr:cNvPr>
        <xdr:cNvSpPr>
          <a:spLocks noChangeShapeType="1"/>
        </xdr:cNvSpPr>
      </xdr:nvSpPr>
      <xdr:spPr bwMode="auto">
        <a:xfrm>
          <a:off x="8543925" y="79565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42</xdr:row>
      <xdr:rowOff>88900</xdr:rowOff>
    </xdr:from>
    <xdr:to>
      <xdr:col>16</xdr:col>
      <xdr:colOff>12700</xdr:colOff>
      <xdr:row>44</xdr:row>
      <xdr:rowOff>88900</xdr:rowOff>
    </xdr:to>
    <xdr:sp macro="" textlink="">
      <xdr:nvSpPr>
        <xdr:cNvPr id="49" name="Line 179">
          <a:extLst>
            <a:ext uri="{FF2B5EF4-FFF2-40B4-BE49-F238E27FC236}">
              <a16:creationId xmlns:a16="http://schemas.microsoft.com/office/drawing/2014/main" id="{65F93FE4-FA78-4639-9C7E-F3D9000C37AD}"/>
            </a:ext>
          </a:extLst>
        </xdr:cNvPr>
        <xdr:cNvSpPr>
          <a:spLocks noChangeShapeType="1"/>
        </xdr:cNvSpPr>
      </xdr:nvSpPr>
      <xdr:spPr bwMode="auto">
        <a:xfrm flipV="1">
          <a:off x="8280400" y="7956550"/>
          <a:ext cx="2635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596900</xdr:colOff>
      <xdr:row>46</xdr:row>
      <xdr:rowOff>44450</xdr:rowOff>
    </xdr:from>
    <xdr:to>
      <xdr:col>18</xdr:col>
      <xdr:colOff>139700</xdr:colOff>
      <xdr:row>47</xdr:row>
      <xdr:rowOff>6350</xdr:rowOff>
    </xdr:to>
    <xdr:sp macro="" textlink="">
      <xdr:nvSpPr>
        <xdr:cNvPr id="50" name="Triangle 17">
          <a:extLst>
            <a:ext uri="{FF2B5EF4-FFF2-40B4-BE49-F238E27FC236}">
              <a16:creationId xmlns:a16="http://schemas.microsoft.com/office/drawing/2014/main" id="{6455661B-80FE-422C-A0CE-C4E18CA27ECD}"/>
            </a:ext>
          </a:extLst>
        </xdr:cNvPr>
        <xdr:cNvSpPr/>
      </xdr:nvSpPr>
      <xdr:spPr>
        <a:xfrm rot="16200000">
          <a:off x="9739312" y="8659813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12700</xdr:colOff>
      <xdr:row>47</xdr:row>
      <xdr:rowOff>88900</xdr:rowOff>
    </xdr:from>
    <xdr:to>
      <xdr:col>18</xdr:col>
      <xdr:colOff>12700</xdr:colOff>
      <xdr:row>47</xdr:row>
      <xdr:rowOff>88900</xdr:rowOff>
    </xdr:to>
    <xdr:sp macro="" textlink="">
      <xdr:nvSpPr>
        <xdr:cNvPr id="51" name="Line 180">
          <a:extLst>
            <a:ext uri="{FF2B5EF4-FFF2-40B4-BE49-F238E27FC236}">
              <a16:creationId xmlns:a16="http://schemas.microsoft.com/office/drawing/2014/main" id="{0FA4121C-FD13-4807-ADB8-C980C8BA9E2B}"/>
            </a:ext>
          </a:extLst>
        </xdr:cNvPr>
        <xdr:cNvSpPr>
          <a:spLocks noChangeShapeType="1"/>
        </xdr:cNvSpPr>
      </xdr:nvSpPr>
      <xdr:spPr bwMode="auto">
        <a:xfrm>
          <a:off x="8543925" y="88931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44</xdr:row>
      <xdr:rowOff>88900</xdr:rowOff>
    </xdr:from>
    <xdr:to>
      <xdr:col>16</xdr:col>
      <xdr:colOff>12700</xdr:colOff>
      <xdr:row>47</xdr:row>
      <xdr:rowOff>88900</xdr:rowOff>
    </xdr:to>
    <xdr:sp macro="" textlink="">
      <xdr:nvSpPr>
        <xdr:cNvPr id="52" name="Line 181">
          <a:extLst>
            <a:ext uri="{FF2B5EF4-FFF2-40B4-BE49-F238E27FC236}">
              <a16:creationId xmlns:a16="http://schemas.microsoft.com/office/drawing/2014/main" id="{85F47109-C61B-4491-BEF8-C5806061A5EC}"/>
            </a:ext>
          </a:extLst>
        </xdr:cNvPr>
        <xdr:cNvSpPr>
          <a:spLocks noChangeShapeType="1"/>
        </xdr:cNvSpPr>
      </xdr:nvSpPr>
      <xdr:spPr bwMode="auto">
        <a:xfrm>
          <a:off x="8280400" y="8331200"/>
          <a:ext cx="2635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603250</xdr:colOff>
      <xdr:row>25</xdr:row>
      <xdr:rowOff>107950</xdr:rowOff>
    </xdr:from>
    <xdr:to>
      <xdr:col>6</xdr:col>
      <xdr:colOff>146050</xdr:colOff>
      <xdr:row>26</xdr:row>
      <xdr:rowOff>69850</xdr:rowOff>
    </xdr:to>
    <xdr:sp macro="" textlink="">
      <xdr:nvSpPr>
        <xdr:cNvPr id="53" name="Circle 0">
          <a:extLst>
            <a:ext uri="{FF2B5EF4-FFF2-40B4-BE49-F238E27FC236}">
              <a16:creationId xmlns:a16="http://schemas.microsoft.com/office/drawing/2014/main" id="{43A9AED5-3A1A-4E8C-A530-ABF7CC52FC51}"/>
            </a:ext>
          </a:extLst>
        </xdr:cNvPr>
        <xdr:cNvSpPr/>
      </xdr:nvSpPr>
      <xdr:spPr>
        <a:xfrm>
          <a:off x="4838700" y="4791075"/>
          <a:ext cx="152400" cy="149225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26</xdr:row>
      <xdr:rowOff>88900</xdr:rowOff>
    </xdr:from>
    <xdr:to>
      <xdr:col>6</xdr:col>
      <xdr:colOff>12700</xdr:colOff>
      <xdr:row>26</xdr:row>
      <xdr:rowOff>88900</xdr:rowOff>
    </xdr:to>
    <xdr:sp macro="" textlink="">
      <xdr:nvSpPr>
        <xdr:cNvPr id="54" name="Line 182">
          <a:extLst>
            <a:ext uri="{FF2B5EF4-FFF2-40B4-BE49-F238E27FC236}">
              <a16:creationId xmlns:a16="http://schemas.microsoft.com/office/drawing/2014/main" id="{75A77EBA-735F-4548-B9D0-993EC934D59E}"/>
            </a:ext>
          </a:extLst>
        </xdr:cNvPr>
        <xdr:cNvSpPr>
          <a:spLocks noChangeShapeType="1"/>
        </xdr:cNvSpPr>
      </xdr:nvSpPr>
      <xdr:spPr bwMode="auto">
        <a:xfrm>
          <a:off x="4248150" y="495935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12700</xdr:colOff>
      <xdr:row>55</xdr:row>
      <xdr:rowOff>38100</xdr:rowOff>
    </xdr:from>
    <xdr:to>
      <xdr:col>31</xdr:col>
      <xdr:colOff>25400</xdr:colOff>
      <xdr:row>73</xdr:row>
      <xdr:rowOff>12700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80D1BEBE-8DB0-4308-98EC-CEFCB72B2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4</xdr:row>
      <xdr:rowOff>0</xdr:rowOff>
    </xdr:from>
    <xdr:ext cx="152400" cy="152400"/>
    <xdr:sp macro="" textlink="">
      <xdr:nvSpPr>
        <xdr:cNvPr id="2" name="Circle 1">
          <a:extLst>
            <a:ext uri="{FF2B5EF4-FFF2-40B4-BE49-F238E27FC236}">
              <a16:creationId xmlns:a16="http://schemas.microsoft.com/office/drawing/2014/main" id="{31714F5F-30B0-427F-BE63-BB5950A45FE9}"/>
            </a:ext>
          </a:extLst>
        </xdr:cNvPr>
        <xdr:cNvSpPr/>
      </xdr:nvSpPr>
      <xdr:spPr>
        <a:xfrm>
          <a:off x="9239250" y="749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4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3" name="Line 136">
          <a:extLst>
            <a:ext uri="{FF2B5EF4-FFF2-40B4-BE49-F238E27FC236}">
              <a16:creationId xmlns:a16="http://schemas.microsoft.com/office/drawing/2014/main" id="{1F719DF5-6F86-47B7-A3FE-60176511E180}"/>
            </a:ext>
          </a:extLst>
        </xdr:cNvPr>
        <xdr:cNvSpPr>
          <a:spLocks noChangeShapeType="1"/>
        </xdr:cNvSpPr>
      </xdr:nvSpPr>
      <xdr:spPr bwMode="auto">
        <a:xfrm>
          <a:off x="8007350" y="8255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4</xdr:row>
      <xdr:rowOff>76200</xdr:rowOff>
    </xdr:from>
    <xdr:to>
      <xdr:col>13</xdr:col>
      <xdr:colOff>0</xdr:colOff>
      <xdr:row>8</xdr:row>
      <xdr:rowOff>76200</xdr:rowOff>
    </xdr:to>
    <xdr:sp macro="" textlink="">
      <xdr:nvSpPr>
        <xdr:cNvPr id="4" name="Line 137">
          <a:extLst>
            <a:ext uri="{FF2B5EF4-FFF2-40B4-BE49-F238E27FC236}">
              <a16:creationId xmlns:a16="http://schemas.microsoft.com/office/drawing/2014/main" id="{BD1AD65A-081B-40AE-B4D0-2E7759DA3789}"/>
            </a:ext>
          </a:extLst>
        </xdr:cNvPr>
        <xdr:cNvSpPr>
          <a:spLocks noChangeShapeType="1"/>
        </xdr:cNvSpPr>
      </xdr:nvSpPr>
      <xdr:spPr bwMode="auto">
        <a:xfrm flipV="1">
          <a:off x="6927850" y="825500"/>
          <a:ext cx="1079500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12</xdr:row>
      <xdr:rowOff>0</xdr:rowOff>
    </xdr:from>
    <xdr:ext cx="152400" cy="152400"/>
    <xdr:sp macro="" textlink="">
      <xdr:nvSpPr>
        <xdr:cNvPr id="5" name="Triangle 2">
          <a:extLst>
            <a:ext uri="{FF2B5EF4-FFF2-40B4-BE49-F238E27FC236}">
              <a16:creationId xmlns:a16="http://schemas.microsoft.com/office/drawing/2014/main" id="{62A50794-04AF-4FC4-A48F-882807B9222E}"/>
            </a:ext>
          </a:extLst>
        </xdr:cNvPr>
        <xdr:cNvSpPr/>
      </xdr:nvSpPr>
      <xdr:spPr>
        <a:xfrm rot="16200000">
          <a:off x="923925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12</xdr:row>
      <xdr:rowOff>76200</xdr:rowOff>
    </xdr:from>
    <xdr:to>
      <xdr:col>23</xdr:col>
      <xdr:colOff>0</xdr:colOff>
      <xdr:row>12</xdr:row>
      <xdr:rowOff>76200</xdr:rowOff>
    </xdr:to>
    <xdr:sp macro="" textlink="">
      <xdr:nvSpPr>
        <xdr:cNvPr id="6" name="Line 138">
          <a:extLst>
            <a:ext uri="{FF2B5EF4-FFF2-40B4-BE49-F238E27FC236}">
              <a16:creationId xmlns:a16="http://schemas.microsoft.com/office/drawing/2014/main" id="{14D516FE-895C-4D40-9615-3837D3076953}"/>
            </a:ext>
          </a:extLst>
        </xdr:cNvPr>
        <xdr:cNvSpPr>
          <a:spLocks noChangeShapeType="1"/>
        </xdr:cNvSpPr>
      </xdr:nvSpPr>
      <xdr:spPr bwMode="auto">
        <a:xfrm>
          <a:off x="9391650" y="2324100"/>
          <a:ext cx="477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12</xdr:row>
      <xdr:rowOff>76200</xdr:rowOff>
    </xdr:from>
    <xdr:to>
      <xdr:col>15</xdr:col>
      <xdr:colOff>0</xdr:colOff>
      <xdr:row>12</xdr:row>
      <xdr:rowOff>76200</xdr:rowOff>
    </xdr:to>
    <xdr:sp macro="" textlink="">
      <xdr:nvSpPr>
        <xdr:cNvPr id="7" name="Line 139">
          <a:extLst>
            <a:ext uri="{FF2B5EF4-FFF2-40B4-BE49-F238E27FC236}">
              <a16:creationId xmlns:a16="http://schemas.microsoft.com/office/drawing/2014/main" id="{5D6492F2-48FB-46E1-A244-41DCF9593002}"/>
            </a:ext>
          </a:extLst>
        </xdr:cNvPr>
        <xdr:cNvSpPr>
          <a:spLocks noChangeShapeType="1"/>
        </xdr:cNvSpPr>
      </xdr:nvSpPr>
      <xdr:spPr bwMode="auto">
        <a:xfrm>
          <a:off x="8007350" y="23241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8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8" name="Line 140">
          <a:extLst>
            <a:ext uri="{FF2B5EF4-FFF2-40B4-BE49-F238E27FC236}">
              <a16:creationId xmlns:a16="http://schemas.microsoft.com/office/drawing/2014/main" id="{52BCAD0A-AF23-459C-9293-2537DF0950EE}"/>
            </a:ext>
          </a:extLst>
        </xdr:cNvPr>
        <xdr:cNvSpPr>
          <a:spLocks noChangeShapeType="1"/>
        </xdr:cNvSpPr>
      </xdr:nvSpPr>
      <xdr:spPr bwMode="auto">
        <a:xfrm>
          <a:off x="6927850" y="1574800"/>
          <a:ext cx="1079500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4</xdr:row>
      <xdr:rowOff>0</xdr:rowOff>
    </xdr:from>
    <xdr:ext cx="152400" cy="152400"/>
    <xdr:sp macro="" textlink="">
      <xdr:nvSpPr>
        <xdr:cNvPr id="9" name="Circle 3">
          <a:extLst>
            <a:ext uri="{FF2B5EF4-FFF2-40B4-BE49-F238E27FC236}">
              <a16:creationId xmlns:a16="http://schemas.microsoft.com/office/drawing/2014/main" id="{7DE0EAD0-F162-466D-AB87-D7E7A72A1701}"/>
            </a:ext>
          </a:extLst>
        </xdr:cNvPr>
        <xdr:cNvSpPr/>
      </xdr:nvSpPr>
      <xdr:spPr>
        <a:xfrm>
          <a:off x="11703050" y="749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4</xdr:row>
      <xdr:rowOff>76200</xdr:rowOff>
    </xdr:from>
    <xdr:to>
      <xdr:col>19</xdr:col>
      <xdr:colOff>0</xdr:colOff>
      <xdr:row>4</xdr:row>
      <xdr:rowOff>76200</xdr:rowOff>
    </xdr:to>
    <xdr:sp macro="" textlink="">
      <xdr:nvSpPr>
        <xdr:cNvPr id="10" name="Line 141">
          <a:extLst>
            <a:ext uri="{FF2B5EF4-FFF2-40B4-BE49-F238E27FC236}">
              <a16:creationId xmlns:a16="http://schemas.microsoft.com/office/drawing/2014/main" id="{E414A0FE-69EB-4F25-BA3B-77116FEC80D2}"/>
            </a:ext>
          </a:extLst>
        </xdr:cNvPr>
        <xdr:cNvSpPr>
          <a:spLocks noChangeShapeType="1"/>
        </xdr:cNvSpPr>
      </xdr:nvSpPr>
      <xdr:spPr bwMode="auto">
        <a:xfrm>
          <a:off x="10471150" y="8255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4</xdr:row>
      <xdr:rowOff>76200</xdr:rowOff>
    </xdr:from>
    <xdr:to>
      <xdr:col>17</xdr:col>
      <xdr:colOff>0</xdr:colOff>
      <xdr:row>4</xdr:row>
      <xdr:rowOff>76200</xdr:rowOff>
    </xdr:to>
    <xdr:sp macro="" textlink="">
      <xdr:nvSpPr>
        <xdr:cNvPr id="11" name="Line 142">
          <a:extLst>
            <a:ext uri="{FF2B5EF4-FFF2-40B4-BE49-F238E27FC236}">
              <a16:creationId xmlns:a16="http://schemas.microsoft.com/office/drawing/2014/main" id="{5145E86D-F913-42DB-B41E-881EC459BEDB}"/>
            </a:ext>
          </a:extLst>
        </xdr:cNvPr>
        <xdr:cNvSpPr>
          <a:spLocks noChangeShapeType="1"/>
        </xdr:cNvSpPr>
      </xdr:nvSpPr>
      <xdr:spPr bwMode="auto">
        <a:xfrm>
          <a:off x="9391650" y="825500"/>
          <a:ext cx="107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17</xdr:row>
      <xdr:rowOff>0</xdr:rowOff>
    </xdr:from>
    <xdr:ext cx="152400" cy="152400"/>
    <xdr:sp macro="" textlink="">
      <xdr:nvSpPr>
        <xdr:cNvPr id="12" name="Triangle 4">
          <a:extLst>
            <a:ext uri="{FF2B5EF4-FFF2-40B4-BE49-F238E27FC236}">
              <a16:creationId xmlns:a16="http://schemas.microsoft.com/office/drawing/2014/main" id="{41464650-E445-4DDC-94C8-FD52C96D2B3B}"/>
            </a:ext>
          </a:extLst>
        </xdr:cNvPr>
        <xdr:cNvSpPr/>
      </xdr:nvSpPr>
      <xdr:spPr>
        <a:xfrm rot="16200000">
          <a:off x="11703050" y="31845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19</xdr:col>
      <xdr:colOff>152400</xdr:colOff>
      <xdr:row>17</xdr:row>
      <xdr:rowOff>76200</xdr:rowOff>
    </xdr:from>
    <xdr:to>
      <xdr:col>23</xdr:col>
      <xdr:colOff>0</xdr:colOff>
      <xdr:row>17</xdr:row>
      <xdr:rowOff>76200</xdr:rowOff>
    </xdr:to>
    <xdr:sp macro="" textlink="">
      <xdr:nvSpPr>
        <xdr:cNvPr id="13" name="Line 143">
          <a:extLst>
            <a:ext uri="{FF2B5EF4-FFF2-40B4-BE49-F238E27FC236}">
              <a16:creationId xmlns:a16="http://schemas.microsoft.com/office/drawing/2014/main" id="{6E300FFB-48A2-4301-A47F-ACD6170D52B2}"/>
            </a:ext>
          </a:extLst>
        </xdr:cNvPr>
        <xdr:cNvSpPr>
          <a:spLocks noChangeShapeType="1"/>
        </xdr:cNvSpPr>
      </xdr:nvSpPr>
      <xdr:spPr bwMode="auto">
        <a:xfrm>
          <a:off x="11855450" y="3260725"/>
          <a:ext cx="2311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17</xdr:row>
      <xdr:rowOff>76200</xdr:rowOff>
    </xdr:from>
    <xdr:to>
      <xdr:col>19</xdr:col>
      <xdr:colOff>0</xdr:colOff>
      <xdr:row>17</xdr:row>
      <xdr:rowOff>76200</xdr:rowOff>
    </xdr:to>
    <xdr:sp macro="" textlink="">
      <xdr:nvSpPr>
        <xdr:cNvPr id="14" name="Line 144">
          <a:extLst>
            <a:ext uri="{FF2B5EF4-FFF2-40B4-BE49-F238E27FC236}">
              <a16:creationId xmlns:a16="http://schemas.microsoft.com/office/drawing/2014/main" id="{4BBE2FE5-BC16-47CA-B12F-17C700EF86FC}"/>
            </a:ext>
          </a:extLst>
        </xdr:cNvPr>
        <xdr:cNvSpPr>
          <a:spLocks noChangeShapeType="1"/>
        </xdr:cNvSpPr>
      </xdr:nvSpPr>
      <xdr:spPr bwMode="auto">
        <a:xfrm>
          <a:off x="10471150" y="326072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17</xdr:row>
      <xdr:rowOff>76200</xdr:rowOff>
    </xdr:from>
    <xdr:to>
      <xdr:col>17</xdr:col>
      <xdr:colOff>0</xdr:colOff>
      <xdr:row>17</xdr:row>
      <xdr:rowOff>76200</xdr:rowOff>
    </xdr:to>
    <xdr:sp macro="" textlink="">
      <xdr:nvSpPr>
        <xdr:cNvPr id="15" name="Line 145">
          <a:extLst>
            <a:ext uri="{FF2B5EF4-FFF2-40B4-BE49-F238E27FC236}">
              <a16:creationId xmlns:a16="http://schemas.microsoft.com/office/drawing/2014/main" id="{2E147E41-A715-4946-A7FF-5D3CDD76A175}"/>
            </a:ext>
          </a:extLst>
        </xdr:cNvPr>
        <xdr:cNvSpPr>
          <a:spLocks noChangeShapeType="1"/>
        </xdr:cNvSpPr>
      </xdr:nvSpPr>
      <xdr:spPr bwMode="auto">
        <a:xfrm>
          <a:off x="9391650" y="3260725"/>
          <a:ext cx="107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2</xdr:row>
      <xdr:rowOff>0</xdr:rowOff>
    </xdr:from>
    <xdr:ext cx="152400" cy="152400"/>
    <xdr:sp macro="" textlink="">
      <xdr:nvSpPr>
        <xdr:cNvPr id="16" name="Triangle 5">
          <a:extLst>
            <a:ext uri="{FF2B5EF4-FFF2-40B4-BE49-F238E27FC236}">
              <a16:creationId xmlns:a16="http://schemas.microsoft.com/office/drawing/2014/main" id="{E88237C1-8B47-4FF5-A9C5-DB443D59DECB}"/>
            </a:ext>
          </a:extLst>
        </xdr:cNvPr>
        <xdr:cNvSpPr/>
      </xdr:nvSpPr>
      <xdr:spPr>
        <a:xfrm rot="16200000">
          <a:off x="1416685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2</xdr:row>
      <xdr:rowOff>76200</xdr:rowOff>
    </xdr:from>
    <xdr:to>
      <xdr:col>23</xdr:col>
      <xdr:colOff>0</xdr:colOff>
      <xdr:row>2</xdr:row>
      <xdr:rowOff>76200</xdr:rowOff>
    </xdr:to>
    <xdr:sp macro="" textlink="">
      <xdr:nvSpPr>
        <xdr:cNvPr id="17" name="Line 146">
          <a:extLst>
            <a:ext uri="{FF2B5EF4-FFF2-40B4-BE49-F238E27FC236}">
              <a16:creationId xmlns:a16="http://schemas.microsoft.com/office/drawing/2014/main" id="{3FF9BD38-BD55-438C-92FE-FD566FC73CD5}"/>
            </a:ext>
          </a:extLst>
        </xdr:cNvPr>
        <xdr:cNvSpPr>
          <a:spLocks noChangeShapeType="1"/>
        </xdr:cNvSpPr>
      </xdr:nvSpPr>
      <xdr:spPr bwMode="auto">
        <a:xfrm>
          <a:off x="12934950" y="4508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2</xdr:row>
      <xdr:rowOff>76200</xdr:rowOff>
    </xdr:from>
    <xdr:to>
      <xdr:col>21</xdr:col>
      <xdr:colOff>0</xdr:colOff>
      <xdr:row>4</xdr:row>
      <xdr:rowOff>76200</xdr:rowOff>
    </xdr:to>
    <xdr:sp macro="" textlink="">
      <xdr:nvSpPr>
        <xdr:cNvPr id="18" name="Line 147">
          <a:extLst>
            <a:ext uri="{FF2B5EF4-FFF2-40B4-BE49-F238E27FC236}">
              <a16:creationId xmlns:a16="http://schemas.microsoft.com/office/drawing/2014/main" id="{ECC34806-2761-4365-A620-7E00F1C13C42}"/>
            </a:ext>
          </a:extLst>
        </xdr:cNvPr>
        <xdr:cNvSpPr>
          <a:spLocks noChangeShapeType="1"/>
        </xdr:cNvSpPr>
      </xdr:nvSpPr>
      <xdr:spPr bwMode="auto">
        <a:xfrm flipV="1">
          <a:off x="11855450" y="450850"/>
          <a:ext cx="1079500" cy="37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7</xdr:row>
      <xdr:rowOff>0</xdr:rowOff>
    </xdr:from>
    <xdr:ext cx="152400" cy="152400"/>
    <xdr:sp macro="" textlink="">
      <xdr:nvSpPr>
        <xdr:cNvPr id="19" name="Triangle 6">
          <a:extLst>
            <a:ext uri="{FF2B5EF4-FFF2-40B4-BE49-F238E27FC236}">
              <a16:creationId xmlns:a16="http://schemas.microsoft.com/office/drawing/2014/main" id="{D01C606C-1C4B-442E-8D54-7C17BA0C5520}"/>
            </a:ext>
          </a:extLst>
        </xdr:cNvPr>
        <xdr:cNvSpPr/>
      </xdr:nvSpPr>
      <xdr:spPr>
        <a:xfrm rot="16200000">
          <a:off x="14166850" y="13112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7</xdr:row>
      <xdr:rowOff>76200</xdr:rowOff>
    </xdr:from>
    <xdr:to>
      <xdr:col>23</xdr:col>
      <xdr:colOff>0</xdr:colOff>
      <xdr:row>7</xdr:row>
      <xdr:rowOff>76200</xdr:rowOff>
    </xdr:to>
    <xdr:sp macro="" textlink="">
      <xdr:nvSpPr>
        <xdr:cNvPr id="20" name="Line 148">
          <a:extLst>
            <a:ext uri="{FF2B5EF4-FFF2-40B4-BE49-F238E27FC236}">
              <a16:creationId xmlns:a16="http://schemas.microsoft.com/office/drawing/2014/main" id="{B32CC527-F533-463A-B3F9-E00066553790}"/>
            </a:ext>
          </a:extLst>
        </xdr:cNvPr>
        <xdr:cNvSpPr>
          <a:spLocks noChangeShapeType="1"/>
        </xdr:cNvSpPr>
      </xdr:nvSpPr>
      <xdr:spPr bwMode="auto">
        <a:xfrm>
          <a:off x="12934950" y="138747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4</xdr:row>
      <xdr:rowOff>76200</xdr:rowOff>
    </xdr:from>
    <xdr:to>
      <xdr:col>21</xdr:col>
      <xdr:colOff>0</xdr:colOff>
      <xdr:row>7</xdr:row>
      <xdr:rowOff>76200</xdr:rowOff>
    </xdr:to>
    <xdr:sp macro="" textlink="">
      <xdr:nvSpPr>
        <xdr:cNvPr id="21" name="Line 149">
          <a:extLst>
            <a:ext uri="{FF2B5EF4-FFF2-40B4-BE49-F238E27FC236}">
              <a16:creationId xmlns:a16="http://schemas.microsoft.com/office/drawing/2014/main" id="{C9F2A88C-B352-4680-832C-2417321E000F}"/>
            </a:ext>
          </a:extLst>
        </xdr:cNvPr>
        <xdr:cNvSpPr>
          <a:spLocks noChangeShapeType="1"/>
        </xdr:cNvSpPr>
      </xdr:nvSpPr>
      <xdr:spPr bwMode="auto">
        <a:xfrm>
          <a:off x="11855450" y="825500"/>
          <a:ext cx="107950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8</xdr:row>
      <xdr:rowOff>0</xdr:rowOff>
    </xdr:from>
    <xdr:ext cx="152400" cy="152400"/>
    <xdr:sp macro="" textlink="">
      <xdr:nvSpPr>
        <xdr:cNvPr id="22" name="Square 7">
          <a:extLst>
            <a:ext uri="{FF2B5EF4-FFF2-40B4-BE49-F238E27FC236}">
              <a16:creationId xmlns:a16="http://schemas.microsoft.com/office/drawing/2014/main" id="{993DAAB9-CD72-45E7-A946-A26DE9FB8388}"/>
            </a:ext>
          </a:extLst>
        </xdr:cNvPr>
        <xdr:cNvSpPr/>
      </xdr:nvSpPr>
      <xdr:spPr>
        <a:xfrm>
          <a:off x="6775450" y="14986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8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23" name="Line 150">
          <a:extLst>
            <a:ext uri="{FF2B5EF4-FFF2-40B4-BE49-F238E27FC236}">
              <a16:creationId xmlns:a16="http://schemas.microsoft.com/office/drawing/2014/main" id="{00CB7345-941E-4836-ACCD-EB1DB39D15AC}"/>
            </a:ext>
          </a:extLst>
        </xdr:cNvPr>
        <xdr:cNvSpPr>
          <a:spLocks noChangeShapeType="1"/>
        </xdr:cNvSpPr>
      </xdr:nvSpPr>
      <xdr:spPr bwMode="auto">
        <a:xfrm>
          <a:off x="5543550" y="15748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8</xdr:row>
      <xdr:rowOff>76200</xdr:rowOff>
    </xdr:from>
    <xdr:to>
      <xdr:col>9</xdr:col>
      <xdr:colOff>0</xdr:colOff>
      <xdr:row>13</xdr:row>
      <xdr:rowOff>76200</xdr:rowOff>
    </xdr:to>
    <xdr:sp macro="" textlink="">
      <xdr:nvSpPr>
        <xdr:cNvPr id="24" name="Line 151">
          <a:extLst>
            <a:ext uri="{FF2B5EF4-FFF2-40B4-BE49-F238E27FC236}">
              <a16:creationId xmlns:a16="http://schemas.microsoft.com/office/drawing/2014/main" id="{9925516A-39B5-4366-AE31-7402ACED286C}"/>
            </a:ext>
          </a:extLst>
        </xdr:cNvPr>
        <xdr:cNvSpPr>
          <a:spLocks noChangeShapeType="1"/>
        </xdr:cNvSpPr>
      </xdr:nvSpPr>
      <xdr:spPr bwMode="auto">
        <a:xfrm flipV="1">
          <a:off x="4464050" y="1574800"/>
          <a:ext cx="1079500" cy="936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19</xdr:row>
      <xdr:rowOff>0</xdr:rowOff>
    </xdr:from>
    <xdr:ext cx="152400" cy="152400"/>
    <xdr:sp macro="" textlink="">
      <xdr:nvSpPr>
        <xdr:cNvPr id="25" name="Square 8">
          <a:extLst>
            <a:ext uri="{FF2B5EF4-FFF2-40B4-BE49-F238E27FC236}">
              <a16:creationId xmlns:a16="http://schemas.microsoft.com/office/drawing/2014/main" id="{927D63DE-B1EF-4084-9ADB-3FB1578193BC}"/>
            </a:ext>
          </a:extLst>
        </xdr:cNvPr>
        <xdr:cNvSpPr/>
      </xdr:nvSpPr>
      <xdr:spPr>
        <a:xfrm>
          <a:off x="6775450" y="3559175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19</xdr:row>
      <xdr:rowOff>76200</xdr:rowOff>
    </xdr:from>
    <xdr:to>
      <xdr:col>11</xdr:col>
      <xdr:colOff>0</xdr:colOff>
      <xdr:row>19</xdr:row>
      <xdr:rowOff>76200</xdr:rowOff>
    </xdr:to>
    <xdr:sp macro="" textlink="">
      <xdr:nvSpPr>
        <xdr:cNvPr id="26" name="Line 152">
          <a:extLst>
            <a:ext uri="{FF2B5EF4-FFF2-40B4-BE49-F238E27FC236}">
              <a16:creationId xmlns:a16="http://schemas.microsoft.com/office/drawing/2014/main" id="{6EE51B5A-281C-4C14-A696-EEE0C017BF2B}"/>
            </a:ext>
          </a:extLst>
        </xdr:cNvPr>
        <xdr:cNvSpPr>
          <a:spLocks noChangeShapeType="1"/>
        </xdr:cNvSpPr>
      </xdr:nvSpPr>
      <xdr:spPr bwMode="auto">
        <a:xfrm>
          <a:off x="5543550" y="363537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13</xdr:row>
      <xdr:rowOff>76200</xdr:rowOff>
    </xdr:from>
    <xdr:to>
      <xdr:col>9</xdr:col>
      <xdr:colOff>0</xdr:colOff>
      <xdr:row>19</xdr:row>
      <xdr:rowOff>76200</xdr:rowOff>
    </xdr:to>
    <xdr:sp macro="" textlink="">
      <xdr:nvSpPr>
        <xdr:cNvPr id="27" name="Line 153">
          <a:extLst>
            <a:ext uri="{FF2B5EF4-FFF2-40B4-BE49-F238E27FC236}">
              <a16:creationId xmlns:a16="http://schemas.microsoft.com/office/drawing/2014/main" id="{BEEB35E1-9C70-4A84-8875-22BCBB369388}"/>
            </a:ext>
          </a:extLst>
        </xdr:cNvPr>
        <xdr:cNvSpPr>
          <a:spLocks noChangeShapeType="1"/>
        </xdr:cNvSpPr>
      </xdr:nvSpPr>
      <xdr:spPr bwMode="auto">
        <a:xfrm>
          <a:off x="4464050" y="2511425"/>
          <a:ext cx="1079500" cy="112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17</xdr:row>
      <xdr:rowOff>0</xdr:rowOff>
    </xdr:from>
    <xdr:ext cx="152400" cy="152400"/>
    <xdr:sp macro="" textlink="">
      <xdr:nvSpPr>
        <xdr:cNvPr id="28" name="Circle 9">
          <a:extLst>
            <a:ext uri="{FF2B5EF4-FFF2-40B4-BE49-F238E27FC236}">
              <a16:creationId xmlns:a16="http://schemas.microsoft.com/office/drawing/2014/main" id="{9AE5CB92-615B-4996-9437-8AD4CFE22ED8}"/>
            </a:ext>
          </a:extLst>
        </xdr:cNvPr>
        <xdr:cNvSpPr/>
      </xdr:nvSpPr>
      <xdr:spPr>
        <a:xfrm>
          <a:off x="9239250" y="31845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17</xdr:row>
      <xdr:rowOff>76200</xdr:rowOff>
    </xdr:from>
    <xdr:to>
      <xdr:col>15</xdr:col>
      <xdr:colOff>0</xdr:colOff>
      <xdr:row>17</xdr:row>
      <xdr:rowOff>76200</xdr:rowOff>
    </xdr:to>
    <xdr:sp macro="" textlink="">
      <xdr:nvSpPr>
        <xdr:cNvPr id="29" name="Line 154">
          <a:extLst>
            <a:ext uri="{FF2B5EF4-FFF2-40B4-BE49-F238E27FC236}">
              <a16:creationId xmlns:a16="http://schemas.microsoft.com/office/drawing/2014/main" id="{4507B608-6D0E-4422-8FB9-B92245D75788}"/>
            </a:ext>
          </a:extLst>
        </xdr:cNvPr>
        <xdr:cNvSpPr>
          <a:spLocks noChangeShapeType="1"/>
        </xdr:cNvSpPr>
      </xdr:nvSpPr>
      <xdr:spPr bwMode="auto">
        <a:xfrm>
          <a:off x="8007350" y="326072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17</xdr:row>
      <xdr:rowOff>76200</xdr:rowOff>
    </xdr:from>
    <xdr:to>
      <xdr:col>13</xdr:col>
      <xdr:colOff>0</xdr:colOff>
      <xdr:row>19</xdr:row>
      <xdr:rowOff>76200</xdr:rowOff>
    </xdr:to>
    <xdr:sp macro="" textlink="">
      <xdr:nvSpPr>
        <xdr:cNvPr id="30" name="Line 155">
          <a:extLst>
            <a:ext uri="{FF2B5EF4-FFF2-40B4-BE49-F238E27FC236}">
              <a16:creationId xmlns:a16="http://schemas.microsoft.com/office/drawing/2014/main" id="{7BC0A1E3-7E85-404F-A7C2-63928A36B005}"/>
            </a:ext>
          </a:extLst>
        </xdr:cNvPr>
        <xdr:cNvSpPr>
          <a:spLocks noChangeShapeType="1"/>
        </xdr:cNvSpPr>
      </xdr:nvSpPr>
      <xdr:spPr bwMode="auto">
        <a:xfrm flipV="1">
          <a:off x="6927850" y="3260725"/>
          <a:ext cx="1079500" cy="37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22</xdr:row>
      <xdr:rowOff>0</xdr:rowOff>
    </xdr:from>
    <xdr:ext cx="152400" cy="152400"/>
    <xdr:sp macro="" textlink="">
      <xdr:nvSpPr>
        <xdr:cNvPr id="31" name="Triangle 10">
          <a:extLst>
            <a:ext uri="{FF2B5EF4-FFF2-40B4-BE49-F238E27FC236}">
              <a16:creationId xmlns:a16="http://schemas.microsoft.com/office/drawing/2014/main" id="{761C6F16-8635-44CA-91E8-1FB28F234711}"/>
            </a:ext>
          </a:extLst>
        </xdr:cNvPr>
        <xdr:cNvSpPr/>
      </xdr:nvSpPr>
      <xdr:spPr>
        <a:xfrm rot="16200000">
          <a:off x="9239250" y="41211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22</xdr:row>
      <xdr:rowOff>76200</xdr:rowOff>
    </xdr:from>
    <xdr:to>
      <xdr:col>23</xdr:col>
      <xdr:colOff>0</xdr:colOff>
      <xdr:row>22</xdr:row>
      <xdr:rowOff>76200</xdr:rowOff>
    </xdr:to>
    <xdr:sp macro="" textlink="">
      <xdr:nvSpPr>
        <xdr:cNvPr id="32" name="Line 156">
          <a:extLst>
            <a:ext uri="{FF2B5EF4-FFF2-40B4-BE49-F238E27FC236}">
              <a16:creationId xmlns:a16="http://schemas.microsoft.com/office/drawing/2014/main" id="{B838B562-3D8C-4BF9-AE69-B69D243ED2A7}"/>
            </a:ext>
          </a:extLst>
        </xdr:cNvPr>
        <xdr:cNvSpPr>
          <a:spLocks noChangeShapeType="1"/>
        </xdr:cNvSpPr>
      </xdr:nvSpPr>
      <xdr:spPr bwMode="auto">
        <a:xfrm>
          <a:off x="9391650" y="4197350"/>
          <a:ext cx="477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22</xdr:row>
      <xdr:rowOff>76200</xdr:rowOff>
    </xdr:from>
    <xdr:to>
      <xdr:col>15</xdr:col>
      <xdr:colOff>0</xdr:colOff>
      <xdr:row>22</xdr:row>
      <xdr:rowOff>76200</xdr:rowOff>
    </xdr:to>
    <xdr:sp macro="" textlink="">
      <xdr:nvSpPr>
        <xdr:cNvPr id="33" name="Line 157">
          <a:extLst>
            <a:ext uri="{FF2B5EF4-FFF2-40B4-BE49-F238E27FC236}">
              <a16:creationId xmlns:a16="http://schemas.microsoft.com/office/drawing/2014/main" id="{DD38C371-85AF-4452-9ACD-61A0C2B8B489}"/>
            </a:ext>
          </a:extLst>
        </xdr:cNvPr>
        <xdr:cNvSpPr>
          <a:spLocks noChangeShapeType="1"/>
        </xdr:cNvSpPr>
      </xdr:nvSpPr>
      <xdr:spPr bwMode="auto">
        <a:xfrm>
          <a:off x="8007350" y="41973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19</xdr:row>
      <xdr:rowOff>76200</xdr:rowOff>
    </xdr:from>
    <xdr:to>
      <xdr:col>13</xdr:col>
      <xdr:colOff>0</xdr:colOff>
      <xdr:row>22</xdr:row>
      <xdr:rowOff>76200</xdr:rowOff>
    </xdr:to>
    <xdr:sp macro="" textlink="">
      <xdr:nvSpPr>
        <xdr:cNvPr id="34" name="Line 158">
          <a:extLst>
            <a:ext uri="{FF2B5EF4-FFF2-40B4-BE49-F238E27FC236}">
              <a16:creationId xmlns:a16="http://schemas.microsoft.com/office/drawing/2014/main" id="{8D41322B-06AA-43C6-9263-3D03D0894531}"/>
            </a:ext>
          </a:extLst>
        </xdr:cNvPr>
        <xdr:cNvSpPr>
          <a:spLocks noChangeShapeType="1"/>
        </xdr:cNvSpPr>
      </xdr:nvSpPr>
      <xdr:spPr bwMode="auto">
        <a:xfrm>
          <a:off x="6927850" y="3635375"/>
          <a:ext cx="107950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13</xdr:row>
      <xdr:rowOff>0</xdr:rowOff>
    </xdr:from>
    <xdr:ext cx="152400" cy="152400"/>
    <xdr:sp macro="" textlink="">
      <xdr:nvSpPr>
        <xdr:cNvPr id="35" name="Circle 0">
          <a:extLst>
            <a:ext uri="{FF2B5EF4-FFF2-40B4-BE49-F238E27FC236}">
              <a16:creationId xmlns:a16="http://schemas.microsoft.com/office/drawing/2014/main" id="{EB29AAC8-8E44-4F12-8AAB-4E9B203D17D2}"/>
            </a:ext>
          </a:extLst>
        </xdr:cNvPr>
        <xdr:cNvSpPr/>
      </xdr:nvSpPr>
      <xdr:spPr>
        <a:xfrm>
          <a:off x="4311650" y="24352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6</xdr:col>
      <xdr:colOff>0</xdr:colOff>
      <xdr:row>13</xdr:row>
      <xdr:rowOff>76200</xdr:rowOff>
    </xdr:from>
    <xdr:to>
      <xdr:col>7</xdr:col>
      <xdr:colOff>0</xdr:colOff>
      <xdr:row>13</xdr:row>
      <xdr:rowOff>76200</xdr:rowOff>
    </xdr:to>
    <xdr:sp macro="" textlink="">
      <xdr:nvSpPr>
        <xdr:cNvPr id="36" name="Line 159">
          <a:extLst>
            <a:ext uri="{FF2B5EF4-FFF2-40B4-BE49-F238E27FC236}">
              <a16:creationId xmlns:a16="http://schemas.microsoft.com/office/drawing/2014/main" id="{5794DC71-EFE6-471D-B953-95D719972E55}"/>
            </a:ext>
          </a:extLst>
        </xdr:cNvPr>
        <xdr:cNvSpPr>
          <a:spLocks noChangeShapeType="1"/>
        </xdr:cNvSpPr>
      </xdr:nvSpPr>
      <xdr:spPr bwMode="auto">
        <a:xfrm>
          <a:off x="3695700" y="2511425"/>
          <a:ext cx="61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2</xdr:row>
      <xdr:rowOff>0</xdr:rowOff>
    </xdr:from>
    <xdr:ext cx="152400" cy="152400"/>
    <xdr:sp macro="" textlink="">
      <xdr:nvSpPr>
        <xdr:cNvPr id="2" name="Circle 1">
          <a:extLst>
            <a:ext uri="{FF2B5EF4-FFF2-40B4-BE49-F238E27FC236}">
              <a16:creationId xmlns:a16="http://schemas.microsoft.com/office/drawing/2014/main" id="{F7836711-0ABB-4BFC-AB97-DC7B68565240}"/>
            </a:ext>
          </a:extLst>
        </xdr:cNvPr>
        <xdr:cNvSpPr/>
      </xdr:nvSpPr>
      <xdr:spPr>
        <a:xfrm>
          <a:off x="9239250" y="3746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2</xdr:row>
      <xdr:rowOff>76200</xdr:rowOff>
    </xdr:from>
    <xdr:to>
      <xdr:col>15</xdr:col>
      <xdr:colOff>0</xdr:colOff>
      <xdr:row>2</xdr:row>
      <xdr:rowOff>76200</xdr:rowOff>
    </xdr:to>
    <xdr:sp macro="" textlink="">
      <xdr:nvSpPr>
        <xdr:cNvPr id="3" name="Line 83">
          <a:extLst>
            <a:ext uri="{FF2B5EF4-FFF2-40B4-BE49-F238E27FC236}">
              <a16:creationId xmlns:a16="http://schemas.microsoft.com/office/drawing/2014/main" id="{C9723BBF-5D11-4818-851D-C0EDA7541C46}"/>
            </a:ext>
          </a:extLst>
        </xdr:cNvPr>
        <xdr:cNvSpPr>
          <a:spLocks noChangeShapeType="1"/>
        </xdr:cNvSpPr>
      </xdr:nvSpPr>
      <xdr:spPr bwMode="auto">
        <a:xfrm>
          <a:off x="8007350" y="4508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2</xdr:row>
      <xdr:rowOff>76200</xdr:rowOff>
    </xdr:from>
    <xdr:to>
      <xdr:col>13</xdr:col>
      <xdr:colOff>0</xdr:colOff>
      <xdr:row>4</xdr:row>
      <xdr:rowOff>76200</xdr:rowOff>
    </xdr:to>
    <xdr:sp macro="" textlink="">
      <xdr:nvSpPr>
        <xdr:cNvPr id="4" name="Line 84">
          <a:extLst>
            <a:ext uri="{FF2B5EF4-FFF2-40B4-BE49-F238E27FC236}">
              <a16:creationId xmlns:a16="http://schemas.microsoft.com/office/drawing/2014/main" id="{8487C387-954E-473E-9239-5118BBEF310C}"/>
            </a:ext>
          </a:extLst>
        </xdr:cNvPr>
        <xdr:cNvSpPr>
          <a:spLocks noChangeShapeType="1"/>
        </xdr:cNvSpPr>
      </xdr:nvSpPr>
      <xdr:spPr bwMode="auto">
        <a:xfrm flipV="1">
          <a:off x="6927850" y="450850"/>
          <a:ext cx="1079500" cy="37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7</xdr:row>
      <xdr:rowOff>0</xdr:rowOff>
    </xdr:from>
    <xdr:ext cx="152400" cy="152400"/>
    <xdr:sp macro="" textlink="">
      <xdr:nvSpPr>
        <xdr:cNvPr id="5" name="Triangle 2">
          <a:extLst>
            <a:ext uri="{FF2B5EF4-FFF2-40B4-BE49-F238E27FC236}">
              <a16:creationId xmlns:a16="http://schemas.microsoft.com/office/drawing/2014/main" id="{84C2C6A8-1CFA-4C96-866B-5F3886DA0486}"/>
            </a:ext>
          </a:extLst>
        </xdr:cNvPr>
        <xdr:cNvSpPr/>
      </xdr:nvSpPr>
      <xdr:spPr>
        <a:xfrm rot="16200000">
          <a:off x="9239250" y="13112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7</xdr:row>
      <xdr:rowOff>76200</xdr:rowOff>
    </xdr:from>
    <xdr:to>
      <xdr:col>23</xdr:col>
      <xdr:colOff>0</xdr:colOff>
      <xdr:row>7</xdr:row>
      <xdr:rowOff>76200</xdr:rowOff>
    </xdr:to>
    <xdr:sp macro="" textlink="">
      <xdr:nvSpPr>
        <xdr:cNvPr id="6" name="Line 85">
          <a:extLst>
            <a:ext uri="{FF2B5EF4-FFF2-40B4-BE49-F238E27FC236}">
              <a16:creationId xmlns:a16="http://schemas.microsoft.com/office/drawing/2014/main" id="{A673A190-2870-4DB8-AA82-4C078E6618C5}"/>
            </a:ext>
          </a:extLst>
        </xdr:cNvPr>
        <xdr:cNvSpPr>
          <a:spLocks noChangeShapeType="1"/>
        </xdr:cNvSpPr>
      </xdr:nvSpPr>
      <xdr:spPr bwMode="auto">
        <a:xfrm>
          <a:off x="9391650" y="1387475"/>
          <a:ext cx="477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7</xdr:row>
      <xdr:rowOff>76200</xdr:rowOff>
    </xdr:from>
    <xdr:to>
      <xdr:col>15</xdr:col>
      <xdr:colOff>0</xdr:colOff>
      <xdr:row>7</xdr:row>
      <xdr:rowOff>76200</xdr:rowOff>
    </xdr:to>
    <xdr:sp macro="" textlink="">
      <xdr:nvSpPr>
        <xdr:cNvPr id="7" name="Line 86">
          <a:extLst>
            <a:ext uri="{FF2B5EF4-FFF2-40B4-BE49-F238E27FC236}">
              <a16:creationId xmlns:a16="http://schemas.microsoft.com/office/drawing/2014/main" id="{388769E5-D787-4B54-9F47-3FEE530841F1}"/>
            </a:ext>
          </a:extLst>
        </xdr:cNvPr>
        <xdr:cNvSpPr>
          <a:spLocks noChangeShapeType="1"/>
        </xdr:cNvSpPr>
      </xdr:nvSpPr>
      <xdr:spPr bwMode="auto">
        <a:xfrm>
          <a:off x="8007350" y="138747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4</xdr:row>
      <xdr:rowOff>76200</xdr:rowOff>
    </xdr:from>
    <xdr:to>
      <xdr:col>13</xdr:col>
      <xdr:colOff>0</xdr:colOff>
      <xdr:row>7</xdr:row>
      <xdr:rowOff>76200</xdr:rowOff>
    </xdr:to>
    <xdr:sp macro="" textlink="">
      <xdr:nvSpPr>
        <xdr:cNvPr id="8" name="Line 87">
          <a:extLst>
            <a:ext uri="{FF2B5EF4-FFF2-40B4-BE49-F238E27FC236}">
              <a16:creationId xmlns:a16="http://schemas.microsoft.com/office/drawing/2014/main" id="{5024FE69-EB4E-4EB3-AEAA-6C6C126B9B37}"/>
            </a:ext>
          </a:extLst>
        </xdr:cNvPr>
        <xdr:cNvSpPr>
          <a:spLocks noChangeShapeType="1"/>
        </xdr:cNvSpPr>
      </xdr:nvSpPr>
      <xdr:spPr bwMode="auto">
        <a:xfrm>
          <a:off x="6927850" y="825500"/>
          <a:ext cx="107950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</xdr:row>
      <xdr:rowOff>0</xdr:rowOff>
    </xdr:from>
    <xdr:ext cx="152400" cy="152400"/>
    <xdr:sp macro="" textlink="">
      <xdr:nvSpPr>
        <xdr:cNvPr id="9" name="Circle 3">
          <a:extLst>
            <a:ext uri="{FF2B5EF4-FFF2-40B4-BE49-F238E27FC236}">
              <a16:creationId xmlns:a16="http://schemas.microsoft.com/office/drawing/2014/main" id="{FB372D1E-F05B-4BB0-8D10-F37B0F762AFA}"/>
            </a:ext>
          </a:extLst>
        </xdr:cNvPr>
        <xdr:cNvSpPr/>
      </xdr:nvSpPr>
      <xdr:spPr>
        <a:xfrm>
          <a:off x="11703050" y="3746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2</xdr:row>
      <xdr:rowOff>76200</xdr:rowOff>
    </xdr:from>
    <xdr:to>
      <xdr:col>19</xdr:col>
      <xdr:colOff>0</xdr:colOff>
      <xdr:row>2</xdr:row>
      <xdr:rowOff>76200</xdr:rowOff>
    </xdr:to>
    <xdr:sp macro="" textlink="">
      <xdr:nvSpPr>
        <xdr:cNvPr id="10" name="Line 88">
          <a:extLst>
            <a:ext uri="{FF2B5EF4-FFF2-40B4-BE49-F238E27FC236}">
              <a16:creationId xmlns:a16="http://schemas.microsoft.com/office/drawing/2014/main" id="{E24C35C0-7F23-4128-9134-AA828886BFC8}"/>
            </a:ext>
          </a:extLst>
        </xdr:cNvPr>
        <xdr:cNvSpPr>
          <a:spLocks noChangeShapeType="1"/>
        </xdr:cNvSpPr>
      </xdr:nvSpPr>
      <xdr:spPr bwMode="auto">
        <a:xfrm>
          <a:off x="10471150" y="4508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2</xdr:row>
      <xdr:rowOff>76200</xdr:rowOff>
    </xdr:from>
    <xdr:to>
      <xdr:col>17</xdr:col>
      <xdr:colOff>0</xdr:colOff>
      <xdr:row>2</xdr:row>
      <xdr:rowOff>76200</xdr:rowOff>
    </xdr:to>
    <xdr:sp macro="" textlink="">
      <xdr:nvSpPr>
        <xdr:cNvPr id="11" name="Line 89">
          <a:extLst>
            <a:ext uri="{FF2B5EF4-FFF2-40B4-BE49-F238E27FC236}">
              <a16:creationId xmlns:a16="http://schemas.microsoft.com/office/drawing/2014/main" id="{A1D8E578-9BD6-4707-9B91-517F76B5FBC7}"/>
            </a:ext>
          </a:extLst>
        </xdr:cNvPr>
        <xdr:cNvSpPr>
          <a:spLocks noChangeShapeType="1"/>
        </xdr:cNvSpPr>
      </xdr:nvSpPr>
      <xdr:spPr bwMode="auto">
        <a:xfrm>
          <a:off x="9391650" y="450850"/>
          <a:ext cx="107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12</xdr:row>
      <xdr:rowOff>0</xdr:rowOff>
    </xdr:from>
    <xdr:ext cx="152400" cy="152400"/>
    <xdr:sp macro="" textlink="">
      <xdr:nvSpPr>
        <xdr:cNvPr id="12" name="Triangle 4">
          <a:extLst>
            <a:ext uri="{FF2B5EF4-FFF2-40B4-BE49-F238E27FC236}">
              <a16:creationId xmlns:a16="http://schemas.microsoft.com/office/drawing/2014/main" id="{7FD13E57-2A24-49B5-80F9-BB74B4234B64}"/>
            </a:ext>
          </a:extLst>
        </xdr:cNvPr>
        <xdr:cNvSpPr/>
      </xdr:nvSpPr>
      <xdr:spPr>
        <a:xfrm rot="16200000">
          <a:off x="1170305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19</xdr:col>
      <xdr:colOff>152400</xdr:colOff>
      <xdr:row>12</xdr:row>
      <xdr:rowOff>76200</xdr:rowOff>
    </xdr:from>
    <xdr:to>
      <xdr:col>23</xdr:col>
      <xdr:colOff>0</xdr:colOff>
      <xdr:row>12</xdr:row>
      <xdr:rowOff>76200</xdr:rowOff>
    </xdr:to>
    <xdr:sp macro="" textlink="">
      <xdr:nvSpPr>
        <xdr:cNvPr id="13" name="Line 90">
          <a:extLst>
            <a:ext uri="{FF2B5EF4-FFF2-40B4-BE49-F238E27FC236}">
              <a16:creationId xmlns:a16="http://schemas.microsoft.com/office/drawing/2014/main" id="{45085CB5-B950-409B-8B6A-B9A8C9275C57}"/>
            </a:ext>
          </a:extLst>
        </xdr:cNvPr>
        <xdr:cNvSpPr>
          <a:spLocks noChangeShapeType="1"/>
        </xdr:cNvSpPr>
      </xdr:nvSpPr>
      <xdr:spPr bwMode="auto">
        <a:xfrm>
          <a:off x="11855450" y="2324100"/>
          <a:ext cx="2311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12</xdr:row>
      <xdr:rowOff>76200</xdr:rowOff>
    </xdr:from>
    <xdr:to>
      <xdr:col>19</xdr:col>
      <xdr:colOff>0</xdr:colOff>
      <xdr:row>12</xdr:row>
      <xdr:rowOff>76200</xdr:rowOff>
    </xdr:to>
    <xdr:sp macro="" textlink="">
      <xdr:nvSpPr>
        <xdr:cNvPr id="14" name="Line 91">
          <a:extLst>
            <a:ext uri="{FF2B5EF4-FFF2-40B4-BE49-F238E27FC236}">
              <a16:creationId xmlns:a16="http://schemas.microsoft.com/office/drawing/2014/main" id="{4250E4C3-5584-484C-BA9B-B4854BFA42A9}"/>
            </a:ext>
          </a:extLst>
        </xdr:cNvPr>
        <xdr:cNvSpPr>
          <a:spLocks noChangeShapeType="1"/>
        </xdr:cNvSpPr>
      </xdr:nvSpPr>
      <xdr:spPr bwMode="auto">
        <a:xfrm>
          <a:off x="10471150" y="23241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12</xdr:row>
      <xdr:rowOff>76200</xdr:rowOff>
    </xdr:from>
    <xdr:to>
      <xdr:col>17</xdr:col>
      <xdr:colOff>0</xdr:colOff>
      <xdr:row>12</xdr:row>
      <xdr:rowOff>76200</xdr:rowOff>
    </xdr:to>
    <xdr:sp macro="" textlink="">
      <xdr:nvSpPr>
        <xdr:cNvPr id="15" name="Line 92">
          <a:extLst>
            <a:ext uri="{FF2B5EF4-FFF2-40B4-BE49-F238E27FC236}">
              <a16:creationId xmlns:a16="http://schemas.microsoft.com/office/drawing/2014/main" id="{3687251C-352D-4997-B6E3-1BBABF2C2727}"/>
            </a:ext>
          </a:extLst>
        </xdr:cNvPr>
        <xdr:cNvSpPr>
          <a:spLocks noChangeShapeType="1"/>
        </xdr:cNvSpPr>
      </xdr:nvSpPr>
      <xdr:spPr bwMode="auto">
        <a:xfrm>
          <a:off x="9391650" y="2324100"/>
          <a:ext cx="107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2</xdr:row>
      <xdr:rowOff>0</xdr:rowOff>
    </xdr:from>
    <xdr:ext cx="152400" cy="152400"/>
    <xdr:sp macro="" textlink="">
      <xdr:nvSpPr>
        <xdr:cNvPr id="16" name="Triangle 5">
          <a:extLst>
            <a:ext uri="{FF2B5EF4-FFF2-40B4-BE49-F238E27FC236}">
              <a16:creationId xmlns:a16="http://schemas.microsoft.com/office/drawing/2014/main" id="{FB543AA2-69D7-428D-968B-FAE6E47175E0}"/>
            </a:ext>
          </a:extLst>
        </xdr:cNvPr>
        <xdr:cNvSpPr/>
      </xdr:nvSpPr>
      <xdr:spPr>
        <a:xfrm rot="16200000">
          <a:off x="1416685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2</xdr:row>
      <xdr:rowOff>76200</xdr:rowOff>
    </xdr:from>
    <xdr:to>
      <xdr:col>23</xdr:col>
      <xdr:colOff>0</xdr:colOff>
      <xdr:row>2</xdr:row>
      <xdr:rowOff>76200</xdr:rowOff>
    </xdr:to>
    <xdr:sp macro="" textlink="">
      <xdr:nvSpPr>
        <xdr:cNvPr id="17" name="Line 93">
          <a:extLst>
            <a:ext uri="{FF2B5EF4-FFF2-40B4-BE49-F238E27FC236}">
              <a16:creationId xmlns:a16="http://schemas.microsoft.com/office/drawing/2014/main" id="{0345C70B-2F5B-4F30-93BB-F7A83B8EA7E0}"/>
            </a:ext>
          </a:extLst>
        </xdr:cNvPr>
        <xdr:cNvSpPr>
          <a:spLocks noChangeShapeType="1"/>
        </xdr:cNvSpPr>
      </xdr:nvSpPr>
      <xdr:spPr bwMode="auto">
        <a:xfrm>
          <a:off x="12934950" y="4508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2</xdr:row>
      <xdr:rowOff>76200</xdr:rowOff>
    </xdr:from>
    <xdr:to>
      <xdr:col>21</xdr:col>
      <xdr:colOff>0</xdr:colOff>
      <xdr:row>2</xdr:row>
      <xdr:rowOff>76200</xdr:rowOff>
    </xdr:to>
    <xdr:sp macro="" textlink="">
      <xdr:nvSpPr>
        <xdr:cNvPr id="18" name="Line 94">
          <a:extLst>
            <a:ext uri="{FF2B5EF4-FFF2-40B4-BE49-F238E27FC236}">
              <a16:creationId xmlns:a16="http://schemas.microsoft.com/office/drawing/2014/main" id="{4230F00C-5036-43E1-B5C5-A83C1785E861}"/>
            </a:ext>
          </a:extLst>
        </xdr:cNvPr>
        <xdr:cNvSpPr>
          <a:spLocks noChangeShapeType="1"/>
        </xdr:cNvSpPr>
      </xdr:nvSpPr>
      <xdr:spPr bwMode="auto">
        <a:xfrm>
          <a:off x="11855450" y="450850"/>
          <a:ext cx="107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24</xdr:row>
      <xdr:rowOff>0</xdr:rowOff>
    </xdr:from>
    <xdr:ext cx="152400" cy="152400"/>
    <xdr:sp macro="" textlink="">
      <xdr:nvSpPr>
        <xdr:cNvPr id="19" name="Square 6">
          <a:extLst>
            <a:ext uri="{FF2B5EF4-FFF2-40B4-BE49-F238E27FC236}">
              <a16:creationId xmlns:a16="http://schemas.microsoft.com/office/drawing/2014/main" id="{491C48AC-3CA7-4B51-B366-414037FD01BF}"/>
            </a:ext>
          </a:extLst>
        </xdr:cNvPr>
        <xdr:cNvSpPr/>
      </xdr:nvSpPr>
      <xdr:spPr>
        <a:xfrm>
          <a:off x="6775450" y="44958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24</xdr:row>
      <xdr:rowOff>76200</xdr:rowOff>
    </xdr:from>
    <xdr:to>
      <xdr:col>11</xdr:col>
      <xdr:colOff>0</xdr:colOff>
      <xdr:row>24</xdr:row>
      <xdr:rowOff>76200</xdr:rowOff>
    </xdr:to>
    <xdr:sp macro="" textlink="">
      <xdr:nvSpPr>
        <xdr:cNvPr id="20" name="Line 95">
          <a:extLst>
            <a:ext uri="{FF2B5EF4-FFF2-40B4-BE49-F238E27FC236}">
              <a16:creationId xmlns:a16="http://schemas.microsoft.com/office/drawing/2014/main" id="{E51465C9-C407-43EF-8210-D093B687618D}"/>
            </a:ext>
          </a:extLst>
        </xdr:cNvPr>
        <xdr:cNvSpPr>
          <a:spLocks noChangeShapeType="1"/>
        </xdr:cNvSpPr>
      </xdr:nvSpPr>
      <xdr:spPr bwMode="auto">
        <a:xfrm>
          <a:off x="5543550" y="45720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14</xdr:row>
      <xdr:rowOff>76200</xdr:rowOff>
    </xdr:from>
    <xdr:to>
      <xdr:col>9</xdr:col>
      <xdr:colOff>0</xdr:colOff>
      <xdr:row>24</xdr:row>
      <xdr:rowOff>76200</xdr:rowOff>
    </xdr:to>
    <xdr:sp macro="" textlink="">
      <xdr:nvSpPr>
        <xdr:cNvPr id="21" name="Line 96">
          <a:extLst>
            <a:ext uri="{FF2B5EF4-FFF2-40B4-BE49-F238E27FC236}">
              <a16:creationId xmlns:a16="http://schemas.microsoft.com/office/drawing/2014/main" id="{64ED257F-00B6-4201-8755-3D96956D1F04}"/>
            </a:ext>
          </a:extLst>
        </xdr:cNvPr>
        <xdr:cNvSpPr>
          <a:spLocks noChangeShapeType="1"/>
        </xdr:cNvSpPr>
      </xdr:nvSpPr>
      <xdr:spPr bwMode="auto">
        <a:xfrm>
          <a:off x="4464050" y="2698750"/>
          <a:ext cx="1079500" cy="1873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4</xdr:row>
      <xdr:rowOff>0</xdr:rowOff>
    </xdr:from>
    <xdr:ext cx="152400" cy="152400"/>
    <xdr:sp macro="" textlink="">
      <xdr:nvSpPr>
        <xdr:cNvPr id="22" name="Square 7">
          <a:extLst>
            <a:ext uri="{FF2B5EF4-FFF2-40B4-BE49-F238E27FC236}">
              <a16:creationId xmlns:a16="http://schemas.microsoft.com/office/drawing/2014/main" id="{5389B1B9-1BA8-4BE5-9FD2-64E054008052}"/>
            </a:ext>
          </a:extLst>
        </xdr:cNvPr>
        <xdr:cNvSpPr/>
      </xdr:nvSpPr>
      <xdr:spPr>
        <a:xfrm>
          <a:off x="6775450" y="7493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4</xdr:row>
      <xdr:rowOff>76200</xdr:rowOff>
    </xdr:from>
    <xdr:to>
      <xdr:col>11</xdr:col>
      <xdr:colOff>0</xdr:colOff>
      <xdr:row>4</xdr:row>
      <xdr:rowOff>76200</xdr:rowOff>
    </xdr:to>
    <xdr:sp macro="" textlink="">
      <xdr:nvSpPr>
        <xdr:cNvPr id="23" name="Line 97">
          <a:extLst>
            <a:ext uri="{FF2B5EF4-FFF2-40B4-BE49-F238E27FC236}">
              <a16:creationId xmlns:a16="http://schemas.microsoft.com/office/drawing/2014/main" id="{47577CC0-52F3-48E7-BE29-1D83CDB10D10}"/>
            </a:ext>
          </a:extLst>
        </xdr:cNvPr>
        <xdr:cNvSpPr>
          <a:spLocks noChangeShapeType="1"/>
        </xdr:cNvSpPr>
      </xdr:nvSpPr>
      <xdr:spPr bwMode="auto">
        <a:xfrm>
          <a:off x="5543550" y="8255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4</xdr:row>
      <xdr:rowOff>76200</xdr:rowOff>
    </xdr:from>
    <xdr:to>
      <xdr:col>9</xdr:col>
      <xdr:colOff>0</xdr:colOff>
      <xdr:row>14</xdr:row>
      <xdr:rowOff>76200</xdr:rowOff>
    </xdr:to>
    <xdr:sp macro="" textlink="">
      <xdr:nvSpPr>
        <xdr:cNvPr id="24" name="Line 98">
          <a:extLst>
            <a:ext uri="{FF2B5EF4-FFF2-40B4-BE49-F238E27FC236}">
              <a16:creationId xmlns:a16="http://schemas.microsoft.com/office/drawing/2014/main" id="{B285E6FA-E4B3-477D-B509-B49041F4B8D7}"/>
            </a:ext>
          </a:extLst>
        </xdr:cNvPr>
        <xdr:cNvSpPr>
          <a:spLocks noChangeShapeType="1"/>
        </xdr:cNvSpPr>
      </xdr:nvSpPr>
      <xdr:spPr bwMode="auto">
        <a:xfrm flipV="1">
          <a:off x="4464050" y="825500"/>
          <a:ext cx="1079500" cy="1873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25" name="Square 8">
          <a:extLst>
            <a:ext uri="{FF2B5EF4-FFF2-40B4-BE49-F238E27FC236}">
              <a16:creationId xmlns:a16="http://schemas.microsoft.com/office/drawing/2014/main" id="{A192EE90-EE38-4678-A806-0C5DE3BA9BFA}"/>
            </a:ext>
          </a:extLst>
        </xdr:cNvPr>
        <xdr:cNvSpPr/>
      </xdr:nvSpPr>
      <xdr:spPr>
        <a:xfrm>
          <a:off x="6775450" y="262255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14</xdr:row>
      <xdr:rowOff>76200</xdr:rowOff>
    </xdr:from>
    <xdr:to>
      <xdr:col>11</xdr:col>
      <xdr:colOff>0</xdr:colOff>
      <xdr:row>14</xdr:row>
      <xdr:rowOff>76200</xdr:rowOff>
    </xdr:to>
    <xdr:sp macro="" textlink="">
      <xdr:nvSpPr>
        <xdr:cNvPr id="26" name="Line 99">
          <a:extLst>
            <a:ext uri="{FF2B5EF4-FFF2-40B4-BE49-F238E27FC236}">
              <a16:creationId xmlns:a16="http://schemas.microsoft.com/office/drawing/2014/main" id="{02DF6BEC-022A-4BB2-A4A7-E8F3661CDD9B}"/>
            </a:ext>
          </a:extLst>
        </xdr:cNvPr>
        <xdr:cNvSpPr>
          <a:spLocks noChangeShapeType="1"/>
        </xdr:cNvSpPr>
      </xdr:nvSpPr>
      <xdr:spPr bwMode="auto">
        <a:xfrm>
          <a:off x="5543550" y="26987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14</xdr:row>
      <xdr:rowOff>76200</xdr:rowOff>
    </xdr:from>
    <xdr:to>
      <xdr:col>9</xdr:col>
      <xdr:colOff>0</xdr:colOff>
      <xdr:row>14</xdr:row>
      <xdr:rowOff>76200</xdr:rowOff>
    </xdr:to>
    <xdr:sp macro="" textlink="">
      <xdr:nvSpPr>
        <xdr:cNvPr id="27" name="Line 100">
          <a:extLst>
            <a:ext uri="{FF2B5EF4-FFF2-40B4-BE49-F238E27FC236}">
              <a16:creationId xmlns:a16="http://schemas.microsoft.com/office/drawing/2014/main" id="{9AF935C4-9057-4AD3-B7DA-2B67BA688E55}"/>
            </a:ext>
          </a:extLst>
        </xdr:cNvPr>
        <xdr:cNvSpPr>
          <a:spLocks noChangeShapeType="1"/>
        </xdr:cNvSpPr>
      </xdr:nvSpPr>
      <xdr:spPr bwMode="auto">
        <a:xfrm>
          <a:off x="4464050" y="2698750"/>
          <a:ext cx="107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12</xdr:row>
      <xdr:rowOff>0</xdr:rowOff>
    </xdr:from>
    <xdr:ext cx="152400" cy="152400"/>
    <xdr:sp macro="" textlink="">
      <xdr:nvSpPr>
        <xdr:cNvPr id="28" name="Circle 9">
          <a:extLst>
            <a:ext uri="{FF2B5EF4-FFF2-40B4-BE49-F238E27FC236}">
              <a16:creationId xmlns:a16="http://schemas.microsoft.com/office/drawing/2014/main" id="{E88242B0-E3CE-464A-9A80-898288288060}"/>
            </a:ext>
          </a:extLst>
        </xdr:cNvPr>
        <xdr:cNvSpPr/>
      </xdr:nvSpPr>
      <xdr:spPr>
        <a:xfrm>
          <a:off x="9239250" y="22479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12</xdr:row>
      <xdr:rowOff>76200</xdr:rowOff>
    </xdr:from>
    <xdr:to>
      <xdr:col>15</xdr:col>
      <xdr:colOff>0</xdr:colOff>
      <xdr:row>12</xdr:row>
      <xdr:rowOff>76200</xdr:rowOff>
    </xdr:to>
    <xdr:sp macro="" textlink="">
      <xdr:nvSpPr>
        <xdr:cNvPr id="29" name="Line 101">
          <a:extLst>
            <a:ext uri="{FF2B5EF4-FFF2-40B4-BE49-F238E27FC236}">
              <a16:creationId xmlns:a16="http://schemas.microsoft.com/office/drawing/2014/main" id="{BDE4852B-D5F0-48AB-808A-93BF0F5388BF}"/>
            </a:ext>
          </a:extLst>
        </xdr:cNvPr>
        <xdr:cNvSpPr>
          <a:spLocks noChangeShapeType="1"/>
        </xdr:cNvSpPr>
      </xdr:nvSpPr>
      <xdr:spPr bwMode="auto">
        <a:xfrm>
          <a:off x="8007350" y="23241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12</xdr:row>
      <xdr:rowOff>76200</xdr:rowOff>
    </xdr:from>
    <xdr:to>
      <xdr:col>13</xdr:col>
      <xdr:colOff>0</xdr:colOff>
      <xdr:row>14</xdr:row>
      <xdr:rowOff>76200</xdr:rowOff>
    </xdr:to>
    <xdr:sp macro="" textlink="">
      <xdr:nvSpPr>
        <xdr:cNvPr id="30" name="Line 102">
          <a:extLst>
            <a:ext uri="{FF2B5EF4-FFF2-40B4-BE49-F238E27FC236}">
              <a16:creationId xmlns:a16="http://schemas.microsoft.com/office/drawing/2014/main" id="{F67D1183-F45B-4D4B-913C-B2CEE7B4C902}"/>
            </a:ext>
          </a:extLst>
        </xdr:cNvPr>
        <xdr:cNvSpPr>
          <a:spLocks noChangeShapeType="1"/>
        </xdr:cNvSpPr>
      </xdr:nvSpPr>
      <xdr:spPr bwMode="auto">
        <a:xfrm flipV="1">
          <a:off x="6927850" y="2324100"/>
          <a:ext cx="1079500" cy="37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17</xdr:row>
      <xdr:rowOff>0</xdr:rowOff>
    </xdr:from>
    <xdr:ext cx="152400" cy="152400"/>
    <xdr:sp macro="" textlink="">
      <xdr:nvSpPr>
        <xdr:cNvPr id="31" name="Triangle 10">
          <a:extLst>
            <a:ext uri="{FF2B5EF4-FFF2-40B4-BE49-F238E27FC236}">
              <a16:creationId xmlns:a16="http://schemas.microsoft.com/office/drawing/2014/main" id="{8258FFE6-BFD7-41D7-83C9-F21D8A6DC29E}"/>
            </a:ext>
          </a:extLst>
        </xdr:cNvPr>
        <xdr:cNvSpPr/>
      </xdr:nvSpPr>
      <xdr:spPr>
        <a:xfrm rot="16200000">
          <a:off x="9239250" y="31845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17</xdr:row>
      <xdr:rowOff>76200</xdr:rowOff>
    </xdr:from>
    <xdr:to>
      <xdr:col>23</xdr:col>
      <xdr:colOff>0</xdr:colOff>
      <xdr:row>17</xdr:row>
      <xdr:rowOff>76200</xdr:rowOff>
    </xdr:to>
    <xdr:sp macro="" textlink="">
      <xdr:nvSpPr>
        <xdr:cNvPr id="32" name="Line 103">
          <a:extLst>
            <a:ext uri="{FF2B5EF4-FFF2-40B4-BE49-F238E27FC236}">
              <a16:creationId xmlns:a16="http://schemas.microsoft.com/office/drawing/2014/main" id="{C08FF3CC-F6E2-4DB8-B194-1D4D31A17199}"/>
            </a:ext>
          </a:extLst>
        </xdr:cNvPr>
        <xdr:cNvSpPr>
          <a:spLocks noChangeShapeType="1"/>
        </xdr:cNvSpPr>
      </xdr:nvSpPr>
      <xdr:spPr bwMode="auto">
        <a:xfrm>
          <a:off x="9391650" y="3260725"/>
          <a:ext cx="477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17</xdr:row>
      <xdr:rowOff>76200</xdr:rowOff>
    </xdr:from>
    <xdr:to>
      <xdr:col>15</xdr:col>
      <xdr:colOff>0</xdr:colOff>
      <xdr:row>17</xdr:row>
      <xdr:rowOff>76200</xdr:rowOff>
    </xdr:to>
    <xdr:sp macro="" textlink="">
      <xdr:nvSpPr>
        <xdr:cNvPr id="33" name="Line 104">
          <a:extLst>
            <a:ext uri="{FF2B5EF4-FFF2-40B4-BE49-F238E27FC236}">
              <a16:creationId xmlns:a16="http://schemas.microsoft.com/office/drawing/2014/main" id="{3F584783-FDCA-4F0B-AD21-BD12DC7CF1C7}"/>
            </a:ext>
          </a:extLst>
        </xdr:cNvPr>
        <xdr:cNvSpPr>
          <a:spLocks noChangeShapeType="1"/>
        </xdr:cNvSpPr>
      </xdr:nvSpPr>
      <xdr:spPr bwMode="auto">
        <a:xfrm>
          <a:off x="8007350" y="326072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14</xdr:row>
      <xdr:rowOff>76200</xdr:rowOff>
    </xdr:from>
    <xdr:to>
      <xdr:col>13</xdr:col>
      <xdr:colOff>0</xdr:colOff>
      <xdr:row>17</xdr:row>
      <xdr:rowOff>76200</xdr:rowOff>
    </xdr:to>
    <xdr:sp macro="" textlink="">
      <xdr:nvSpPr>
        <xdr:cNvPr id="34" name="Line 105">
          <a:extLst>
            <a:ext uri="{FF2B5EF4-FFF2-40B4-BE49-F238E27FC236}">
              <a16:creationId xmlns:a16="http://schemas.microsoft.com/office/drawing/2014/main" id="{7417CE52-9DDD-4581-894A-924A3FD27D89}"/>
            </a:ext>
          </a:extLst>
        </xdr:cNvPr>
        <xdr:cNvSpPr>
          <a:spLocks noChangeShapeType="1"/>
        </xdr:cNvSpPr>
      </xdr:nvSpPr>
      <xdr:spPr bwMode="auto">
        <a:xfrm>
          <a:off x="6927850" y="2698750"/>
          <a:ext cx="107950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22</xdr:row>
      <xdr:rowOff>0</xdr:rowOff>
    </xdr:from>
    <xdr:ext cx="152400" cy="152400"/>
    <xdr:sp macro="" textlink="">
      <xdr:nvSpPr>
        <xdr:cNvPr id="35" name="Circle 11">
          <a:extLst>
            <a:ext uri="{FF2B5EF4-FFF2-40B4-BE49-F238E27FC236}">
              <a16:creationId xmlns:a16="http://schemas.microsoft.com/office/drawing/2014/main" id="{1A3A2BE4-03B4-48F3-9E3A-80A9A26D1A70}"/>
            </a:ext>
          </a:extLst>
        </xdr:cNvPr>
        <xdr:cNvSpPr/>
      </xdr:nvSpPr>
      <xdr:spPr>
        <a:xfrm>
          <a:off x="9239250" y="41211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22</xdr:row>
      <xdr:rowOff>76200</xdr:rowOff>
    </xdr:from>
    <xdr:to>
      <xdr:col>15</xdr:col>
      <xdr:colOff>0</xdr:colOff>
      <xdr:row>22</xdr:row>
      <xdr:rowOff>76200</xdr:rowOff>
    </xdr:to>
    <xdr:sp macro="" textlink="">
      <xdr:nvSpPr>
        <xdr:cNvPr id="36" name="Line 106">
          <a:extLst>
            <a:ext uri="{FF2B5EF4-FFF2-40B4-BE49-F238E27FC236}">
              <a16:creationId xmlns:a16="http://schemas.microsoft.com/office/drawing/2014/main" id="{955A6B7B-78BF-4483-ACD1-C8C8AA1692C2}"/>
            </a:ext>
          </a:extLst>
        </xdr:cNvPr>
        <xdr:cNvSpPr>
          <a:spLocks noChangeShapeType="1"/>
        </xdr:cNvSpPr>
      </xdr:nvSpPr>
      <xdr:spPr bwMode="auto">
        <a:xfrm>
          <a:off x="8007350" y="41973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22</xdr:row>
      <xdr:rowOff>76200</xdr:rowOff>
    </xdr:from>
    <xdr:to>
      <xdr:col>13</xdr:col>
      <xdr:colOff>0</xdr:colOff>
      <xdr:row>24</xdr:row>
      <xdr:rowOff>76200</xdr:rowOff>
    </xdr:to>
    <xdr:sp macro="" textlink="">
      <xdr:nvSpPr>
        <xdr:cNvPr id="37" name="Line 107">
          <a:extLst>
            <a:ext uri="{FF2B5EF4-FFF2-40B4-BE49-F238E27FC236}">
              <a16:creationId xmlns:a16="http://schemas.microsoft.com/office/drawing/2014/main" id="{C3580A17-FA9F-4B06-B26B-0601DE64F7EA}"/>
            </a:ext>
          </a:extLst>
        </xdr:cNvPr>
        <xdr:cNvSpPr>
          <a:spLocks noChangeShapeType="1"/>
        </xdr:cNvSpPr>
      </xdr:nvSpPr>
      <xdr:spPr bwMode="auto">
        <a:xfrm flipV="1">
          <a:off x="6927850" y="4197350"/>
          <a:ext cx="1079500" cy="37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27</xdr:row>
      <xdr:rowOff>0</xdr:rowOff>
    </xdr:from>
    <xdr:ext cx="152400" cy="152400"/>
    <xdr:sp macro="" textlink="">
      <xdr:nvSpPr>
        <xdr:cNvPr id="38" name="Triangle 12">
          <a:extLst>
            <a:ext uri="{FF2B5EF4-FFF2-40B4-BE49-F238E27FC236}">
              <a16:creationId xmlns:a16="http://schemas.microsoft.com/office/drawing/2014/main" id="{F7136337-B41D-40F4-A4C3-E4628199E7D3}"/>
            </a:ext>
          </a:extLst>
        </xdr:cNvPr>
        <xdr:cNvSpPr/>
      </xdr:nvSpPr>
      <xdr:spPr>
        <a:xfrm rot="16200000">
          <a:off x="9239250" y="50577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27</xdr:row>
      <xdr:rowOff>76200</xdr:rowOff>
    </xdr:from>
    <xdr:to>
      <xdr:col>23</xdr:col>
      <xdr:colOff>0</xdr:colOff>
      <xdr:row>27</xdr:row>
      <xdr:rowOff>76200</xdr:rowOff>
    </xdr:to>
    <xdr:sp macro="" textlink="">
      <xdr:nvSpPr>
        <xdr:cNvPr id="39" name="Line 108">
          <a:extLst>
            <a:ext uri="{FF2B5EF4-FFF2-40B4-BE49-F238E27FC236}">
              <a16:creationId xmlns:a16="http://schemas.microsoft.com/office/drawing/2014/main" id="{98396E69-2E94-4E44-9BEA-9B9B8D30F17E}"/>
            </a:ext>
          </a:extLst>
        </xdr:cNvPr>
        <xdr:cNvSpPr>
          <a:spLocks noChangeShapeType="1"/>
        </xdr:cNvSpPr>
      </xdr:nvSpPr>
      <xdr:spPr bwMode="auto">
        <a:xfrm>
          <a:off x="9391650" y="5133975"/>
          <a:ext cx="477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27</xdr:row>
      <xdr:rowOff>76200</xdr:rowOff>
    </xdr:from>
    <xdr:to>
      <xdr:col>15</xdr:col>
      <xdr:colOff>0</xdr:colOff>
      <xdr:row>27</xdr:row>
      <xdr:rowOff>76200</xdr:rowOff>
    </xdr:to>
    <xdr:sp macro="" textlink="">
      <xdr:nvSpPr>
        <xdr:cNvPr id="40" name="Line 109">
          <a:extLst>
            <a:ext uri="{FF2B5EF4-FFF2-40B4-BE49-F238E27FC236}">
              <a16:creationId xmlns:a16="http://schemas.microsoft.com/office/drawing/2014/main" id="{BFF70803-A372-4E97-944E-AA1843203784}"/>
            </a:ext>
          </a:extLst>
        </xdr:cNvPr>
        <xdr:cNvSpPr>
          <a:spLocks noChangeShapeType="1"/>
        </xdr:cNvSpPr>
      </xdr:nvSpPr>
      <xdr:spPr bwMode="auto">
        <a:xfrm>
          <a:off x="8007350" y="513397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24</xdr:row>
      <xdr:rowOff>76200</xdr:rowOff>
    </xdr:from>
    <xdr:to>
      <xdr:col>13</xdr:col>
      <xdr:colOff>0</xdr:colOff>
      <xdr:row>27</xdr:row>
      <xdr:rowOff>76200</xdr:rowOff>
    </xdr:to>
    <xdr:sp macro="" textlink="">
      <xdr:nvSpPr>
        <xdr:cNvPr id="41" name="Line 110">
          <a:extLst>
            <a:ext uri="{FF2B5EF4-FFF2-40B4-BE49-F238E27FC236}">
              <a16:creationId xmlns:a16="http://schemas.microsoft.com/office/drawing/2014/main" id="{153E012B-0A7D-4663-9F45-35B729B0A6CB}"/>
            </a:ext>
          </a:extLst>
        </xdr:cNvPr>
        <xdr:cNvSpPr>
          <a:spLocks noChangeShapeType="1"/>
        </xdr:cNvSpPr>
      </xdr:nvSpPr>
      <xdr:spPr bwMode="auto">
        <a:xfrm>
          <a:off x="6927850" y="4572000"/>
          <a:ext cx="107950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22</xdr:row>
      <xdr:rowOff>0</xdr:rowOff>
    </xdr:from>
    <xdr:ext cx="152400" cy="152400"/>
    <xdr:sp macro="" textlink="">
      <xdr:nvSpPr>
        <xdr:cNvPr id="42" name="Circle 13">
          <a:extLst>
            <a:ext uri="{FF2B5EF4-FFF2-40B4-BE49-F238E27FC236}">
              <a16:creationId xmlns:a16="http://schemas.microsoft.com/office/drawing/2014/main" id="{A58FC4B7-EB09-4344-8DF1-78D9876C7C3A}"/>
            </a:ext>
          </a:extLst>
        </xdr:cNvPr>
        <xdr:cNvSpPr/>
      </xdr:nvSpPr>
      <xdr:spPr>
        <a:xfrm>
          <a:off x="11703050" y="41211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22</xdr:row>
      <xdr:rowOff>76200</xdr:rowOff>
    </xdr:from>
    <xdr:to>
      <xdr:col>19</xdr:col>
      <xdr:colOff>0</xdr:colOff>
      <xdr:row>22</xdr:row>
      <xdr:rowOff>76200</xdr:rowOff>
    </xdr:to>
    <xdr:sp macro="" textlink="">
      <xdr:nvSpPr>
        <xdr:cNvPr id="43" name="Line 111">
          <a:extLst>
            <a:ext uri="{FF2B5EF4-FFF2-40B4-BE49-F238E27FC236}">
              <a16:creationId xmlns:a16="http://schemas.microsoft.com/office/drawing/2014/main" id="{45EEEB4A-9304-47AB-9F06-6DC0EDCEC09D}"/>
            </a:ext>
          </a:extLst>
        </xdr:cNvPr>
        <xdr:cNvSpPr>
          <a:spLocks noChangeShapeType="1"/>
        </xdr:cNvSpPr>
      </xdr:nvSpPr>
      <xdr:spPr bwMode="auto">
        <a:xfrm>
          <a:off x="10471150" y="41973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22</xdr:row>
      <xdr:rowOff>76200</xdr:rowOff>
    </xdr:from>
    <xdr:to>
      <xdr:col>17</xdr:col>
      <xdr:colOff>0</xdr:colOff>
      <xdr:row>22</xdr:row>
      <xdr:rowOff>76200</xdr:rowOff>
    </xdr:to>
    <xdr:sp macro="" textlink="">
      <xdr:nvSpPr>
        <xdr:cNvPr id="44" name="Line 112">
          <a:extLst>
            <a:ext uri="{FF2B5EF4-FFF2-40B4-BE49-F238E27FC236}">
              <a16:creationId xmlns:a16="http://schemas.microsoft.com/office/drawing/2014/main" id="{5E5002EC-D57A-43D8-B801-5AE2B57C4802}"/>
            </a:ext>
          </a:extLst>
        </xdr:cNvPr>
        <xdr:cNvSpPr>
          <a:spLocks noChangeShapeType="1"/>
        </xdr:cNvSpPr>
      </xdr:nvSpPr>
      <xdr:spPr bwMode="auto">
        <a:xfrm>
          <a:off x="9391650" y="4197350"/>
          <a:ext cx="107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22</xdr:row>
      <xdr:rowOff>0</xdr:rowOff>
    </xdr:from>
    <xdr:ext cx="152400" cy="152400"/>
    <xdr:sp macro="" textlink="">
      <xdr:nvSpPr>
        <xdr:cNvPr id="45" name="Triangle 14">
          <a:extLst>
            <a:ext uri="{FF2B5EF4-FFF2-40B4-BE49-F238E27FC236}">
              <a16:creationId xmlns:a16="http://schemas.microsoft.com/office/drawing/2014/main" id="{098C206C-390D-4C6F-BB27-8FAA7584C11E}"/>
            </a:ext>
          </a:extLst>
        </xdr:cNvPr>
        <xdr:cNvSpPr/>
      </xdr:nvSpPr>
      <xdr:spPr>
        <a:xfrm rot="16200000">
          <a:off x="14166850" y="41211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22</xdr:row>
      <xdr:rowOff>76200</xdr:rowOff>
    </xdr:from>
    <xdr:to>
      <xdr:col>23</xdr:col>
      <xdr:colOff>0</xdr:colOff>
      <xdr:row>22</xdr:row>
      <xdr:rowOff>76200</xdr:rowOff>
    </xdr:to>
    <xdr:sp macro="" textlink="">
      <xdr:nvSpPr>
        <xdr:cNvPr id="46" name="Line 113">
          <a:extLst>
            <a:ext uri="{FF2B5EF4-FFF2-40B4-BE49-F238E27FC236}">
              <a16:creationId xmlns:a16="http://schemas.microsoft.com/office/drawing/2014/main" id="{F2D26C4D-3EE0-4751-B90A-0110447B9A0C}"/>
            </a:ext>
          </a:extLst>
        </xdr:cNvPr>
        <xdr:cNvSpPr>
          <a:spLocks noChangeShapeType="1"/>
        </xdr:cNvSpPr>
      </xdr:nvSpPr>
      <xdr:spPr bwMode="auto">
        <a:xfrm>
          <a:off x="12934950" y="41973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22</xdr:row>
      <xdr:rowOff>76200</xdr:rowOff>
    </xdr:from>
    <xdr:to>
      <xdr:col>21</xdr:col>
      <xdr:colOff>0</xdr:colOff>
      <xdr:row>22</xdr:row>
      <xdr:rowOff>76200</xdr:rowOff>
    </xdr:to>
    <xdr:sp macro="" textlink="">
      <xdr:nvSpPr>
        <xdr:cNvPr id="47" name="Line 114">
          <a:extLst>
            <a:ext uri="{FF2B5EF4-FFF2-40B4-BE49-F238E27FC236}">
              <a16:creationId xmlns:a16="http://schemas.microsoft.com/office/drawing/2014/main" id="{1DBCA361-D8DF-403B-8306-93CA0931F814}"/>
            </a:ext>
          </a:extLst>
        </xdr:cNvPr>
        <xdr:cNvSpPr>
          <a:spLocks noChangeShapeType="1"/>
        </xdr:cNvSpPr>
      </xdr:nvSpPr>
      <xdr:spPr bwMode="auto">
        <a:xfrm>
          <a:off x="11855450" y="4197350"/>
          <a:ext cx="107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14</xdr:row>
      <xdr:rowOff>0</xdr:rowOff>
    </xdr:from>
    <xdr:ext cx="152400" cy="152400"/>
    <xdr:sp macro="" textlink="">
      <xdr:nvSpPr>
        <xdr:cNvPr id="48" name="Circle 0">
          <a:extLst>
            <a:ext uri="{FF2B5EF4-FFF2-40B4-BE49-F238E27FC236}">
              <a16:creationId xmlns:a16="http://schemas.microsoft.com/office/drawing/2014/main" id="{F87B025A-792B-411B-A034-0D60F640E923}"/>
            </a:ext>
          </a:extLst>
        </xdr:cNvPr>
        <xdr:cNvSpPr/>
      </xdr:nvSpPr>
      <xdr:spPr>
        <a:xfrm>
          <a:off x="4311650" y="26225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6</xdr:col>
      <xdr:colOff>0</xdr:colOff>
      <xdr:row>14</xdr:row>
      <xdr:rowOff>76200</xdr:rowOff>
    </xdr:from>
    <xdr:to>
      <xdr:col>7</xdr:col>
      <xdr:colOff>0</xdr:colOff>
      <xdr:row>14</xdr:row>
      <xdr:rowOff>76200</xdr:rowOff>
    </xdr:to>
    <xdr:sp macro="" textlink="">
      <xdr:nvSpPr>
        <xdr:cNvPr id="49" name="Line 115">
          <a:extLst>
            <a:ext uri="{FF2B5EF4-FFF2-40B4-BE49-F238E27FC236}">
              <a16:creationId xmlns:a16="http://schemas.microsoft.com/office/drawing/2014/main" id="{9F408A8C-23C6-494B-AA3C-FE64040AD0DB}"/>
            </a:ext>
          </a:extLst>
        </xdr:cNvPr>
        <xdr:cNvSpPr>
          <a:spLocks noChangeShapeType="1"/>
        </xdr:cNvSpPr>
      </xdr:nvSpPr>
      <xdr:spPr bwMode="auto">
        <a:xfrm>
          <a:off x="3695700" y="2698750"/>
          <a:ext cx="61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4</xdr:row>
      <xdr:rowOff>0</xdr:rowOff>
    </xdr:from>
    <xdr:ext cx="152400" cy="152400"/>
    <xdr:sp macro="" textlink="">
      <xdr:nvSpPr>
        <xdr:cNvPr id="2" name="Circle 1">
          <a:extLst>
            <a:ext uri="{FF2B5EF4-FFF2-40B4-BE49-F238E27FC236}">
              <a16:creationId xmlns:a16="http://schemas.microsoft.com/office/drawing/2014/main" id="{F5B09329-B862-4C3B-9FF8-385A56F94B72}"/>
            </a:ext>
          </a:extLst>
        </xdr:cNvPr>
        <xdr:cNvSpPr/>
      </xdr:nvSpPr>
      <xdr:spPr>
        <a:xfrm>
          <a:off x="9239250" y="749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4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3" name="Line 86">
          <a:extLst>
            <a:ext uri="{FF2B5EF4-FFF2-40B4-BE49-F238E27FC236}">
              <a16:creationId xmlns:a16="http://schemas.microsoft.com/office/drawing/2014/main" id="{912BD3F0-9CAC-48D6-AEE2-ACF6832CCACE}"/>
            </a:ext>
          </a:extLst>
        </xdr:cNvPr>
        <xdr:cNvSpPr>
          <a:spLocks noChangeShapeType="1"/>
        </xdr:cNvSpPr>
      </xdr:nvSpPr>
      <xdr:spPr bwMode="auto">
        <a:xfrm>
          <a:off x="8007350" y="8255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4</xdr:row>
      <xdr:rowOff>76200</xdr:rowOff>
    </xdr:from>
    <xdr:to>
      <xdr:col>13</xdr:col>
      <xdr:colOff>0</xdr:colOff>
      <xdr:row>8</xdr:row>
      <xdr:rowOff>76200</xdr:rowOff>
    </xdr:to>
    <xdr:sp macro="" textlink="">
      <xdr:nvSpPr>
        <xdr:cNvPr id="4" name="Line 87">
          <a:extLst>
            <a:ext uri="{FF2B5EF4-FFF2-40B4-BE49-F238E27FC236}">
              <a16:creationId xmlns:a16="http://schemas.microsoft.com/office/drawing/2014/main" id="{4E190A77-874D-49B6-AB00-4B1C179A9E99}"/>
            </a:ext>
          </a:extLst>
        </xdr:cNvPr>
        <xdr:cNvSpPr>
          <a:spLocks noChangeShapeType="1"/>
        </xdr:cNvSpPr>
      </xdr:nvSpPr>
      <xdr:spPr bwMode="auto">
        <a:xfrm flipV="1">
          <a:off x="6927850" y="825500"/>
          <a:ext cx="1079500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12</xdr:row>
      <xdr:rowOff>0</xdr:rowOff>
    </xdr:from>
    <xdr:ext cx="152400" cy="152400"/>
    <xdr:sp macro="" textlink="">
      <xdr:nvSpPr>
        <xdr:cNvPr id="5" name="Triangle 2">
          <a:extLst>
            <a:ext uri="{FF2B5EF4-FFF2-40B4-BE49-F238E27FC236}">
              <a16:creationId xmlns:a16="http://schemas.microsoft.com/office/drawing/2014/main" id="{8C091536-E3D4-44A2-A497-63EE1FAF34C0}"/>
            </a:ext>
          </a:extLst>
        </xdr:cNvPr>
        <xdr:cNvSpPr/>
      </xdr:nvSpPr>
      <xdr:spPr>
        <a:xfrm rot="16200000">
          <a:off x="923925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12</xdr:row>
      <xdr:rowOff>76200</xdr:rowOff>
    </xdr:from>
    <xdr:to>
      <xdr:col>23</xdr:col>
      <xdr:colOff>0</xdr:colOff>
      <xdr:row>12</xdr:row>
      <xdr:rowOff>76200</xdr:rowOff>
    </xdr:to>
    <xdr:sp macro="" textlink="">
      <xdr:nvSpPr>
        <xdr:cNvPr id="6" name="Line 88">
          <a:extLst>
            <a:ext uri="{FF2B5EF4-FFF2-40B4-BE49-F238E27FC236}">
              <a16:creationId xmlns:a16="http://schemas.microsoft.com/office/drawing/2014/main" id="{B86FB0F5-701C-4F44-AC57-5DDA4134A4E4}"/>
            </a:ext>
          </a:extLst>
        </xdr:cNvPr>
        <xdr:cNvSpPr>
          <a:spLocks noChangeShapeType="1"/>
        </xdr:cNvSpPr>
      </xdr:nvSpPr>
      <xdr:spPr bwMode="auto">
        <a:xfrm>
          <a:off x="9391650" y="2324100"/>
          <a:ext cx="477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12</xdr:row>
      <xdr:rowOff>76200</xdr:rowOff>
    </xdr:from>
    <xdr:to>
      <xdr:col>15</xdr:col>
      <xdr:colOff>0</xdr:colOff>
      <xdr:row>12</xdr:row>
      <xdr:rowOff>76200</xdr:rowOff>
    </xdr:to>
    <xdr:sp macro="" textlink="">
      <xdr:nvSpPr>
        <xdr:cNvPr id="7" name="Line 89">
          <a:extLst>
            <a:ext uri="{FF2B5EF4-FFF2-40B4-BE49-F238E27FC236}">
              <a16:creationId xmlns:a16="http://schemas.microsoft.com/office/drawing/2014/main" id="{C8C90AC7-FEBE-4447-A333-D49DB85B49CB}"/>
            </a:ext>
          </a:extLst>
        </xdr:cNvPr>
        <xdr:cNvSpPr>
          <a:spLocks noChangeShapeType="1"/>
        </xdr:cNvSpPr>
      </xdr:nvSpPr>
      <xdr:spPr bwMode="auto">
        <a:xfrm>
          <a:off x="8007350" y="23241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8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8" name="Line 90">
          <a:extLst>
            <a:ext uri="{FF2B5EF4-FFF2-40B4-BE49-F238E27FC236}">
              <a16:creationId xmlns:a16="http://schemas.microsoft.com/office/drawing/2014/main" id="{12807387-E6DF-40D3-BC65-C3D5D936BC84}"/>
            </a:ext>
          </a:extLst>
        </xdr:cNvPr>
        <xdr:cNvSpPr>
          <a:spLocks noChangeShapeType="1"/>
        </xdr:cNvSpPr>
      </xdr:nvSpPr>
      <xdr:spPr bwMode="auto">
        <a:xfrm>
          <a:off x="6927850" y="1574800"/>
          <a:ext cx="1079500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</xdr:row>
      <xdr:rowOff>0</xdr:rowOff>
    </xdr:from>
    <xdr:ext cx="152400" cy="152400"/>
    <xdr:sp macro="" textlink="">
      <xdr:nvSpPr>
        <xdr:cNvPr id="9" name="Circle 3">
          <a:extLst>
            <a:ext uri="{FF2B5EF4-FFF2-40B4-BE49-F238E27FC236}">
              <a16:creationId xmlns:a16="http://schemas.microsoft.com/office/drawing/2014/main" id="{9A618326-98D9-4D64-9DA9-4EED02FEC251}"/>
            </a:ext>
          </a:extLst>
        </xdr:cNvPr>
        <xdr:cNvSpPr/>
      </xdr:nvSpPr>
      <xdr:spPr>
        <a:xfrm>
          <a:off x="11703050" y="3746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2</xdr:row>
      <xdr:rowOff>76200</xdr:rowOff>
    </xdr:from>
    <xdr:to>
      <xdr:col>19</xdr:col>
      <xdr:colOff>0</xdr:colOff>
      <xdr:row>2</xdr:row>
      <xdr:rowOff>76200</xdr:rowOff>
    </xdr:to>
    <xdr:sp macro="" textlink="">
      <xdr:nvSpPr>
        <xdr:cNvPr id="10" name="Line 91">
          <a:extLst>
            <a:ext uri="{FF2B5EF4-FFF2-40B4-BE49-F238E27FC236}">
              <a16:creationId xmlns:a16="http://schemas.microsoft.com/office/drawing/2014/main" id="{75A8A13B-7620-49E7-A382-D878388F36BD}"/>
            </a:ext>
          </a:extLst>
        </xdr:cNvPr>
        <xdr:cNvSpPr>
          <a:spLocks noChangeShapeType="1"/>
        </xdr:cNvSpPr>
      </xdr:nvSpPr>
      <xdr:spPr bwMode="auto">
        <a:xfrm>
          <a:off x="10471150" y="4508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2</xdr:row>
      <xdr:rowOff>76200</xdr:rowOff>
    </xdr:from>
    <xdr:to>
      <xdr:col>17</xdr:col>
      <xdr:colOff>0</xdr:colOff>
      <xdr:row>4</xdr:row>
      <xdr:rowOff>76200</xdr:rowOff>
    </xdr:to>
    <xdr:sp macro="" textlink="">
      <xdr:nvSpPr>
        <xdr:cNvPr id="11" name="Line 92">
          <a:extLst>
            <a:ext uri="{FF2B5EF4-FFF2-40B4-BE49-F238E27FC236}">
              <a16:creationId xmlns:a16="http://schemas.microsoft.com/office/drawing/2014/main" id="{F2400133-4979-4506-BB12-55298E53F233}"/>
            </a:ext>
          </a:extLst>
        </xdr:cNvPr>
        <xdr:cNvSpPr>
          <a:spLocks noChangeShapeType="1"/>
        </xdr:cNvSpPr>
      </xdr:nvSpPr>
      <xdr:spPr bwMode="auto">
        <a:xfrm flipV="1">
          <a:off x="9391650" y="450850"/>
          <a:ext cx="1079500" cy="37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17</xdr:row>
      <xdr:rowOff>0</xdr:rowOff>
    </xdr:from>
    <xdr:ext cx="152400" cy="152400"/>
    <xdr:sp macro="" textlink="">
      <xdr:nvSpPr>
        <xdr:cNvPr id="12" name="Circle 4">
          <a:extLst>
            <a:ext uri="{FF2B5EF4-FFF2-40B4-BE49-F238E27FC236}">
              <a16:creationId xmlns:a16="http://schemas.microsoft.com/office/drawing/2014/main" id="{40742906-13A9-4E9F-A35A-7498C275AF3A}"/>
            </a:ext>
          </a:extLst>
        </xdr:cNvPr>
        <xdr:cNvSpPr/>
      </xdr:nvSpPr>
      <xdr:spPr>
        <a:xfrm>
          <a:off x="11703050" y="31845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17</xdr:row>
      <xdr:rowOff>76200</xdr:rowOff>
    </xdr:from>
    <xdr:to>
      <xdr:col>19</xdr:col>
      <xdr:colOff>0</xdr:colOff>
      <xdr:row>17</xdr:row>
      <xdr:rowOff>76200</xdr:rowOff>
    </xdr:to>
    <xdr:sp macro="" textlink="">
      <xdr:nvSpPr>
        <xdr:cNvPr id="13" name="Line 93">
          <a:extLst>
            <a:ext uri="{FF2B5EF4-FFF2-40B4-BE49-F238E27FC236}">
              <a16:creationId xmlns:a16="http://schemas.microsoft.com/office/drawing/2014/main" id="{8A829F71-7470-4361-B823-756BEFB26CA9}"/>
            </a:ext>
          </a:extLst>
        </xdr:cNvPr>
        <xdr:cNvSpPr>
          <a:spLocks noChangeShapeType="1"/>
        </xdr:cNvSpPr>
      </xdr:nvSpPr>
      <xdr:spPr bwMode="auto">
        <a:xfrm>
          <a:off x="10471150" y="326072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17</xdr:row>
      <xdr:rowOff>76200</xdr:rowOff>
    </xdr:from>
    <xdr:to>
      <xdr:col>17</xdr:col>
      <xdr:colOff>0</xdr:colOff>
      <xdr:row>19</xdr:row>
      <xdr:rowOff>76200</xdr:rowOff>
    </xdr:to>
    <xdr:sp macro="" textlink="">
      <xdr:nvSpPr>
        <xdr:cNvPr id="14" name="Line 94">
          <a:extLst>
            <a:ext uri="{FF2B5EF4-FFF2-40B4-BE49-F238E27FC236}">
              <a16:creationId xmlns:a16="http://schemas.microsoft.com/office/drawing/2014/main" id="{0C1436F4-714B-4FE8-B0AE-5646BBAE08D4}"/>
            </a:ext>
          </a:extLst>
        </xdr:cNvPr>
        <xdr:cNvSpPr>
          <a:spLocks noChangeShapeType="1"/>
        </xdr:cNvSpPr>
      </xdr:nvSpPr>
      <xdr:spPr bwMode="auto">
        <a:xfrm flipV="1">
          <a:off x="9391650" y="3260725"/>
          <a:ext cx="1079500" cy="37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2</xdr:row>
      <xdr:rowOff>0</xdr:rowOff>
    </xdr:from>
    <xdr:ext cx="152400" cy="152400"/>
    <xdr:sp macro="" textlink="">
      <xdr:nvSpPr>
        <xdr:cNvPr id="15" name="Triangle 5">
          <a:extLst>
            <a:ext uri="{FF2B5EF4-FFF2-40B4-BE49-F238E27FC236}">
              <a16:creationId xmlns:a16="http://schemas.microsoft.com/office/drawing/2014/main" id="{919B681C-03C9-4BA0-BC31-5A6D6F0DD201}"/>
            </a:ext>
          </a:extLst>
        </xdr:cNvPr>
        <xdr:cNvSpPr/>
      </xdr:nvSpPr>
      <xdr:spPr>
        <a:xfrm rot="16200000">
          <a:off x="1416685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2</xdr:row>
      <xdr:rowOff>76200</xdr:rowOff>
    </xdr:from>
    <xdr:to>
      <xdr:col>23</xdr:col>
      <xdr:colOff>0</xdr:colOff>
      <xdr:row>2</xdr:row>
      <xdr:rowOff>76200</xdr:rowOff>
    </xdr:to>
    <xdr:sp macro="" textlink="">
      <xdr:nvSpPr>
        <xdr:cNvPr id="16" name="Line 95">
          <a:extLst>
            <a:ext uri="{FF2B5EF4-FFF2-40B4-BE49-F238E27FC236}">
              <a16:creationId xmlns:a16="http://schemas.microsoft.com/office/drawing/2014/main" id="{0400E54F-D66E-44B3-A0D0-878D96D281B1}"/>
            </a:ext>
          </a:extLst>
        </xdr:cNvPr>
        <xdr:cNvSpPr>
          <a:spLocks noChangeShapeType="1"/>
        </xdr:cNvSpPr>
      </xdr:nvSpPr>
      <xdr:spPr bwMode="auto">
        <a:xfrm>
          <a:off x="12934950" y="4508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2</xdr:row>
      <xdr:rowOff>76200</xdr:rowOff>
    </xdr:from>
    <xdr:to>
      <xdr:col>21</xdr:col>
      <xdr:colOff>0</xdr:colOff>
      <xdr:row>2</xdr:row>
      <xdr:rowOff>76200</xdr:rowOff>
    </xdr:to>
    <xdr:sp macro="" textlink="">
      <xdr:nvSpPr>
        <xdr:cNvPr id="17" name="Line 96">
          <a:extLst>
            <a:ext uri="{FF2B5EF4-FFF2-40B4-BE49-F238E27FC236}">
              <a16:creationId xmlns:a16="http://schemas.microsoft.com/office/drawing/2014/main" id="{D756B236-B0BE-413D-BA64-810711ACF372}"/>
            </a:ext>
          </a:extLst>
        </xdr:cNvPr>
        <xdr:cNvSpPr>
          <a:spLocks noChangeShapeType="1"/>
        </xdr:cNvSpPr>
      </xdr:nvSpPr>
      <xdr:spPr bwMode="auto">
        <a:xfrm>
          <a:off x="11855450" y="450850"/>
          <a:ext cx="107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22</xdr:row>
      <xdr:rowOff>0</xdr:rowOff>
    </xdr:from>
    <xdr:ext cx="152400" cy="152400"/>
    <xdr:sp macro="" textlink="">
      <xdr:nvSpPr>
        <xdr:cNvPr id="18" name="Triangle 6">
          <a:extLst>
            <a:ext uri="{FF2B5EF4-FFF2-40B4-BE49-F238E27FC236}">
              <a16:creationId xmlns:a16="http://schemas.microsoft.com/office/drawing/2014/main" id="{053BBDAD-B4B6-4215-8AE9-E69A9D1E4353}"/>
            </a:ext>
          </a:extLst>
        </xdr:cNvPr>
        <xdr:cNvSpPr/>
      </xdr:nvSpPr>
      <xdr:spPr>
        <a:xfrm rot="16200000">
          <a:off x="11703050" y="41211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19</xdr:col>
      <xdr:colOff>152400</xdr:colOff>
      <xdr:row>22</xdr:row>
      <xdr:rowOff>76200</xdr:rowOff>
    </xdr:from>
    <xdr:to>
      <xdr:col>23</xdr:col>
      <xdr:colOff>0</xdr:colOff>
      <xdr:row>22</xdr:row>
      <xdr:rowOff>76200</xdr:rowOff>
    </xdr:to>
    <xdr:sp macro="" textlink="">
      <xdr:nvSpPr>
        <xdr:cNvPr id="19" name="Line 97">
          <a:extLst>
            <a:ext uri="{FF2B5EF4-FFF2-40B4-BE49-F238E27FC236}">
              <a16:creationId xmlns:a16="http://schemas.microsoft.com/office/drawing/2014/main" id="{2C99B24D-F0EB-454D-A672-04C1D5B68560}"/>
            </a:ext>
          </a:extLst>
        </xdr:cNvPr>
        <xdr:cNvSpPr>
          <a:spLocks noChangeShapeType="1"/>
        </xdr:cNvSpPr>
      </xdr:nvSpPr>
      <xdr:spPr bwMode="auto">
        <a:xfrm>
          <a:off x="11855450" y="4197350"/>
          <a:ext cx="2311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22</xdr:row>
      <xdr:rowOff>76200</xdr:rowOff>
    </xdr:from>
    <xdr:to>
      <xdr:col>19</xdr:col>
      <xdr:colOff>0</xdr:colOff>
      <xdr:row>22</xdr:row>
      <xdr:rowOff>76200</xdr:rowOff>
    </xdr:to>
    <xdr:sp macro="" textlink="">
      <xdr:nvSpPr>
        <xdr:cNvPr id="20" name="Line 98">
          <a:extLst>
            <a:ext uri="{FF2B5EF4-FFF2-40B4-BE49-F238E27FC236}">
              <a16:creationId xmlns:a16="http://schemas.microsoft.com/office/drawing/2014/main" id="{60F81BA1-FE58-438C-9C31-A7FB32401C44}"/>
            </a:ext>
          </a:extLst>
        </xdr:cNvPr>
        <xdr:cNvSpPr>
          <a:spLocks noChangeShapeType="1"/>
        </xdr:cNvSpPr>
      </xdr:nvSpPr>
      <xdr:spPr bwMode="auto">
        <a:xfrm>
          <a:off x="10471150" y="41973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19</xdr:row>
      <xdr:rowOff>76200</xdr:rowOff>
    </xdr:from>
    <xdr:to>
      <xdr:col>17</xdr:col>
      <xdr:colOff>0</xdr:colOff>
      <xdr:row>22</xdr:row>
      <xdr:rowOff>76200</xdr:rowOff>
    </xdr:to>
    <xdr:sp macro="" textlink="">
      <xdr:nvSpPr>
        <xdr:cNvPr id="21" name="Line 99">
          <a:extLst>
            <a:ext uri="{FF2B5EF4-FFF2-40B4-BE49-F238E27FC236}">
              <a16:creationId xmlns:a16="http://schemas.microsoft.com/office/drawing/2014/main" id="{BFCF3F13-55A1-410E-B05F-26B38B783A14}"/>
            </a:ext>
          </a:extLst>
        </xdr:cNvPr>
        <xdr:cNvSpPr>
          <a:spLocks noChangeShapeType="1"/>
        </xdr:cNvSpPr>
      </xdr:nvSpPr>
      <xdr:spPr bwMode="auto">
        <a:xfrm>
          <a:off x="9391650" y="3635375"/>
          <a:ext cx="107950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8</xdr:row>
      <xdr:rowOff>0</xdr:rowOff>
    </xdr:from>
    <xdr:ext cx="152400" cy="152400"/>
    <xdr:sp macro="" textlink="">
      <xdr:nvSpPr>
        <xdr:cNvPr id="22" name="Square 7">
          <a:extLst>
            <a:ext uri="{FF2B5EF4-FFF2-40B4-BE49-F238E27FC236}">
              <a16:creationId xmlns:a16="http://schemas.microsoft.com/office/drawing/2014/main" id="{32481632-2A9B-4BEE-BF16-F46DF8598475}"/>
            </a:ext>
          </a:extLst>
        </xdr:cNvPr>
        <xdr:cNvSpPr/>
      </xdr:nvSpPr>
      <xdr:spPr>
        <a:xfrm>
          <a:off x="6775450" y="14986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8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23" name="Line 100">
          <a:extLst>
            <a:ext uri="{FF2B5EF4-FFF2-40B4-BE49-F238E27FC236}">
              <a16:creationId xmlns:a16="http://schemas.microsoft.com/office/drawing/2014/main" id="{F358F9F1-796C-43DC-A133-7E0259CE1F93}"/>
            </a:ext>
          </a:extLst>
        </xdr:cNvPr>
        <xdr:cNvSpPr>
          <a:spLocks noChangeShapeType="1"/>
        </xdr:cNvSpPr>
      </xdr:nvSpPr>
      <xdr:spPr bwMode="auto">
        <a:xfrm>
          <a:off x="5543550" y="15748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8</xdr:row>
      <xdr:rowOff>76200</xdr:rowOff>
    </xdr:from>
    <xdr:to>
      <xdr:col>9</xdr:col>
      <xdr:colOff>0</xdr:colOff>
      <xdr:row>15</xdr:row>
      <xdr:rowOff>76200</xdr:rowOff>
    </xdr:to>
    <xdr:sp macro="" textlink="">
      <xdr:nvSpPr>
        <xdr:cNvPr id="24" name="Line 101">
          <a:extLst>
            <a:ext uri="{FF2B5EF4-FFF2-40B4-BE49-F238E27FC236}">
              <a16:creationId xmlns:a16="http://schemas.microsoft.com/office/drawing/2014/main" id="{1CEA3AE8-4A55-42D7-B2A8-8E65E0868CE0}"/>
            </a:ext>
          </a:extLst>
        </xdr:cNvPr>
        <xdr:cNvSpPr>
          <a:spLocks noChangeShapeType="1"/>
        </xdr:cNvSpPr>
      </xdr:nvSpPr>
      <xdr:spPr bwMode="auto">
        <a:xfrm flipV="1">
          <a:off x="4464050" y="1574800"/>
          <a:ext cx="1079500" cy="1311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23</xdr:row>
      <xdr:rowOff>0</xdr:rowOff>
    </xdr:from>
    <xdr:ext cx="152400" cy="152400"/>
    <xdr:sp macro="" textlink="">
      <xdr:nvSpPr>
        <xdr:cNvPr id="25" name="Square 8">
          <a:extLst>
            <a:ext uri="{FF2B5EF4-FFF2-40B4-BE49-F238E27FC236}">
              <a16:creationId xmlns:a16="http://schemas.microsoft.com/office/drawing/2014/main" id="{789EFD0F-76C5-4E66-B65D-D7D3002F0543}"/>
            </a:ext>
          </a:extLst>
        </xdr:cNvPr>
        <xdr:cNvSpPr/>
      </xdr:nvSpPr>
      <xdr:spPr>
        <a:xfrm>
          <a:off x="6775450" y="4308475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23</xdr:row>
      <xdr:rowOff>76200</xdr:rowOff>
    </xdr:from>
    <xdr:to>
      <xdr:col>11</xdr:col>
      <xdr:colOff>0</xdr:colOff>
      <xdr:row>23</xdr:row>
      <xdr:rowOff>76200</xdr:rowOff>
    </xdr:to>
    <xdr:sp macro="" textlink="">
      <xdr:nvSpPr>
        <xdr:cNvPr id="26" name="Line 102">
          <a:extLst>
            <a:ext uri="{FF2B5EF4-FFF2-40B4-BE49-F238E27FC236}">
              <a16:creationId xmlns:a16="http://schemas.microsoft.com/office/drawing/2014/main" id="{9C1FB0B6-47A1-415A-9023-8AAE8FBDDEF8}"/>
            </a:ext>
          </a:extLst>
        </xdr:cNvPr>
        <xdr:cNvSpPr>
          <a:spLocks noChangeShapeType="1"/>
        </xdr:cNvSpPr>
      </xdr:nvSpPr>
      <xdr:spPr bwMode="auto">
        <a:xfrm>
          <a:off x="5543550" y="438467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15</xdr:row>
      <xdr:rowOff>76200</xdr:rowOff>
    </xdr:from>
    <xdr:to>
      <xdr:col>9</xdr:col>
      <xdr:colOff>0</xdr:colOff>
      <xdr:row>23</xdr:row>
      <xdr:rowOff>76200</xdr:rowOff>
    </xdr:to>
    <xdr:sp macro="" textlink="">
      <xdr:nvSpPr>
        <xdr:cNvPr id="27" name="Line 103">
          <a:extLst>
            <a:ext uri="{FF2B5EF4-FFF2-40B4-BE49-F238E27FC236}">
              <a16:creationId xmlns:a16="http://schemas.microsoft.com/office/drawing/2014/main" id="{54C9C6F5-E850-46BB-9A71-E5C5052E3474}"/>
            </a:ext>
          </a:extLst>
        </xdr:cNvPr>
        <xdr:cNvSpPr>
          <a:spLocks noChangeShapeType="1"/>
        </xdr:cNvSpPr>
      </xdr:nvSpPr>
      <xdr:spPr bwMode="auto">
        <a:xfrm>
          <a:off x="4464050" y="2886075"/>
          <a:ext cx="1079500" cy="149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19</xdr:row>
      <xdr:rowOff>0</xdr:rowOff>
    </xdr:from>
    <xdr:ext cx="152400" cy="152400"/>
    <xdr:sp macro="" textlink="">
      <xdr:nvSpPr>
        <xdr:cNvPr id="28" name="Circle 9">
          <a:extLst>
            <a:ext uri="{FF2B5EF4-FFF2-40B4-BE49-F238E27FC236}">
              <a16:creationId xmlns:a16="http://schemas.microsoft.com/office/drawing/2014/main" id="{A885BEDC-210A-4F47-AEE3-B8432A58A9D8}"/>
            </a:ext>
          </a:extLst>
        </xdr:cNvPr>
        <xdr:cNvSpPr/>
      </xdr:nvSpPr>
      <xdr:spPr>
        <a:xfrm>
          <a:off x="9239250" y="355917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19</xdr:row>
      <xdr:rowOff>76200</xdr:rowOff>
    </xdr:from>
    <xdr:to>
      <xdr:col>15</xdr:col>
      <xdr:colOff>0</xdr:colOff>
      <xdr:row>19</xdr:row>
      <xdr:rowOff>76200</xdr:rowOff>
    </xdr:to>
    <xdr:sp macro="" textlink="">
      <xdr:nvSpPr>
        <xdr:cNvPr id="29" name="Line 104">
          <a:extLst>
            <a:ext uri="{FF2B5EF4-FFF2-40B4-BE49-F238E27FC236}">
              <a16:creationId xmlns:a16="http://schemas.microsoft.com/office/drawing/2014/main" id="{B515FDE3-395A-453F-899D-4DDA183F9FE8}"/>
            </a:ext>
          </a:extLst>
        </xdr:cNvPr>
        <xdr:cNvSpPr>
          <a:spLocks noChangeShapeType="1"/>
        </xdr:cNvSpPr>
      </xdr:nvSpPr>
      <xdr:spPr bwMode="auto">
        <a:xfrm>
          <a:off x="8007350" y="363537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19</xdr:row>
      <xdr:rowOff>76200</xdr:rowOff>
    </xdr:from>
    <xdr:to>
      <xdr:col>13</xdr:col>
      <xdr:colOff>0</xdr:colOff>
      <xdr:row>23</xdr:row>
      <xdr:rowOff>76200</xdr:rowOff>
    </xdr:to>
    <xdr:sp macro="" textlink="">
      <xdr:nvSpPr>
        <xdr:cNvPr id="30" name="Line 105">
          <a:extLst>
            <a:ext uri="{FF2B5EF4-FFF2-40B4-BE49-F238E27FC236}">
              <a16:creationId xmlns:a16="http://schemas.microsoft.com/office/drawing/2014/main" id="{0A60CBF8-B5D9-44EF-826C-61B17E7BF17F}"/>
            </a:ext>
          </a:extLst>
        </xdr:cNvPr>
        <xdr:cNvSpPr>
          <a:spLocks noChangeShapeType="1"/>
        </xdr:cNvSpPr>
      </xdr:nvSpPr>
      <xdr:spPr bwMode="auto">
        <a:xfrm flipV="1">
          <a:off x="6927850" y="3635375"/>
          <a:ext cx="1079500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27</xdr:row>
      <xdr:rowOff>0</xdr:rowOff>
    </xdr:from>
    <xdr:ext cx="152400" cy="152400"/>
    <xdr:sp macro="" textlink="">
      <xdr:nvSpPr>
        <xdr:cNvPr id="31" name="Triangle 10">
          <a:extLst>
            <a:ext uri="{FF2B5EF4-FFF2-40B4-BE49-F238E27FC236}">
              <a16:creationId xmlns:a16="http://schemas.microsoft.com/office/drawing/2014/main" id="{A169F79A-EBF0-4DAF-83BC-3260CFD33515}"/>
            </a:ext>
          </a:extLst>
        </xdr:cNvPr>
        <xdr:cNvSpPr/>
      </xdr:nvSpPr>
      <xdr:spPr>
        <a:xfrm rot="16200000">
          <a:off x="9239250" y="50577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27</xdr:row>
      <xdr:rowOff>76200</xdr:rowOff>
    </xdr:from>
    <xdr:to>
      <xdr:col>23</xdr:col>
      <xdr:colOff>0</xdr:colOff>
      <xdr:row>27</xdr:row>
      <xdr:rowOff>76200</xdr:rowOff>
    </xdr:to>
    <xdr:sp macro="" textlink="">
      <xdr:nvSpPr>
        <xdr:cNvPr id="32" name="Line 106">
          <a:extLst>
            <a:ext uri="{FF2B5EF4-FFF2-40B4-BE49-F238E27FC236}">
              <a16:creationId xmlns:a16="http://schemas.microsoft.com/office/drawing/2014/main" id="{65657495-D55F-40AF-9C7E-5ACB7698EF06}"/>
            </a:ext>
          </a:extLst>
        </xdr:cNvPr>
        <xdr:cNvSpPr>
          <a:spLocks noChangeShapeType="1"/>
        </xdr:cNvSpPr>
      </xdr:nvSpPr>
      <xdr:spPr bwMode="auto">
        <a:xfrm>
          <a:off x="9391650" y="5133975"/>
          <a:ext cx="477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27</xdr:row>
      <xdr:rowOff>76200</xdr:rowOff>
    </xdr:from>
    <xdr:to>
      <xdr:col>15</xdr:col>
      <xdr:colOff>0</xdr:colOff>
      <xdr:row>27</xdr:row>
      <xdr:rowOff>76200</xdr:rowOff>
    </xdr:to>
    <xdr:sp macro="" textlink="">
      <xdr:nvSpPr>
        <xdr:cNvPr id="33" name="Line 107">
          <a:extLst>
            <a:ext uri="{FF2B5EF4-FFF2-40B4-BE49-F238E27FC236}">
              <a16:creationId xmlns:a16="http://schemas.microsoft.com/office/drawing/2014/main" id="{23C7A58E-B2A5-4831-9C78-D17F7ADA2B78}"/>
            </a:ext>
          </a:extLst>
        </xdr:cNvPr>
        <xdr:cNvSpPr>
          <a:spLocks noChangeShapeType="1"/>
        </xdr:cNvSpPr>
      </xdr:nvSpPr>
      <xdr:spPr bwMode="auto">
        <a:xfrm>
          <a:off x="8007350" y="513397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23</xdr:row>
      <xdr:rowOff>76200</xdr:rowOff>
    </xdr:from>
    <xdr:to>
      <xdr:col>13</xdr:col>
      <xdr:colOff>0</xdr:colOff>
      <xdr:row>27</xdr:row>
      <xdr:rowOff>76200</xdr:rowOff>
    </xdr:to>
    <xdr:sp macro="" textlink="">
      <xdr:nvSpPr>
        <xdr:cNvPr id="34" name="Line 108">
          <a:extLst>
            <a:ext uri="{FF2B5EF4-FFF2-40B4-BE49-F238E27FC236}">
              <a16:creationId xmlns:a16="http://schemas.microsoft.com/office/drawing/2014/main" id="{E2CA6388-A42D-43C1-BEA7-9E33523A7745}"/>
            </a:ext>
          </a:extLst>
        </xdr:cNvPr>
        <xdr:cNvSpPr>
          <a:spLocks noChangeShapeType="1"/>
        </xdr:cNvSpPr>
      </xdr:nvSpPr>
      <xdr:spPr bwMode="auto">
        <a:xfrm>
          <a:off x="6927850" y="4384675"/>
          <a:ext cx="1079500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7</xdr:row>
      <xdr:rowOff>0</xdr:rowOff>
    </xdr:from>
    <xdr:ext cx="152400" cy="152400"/>
    <xdr:sp macro="" textlink="">
      <xdr:nvSpPr>
        <xdr:cNvPr id="35" name="Triangle 11">
          <a:extLst>
            <a:ext uri="{FF2B5EF4-FFF2-40B4-BE49-F238E27FC236}">
              <a16:creationId xmlns:a16="http://schemas.microsoft.com/office/drawing/2014/main" id="{0E737012-F31E-4838-B5C3-61E21C8B5812}"/>
            </a:ext>
          </a:extLst>
        </xdr:cNvPr>
        <xdr:cNvSpPr/>
      </xdr:nvSpPr>
      <xdr:spPr>
        <a:xfrm rot="16200000">
          <a:off x="11703050" y="13112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19</xdr:col>
      <xdr:colOff>152400</xdr:colOff>
      <xdr:row>7</xdr:row>
      <xdr:rowOff>76200</xdr:rowOff>
    </xdr:from>
    <xdr:to>
      <xdr:col>23</xdr:col>
      <xdr:colOff>0</xdr:colOff>
      <xdr:row>7</xdr:row>
      <xdr:rowOff>76200</xdr:rowOff>
    </xdr:to>
    <xdr:sp macro="" textlink="">
      <xdr:nvSpPr>
        <xdr:cNvPr id="36" name="Line 109">
          <a:extLst>
            <a:ext uri="{FF2B5EF4-FFF2-40B4-BE49-F238E27FC236}">
              <a16:creationId xmlns:a16="http://schemas.microsoft.com/office/drawing/2014/main" id="{866BF63E-35AB-4AF6-82EB-110492A56211}"/>
            </a:ext>
          </a:extLst>
        </xdr:cNvPr>
        <xdr:cNvSpPr>
          <a:spLocks noChangeShapeType="1"/>
        </xdr:cNvSpPr>
      </xdr:nvSpPr>
      <xdr:spPr bwMode="auto">
        <a:xfrm>
          <a:off x="11855450" y="1387475"/>
          <a:ext cx="2311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7</xdr:row>
      <xdr:rowOff>76200</xdr:rowOff>
    </xdr:from>
    <xdr:to>
      <xdr:col>19</xdr:col>
      <xdr:colOff>0</xdr:colOff>
      <xdr:row>7</xdr:row>
      <xdr:rowOff>76200</xdr:rowOff>
    </xdr:to>
    <xdr:sp macro="" textlink="">
      <xdr:nvSpPr>
        <xdr:cNvPr id="37" name="Line 110">
          <a:extLst>
            <a:ext uri="{FF2B5EF4-FFF2-40B4-BE49-F238E27FC236}">
              <a16:creationId xmlns:a16="http://schemas.microsoft.com/office/drawing/2014/main" id="{CCB26A84-D5EC-4302-8FB9-173678F14599}"/>
            </a:ext>
          </a:extLst>
        </xdr:cNvPr>
        <xdr:cNvSpPr>
          <a:spLocks noChangeShapeType="1"/>
        </xdr:cNvSpPr>
      </xdr:nvSpPr>
      <xdr:spPr bwMode="auto">
        <a:xfrm>
          <a:off x="10471150" y="138747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4</xdr:row>
      <xdr:rowOff>76200</xdr:rowOff>
    </xdr:from>
    <xdr:to>
      <xdr:col>17</xdr:col>
      <xdr:colOff>0</xdr:colOff>
      <xdr:row>7</xdr:row>
      <xdr:rowOff>76200</xdr:rowOff>
    </xdr:to>
    <xdr:sp macro="" textlink="">
      <xdr:nvSpPr>
        <xdr:cNvPr id="38" name="Line 111">
          <a:extLst>
            <a:ext uri="{FF2B5EF4-FFF2-40B4-BE49-F238E27FC236}">
              <a16:creationId xmlns:a16="http://schemas.microsoft.com/office/drawing/2014/main" id="{F34EB11F-9FA1-494B-A8F0-80DC07F92F55}"/>
            </a:ext>
          </a:extLst>
        </xdr:cNvPr>
        <xdr:cNvSpPr>
          <a:spLocks noChangeShapeType="1"/>
        </xdr:cNvSpPr>
      </xdr:nvSpPr>
      <xdr:spPr bwMode="auto">
        <a:xfrm>
          <a:off x="9391650" y="825500"/>
          <a:ext cx="107950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17</xdr:row>
      <xdr:rowOff>0</xdr:rowOff>
    </xdr:from>
    <xdr:ext cx="152400" cy="152400"/>
    <xdr:sp macro="" textlink="">
      <xdr:nvSpPr>
        <xdr:cNvPr id="39" name="Triangle 12">
          <a:extLst>
            <a:ext uri="{FF2B5EF4-FFF2-40B4-BE49-F238E27FC236}">
              <a16:creationId xmlns:a16="http://schemas.microsoft.com/office/drawing/2014/main" id="{60A7CB67-5EAE-4726-812D-1F16B611917A}"/>
            </a:ext>
          </a:extLst>
        </xdr:cNvPr>
        <xdr:cNvSpPr/>
      </xdr:nvSpPr>
      <xdr:spPr>
        <a:xfrm rot="16200000">
          <a:off x="14166850" y="31845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17</xdr:row>
      <xdr:rowOff>76200</xdr:rowOff>
    </xdr:from>
    <xdr:to>
      <xdr:col>23</xdr:col>
      <xdr:colOff>0</xdr:colOff>
      <xdr:row>17</xdr:row>
      <xdr:rowOff>76200</xdr:rowOff>
    </xdr:to>
    <xdr:sp macro="" textlink="">
      <xdr:nvSpPr>
        <xdr:cNvPr id="40" name="Line 112">
          <a:extLst>
            <a:ext uri="{FF2B5EF4-FFF2-40B4-BE49-F238E27FC236}">
              <a16:creationId xmlns:a16="http://schemas.microsoft.com/office/drawing/2014/main" id="{83794D29-C2E9-4179-812E-B722CC3AEE89}"/>
            </a:ext>
          </a:extLst>
        </xdr:cNvPr>
        <xdr:cNvSpPr>
          <a:spLocks noChangeShapeType="1"/>
        </xdr:cNvSpPr>
      </xdr:nvSpPr>
      <xdr:spPr bwMode="auto">
        <a:xfrm>
          <a:off x="12934950" y="326072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17</xdr:row>
      <xdr:rowOff>76200</xdr:rowOff>
    </xdr:from>
    <xdr:to>
      <xdr:col>21</xdr:col>
      <xdr:colOff>0</xdr:colOff>
      <xdr:row>17</xdr:row>
      <xdr:rowOff>76200</xdr:rowOff>
    </xdr:to>
    <xdr:sp macro="" textlink="">
      <xdr:nvSpPr>
        <xdr:cNvPr id="41" name="Line 113">
          <a:extLst>
            <a:ext uri="{FF2B5EF4-FFF2-40B4-BE49-F238E27FC236}">
              <a16:creationId xmlns:a16="http://schemas.microsoft.com/office/drawing/2014/main" id="{35E4B7AE-5350-47FC-AA87-549F284EBCB6}"/>
            </a:ext>
          </a:extLst>
        </xdr:cNvPr>
        <xdr:cNvSpPr>
          <a:spLocks noChangeShapeType="1"/>
        </xdr:cNvSpPr>
      </xdr:nvSpPr>
      <xdr:spPr bwMode="auto">
        <a:xfrm>
          <a:off x="11855450" y="3260725"/>
          <a:ext cx="1079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15</xdr:row>
      <xdr:rowOff>0</xdr:rowOff>
    </xdr:from>
    <xdr:ext cx="152400" cy="152400"/>
    <xdr:sp macro="" textlink="">
      <xdr:nvSpPr>
        <xdr:cNvPr id="42" name="Circle 0">
          <a:extLst>
            <a:ext uri="{FF2B5EF4-FFF2-40B4-BE49-F238E27FC236}">
              <a16:creationId xmlns:a16="http://schemas.microsoft.com/office/drawing/2014/main" id="{67EED019-8157-4929-8184-D8CC7BD34C4C}"/>
            </a:ext>
          </a:extLst>
        </xdr:cNvPr>
        <xdr:cNvSpPr/>
      </xdr:nvSpPr>
      <xdr:spPr>
        <a:xfrm>
          <a:off x="4311650" y="280987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6</xdr:col>
      <xdr:colOff>0</xdr:colOff>
      <xdr:row>15</xdr:row>
      <xdr:rowOff>76200</xdr:rowOff>
    </xdr:from>
    <xdr:to>
      <xdr:col>7</xdr:col>
      <xdr:colOff>0</xdr:colOff>
      <xdr:row>15</xdr:row>
      <xdr:rowOff>76200</xdr:rowOff>
    </xdr:to>
    <xdr:sp macro="" textlink="">
      <xdr:nvSpPr>
        <xdr:cNvPr id="43" name="Line 114">
          <a:extLst>
            <a:ext uri="{FF2B5EF4-FFF2-40B4-BE49-F238E27FC236}">
              <a16:creationId xmlns:a16="http://schemas.microsoft.com/office/drawing/2014/main" id="{5BB54AA0-07CE-44D3-A68A-CF9303E70C4B}"/>
            </a:ext>
          </a:extLst>
        </xdr:cNvPr>
        <xdr:cNvSpPr>
          <a:spLocks noChangeShapeType="1"/>
        </xdr:cNvSpPr>
      </xdr:nvSpPr>
      <xdr:spPr bwMode="auto">
        <a:xfrm>
          <a:off x="3695700" y="2886075"/>
          <a:ext cx="61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8</xdr:row>
      <xdr:rowOff>0</xdr:rowOff>
    </xdr:from>
    <xdr:to>
      <xdr:col>15</xdr:col>
      <xdr:colOff>152400</xdr:colOff>
      <xdr:row>8</xdr:row>
      <xdr:rowOff>152400</xdr:rowOff>
    </xdr:to>
    <xdr:sp macro="" textlink="">
      <xdr:nvSpPr>
        <xdr:cNvPr id="2" name="Circle 1">
          <a:extLst>
            <a:ext uri="{FF2B5EF4-FFF2-40B4-BE49-F238E27FC236}">
              <a16:creationId xmlns:a16="http://schemas.microsoft.com/office/drawing/2014/main" id="{416ECA92-043A-472A-840A-F9E5A24EC6C6}"/>
            </a:ext>
          </a:extLst>
        </xdr:cNvPr>
        <xdr:cNvSpPr/>
      </xdr:nvSpPr>
      <xdr:spPr>
        <a:xfrm>
          <a:off x="8810625" y="1498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</xdr:row>
      <xdr:rowOff>76200</xdr:rowOff>
    </xdr:from>
    <xdr:to>
      <xdr:col>15</xdr:col>
      <xdr:colOff>0</xdr:colOff>
      <xdr:row>8</xdr:row>
      <xdr:rowOff>76200</xdr:rowOff>
    </xdr:to>
    <xdr:sp macro="" textlink="">
      <xdr:nvSpPr>
        <xdr:cNvPr id="3" name="Line 103">
          <a:extLst>
            <a:ext uri="{FF2B5EF4-FFF2-40B4-BE49-F238E27FC236}">
              <a16:creationId xmlns:a16="http://schemas.microsoft.com/office/drawing/2014/main" id="{360AFA26-0891-488D-B535-5F98C45E4767}"/>
            </a:ext>
          </a:extLst>
        </xdr:cNvPr>
        <xdr:cNvSpPr>
          <a:spLocks noChangeShapeType="1"/>
        </xdr:cNvSpPr>
      </xdr:nvSpPr>
      <xdr:spPr bwMode="auto">
        <a:xfrm>
          <a:off x="7578725" y="15748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8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4" name="Line 104">
          <a:extLst>
            <a:ext uri="{FF2B5EF4-FFF2-40B4-BE49-F238E27FC236}">
              <a16:creationId xmlns:a16="http://schemas.microsoft.com/office/drawing/2014/main" id="{7ECB57AA-11F4-4576-987D-572A75C56B08}"/>
            </a:ext>
          </a:extLst>
        </xdr:cNvPr>
        <xdr:cNvSpPr>
          <a:spLocks noChangeShapeType="1"/>
        </xdr:cNvSpPr>
      </xdr:nvSpPr>
      <xdr:spPr bwMode="auto">
        <a:xfrm flipV="1">
          <a:off x="7302500" y="1574800"/>
          <a:ext cx="276225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152400</xdr:colOff>
      <xdr:row>17</xdr:row>
      <xdr:rowOff>152400</xdr:rowOff>
    </xdr:to>
    <xdr:sp macro="" textlink="">
      <xdr:nvSpPr>
        <xdr:cNvPr id="5" name="Triangle 2">
          <a:extLst>
            <a:ext uri="{FF2B5EF4-FFF2-40B4-BE49-F238E27FC236}">
              <a16:creationId xmlns:a16="http://schemas.microsoft.com/office/drawing/2014/main" id="{99992437-E44C-40EF-954E-6ADEBBB5A9DF}"/>
            </a:ext>
          </a:extLst>
        </xdr:cNvPr>
        <xdr:cNvSpPr/>
      </xdr:nvSpPr>
      <xdr:spPr>
        <a:xfrm rot="16200000">
          <a:off x="8810625" y="31845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152400</xdr:colOff>
      <xdr:row>17</xdr:row>
      <xdr:rowOff>76200</xdr:rowOff>
    </xdr:from>
    <xdr:to>
      <xdr:col>27</xdr:col>
      <xdr:colOff>0</xdr:colOff>
      <xdr:row>17</xdr:row>
      <xdr:rowOff>76200</xdr:rowOff>
    </xdr:to>
    <xdr:sp macro="" textlink="">
      <xdr:nvSpPr>
        <xdr:cNvPr id="6" name="Line 105">
          <a:extLst>
            <a:ext uri="{FF2B5EF4-FFF2-40B4-BE49-F238E27FC236}">
              <a16:creationId xmlns:a16="http://schemas.microsoft.com/office/drawing/2014/main" id="{FD5609E8-2069-43AD-B714-44C38484E70E}"/>
            </a:ext>
          </a:extLst>
        </xdr:cNvPr>
        <xdr:cNvSpPr>
          <a:spLocks noChangeShapeType="1"/>
        </xdr:cNvSpPr>
      </xdr:nvSpPr>
      <xdr:spPr bwMode="auto">
        <a:xfrm>
          <a:off x="8963025" y="3260725"/>
          <a:ext cx="4829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17</xdr:row>
      <xdr:rowOff>76200</xdr:rowOff>
    </xdr:from>
    <xdr:to>
      <xdr:col>15</xdr:col>
      <xdr:colOff>0</xdr:colOff>
      <xdr:row>17</xdr:row>
      <xdr:rowOff>76200</xdr:rowOff>
    </xdr:to>
    <xdr:sp macro="" textlink="">
      <xdr:nvSpPr>
        <xdr:cNvPr id="7" name="Line 106">
          <a:extLst>
            <a:ext uri="{FF2B5EF4-FFF2-40B4-BE49-F238E27FC236}">
              <a16:creationId xmlns:a16="http://schemas.microsoft.com/office/drawing/2014/main" id="{E94E45E8-BFCF-4BE1-94CE-E79D979F55AC}"/>
            </a:ext>
          </a:extLst>
        </xdr:cNvPr>
        <xdr:cNvSpPr>
          <a:spLocks noChangeShapeType="1"/>
        </xdr:cNvSpPr>
      </xdr:nvSpPr>
      <xdr:spPr bwMode="auto">
        <a:xfrm>
          <a:off x="7578725" y="326072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12</xdr:row>
      <xdr:rowOff>76200</xdr:rowOff>
    </xdr:from>
    <xdr:to>
      <xdr:col>13</xdr:col>
      <xdr:colOff>0</xdr:colOff>
      <xdr:row>17</xdr:row>
      <xdr:rowOff>76200</xdr:rowOff>
    </xdr:to>
    <xdr:sp macro="" textlink="">
      <xdr:nvSpPr>
        <xdr:cNvPr id="8" name="Line 107">
          <a:extLst>
            <a:ext uri="{FF2B5EF4-FFF2-40B4-BE49-F238E27FC236}">
              <a16:creationId xmlns:a16="http://schemas.microsoft.com/office/drawing/2014/main" id="{8B1D8256-0527-487D-8FE0-246FD00319D6}"/>
            </a:ext>
          </a:extLst>
        </xdr:cNvPr>
        <xdr:cNvSpPr>
          <a:spLocks noChangeShapeType="1"/>
        </xdr:cNvSpPr>
      </xdr:nvSpPr>
      <xdr:spPr bwMode="auto">
        <a:xfrm>
          <a:off x="7302500" y="2324100"/>
          <a:ext cx="276225" cy="936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152400</xdr:colOff>
      <xdr:row>4</xdr:row>
      <xdr:rowOff>152400</xdr:rowOff>
    </xdr:to>
    <xdr:sp macro="" textlink="">
      <xdr:nvSpPr>
        <xdr:cNvPr id="9" name="Circle 3">
          <a:extLst>
            <a:ext uri="{FF2B5EF4-FFF2-40B4-BE49-F238E27FC236}">
              <a16:creationId xmlns:a16="http://schemas.microsoft.com/office/drawing/2014/main" id="{08112CBA-E35C-4387-A938-3AD69D275A97}"/>
            </a:ext>
          </a:extLst>
        </xdr:cNvPr>
        <xdr:cNvSpPr/>
      </xdr:nvSpPr>
      <xdr:spPr>
        <a:xfrm>
          <a:off x="10471150" y="749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4</xdr:row>
      <xdr:rowOff>76200</xdr:rowOff>
    </xdr:from>
    <xdr:to>
      <xdr:col>19</xdr:col>
      <xdr:colOff>0</xdr:colOff>
      <xdr:row>4</xdr:row>
      <xdr:rowOff>76200</xdr:rowOff>
    </xdr:to>
    <xdr:sp macro="" textlink="">
      <xdr:nvSpPr>
        <xdr:cNvPr id="10" name="Line 108">
          <a:extLst>
            <a:ext uri="{FF2B5EF4-FFF2-40B4-BE49-F238E27FC236}">
              <a16:creationId xmlns:a16="http://schemas.microsoft.com/office/drawing/2014/main" id="{8C84AC8D-C403-4C75-A7F1-453FAAA68EF7}"/>
            </a:ext>
          </a:extLst>
        </xdr:cNvPr>
        <xdr:cNvSpPr>
          <a:spLocks noChangeShapeType="1"/>
        </xdr:cNvSpPr>
      </xdr:nvSpPr>
      <xdr:spPr bwMode="auto">
        <a:xfrm>
          <a:off x="9239250" y="8255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4</xdr:row>
      <xdr:rowOff>76200</xdr:rowOff>
    </xdr:from>
    <xdr:to>
      <xdr:col>17</xdr:col>
      <xdr:colOff>0</xdr:colOff>
      <xdr:row>8</xdr:row>
      <xdr:rowOff>76200</xdr:rowOff>
    </xdr:to>
    <xdr:sp macro="" textlink="">
      <xdr:nvSpPr>
        <xdr:cNvPr id="11" name="Line 109">
          <a:extLst>
            <a:ext uri="{FF2B5EF4-FFF2-40B4-BE49-F238E27FC236}">
              <a16:creationId xmlns:a16="http://schemas.microsoft.com/office/drawing/2014/main" id="{8FA13E18-074C-4C43-AC8E-67D76EF818A1}"/>
            </a:ext>
          </a:extLst>
        </xdr:cNvPr>
        <xdr:cNvSpPr>
          <a:spLocks noChangeShapeType="1"/>
        </xdr:cNvSpPr>
      </xdr:nvSpPr>
      <xdr:spPr bwMode="auto">
        <a:xfrm flipV="1">
          <a:off x="8963025" y="825500"/>
          <a:ext cx="276225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152400</xdr:colOff>
      <xdr:row>24</xdr:row>
      <xdr:rowOff>152400</xdr:rowOff>
    </xdr:to>
    <xdr:sp macro="" textlink="">
      <xdr:nvSpPr>
        <xdr:cNvPr id="12" name="Circle 4">
          <a:extLst>
            <a:ext uri="{FF2B5EF4-FFF2-40B4-BE49-F238E27FC236}">
              <a16:creationId xmlns:a16="http://schemas.microsoft.com/office/drawing/2014/main" id="{9A3D76AC-4E4E-4E11-AC33-E52E8AEA253D}"/>
            </a:ext>
          </a:extLst>
        </xdr:cNvPr>
        <xdr:cNvSpPr/>
      </xdr:nvSpPr>
      <xdr:spPr>
        <a:xfrm>
          <a:off x="10471150" y="44958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24</xdr:row>
      <xdr:rowOff>76200</xdr:rowOff>
    </xdr:from>
    <xdr:to>
      <xdr:col>19</xdr:col>
      <xdr:colOff>0</xdr:colOff>
      <xdr:row>24</xdr:row>
      <xdr:rowOff>76200</xdr:rowOff>
    </xdr:to>
    <xdr:sp macro="" textlink="">
      <xdr:nvSpPr>
        <xdr:cNvPr id="13" name="Line 110">
          <a:extLst>
            <a:ext uri="{FF2B5EF4-FFF2-40B4-BE49-F238E27FC236}">
              <a16:creationId xmlns:a16="http://schemas.microsoft.com/office/drawing/2014/main" id="{4271155B-D496-408C-AFCF-3641100A1DD6}"/>
            </a:ext>
          </a:extLst>
        </xdr:cNvPr>
        <xdr:cNvSpPr>
          <a:spLocks noChangeShapeType="1"/>
        </xdr:cNvSpPr>
      </xdr:nvSpPr>
      <xdr:spPr bwMode="auto">
        <a:xfrm>
          <a:off x="9239250" y="45720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24</xdr:row>
      <xdr:rowOff>76200</xdr:rowOff>
    </xdr:from>
    <xdr:to>
      <xdr:col>17</xdr:col>
      <xdr:colOff>0</xdr:colOff>
      <xdr:row>28</xdr:row>
      <xdr:rowOff>76200</xdr:rowOff>
    </xdr:to>
    <xdr:sp macro="" textlink="">
      <xdr:nvSpPr>
        <xdr:cNvPr id="14" name="Line 111">
          <a:extLst>
            <a:ext uri="{FF2B5EF4-FFF2-40B4-BE49-F238E27FC236}">
              <a16:creationId xmlns:a16="http://schemas.microsoft.com/office/drawing/2014/main" id="{088B21C1-36AE-456D-B227-72E476012539}"/>
            </a:ext>
          </a:extLst>
        </xdr:cNvPr>
        <xdr:cNvSpPr>
          <a:spLocks noChangeShapeType="1"/>
        </xdr:cNvSpPr>
      </xdr:nvSpPr>
      <xdr:spPr bwMode="auto">
        <a:xfrm flipV="1">
          <a:off x="8963025" y="4572000"/>
          <a:ext cx="276225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152400</xdr:colOff>
      <xdr:row>2</xdr:row>
      <xdr:rowOff>152400</xdr:rowOff>
    </xdr:to>
    <xdr:sp macro="" textlink="">
      <xdr:nvSpPr>
        <xdr:cNvPr id="15" name="Circle 5">
          <a:extLst>
            <a:ext uri="{FF2B5EF4-FFF2-40B4-BE49-F238E27FC236}">
              <a16:creationId xmlns:a16="http://schemas.microsoft.com/office/drawing/2014/main" id="{A841A657-9A36-4F1C-BC5E-78250F94C9CB}"/>
            </a:ext>
          </a:extLst>
        </xdr:cNvPr>
        <xdr:cNvSpPr/>
      </xdr:nvSpPr>
      <xdr:spPr>
        <a:xfrm>
          <a:off x="12131675" y="3746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2</xdr:row>
      <xdr:rowOff>76200</xdr:rowOff>
    </xdr:from>
    <xdr:to>
      <xdr:col>23</xdr:col>
      <xdr:colOff>0</xdr:colOff>
      <xdr:row>2</xdr:row>
      <xdr:rowOff>76200</xdr:rowOff>
    </xdr:to>
    <xdr:sp macro="" textlink="">
      <xdr:nvSpPr>
        <xdr:cNvPr id="16" name="Line 112">
          <a:extLst>
            <a:ext uri="{FF2B5EF4-FFF2-40B4-BE49-F238E27FC236}">
              <a16:creationId xmlns:a16="http://schemas.microsoft.com/office/drawing/2014/main" id="{D8AF055C-B444-443C-B8FC-080A49B0BF7E}"/>
            </a:ext>
          </a:extLst>
        </xdr:cNvPr>
        <xdr:cNvSpPr>
          <a:spLocks noChangeShapeType="1"/>
        </xdr:cNvSpPr>
      </xdr:nvSpPr>
      <xdr:spPr bwMode="auto">
        <a:xfrm>
          <a:off x="10899775" y="4508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2</xdr:row>
      <xdr:rowOff>76200</xdr:rowOff>
    </xdr:from>
    <xdr:to>
      <xdr:col>21</xdr:col>
      <xdr:colOff>0</xdr:colOff>
      <xdr:row>4</xdr:row>
      <xdr:rowOff>76200</xdr:rowOff>
    </xdr:to>
    <xdr:sp macro="" textlink="">
      <xdr:nvSpPr>
        <xdr:cNvPr id="17" name="Line 113">
          <a:extLst>
            <a:ext uri="{FF2B5EF4-FFF2-40B4-BE49-F238E27FC236}">
              <a16:creationId xmlns:a16="http://schemas.microsoft.com/office/drawing/2014/main" id="{765F4650-6301-49BF-A3F3-974B42864464}"/>
            </a:ext>
          </a:extLst>
        </xdr:cNvPr>
        <xdr:cNvSpPr>
          <a:spLocks noChangeShapeType="1"/>
        </xdr:cNvSpPr>
      </xdr:nvSpPr>
      <xdr:spPr bwMode="auto">
        <a:xfrm flipV="1">
          <a:off x="10623550" y="450850"/>
          <a:ext cx="276225" cy="37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152400</xdr:colOff>
      <xdr:row>32</xdr:row>
      <xdr:rowOff>152400</xdr:rowOff>
    </xdr:to>
    <xdr:sp macro="" textlink="">
      <xdr:nvSpPr>
        <xdr:cNvPr id="18" name="Triangle 6">
          <a:extLst>
            <a:ext uri="{FF2B5EF4-FFF2-40B4-BE49-F238E27FC236}">
              <a16:creationId xmlns:a16="http://schemas.microsoft.com/office/drawing/2014/main" id="{58E6959E-3C42-4C1D-A193-7D7AD84F7D11}"/>
            </a:ext>
          </a:extLst>
        </xdr:cNvPr>
        <xdr:cNvSpPr/>
      </xdr:nvSpPr>
      <xdr:spPr>
        <a:xfrm rot="16200000">
          <a:off x="10471150" y="5994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152400</xdr:colOff>
      <xdr:row>32</xdr:row>
      <xdr:rowOff>76200</xdr:rowOff>
    </xdr:from>
    <xdr:to>
      <xdr:col>27</xdr:col>
      <xdr:colOff>0</xdr:colOff>
      <xdr:row>32</xdr:row>
      <xdr:rowOff>76200</xdr:rowOff>
    </xdr:to>
    <xdr:sp macro="" textlink="">
      <xdr:nvSpPr>
        <xdr:cNvPr id="19" name="Line 114">
          <a:extLst>
            <a:ext uri="{FF2B5EF4-FFF2-40B4-BE49-F238E27FC236}">
              <a16:creationId xmlns:a16="http://schemas.microsoft.com/office/drawing/2014/main" id="{659650AE-2F30-4D11-8122-8407A480261A}"/>
            </a:ext>
          </a:extLst>
        </xdr:cNvPr>
        <xdr:cNvSpPr>
          <a:spLocks noChangeShapeType="1"/>
        </xdr:cNvSpPr>
      </xdr:nvSpPr>
      <xdr:spPr bwMode="auto">
        <a:xfrm>
          <a:off x="10623550" y="6070600"/>
          <a:ext cx="3168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32</xdr:row>
      <xdr:rowOff>76200</xdr:rowOff>
    </xdr:from>
    <xdr:to>
      <xdr:col>19</xdr:col>
      <xdr:colOff>0</xdr:colOff>
      <xdr:row>32</xdr:row>
      <xdr:rowOff>76200</xdr:rowOff>
    </xdr:to>
    <xdr:sp macro="" textlink="">
      <xdr:nvSpPr>
        <xdr:cNvPr id="20" name="Line 115">
          <a:extLst>
            <a:ext uri="{FF2B5EF4-FFF2-40B4-BE49-F238E27FC236}">
              <a16:creationId xmlns:a16="http://schemas.microsoft.com/office/drawing/2014/main" id="{6E6F066A-738E-4533-926A-5564E82CE937}"/>
            </a:ext>
          </a:extLst>
        </xdr:cNvPr>
        <xdr:cNvSpPr>
          <a:spLocks noChangeShapeType="1"/>
        </xdr:cNvSpPr>
      </xdr:nvSpPr>
      <xdr:spPr bwMode="auto">
        <a:xfrm>
          <a:off x="9239250" y="60706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28</xdr:row>
      <xdr:rowOff>76200</xdr:rowOff>
    </xdr:from>
    <xdr:to>
      <xdr:col>17</xdr:col>
      <xdr:colOff>0</xdr:colOff>
      <xdr:row>32</xdr:row>
      <xdr:rowOff>76200</xdr:rowOff>
    </xdr:to>
    <xdr:sp macro="" textlink="">
      <xdr:nvSpPr>
        <xdr:cNvPr id="21" name="Line 116">
          <a:extLst>
            <a:ext uri="{FF2B5EF4-FFF2-40B4-BE49-F238E27FC236}">
              <a16:creationId xmlns:a16="http://schemas.microsoft.com/office/drawing/2014/main" id="{D9D36DFE-A3CD-4C36-8FD8-B3BE2EB99318}"/>
            </a:ext>
          </a:extLst>
        </xdr:cNvPr>
        <xdr:cNvSpPr>
          <a:spLocks noChangeShapeType="1"/>
        </xdr:cNvSpPr>
      </xdr:nvSpPr>
      <xdr:spPr bwMode="auto">
        <a:xfrm>
          <a:off x="8963025" y="5321300"/>
          <a:ext cx="276225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152400</xdr:colOff>
      <xdr:row>12</xdr:row>
      <xdr:rowOff>152400</xdr:rowOff>
    </xdr:to>
    <xdr:sp macro="" textlink="">
      <xdr:nvSpPr>
        <xdr:cNvPr id="22" name="Square 7">
          <a:extLst>
            <a:ext uri="{FF2B5EF4-FFF2-40B4-BE49-F238E27FC236}">
              <a16:creationId xmlns:a16="http://schemas.microsoft.com/office/drawing/2014/main" id="{C5A30631-1F0B-4055-A8A6-85AAF860810F}"/>
            </a:ext>
          </a:extLst>
        </xdr:cNvPr>
        <xdr:cNvSpPr/>
      </xdr:nvSpPr>
      <xdr:spPr>
        <a:xfrm>
          <a:off x="7150100" y="22479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12</xdr:row>
      <xdr:rowOff>76200</xdr:rowOff>
    </xdr:from>
    <xdr:to>
      <xdr:col>11</xdr:col>
      <xdr:colOff>0</xdr:colOff>
      <xdr:row>12</xdr:row>
      <xdr:rowOff>76200</xdr:rowOff>
    </xdr:to>
    <xdr:sp macro="" textlink="">
      <xdr:nvSpPr>
        <xdr:cNvPr id="23" name="Line 117">
          <a:extLst>
            <a:ext uri="{FF2B5EF4-FFF2-40B4-BE49-F238E27FC236}">
              <a16:creationId xmlns:a16="http://schemas.microsoft.com/office/drawing/2014/main" id="{C3479D51-B910-461E-A264-F8899C09F351}"/>
            </a:ext>
          </a:extLst>
        </xdr:cNvPr>
        <xdr:cNvSpPr>
          <a:spLocks noChangeShapeType="1"/>
        </xdr:cNvSpPr>
      </xdr:nvSpPr>
      <xdr:spPr bwMode="auto">
        <a:xfrm>
          <a:off x="5918200" y="23241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12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24" name="Line 118">
          <a:extLst>
            <a:ext uri="{FF2B5EF4-FFF2-40B4-BE49-F238E27FC236}">
              <a16:creationId xmlns:a16="http://schemas.microsoft.com/office/drawing/2014/main" id="{4863E483-3543-4C7E-8B0F-DF55D9DD8510}"/>
            </a:ext>
          </a:extLst>
        </xdr:cNvPr>
        <xdr:cNvSpPr>
          <a:spLocks noChangeShapeType="1"/>
        </xdr:cNvSpPr>
      </xdr:nvSpPr>
      <xdr:spPr bwMode="auto">
        <a:xfrm flipV="1">
          <a:off x="5641975" y="2324100"/>
          <a:ext cx="276225" cy="1873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152400</xdr:colOff>
      <xdr:row>32</xdr:row>
      <xdr:rowOff>152400</xdr:rowOff>
    </xdr:to>
    <xdr:sp macro="" textlink="">
      <xdr:nvSpPr>
        <xdr:cNvPr id="25" name="Square 8">
          <a:extLst>
            <a:ext uri="{FF2B5EF4-FFF2-40B4-BE49-F238E27FC236}">
              <a16:creationId xmlns:a16="http://schemas.microsoft.com/office/drawing/2014/main" id="{204AB720-EE29-4DD0-836B-DE285821726F}"/>
            </a:ext>
          </a:extLst>
        </xdr:cNvPr>
        <xdr:cNvSpPr/>
      </xdr:nvSpPr>
      <xdr:spPr>
        <a:xfrm>
          <a:off x="7150100" y="59944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32</xdr:row>
      <xdr:rowOff>76200</xdr:rowOff>
    </xdr:from>
    <xdr:to>
      <xdr:col>11</xdr:col>
      <xdr:colOff>0</xdr:colOff>
      <xdr:row>32</xdr:row>
      <xdr:rowOff>76200</xdr:rowOff>
    </xdr:to>
    <xdr:sp macro="" textlink="">
      <xdr:nvSpPr>
        <xdr:cNvPr id="26" name="Line 119">
          <a:extLst>
            <a:ext uri="{FF2B5EF4-FFF2-40B4-BE49-F238E27FC236}">
              <a16:creationId xmlns:a16="http://schemas.microsoft.com/office/drawing/2014/main" id="{C112D59D-8031-4C96-9138-4B3A0F7998E6}"/>
            </a:ext>
          </a:extLst>
        </xdr:cNvPr>
        <xdr:cNvSpPr>
          <a:spLocks noChangeShapeType="1"/>
        </xdr:cNvSpPr>
      </xdr:nvSpPr>
      <xdr:spPr bwMode="auto">
        <a:xfrm>
          <a:off x="5918200" y="60706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22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27" name="Line 120">
          <a:extLst>
            <a:ext uri="{FF2B5EF4-FFF2-40B4-BE49-F238E27FC236}">
              <a16:creationId xmlns:a16="http://schemas.microsoft.com/office/drawing/2014/main" id="{C643C9C1-F49D-4519-9F0C-E7008C3347F8}"/>
            </a:ext>
          </a:extLst>
        </xdr:cNvPr>
        <xdr:cNvSpPr>
          <a:spLocks noChangeShapeType="1"/>
        </xdr:cNvSpPr>
      </xdr:nvSpPr>
      <xdr:spPr bwMode="auto">
        <a:xfrm>
          <a:off x="5641975" y="4197350"/>
          <a:ext cx="276225" cy="1873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152400</xdr:colOff>
      <xdr:row>28</xdr:row>
      <xdr:rowOff>152400</xdr:rowOff>
    </xdr:to>
    <xdr:sp macro="" textlink="">
      <xdr:nvSpPr>
        <xdr:cNvPr id="28" name="Circle 9">
          <a:extLst>
            <a:ext uri="{FF2B5EF4-FFF2-40B4-BE49-F238E27FC236}">
              <a16:creationId xmlns:a16="http://schemas.microsoft.com/office/drawing/2014/main" id="{96742AA9-A371-4350-BA8D-29359B83FE67}"/>
            </a:ext>
          </a:extLst>
        </xdr:cNvPr>
        <xdr:cNvSpPr/>
      </xdr:nvSpPr>
      <xdr:spPr>
        <a:xfrm>
          <a:off x="8810625" y="52451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28</xdr:row>
      <xdr:rowOff>76200</xdr:rowOff>
    </xdr:from>
    <xdr:to>
      <xdr:col>15</xdr:col>
      <xdr:colOff>0</xdr:colOff>
      <xdr:row>28</xdr:row>
      <xdr:rowOff>76200</xdr:rowOff>
    </xdr:to>
    <xdr:sp macro="" textlink="">
      <xdr:nvSpPr>
        <xdr:cNvPr id="29" name="Line 121">
          <a:extLst>
            <a:ext uri="{FF2B5EF4-FFF2-40B4-BE49-F238E27FC236}">
              <a16:creationId xmlns:a16="http://schemas.microsoft.com/office/drawing/2014/main" id="{4BC0BCF6-57DA-49CE-959E-38F6B6E38C35}"/>
            </a:ext>
          </a:extLst>
        </xdr:cNvPr>
        <xdr:cNvSpPr>
          <a:spLocks noChangeShapeType="1"/>
        </xdr:cNvSpPr>
      </xdr:nvSpPr>
      <xdr:spPr bwMode="auto">
        <a:xfrm>
          <a:off x="7578725" y="53213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28</xdr:row>
      <xdr:rowOff>76200</xdr:rowOff>
    </xdr:from>
    <xdr:to>
      <xdr:col>13</xdr:col>
      <xdr:colOff>0</xdr:colOff>
      <xdr:row>32</xdr:row>
      <xdr:rowOff>76200</xdr:rowOff>
    </xdr:to>
    <xdr:sp macro="" textlink="">
      <xdr:nvSpPr>
        <xdr:cNvPr id="30" name="Line 122">
          <a:extLst>
            <a:ext uri="{FF2B5EF4-FFF2-40B4-BE49-F238E27FC236}">
              <a16:creationId xmlns:a16="http://schemas.microsoft.com/office/drawing/2014/main" id="{89278F6C-C6EC-4021-B963-4B11AFA2E150}"/>
            </a:ext>
          </a:extLst>
        </xdr:cNvPr>
        <xdr:cNvSpPr>
          <a:spLocks noChangeShapeType="1"/>
        </xdr:cNvSpPr>
      </xdr:nvSpPr>
      <xdr:spPr bwMode="auto">
        <a:xfrm flipV="1">
          <a:off x="7302500" y="5321300"/>
          <a:ext cx="276225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152400</xdr:colOff>
      <xdr:row>37</xdr:row>
      <xdr:rowOff>152400</xdr:rowOff>
    </xdr:to>
    <xdr:sp macro="" textlink="">
      <xdr:nvSpPr>
        <xdr:cNvPr id="31" name="Triangle 10">
          <a:extLst>
            <a:ext uri="{FF2B5EF4-FFF2-40B4-BE49-F238E27FC236}">
              <a16:creationId xmlns:a16="http://schemas.microsoft.com/office/drawing/2014/main" id="{02136B50-5BC9-47A2-BA40-C439292B5C74}"/>
            </a:ext>
          </a:extLst>
        </xdr:cNvPr>
        <xdr:cNvSpPr/>
      </xdr:nvSpPr>
      <xdr:spPr>
        <a:xfrm rot="16200000">
          <a:off x="8810625" y="69310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152400</xdr:colOff>
      <xdr:row>37</xdr:row>
      <xdr:rowOff>76200</xdr:rowOff>
    </xdr:from>
    <xdr:to>
      <xdr:col>27</xdr:col>
      <xdr:colOff>0</xdr:colOff>
      <xdr:row>37</xdr:row>
      <xdr:rowOff>76200</xdr:rowOff>
    </xdr:to>
    <xdr:sp macro="" textlink="">
      <xdr:nvSpPr>
        <xdr:cNvPr id="32" name="Line 123">
          <a:extLst>
            <a:ext uri="{FF2B5EF4-FFF2-40B4-BE49-F238E27FC236}">
              <a16:creationId xmlns:a16="http://schemas.microsoft.com/office/drawing/2014/main" id="{819D0B7B-A867-4C7A-8A39-892BC7FC1F74}"/>
            </a:ext>
          </a:extLst>
        </xdr:cNvPr>
        <xdr:cNvSpPr>
          <a:spLocks noChangeShapeType="1"/>
        </xdr:cNvSpPr>
      </xdr:nvSpPr>
      <xdr:spPr bwMode="auto">
        <a:xfrm>
          <a:off x="8963025" y="7007225"/>
          <a:ext cx="4829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37</xdr:row>
      <xdr:rowOff>76200</xdr:rowOff>
    </xdr:from>
    <xdr:to>
      <xdr:col>15</xdr:col>
      <xdr:colOff>0</xdr:colOff>
      <xdr:row>37</xdr:row>
      <xdr:rowOff>76200</xdr:rowOff>
    </xdr:to>
    <xdr:sp macro="" textlink="">
      <xdr:nvSpPr>
        <xdr:cNvPr id="33" name="Line 124">
          <a:extLst>
            <a:ext uri="{FF2B5EF4-FFF2-40B4-BE49-F238E27FC236}">
              <a16:creationId xmlns:a16="http://schemas.microsoft.com/office/drawing/2014/main" id="{2AB8C37C-E244-47E5-8FFF-0F24D59B9F08}"/>
            </a:ext>
          </a:extLst>
        </xdr:cNvPr>
        <xdr:cNvSpPr>
          <a:spLocks noChangeShapeType="1"/>
        </xdr:cNvSpPr>
      </xdr:nvSpPr>
      <xdr:spPr bwMode="auto">
        <a:xfrm>
          <a:off x="7578725" y="700722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32</xdr:row>
      <xdr:rowOff>76200</xdr:rowOff>
    </xdr:from>
    <xdr:to>
      <xdr:col>13</xdr:col>
      <xdr:colOff>0</xdr:colOff>
      <xdr:row>37</xdr:row>
      <xdr:rowOff>76200</xdr:rowOff>
    </xdr:to>
    <xdr:sp macro="" textlink="">
      <xdr:nvSpPr>
        <xdr:cNvPr id="34" name="Line 125">
          <a:extLst>
            <a:ext uri="{FF2B5EF4-FFF2-40B4-BE49-F238E27FC236}">
              <a16:creationId xmlns:a16="http://schemas.microsoft.com/office/drawing/2014/main" id="{EEF00B63-89E8-4422-A32F-BF41F6E1600D}"/>
            </a:ext>
          </a:extLst>
        </xdr:cNvPr>
        <xdr:cNvSpPr>
          <a:spLocks noChangeShapeType="1"/>
        </xdr:cNvSpPr>
      </xdr:nvSpPr>
      <xdr:spPr bwMode="auto">
        <a:xfrm>
          <a:off x="7302500" y="6070600"/>
          <a:ext cx="276225" cy="936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152400</xdr:colOff>
      <xdr:row>12</xdr:row>
      <xdr:rowOff>152400</xdr:rowOff>
    </xdr:to>
    <xdr:sp macro="" textlink="">
      <xdr:nvSpPr>
        <xdr:cNvPr id="35" name="Triangle 11">
          <a:extLst>
            <a:ext uri="{FF2B5EF4-FFF2-40B4-BE49-F238E27FC236}">
              <a16:creationId xmlns:a16="http://schemas.microsoft.com/office/drawing/2014/main" id="{9A965B45-AA3A-4BA4-9B3F-B9ABB9BB880C}"/>
            </a:ext>
          </a:extLst>
        </xdr:cNvPr>
        <xdr:cNvSpPr/>
      </xdr:nvSpPr>
      <xdr:spPr>
        <a:xfrm rot="16200000">
          <a:off x="1047115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152400</xdr:colOff>
      <xdr:row>12</xdr:row>
      <xdr:rowOff>76200</xdr:rowOff>
    </xdr:from>
    <xdr:to>
      <xdr:col>27</xdr:col>
      <xdr:colOff>0</xdr:colOff>
      <xdr:row>12</xdr:row>
      <xdr:rowOff>76200</xdr:rowOff>
    </xdr:to>
    <xdr:sp macro="" textlink="">
      <xdr:nvSpPr>
        <xdr:cNvPr id="36" name="Line 126">
          <a:extLst>
            <a:ext uri="{FF2B5EF4-FFF2-40B4-BE49-F238E27FC236}">
              <a16:creationId xmlns:a16="http://schemas.microsoft.com/office/drawing/2014/main" id="{583D9825-8069-4028-A8F5-2F8B02DE3EF0}"/>
            </a:ext>
          </a:extLst>
        </xdr:cNvPr>
        <xdr:cNvSpPr>
          <a:spLocks noChangeShapeType="1"/>
        </xdr:cNvSpPr>
      </xdr:nvSpPr>
      <xdr:spPr bwMode="auto">
        <a:xfrm>
          <a:off x="10623550" y="2324100"/>
          <a:ext cx="3168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12</xdr:row>
      <xdr:rowOff>76200</xdr:rowOff>
    </xdr:from>
    <xdr:to>
      <xdr:col>19</xdr:col>
      <xdr:colOff>0</xdr:colOff>
      <xdr:row>12</xdr:row>
      <xdr:rowOff>76200</xdr:rowOff>
    </xdr:to>
    <xdr:sp macro="" textlink="">
      <xdr:nvSpPr>
        <xdr:cNvPr id="37" name="Line 127">
          <a:extLst>
            <a:ext uri="{FF2B5EF4-FFF2-40B4-BE49-F238E27FC236}">
              <a16:creationId xmlns:a16="http://schemas.microsoft.com/office/drawing/2014/main" id="{454105AE-3439-4676-B8B7-13D7B2D9E105}"/>
            </a:ext>
          </a:extLst>
        </xdr:cNvPr>
        <xdr:cNvSpPr>
          <a:spLocks noChangeShapeType="1"/>
        </xdr:cNvSpPr>
      </xdr:nvSpPr>
      <xdr:spPr bwMode="auto">
        <a:xfrm>
          <a:off x="9239250" y="232410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8</xdr:row>
      <xdr:rowOff>76200</xdr:rowOff>
    </xdr:from>
    <xdr:to>
      <xdr:col>17</xdr:col>
      <xdr:colOff>0</xdr:colOff>
      <xdr:row>12</xdr:row>
      <xdr:rowOff>76200</xdr:rowOff>
    </xdr:to>
    <xdr:sp macro="" textlink="">
      <xdr:nvSpPr>
        <xdr:cNvPr id="38" name="Line 128">
          <a:extLst>
            <a:ext uri="{FF2B5EF4-FFF2-40B4-BE49-F238E27FC236}">
              <a16:creationId xmlns:a16="http://schemas.microsoft.com/office/drawing/2014/main" id="{CA4FEBAE-C9ED-4D6B-A071-4614499C9400}"/>
            </a:ext>
          </a:extLst>
        </xdr:cNvPr>
        <xdr:cNvSpPr>
          <a:spLocks noChangeShapeType="1"/>
        </xdr:cNvSpPr>
      </xdr:nvSpPr>
      <xdr:spPr bwMode="auto">
        <a:xfrm>
          <a:off x="8963025" y="1574800"/>
          <a:ext cx="276225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23</xdr:col>
      <xdr:colOff>0</xdr:colOff>
      <xdr:row>22</xdr:row>
      <xdr:rowOff>0</xdr:rowOff>
    </xdr:from>
    <xdr:to>
      <xdr:col>23</xdr:col>
      <xdr:colOff>152400</xdr:colOff>
      <xdr:row>22</xdr:row>
      <xdr:rowOff>152400</xdr:rowOff>
    </xdr:to>
    <xdr:sp macro="" textlink="">
      <xdr:nvSpPr>
        <xdr:cNvPr id="39" name="Circle 12">
          <a:extLst>
            <a:ext uri="{FF2B5EF4-FFF2-40B4-BE49-F238E27FC236}">
              <a16:creationId xmlns:a16="http://schemas.microsoft.com/office/drawing/2014/main" id="{9B753227-78BD-4E8A-A2E8-6204C71B1B7D}"/>
            </a:ext>
          </a:extLst>
        </xdr:cNvPr>
        <xdr:cNvSpPr/>
      </xdr:nvSpPr>
      <xdr:spPr>
        <a:xfrm>
          <a:off x="12131675" y="41211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22</xdr:row>
      <xdr:rowOff>76200</xdr:rowOff>
    </xdr:from>
    <xdr:to>
      <xdr:col>23</xdr:col>
      <xdr:colOff>0</xdr:colOff>
      <xdr:row>22</xdr:row>
      <xdr:rowOff>76200</xdr:rowOff>
    </xdr:to>
    <xdr:sp macro="" textlink="">
      <xdr:nvSpPr>
        <xdr:cNvPr id="40" name="Line 129">
          <a:extLst>
            <a:ext uri="{FF2B5EF4-FFF2-40B4-BE49-F238E27FC236}">
              <a16:creationId xmlns:a16="http://schemas.microsoft.com/office/drawing/2014/main" id="{1E12F510-0854-464A-9201-D664B64F4771}"/>
            </a:ext>
          </a:extLst>
        </xdr:cNvPr>
        <xdr:cNvSpPr>
          <a:spLocks noChangeShapeType="1"/>
        </xdr:cNvSpPr>
      </xdr:nvSpPr>
      <xdr:spPr bwMode="auto">
        <a:xfrm>
          <a:off x="10899775" y="41973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22</xdr:row>
      <xdr:rowOff>76200</xdr:rowOff>
    </xdr:from>
    <xdr:to>
      <xdr:col>21</xdr:col>
      <xdr:colOff>0</xdr:colOff>
      <xdr:row>24</xdr:row>
      <xdr:rowOff>76200</xdr:rowOff>
    </xdr:to>
    <xdr:sp macro="" textlink="">
      <xdr:nvSpPr>
        <xdr:cNvPr id="41" name="Line 130">
          <a:extLst>
            <a:ext uri="{FF2B5EF4-FFF2-40B4-BE49-F238E27FC236}">
              <a16:creationId xmlns:a16="http://schemas.microsoft.com/office/drawing/2014/main" id="{CB0DE331-0161-41F8-BFCB-254122F8129D}"/>
            </a:ext>
          </a:extLst>
        </xdr:cNvPr>
        <xdr:cNvSpPr>
          <a:spLocks noChangeShapeType="1"/>
        </xdr:cNvSpPr>
      </xdr:nvSpPr>
      <xdr:spPr bwMode="auto">
        <a:xfrm flipV="1">
          <a:off x="10623550" y="4197350"/>
          <a:ext cx="276225" cy="37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152400</xdr:colOff>
      <xdr:row>7</xdr:row>
      <xdr:rowOff>152400</xdr:rowOff>
    </xdr:to>
    <xdr:sp macro="" textlink="">
      <xdr:nvSpPr>
        <xdr:cNvPr id="42" name="Triangle 13">
          <a:extLst>
            <a:ext uri="{FF2B5EF4-FFF2-40B4-BE49-F238E27FC236}">
              <a16:creationId xmlns:a16="http://schemas.microsoft.com/office/drawing/2014/main" id="{37A1E8CC-9BBD-4C20-BC78-B067FD30B970}"/>
            </a:ext>
          </a:extLst>
        </xdr:cNvPr>
        <xdr:cNvSpPr/>
      </xdr:nvSpPr>
      <xdr:spPr>
        <a:xfrm rot="16200000">
          <a:off x="12131675" y="13112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152400</xdr:colOff>
      <xdr:row>7</xdr:row>
      <xdr:rowOff>76200</xdr:rowOff>
    </xdr:from>
    <xdr:to>
      <xdr:col>27</xdr:col>
      <xdr:colOff>0</xdr:colOff>
      <xdr:row>7</xdr:row>
      <xdr:rowOff>76200</xdr:rowOff>
    </xdr:to>
    <xdr:sp macro="" textlink="">
      <xdr:nvSpPr>
        <xdr:cNvPr id="43" name="Line 131">
          <a:extLst>
            <a:ext uri="{FF2B5EF4-FFF2-40B4-BE49-F238E27FC236}">
              <a16:creationId xmlns:a16="http://schemas.microsoft.com/office/drawing/2014/main" id="{7A6DB62F-ACE6-4962-BC86-1898CD09628D}"/>
            </a:ext>
          </a:extLst>
        </xdr:cNvPr>
        <xdr:cNvSpPr>
          <a:spLocks noChangeShapeType="1"/>
        </xdr:cNvSpPr>
      </xdr:nvSpPr>
      <xdr:spPr bwMode="auto">
        <a:xfrm>
          <a:off x="12284075" y="1387475"/>
          <a:ext cx="150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7</xdr:row>
      <xdr:rowOff>76200</xdr:rowOff>
    </xdr:from>
    <xdr:to>
      <xdr:col>23</xdr:col>
      <xdr:colOff>0</xdr:colOff>
      <xdr:row>7</xdr:row>
      <xdr:rowOff>76200</xdr:rowOff>
    </xdr:to>
    <xdr:sp macro="" textlink="">
      <xdr:nvSpPr>
        <xdr:cNvPr id="44" name="Line 132">
          <a:extLst>
            <a:ext uri="{FF2B5EF4-FFF2-40B4-BE49-F238E27FC236}">
              <a16:creationId xmlns:a16="http://schemas.microsoft.com/office/drawing/2014/main" id="{77DC64E1-3BD2-4637-BF7E-5D91E417469D}"/>
            </a:ext>
          </a:extLst>
        </xdr:cNvPr>
        <xdr:cNvSpPr>
          <a:spLocks noChangeShapeType="1"/>
        </xdr:cNvSpPr>
      </xdr:nvSpPr>
      <xdr:spPr bwMode="auto">
        <a:xfrm>
          <a:off x="10899775" y="138747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4</xdr:row>
      <xdr:rowOff>76200</xdr:rowOff>
    </xdr:from>
    <xdr:to>
      <xdr:col>21</xdr:col>
      <xdr:colOff>0</xdr:colOff>
      <xdr:row>7</xdr:row>
      <xdr:rowOff>76200</xdr:rowOff>
    </xdr:to>
    <xdr:sp macro="" textlink="">
      <xdr:nvSpPr>
        <xdr:cNvPr id="45" name="Line 133">
          <a:extLst>
            <a:ext uri="{FF2B5EF4-FFF2-40B4-BE49-F238E27FC236}">
              <a16:creationId xmlns:a16="http://schemas.microsoft.com/office/drawing/2014/main" id="{6992EACF-3B70-44AC-B1DE-B2377DBDDACC}"/>
            </a:ext>
          </a:extLst>
        </xdr:cNvPr>
        <xdr:cNvSpPr>
          <a:spLocks noChangeShapeType="1"/>
        </xdr:cNvSpPr>
      </xdr:nvSpPr>
      <xdr:spPr bwMode="auto">
        <a:xfrm>
          <a:off x="10623550" y="825500"/>
          <a:ext cx="276225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152400</xdr:colOff>
      <xdr:row>27</xdr:row>
      <xdr:rowOff>152400</xdr:rowOff>
    </xdr:to>
    <xdr:sp macro="" textlink="">
      <xdr:nvSpPr>
        <xdr:cNvPr id="46" name="Triangle 14">
          <a:extLst>
            <a:ext uri="{FF2B5EF4-FFF2-40B4-BE49-F238E27FC236}">
              <a16:creationId xmlns:a16="http://schemas.microsoft.com/office/drawing/2014/main" id="{C188BEC3-232D-4FBE-8FB1-4D3EC478DA3B}"/>
            </a:ext>
          </a:extLst>
        </xdr:cNvPr>
        <xdr:cNvSpPr/>
      </xdr:nvSpPr>
      <xdr:spPr>
        <a:xfrm rot="16200000">
          <a:off x="12131675" y="50577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152400</xdr:colOff>
      <xdr:row>27</xdr:row>
      <xdr:rowOff>76200</xdr:rowOff>
    </xdr:from>
    <xdr:to>
      <xdr:col>27</xdr:col>
      <xdr:colOff>0</xdr:colOff>
      <xdr:row>27</xdr:row>
      <xdr:rowOff>76200</xdr:rowOff>
    </xdr:to>
    <xdr:sp macro="" textlink="">
      <xdr:nvSpPr>
        <xdr:cNvPr id="47" name="Line 134">
          <a:extLst>
            <a:ext uri="{FF2B5EF4-FFF2-40B4-BE49-F238E27FC236}">
              <a16:creationId xmlns:a16="http://schemas.microsoft.com/office/drawing/2014/main" id="{30D65674-14C2-4868-B14A-D5EBE729EA9A}"/>
            </a:ext>
          </a:extLst>
        </xdr:cNvPr>
        <xdr:cNvSpPr>
          <a:spLocks noChangeShapeType="1"/>
        </xdr:cNvSpPr>
      </xdr:nvSpPr>
      <xdr:spPr bwMode="auto">
        <a:xfrm>
          <a:off x="12284075" y="5133975"/>
          <a:ext cx="150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27</xdr:row>
      <xdr:rowOff>76200</xdr:rowOff>
    </xdr:from>
    <xdr:to>
      <xdr:col>23</xdr:col>
      <xdr:colOff>0</xdr:colOff>
      <xdr:row>27</xdr:row>
      <xdr:rowOff>76200</xdr:rowOff>
    </xdr:to>
    <xdr:sp macro="" textlink="">
      <xdr:nvSpPr>
        <xdr:cNvPr id="48" name="Line 135">
          <a:extLst>
            <a:ext uri="{FF2B5EF4-FFF2-40B4-BE49-F238E27FC236}">
              <a16:creationId xmlns:a16="http://schemas.microsoft.com/office/drawing/2014/main" id="{50BBD4C4-D623-4D3B-A0BE-A8C8E0478697}"/>
            </a:ext>
          </a:extLst>
        </xdr:cNvPr>
        <xdr:cNvSpPr>
          <a:spLocks noChangeShapeType="1"/>
        </xdr:cNvSpPr>
      </xdr:nvSpPr>
      <xdr:spPr bwMode="auto">
        <a:xfrm>
          <a:off x="10899775" y="5133975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152400</xdr:colOff>
      <xdr:row>24</xdr:row>
      <xdr:rowOff>76200</xdr:rowOff>
    </xdr:from>
    <xdr:to>
      <xdr:col>21</xdr:col>
      <xdr:colOff>0</xdr:colOff>
      <xdr:row>27</xdr:row>
      <xdr:rowOff>76200</xdr:rowOff>
    </xdr:to>
    <xdr:sp macro="" textlink="">
      <xdr:nvSpPr>
        <xdr:cNvPr id="49" name="Line 136">
          <a:extLst>
            <a:ext uri="{FF2B5EF4-FFF2-40B4-BE49-F238E27FC236}">
              <a16:creationId xmlns:a16="http://schemas.microsoft.com/office/drawing/2014/main" id="{9C3C3316-E4D8-47BD-B0C2-DF73CD6086B3}"/>
            </a:ext>
          </a:extLst>
        </xdr:cNvPr>
        <xdr:cNvSpPr>
          <a:spLocks noChangeShapeType="1"/>
        </xdr:cNvSpPr>
      </xdr:nvSpPr>
      <xdr:spPr bwMode="auto">
        <a:xfrm>
          <a:off x="10623550" y="4572000"/>
          <a:ext cx="276225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152400</xdr:colOff>
      <xdr:row>2</xdr:row>
      <xdr:rowOff>152400</xdr:rowOff>
    </xdr:to>
    <xdr:sp macro="" textlink="">
      <xdr:nvSpPr>
        <xdr:cNvPr id="50" name="Triangle 15">
          <a:extLst>
            <a:ext uri="{FF2B5EF4-FFF2-40B4-BE49-F238E27FC236}">
              <a16:creationId xmlns:a16="http://schemas.microsoft.com/office/drawing/2014/main" id="{4E40A4EC-B72D-401A-954C-084EC08D1C8A}"/>
            </a:ext>
          </a:extLst>
        </xdr:cNvPr>
        <xdr:cNvSpPr/>
      </xdr:nvSpPr>
      <xdr:spPr>
        <a:xfrm rot="16200000">
          <a:off x="1379220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2</xdr:row>
      <xdr:rowOff>76200</xdr:rowOff>
    </xdr:from>
    <xdr:to>
      <xdr:col>27</xdr:col>
      <xdr:colOff>0</xdr:colOff>
      <xdr:row>2</xdr:row>
      <xdr:rowOff>76200</xdr:rowOff>
    </xdr:to>
    <xdr:sp macro="" textlink="">
      <xdr:nvSpPr>
        <xdr:cNvPr id="51" name="Line 137">
          <a:extLst>
            <a:ext uri="{FF2B5EF4-FFF2-40B4-BE49-F238E27FC236}">
              <a16:creationId xmlns:a16="http://schemas.microsoft.com/office/drawing/2014/main" id="{A71142E1-1AEE-43D6-B601-7F8F150DC7BC}"/>
            </a:ext>
          </a:extLst>
        </xdr:cNvPr>
        <xdr:cNvSpPr>
          <a:spLocks noChangeShapeType="1"/>
        </xdr:cNvSpPr>
      </xdr:nvSpPr>
      <xdr:spPr bwMode="auto">
        <a:xfrm>
          <a:off x="12560300" y="4508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152400</xdr:colOff>
      <xdr:row>2</xdr:row>
      <xdr:rowOff>76200</xdr:rowOff>
    </xdr:from>
    <xdr:to>
      <xdr:col>25</xdr:col>
      <xdr:colOff>0</xdr:colOff>
      <xdr:row>2</xdr:row>
      <xdr:rowOff>76200</xdr:rowOff>
    </xdr:to>
    <xdr:sp macro="" textlink="">
      <xdr:nvSpPr>
        <xdr:cNvPr id="52" name="Line 138">
          <a:extLst>
            <a:ext uri="{FF2B5EF4-FFF2-40B4-BE49-F238E27FC236}">
              <a16:creationId xmlns:a16="http://schemas.microsoft.com/office/drawing/2014/main" id="{9FE048C0-3FBB-42CA-8536-B4C9F1811BE2}"/>
            </a:ext>
          </a:extLst>
        </xdr:cNvPr>
        <xdr:cNvSpPr>
          <a:spLocks noChangeShapeType="1"/>
        </xdr:cNvSpPr>
      </xdr:nvSpPr>
      <xdr:spPr bwMode="auto">
        <a:xfrm>
          <a:off x="12284075" y="45085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152400</xdr:colOff>
      <xdr:row>22</xdr:row>
      <xdr:rowOff>152400</xdr:rowOff>
    </xdr:to>
    <xdr:sp macro="" textlink="">
      <xdr:nvSpPr>
        <xdr:cNvPr id="53" name="Triangle 16">
          <a:extLst>
            <a:ext uri="{FF2B5EF4-FFF2-40B4-BE49-F238E27FC236}">
              <a16:creationId xmlns:a16="http://schemas.microsoft.com/office/drawing/2014/main" id="{7F3A5709-9897-4619-832C-C23981244D80}"/>
            </a:ext>
          </a:extLst>
        </xdr:cNvPr>
        <xdr:cNvSpPr/>
      </xdr:nvSpPr>
      <xdr:spPr>
        <a:xfrm rot="16200000">
          <a:off x="13792200" y="41211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22</xdr:row>
      <xdr:rowOff>76200</xdr:rowOff>
    </xdr:from>
    <xdr:to>
      <xdr:col>27</xdr:col>
      <xdr:colOff>0</xdr:colOff>
      <xdr:row>22</xdr:row>
      <xdr:rowOff>76200</xdr:rowOff>
    </xdr:to>
    <xdr:sp macro="" textlink="">
      <xdr:nvSpPr>
        <xdr:cNvPr id="54" name="Line 139">
          <a:extLst>
            <a:ext uri="{FF2B5EF4-FFF2-40B4-BE49-F238E27FC236}">
              <a16:creationId xmlns:a16="http://schemas.microsoft.com/office/drawing/2014/main" id="{39F9334A-DF41-4333-B43C-1FFE411F7027}"/>
            </a:ext>
          </a:extLst>
        </xdr:cNvPr>
        <xdr:cNvSpPr>
          <a:spLocks noChangeShapeType="1"/>
        </xdr:cNvSpPr>
      </xdr:nvSpPr>
      <xdr:spPr bwMode="auto">
        <a:xfrm>
          <a:off x="12560300" y="4197350"/>
          <a:ext cx="1231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152400</xdr:colOff>
      <xdr:row>22</xdr:row>
      <xdr:rowOff>76200</xdr:rowOff>
    </xdr:from>
    <xdr:to>
      <xdr:col>25</xdr:col>
      <xdr:colOff>0</xdr:colOff>
      <xdr:row>22</xdr:row>
      <xdr:rowOff>76200</xdr:rowOff>
    </xdr:to>
    <xdr:sp macro="" textlink="">
      <xdr:nvSpPr>
        <xdr:cNvPr id="55" name="Line 140">
          <a:extLst>
            <a:ext uri="{FF2B5EF4-FFF2-40B4-BE49-F238E27FC236}">
              <a16:creationId xmlns:a16="http://schemas.microsoft.com/office/drawing/2014/main" id="{9475C3E2-5731-4067-A753-552C16C2F113}"/>
            </a:ext>
          </a:extLst>
        </xdr:cNvPr>
        <xdr:cNvSpPr>
          <a:spLocks noChangeShapeType="1"/>
        </xdr:cNvSpPr>
      </xdr:nvSpPr>
      <xdr:spPr bwMode="auto">
        <a:xfrm>
          <a:off x="12284075" y="419735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152400</xdr:colOff>
      <xdr:row>22</xdr:row>
      <xdr:rowOff>152400</xdr:rowOff>
    </xdr:to>
    <xdr:sp macro="" textlink="">
      <xdr:nvSpPr>
        <xdr:cNvPr id="56" name="Circle 0">
          <a:extLst>
            <a:ext uri="{FF2B5EF4-FFF2-40B4-BE49-F238E27FC236}">
              <a16:creationId xmlns:a16="http://schemas.microsoft.com/office/drawing/2014/main" id="{2EFEE147-969C-421C-9DE3-43B3C245A603}"/>
            </a:ext>
          </a:extLst>
        </xdr:cNvPr>
        <xdr:cNvSpPr/>
      </xdr:nvSpPr>
      <xdr:spPr>
        <a:xfrm>
          <a:off x="5489575" y="41211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57" name="Line 141">
          <a:extLst>
            <a:ext uri="{FF2B5EF4-FFF2-40B4-BE49-F238E27FC236}">
              <a16:creationId xmlns:a16="http://schemas.microsoft.com/office/drawing/2014/main" id="{2EEC39C9-2FAB-4470-A80F-ED94B69A1200}"/>
            </a:ext>
          </a:extLst>
        </xdr:cNvPr>
        <xdr:cNvSpPr>
          <a:spLocks noChangeShapeType="1"/>
        </xdr:cNvSpPr>
      </xdr:nvSpPr>
      <xdr:spPr bwMode="auto">
        <a:xfrm>
          <a:off x="4873625" y="4197350"/>
          <a:ext cx="61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24</xdr:row>
      <xdr:rowOff>0</xdr:rowOff>
    </xdr:from>
    <xdr:ext cx="158750" cy="152400"/>
    <xdr:sp macro="" textlink="">
      <xdr:nvSpPr>
        <xdr:cNvPr id="2" name="Square 1">
          <a:extLst>
            <a:ext uri="{FF2B5EF4-FFF2-40B4-BE49-F238E27FC236}">
              <a16:creationId xmlns:a16="http://schemas.microsoft.com/office/drawing/2014/main" id="{8E855F49-A4FF-4B9F-A75B-D632BEF157C3}"/>
            </a:ext>
          </a:extLst>
        </xdr:cNvPr>
        <xdr:cNvSpPr/>
      </xdr:nvSpPr>
      <xdr:spPr>
        <a:xfrm>
          <a:off x="8766175" y="4495800"/>
          <a:ext cx="15875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24</xdr:row>
      <xdr:rowOff>76200</xdr:rowOff>
    </xdr:from>
    <xdr:to>
      <xdr:col>11</xdr:col>
      <xdr:colOff>0</xdr:colOff>
      <xdr:row>24</xdr:row>
      <xdr:rowOff>76200</xdr:rowOff>
    </xdr:to>
    <xdr:sp macro="" textlink="">
      <xdr:nvSpPr>
        <xdr:cNvPr id="3" name="Line 988">
          <a:extLst>
            <a:ext uri="{FF2B5EF4-FFF2-40B4-BE49-F238E27FC236}">
              <a16:creationId xmlns:a16="http://schemas.microsoft.com/office/drawing/2014/main" id="{28E76B4F-665D-4ED8-904E-7CBDF704D7F3}"/>
            </a:ext>
          </a:extLst>
        </xdr:cNvPr>
        <xdr:cNvSpPr>
          <a:spLocks noChangeShapeType="1"/>
        </xdr:cNvSpPr>
      </xdr:nvSpPr>
      <xdr:spPr bwMode="auto">
        <a:xfrm>
          <a:off x="7172325" y="457200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24</xdr:row>
      <xdr:rowOff>76200</xdr:rowOff>
    </xdr:from>
    <xdr:to>
      <xdr:col>9</xdr:col>
      <xdr:colOff>0</xdr:colOff>
      <xdr:row>39</xdr:row>
      <xdr:rowOff>76200</xdr:rowOff>
    </xdr:to>
    <xdr:sp macro="" textlink="">
      <xdr:nvSpPr>
        <xdr:cNvPr id="4" name="Line 989">
          <a:extLst>
            <a:ext uri="{FF2B5EF4-FFF2-40B4-BE49-F238E27FC236}">
              <a16:creationId xmlns:a16="http://schemas.microsoft.com/office/drawing/2014/main" id="{52D43D1A-8AE1-45D9-AB4F-18AF8167CB1A}"/>
            </a:ext>
          </a:extLst>
        </xdr:cNvPr>
        <xdr:cNvSpPr>
          <a:spLocks noChangeShapeType="1"/>
        </xdr:cNvSpPr>
      </xdr:nvSpPr>
      <xdr:spPr bwMode="auto">
        <a:xfrm flipV="1">
          <a:off x="6375400" y="4572000"/>
          <a:ext cx="796925" cy="28098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54</xdr:row>
      <xdr:rowOff>0</xdr:rowOff>
    </xdr:from>
    <xdr:ext cx="158750" cy="152400"/>
    <xdr:sp macro="" textlink="">
      <xdr:nvSpPr>
        <xdr:cNvPr id="5" name="Square 2">
          <a:extLst>
            <a:ext uri="{FF2B5EF4-FFF2-40B4-BE49-F238E27FC236}">
              <a16:creationId xmlns:a16="http://schemas.microsoft.com/office/drawing/2014/main" id="{3DF5244F-98A1-4602-BA50-D8FF7FDDA14C}"/>
            </a:ext>
          </a:extLst>
        </xdr:cNvPr>
        <xdr:cNvSpPr/>
      </xdr:nvSpPr>
      <xdr:spPr>
        <a:xfrm>
          <a:off x="8766175" y="10115550"/>
          <a:ext cx="15875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54</xdr:row>
      <xdr:rowOff>76200</xdr:rowOff>
    </xdr:from>
    <xdr:to>
      <xdr:col>11</xdr:col>
      <xdr:colOff>0</xdr:colOff>
      <xdr:row>54</xdr:row>
      <xdr:rowOff>76200</xdr:rowOff>
    </xdr:to>
    <xdr:sp macro="" textlink="">
      <xdr:nvSpPr>
        <xdr:cNvPr id="6" name="Line 990">
          <a:extLst>
            <a:ext uri="{FF2B5EF4-FFF2-40B4-BE49-F238E27FC236}">
              <a16:creationId xmlns:a16="http://schemas.microsoft.com/office/drawing/2014/main" id="{C873849F-5F5A-4ACF-B6FC-7FC9FDF06D14}"/>
            </a:ext>
          </a:extLst>
        </xdr:cNvPr>
        <xdr:cNvSpPr>
          <a:spLocks noChangeShapeType="1"/>
        </xdr:cNvSpPr>
      </xdr:nvSpPr>
      <xdr:spPr bwMode="auto">
        <a:xfrm>
          <a:off x="7172325" y="1019175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39</xdr:row>
      <xdr:rowOff>76200</xdr:rowOff>
    </xdr:from>
    <xdr:to>
      <xdr:col>9</xdr:col>
      <xdr:colOff>0</xdr:colOff>
      <xdr:row>54</xdr:row>
      <xdr:rowOff>76200</xdr:rowOff>
    </xdr:to>
    <xdr:sp macro="" textlink="">
      <xdr:nvSpPr>
        <xdr:cNvPr id="7" name="Line 991">
          <a:extLst>
            <a:ext uri="{FF2B5EF4-FFF2-40B4-BE49-F238E27FC236}">
              <a16:creationId xmlns:a16="http://schemas.microsoft.com/office/drawing/2014/main" id="{70EB52E6-381E-4A81-BCAC-A3783DB3DCB2}"/>
            </a:ext>
          </a:extLst>
        </xdr:cNvPr>
        <xdr:cNvSpPr>
          <a:spLocks noChangeShapeType="1"/>
        </xdr:cNvSpPr>
      </xdr:nvSpPr>
      <xdr:spPr bwMode="auto">
        <a:xfrm>
          <a:off x="6375400" y="7381875"/>
          <a:ext cx="796925" cy="28098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45</xdr:row>
      <xdr:rowOff>0</xdr:rowOff>
    </xdr:from>
    <xdr:ext cx="158750" cy="152400"/>
    <xdr:sp macro="" textlink="">
      <xdr:nvSpPr>
        <xdr:cNvPr id="8" name="Circle 3">
          <a:extLst>
            <a:ext uri="{FF2B5EF4-FFF2-40B4-BE49-F238E27FC236}">
              <a16:creationId xmlns:a16="http://schemas.microsoft.com/office/drawing/2014/main" id="{8F3C6E73-BF91-4716-BF96-833A4D4A86C7}"/>
            </a:ext>
          </a:extLst>
        </xdr:cNvPr>
        <xdr:cNvSpPr/>
      </xdr:nvSpPr>
      <xdr:spPr>
        <a:xfrm>
          <a:off x="11953875" y="842962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45</xdr:row>
      <xdr:rowOff>76200</xdr:rowOff>
    </xdr:from>
    <xdr:to>
      <xdr:col>15</xdr:col>
      <xdr:colOff>0</xdr:colOff>
      <xdr:row>45</xdr:row>
      <xdr:rowOff>76200</xdr:rowOff>
    </xdr:to>
    <xdr:sp macro="" textlink="">
      <xdr:nvSpPr>
        <xdr:cNvPr id="9" name="Line 992">
          <a:extLst>
            <a:ext uri="{FF2B5EF4-FFF2-40B4-BE49-F238E27FC236}">
              <a16:creationId xmlns:a16="http://schemas.microsoft.com/office/drawing/2014/main" id="{0E097CFE-149F-48CF-B299-1E96F99779FC}"/>
            </a:ext>
          </a:extLst>
        </xdr:cNvPr>
        <xdr:cNvSpPr>
          <a:spLocks noChangeShapeType="1"/>
        </xdr:cNvSpPr>
      </xdr:nvSpPr>
      <xdr:spPr bwMode="auto">
        <a:xfrm>
          <a:off x="10360025" y="85058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45</xdr:row>
      <xdr:rowOff>76200</xdr:rowOff>
    </xdr:from>
    <xdr:to>
      <xdr:col>13</xdr:col>
      <xdr:colOff>0</xdr:colOff>
      <xdr:row>54</xdr:row>
      <xdr:rowOff>76200</xdr:rowOff>
    </xdr:to>
    <xdr:sp macro="" textlink="">
      <xdr:nvSpPr>
        <xdr:cNvPr id="10" name="Line 993">
          <a:extLst>
            <a:ext uri="{FF2B5EF4-FFF2-40B4-BE49-F238E27FC236}">
              <a16:creationId xmlns:a16="http://schemas.microsoft.com/office/drawing/2014/main" id="{4469BF8E-7365-49D2-B046-D5FD96BE05AB}"/>
            </a:ext>
          </a:extLst>
        </xdr:cNvPr>
        <xdr:cNvSpPr>
          <a:spLocks noChangeShapeType="1"/>
        </xdr:cNvSpPr>
      </xdr:nvSpPr>
      <xdr:spPr bwMode="auto">
        <a:xfrm flipV="1">
          <a:off x="9563100" y="8505825"/>
          <a:ext cx="796925" cy="1685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63</xdr:row>
      <xdr:rowOff>0</xdr:rowOff>
    </xdr:from>
    <xdr:ext cx="158750" cy="152400"/>
    <xdr:sp macro="" textlink="">
      <xdr:nvSpPr>
        <xdr:cNvPr id="11" name="Triangle 4">
          <a:extLst>
            <a:ext uri="{FF2B5EF4-FFF2-40B4-BE49-F238E27FC236}">
              <a16:creationId xmlns:a16="http://schemas.microsoft.com/office/drawing/2014/main" id="{C840B95D-767C-4FF3-9465-E6BA0A53696B}"/>
            </a:ext>
          </a:extLst>
        </xdr:cNvPr>
        <xdr:cNvSpPr/>
      </xdr:nvSpPr>
      <xdr:spPr>
        <a:xfrm rot="16200000">
          <a:off x="11957050" y="11798300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16</xdr:col>
      <xdr:colOff>0</xdr:colOff>
      <xdr:row>63</xdr:row>
      <xdr:rowOff>76200</xdr:rowOff>
    </xdr:from>
    <xdr:to>
      <xdr:col>31</xdr:col>
      <xdr:colOff>0</xdr:colOff>
      <xdr:row>63</xdr:row>
      <xdr:rowOff>76200</xdr:rowOff>
    </xdr:to>
    <xdr:sp macro="" textlink="">
      <xdr:nvSpPr>
        <xdr:cNvPr id="12" name="Line 994">
          <a:extLst>
            <a:ext uri="{FF2B5EF4-FFF2-40B4-BE49-F238E27FC236}">
              <a16:creationId xmlns:a16="http://schemas.microsoft.com/office/drawing/2014/main" id="{8D808E53-6418-4CFA-A5A0-7B3E5FBB0F22}"/>
            </a:ext>
          </a:extLst>
        </xdr:cNvPr>
        <xdr:cNvSpPr>
          <a:spLocks noChangeShapeType="1"/>
        </xdr:cNvSpPr>
      </xdr:nvSpPr>
      <xdr:spPr bwMode="auto">
        <a:xfrm>
          <a:off x="12750800" y="11877675"/>
          <a:ext cx="11953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63</xdr:row>
      <xdr:rowOff>76200</xdr:rowOff>
    </xdr:from>
    <xdr:to>
      <xdr:col>15</xdr:col>
      <xdr:colOff>0</xdr:colOff>
      <xdr:row>63</xdr:row>
      <xdr:rowOff>76200</xdr:rowOff>
    </xdr:to>
    <xdr:sp macro="" textlink="">
      <xdr:nvSpPr>
        <xdr:cNvPr id="13" name="Line 995">
          <a:extLst>
            <a:ext uri="{FF2B5EF4-FFF2-40B4-BE49-F238E27FC236}">
              <a16:creationId xmlns:a16="http://schemas.microsoft.com/office/drawing/2014/main" id="{C602BF71-F7B2-463E-B8DF-08BFB9E9FAD0}"/>
            </a:ext>
          </a:extLst>
        </xdr:cNvPr>
        <xdr:cNvSpPr>
          <a:spLocks noChangeShapeType="1"/>
        </xdr:cNvSpPr>
      </xdr:nvSpPr>
      <xdr:spPr bwMode="auto">
        <a:xfrm>
          <a:off x="10360025" y="118776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54</xdr:row>
      <xdr:rowOff>76200</xdr:rowOff>
    </xdr:from>
    <xdr:to>
      <xdr:col>13</xdr:col>
      <xdr:colOff>0</xdr:colOff>
      <xdr:row>63</xdr:row>
      <xdr:rowOff>76200</xdr:rowOff>
    </xdr:to>
    <xdr:sp macro="" textlink="">
      <xdr:nvSpPr>
        <xdr:cNvPr id="14" name="Line 996">
          <a:extLst>
            <a:ext uri="{FF2B5EF4-FFF2-40B4-BE49-F238E27FC236}">
              <a16:creationId xmlns:a16="http://schemas.microsoft.com/office/drawing/2014/main" id="{0ECB1C5C-3698-43AD-AE92-12FA88BBC48B}"/>
            </a:ext>
          </a:extLst>
        </xdr:cNvPr>
        <xdr:cNvSpPr>
          <a:spLocks noChangeShapeType="1"/>
        </xdr:cNvSpPr>
      </xdr:nvSpPr>
      <xdr:spPr bwMode="auto">
        <a:xfrm>
          <a:off x="9563100" y="10191750"/>
          <a:ext cx="796925" cy="1685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53</xdr:row>
      <xdr:rowOff>0</xdr:rowOff>
    </xdr:from>
    <xdr:ext cx="158750" cy="152400"/>
    <xdr:sp macro="" textlink="">
      <xdr:nvSpPr>
        <xdr:cNvPr id="15" name="Circle 5">
          <a:extLst>
            <a:ext uri="{FF2B5EF4-FFF2-40B4-BE49-F238E27FC236}">
              <a16:creationId xmlns:a16="http://schemas.microsoft.com/office/drawing/2014/main" id="{ED3A181D-3426-4C8C-8EA6-25556CA29595}"/>
            </a:ext>
          </a:extLst>
        </xdr:cNvPr>
        <xdr:cNvSpPr/>
      </xdr:nvSpPr>
      <xdr:spPr>
        <a:xfrm>
          <a:off x="15141575" y="992822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53</xdr:row>
      <xdr:rowOff>76200</xdr:rowOff>
    </xdr:from>
    <xdr:to>
      <xdr:col>19</xdr:col>
      <xdr:colOff>0</xdr:colOff>
      <xdr:row>53</xdr:row>
      <xdr:rowOff>76200</xdr:rowOff>
    </xdr:to>
    <xdr:sp macro="" textlink="">
      <xdr:nvSpPr>
        <xdr:cNvPr id="16" name="Line 997">
          <a:extLst>
            <a:ext uri="{FF2B5EF4-FFF2-40B4-BE49-F238E27FC236}">
              <a16:creationId xmlns:a16="http://schemas.microsoft.com/office/drawing/2014/main" id="{8DDCE6B5-A5B7-4B38-888E-0A181EECF2CF}"/>
            </a:ext>
          </a:extLst>
        </xdr:cNvPr>
        <xdr:cNvSpPr>
          <a:spLocks noChangeShapeType="1"/>
        </xdr:cNvSpPr>
      </xdr:nvSpPr>
      <xdr:spPr bwMode="auto">
        <a:xfrm>
          <a:off x="13547725" y="100044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45</xdr:row>
      <xdr:rowOff>76200</xdr:rowOff>
    </xdr:from>
    <xdr:to>
      <xdr:col>17</xdr:col>
      <xdr:colOff>0</xdr:colOff>
      <xdr:row>53</xdr:row>
      <xdr:rowOff>76200</xdr:rowOff>
    </xdr:to>
    <xdr:sp macro="" textlink="">
      <xdr:nvSpPr>
        <xdr:cNvPr id="17" name="Line 998">
          <a:extLst>
            <a:ext uri="{FF2B5EF4-FFF2-40B4-BE49-F238E27FC236}">
              <a16:creationId xmlns:a16="http://schemas.microsoft.com/office/drawing/2014/main" id="{6E2CB04B-2325-41F4-89D2-B052E04A0D37}"/>
            </a:ext>
          </a:extLst>
        </xdr:cNvPr>
        <xdr:cNvSpPr>
          <a:spLocks noChangeShapeType="1"/>
        </xdr:cNvSpPr>
      </xdr:nvSpPr>
      <xdr:spPr bwMode="auto">
        <a:xfrm>
          <a:off x="12750800" y="8505825"/>
          <a:ext cx="796925" cy="14986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38</xdr:row>
      <xdr:rowOff>0</xdr:rowOff>
    </xdr:from>
    <xdr:ext cx="158750" cy="152400"/>
    <xdr:sp macro="" textlink="">
      <xdr:nvSpPr>
        <xdr:cNvPr id="18" name="Triangle 6">
          <a:extLst>
            <a:ext uri="{FF2B5EF4-FFF2-40B4-BE49-F238E27FC236}">
              <a16:creationId xmlns:a16="http://schemas.microsoft.com/office/drawing/2014/main" id="{F56983DC-0A7A-4304-B2B1-E6D38BA0DF51}"/>
            </a:ext>
          </a:extLst>
        </xdr:cNvPr>
        <xdr:cNvSpPr/>
      </xdr:nvSpPr>
      <xdr:spPr>
        <a:xfrm rot="16200000">
          <a:off x="15144750" y="7115175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20</xdr:col>
      <xdr:colOff>0</xdr:colOff>
      <xdr:row>38</xdr:row>
      <xdr:rowOff>76200</xdr:rowOff>
    </xdr:from>
    <xdr:to>
      <xdr:col>31</xdr:col>
      <xdr:colOff>0</xdr:colOff>
      <xdr:row>38</xdr:row>
      <xdr:rowOff>76200</xdr:rowOff>
    </xdr:to>
    <xdr:sp macro="" textlink="">
      <xdr:nvSpPr>
        <xdr:cNvPr id="19" name="Line 999">
          <a:extLst>
            <a:ext uri="{FF2B5EF4-FFF2-40B4-BE49-F238E27FC236}">
              <a16:creationId xmlns:a16="http://schemas.microsoft.com/office/drawing/2014/main" id="{E0B22637-DE43-44F8-9E27-02328A2F35F0}"/>
            </a:ext>
          </a:extLst>
        </xdr:cNvPr>
        <xdr:cNvSpPr>
          <a:spLocks noChangeShapeType="1"/>
        </xdr:cNvSpPr>
      </xdr:nvSpPr>
      <xdr:spPr bwMode="auto">
        <a:xfrm>
          <a:off x="15938500" y="7194550"/>
          <a:ext cx="8766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38</xdr:row>
      <xdr:rowOff>76200</xdr:rowOff>
    </xdr:from>
    <xdr:to>
      <xdr:col>19</xdr:col>
      <xdr:colOff>0</xdr:colOff>
      <xdr:row>38</xdr:row>
      <xdr:rowOff>76200</xdr:rowOff>
    </xdr:to>
    <xdr:sp macro="" textlink="">
      <xdr:nvSpPr>
        <xdr:cNvPr id="20" name="Line 1000">
          <a:extLst>
            <a:ext uri="{FF2B5EF4-FFF2-40B4-BE49-F238E27FC236}">
              <a16:creationId xmlns:a16="http://schemas.microsoft.com/office/drawing/2014/main" id="{9C1D4BCC-A54E-4B6B-A2A1-B28D61AAFC53}"/>
            </a:ext>
          </a:extLst>
        </xdr:cNvPr>
        <xdr:cNvSpPr>
          <a:spLocks noChangeShapeType="1"/>
        </xdr:cNvSpPr>
      </xdr:nvSpPr>
      <xdr:spPr bwMode="auto">
        <a:xfrm>
          <a:off x="13547725" y="719455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38</xdr:row>
      <xdr:rowOff>76200</xdr:rowOff>
    </xdr:from>
    <xdr:to>
      <xdr:col>17</xdr:col>
      <xdr:colOff>0</xdr:colOff>
      <xdr:row>45</xdr:row>
      <xdr:rowOff>76200</xdr:rowOff>
    </xdr:to>
    <xdr:sp macro="" textlink="">
      <xdr:nvSpPr>
        <xdr:cNvPr id="21" name="Line 1001">
          <a:extLst>
            <a:ext uri="{FF2B5EF4-FFF2-40B4-BE49-F238E27FC236}">
              <a16:creationId xmlns:a16="http://schemas.microsoft.com/office/drawing/2014/main" id="{D7A32129-C28C-4734-BCC5-4022F83505F0}"/>
            </a:ext>
          </a:extLst>
        </xdr:cNvPr>
        <xdr:cNvSpPr>
          <a:spLocks noChangeShapeType="1"/>
        </xdr:cNvSpPr>
      </xdr:nvSpPr>
      <xdr:spPr bwMode="auto">
        <a:xfrm flipV="1">
          <a:off x="12750800" y="7194550"/>
          <a:ext cx="796925" cy="13112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15</xdr:row>
      <xdr:rowOff>0</xdr:rowOff>
    </xdr:from>
    <xdr:ext cx="158750" cy="152400"/>
    <xdr:sp macro="" textlink="">
      <xdr:nvSpPr>
        <xdr:cNvPr id="22" name="Circle 7">
          <a:extLst>
            <a:ext uri="{FF2B5EF4-FFF2-40B4-BE49-F238E27FC236}">
              <a16:creationId xmlns:a16="http://schemas.microsoft.com/office/drawing/2014/main" id="{05739DF7-5CD3-45B3-BD3D-4666F5032855}"/>
            </a:ext>
          </a:extLst>
        </xdr:cNvPr>
        <xdr:cNvSpPr/>
      </xdr:nvSpPr>
      <xdr:spPr>
        <a:xfrm>
          <a:off x="11953875" y="280987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15</xdr:row>
      <xdr:rowOff>76200</xdr:rowOff>
    </xdr:from>
    <xdr:to>
      <xdr:col>15</xdr:col>
      <xdr:colOff>0</xdr:colOff>
      <xdr:row>15</xdr:row>
      <xdr:rowOff>76200</xdr:rowOff>
    </xdr:to>
    <xdr:sp macro="" textlink="">
      <xdr:nvSpPr>
        <xdr:cNvPr id="23" name="Line 1002">
          <a:extLst>
            <a:ext uri="{FF2B5EF4-FFF2-40B4-BE49-F238E27FC236}">
              <a16:creationId xmlns:a16="http://schemas.microsoft.com/office/drawing/2014/main" id="{9B62E690-1D67-4416-A4B7-3A89888170F8}"/>
            </a:ext>
          </a:extLst>
        </xdr:cNvPr>
        <xdr:cNvSpPr>
          <a:spLocks noChangeShapeType="1"/>
        </xdr:cNvSpPr>
      </xdr:nvSpPr>
      <xdr:spPr bwMode="auto">
        <a:xfrm>
          <a:off x="10360025" y="28860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15</xdr:row>
      <xdr:rowOff>76200</xdr:rowOff>
    </xdr:from>
    <xdr:to>
      <xdr:col>13</xdr:col>
      <xdr:colOff>0</xdr:colOff>
      <xdr:row>24</xdr:row>
      <xdr:rowOff>76200</xdr:rowOff>
    </xdr:to>
    <xdr:sp macro="" textlink="">
      <xdr:nvSpPr>
        <xdr:cNvPr id="24" name="Line 1003">
          <a:extLst>
            <a:ext uri="{FF2B5EF4-FFF2-40B4-BE49-F238E27FC236}">
              <a16:creationId xmlns:a16="http://schemas.microsoft.com/office/drawing/2014/main" id="{99CF1605-8EBD-48F1-B024-A582A2CF556D}"/>
            </a:ext>
          </a:extLst>
        </xdr:cNvPr>
        <xdr:cNvSpPr>
          <a:spLocks noChangeShapeType="1"/>
        </xdr:cNvSpPr>
      </xdr:nvSpPr>
      <xdr:spPr bwMode="auto">
        <a:xfrm flipV="1">
          <a:off x="9563100" y="2886075"/>
          <a:ext cx="796925" cy="1685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33</xdr:row>
      <xdr:rowOff>0</xdr:rowOff>
    </xdr:from>
    <xdr:ext cx="158750" cy="152400"/>
    <xdr:sp macro="" textlink="">
      <xdr:nvSpPr>
        <xdr:cNvPr id="25" name="Triangle 8">
          <a:extLst>
            <a:ext uri="{FF2B5EF4-FFF2-40B4-BE49-F238E27FC236}">
              <a16:creationId xmlns:a16="http://schemas.microsoft.com/office/drawing/2014/main" id="{E11252FD-C396-4B88-A30E-6D15391BAE72}"/>
            </a:ext>
          </a:extLst>
        </xdr:cNvPr>
        <xdr:cNvSpPr/>
      </xdr:nvSpPr>
      <xdr:spPr>
        <a:xfrm rot="16200000">
          <a:off x="11957050" y="6178550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16</xdr:col>
      <xdr:colOff>0</xdr:colOff>
      <xdr:row>33</xdr:row>
      <xdr:rowOff>76200</xdr:rowOff>
    </xdr:from>
    <xdr:to>
      <xdr:col>31</xdr:col>
      <xdr:colOff>0</xdr:colOff>
      <xdr:row>33</xdr:row>
      <xdr:rowOff>76200</xdr:rowOff>
    </xdr:to>
    <xdr:sp macro="" textlink="">
      <xdr:nvSpPr>
        <xdr:cNvPr id="26" name="Line 1004">
          <a:extLst>
            <a:ext uri="{FF2B5EF4-FFF2-40B4-BE49-F238E27FC236}">
              <a16:creationId xmlns:a16="http://schemas.microsoft.com/office/drawing/2014/main" id="{D080DA52-40C4-4BF6-839D-C5DB30C3C03B}"/>
            </a:ext>
          </a:extLst>
        </xdr:cNvPr>
        <xdr:cNvSpPr>
          <a:spLocks noChangeShapeType="1"/>
        </xdr:cNvSpPr>
      </xdr:nvSpPr>
      <xdr:spPr bwMode="auto">
        <a:xfrm>
          <a:off x="12750800" y="6257925"/>
          <a:ext cx="11953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33</xdr:row>
      <xdr:rowOff>76200</xdr:rowOff>
    </xdr:from>
    <xdr:to>
      <xdr:col>15</xdr:col>
      <xdr:colOff>0</xdr:colOff>
      <xdr:row>33</xdr:row>
      <xdr:rowOff>76200</xdr:rowOff>
    </xdr:to>
    <xdr:sp macro="" textlink="">
      <xdr:nvSpPr>
        <xdr:cNvPr id="27" name="Line 1005">
          <a:extLst>
            <a:ext uri="{FF2B5EF4-FFF2-40B4-BE49-F238E27FC236}">
              <a16:creationId xmlns:a16="http://schemas.microsoft.com/office/drawing/2014/main" id="{18E8B6C7-2E46-4EF3-AA14-797E09270588}"/>
            </a:ext>
          </a:extLst>
        </xdr:cNvPr>
        <xdr:cNvSpPr>
          <a:spLocks noChangeShapeType="1"/>
        </xdr:cNvSpPr>
      </xdr:nvSpPr>
      <xdr:spPr bwMode="auto">
        <a:xfrm>
          <a:off x="10360025" y="62579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24</xdr:row>
      <xdr:rowOff>76200</xdr:rowOff>
    </xdr:from>
    <xdr:to>
      <xdr:col>13</xdr:col>
      <xdr:colOff>0</xdr:colOff>
      <xdr:row>33</xdr:row>
      <xdr:rowOff>76200</xdr:rowOff>
    </xdr:to>
    <xdr:sp macro="" textlink="">
      <xdr:nvSpPr>
        <xdr:cNvPr id="28" name="Line 1006">
          <a:extLst>
            <a:ext uri="{FF2B5EF4-FFF2-40B4-BE49-F238E27FC236}">
              <a16:creationId xmlns:a16="http://schemas.microsoft.com/office/drawing/2014/main" id="{3908CF54-B892-4346-8508-02D511E90807}"/>
            </a:ext>
          </a:extLst>
        </xdr:cNvPr>
        <xdr:cNvSpPr>
          <a:spLocks noChangeShapeType="1"/>
        </xdr:cNvSpPr>
      </xdr:nvSpPr>
      <xdr:spPr bwMode="auto">
        <a:xfrm>
          <a:off x="9563100" y="4572000"/>
          <a:ext cx="796925" cy="1685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8</xdr:row>
      <xdr:rowOff>0</xdr:rowOff>
    </xdr:from>
    <xdr:ext cx="158750" cy="152400"/>
    <xdr:sp macro="" textlink="">
      <xdr:nvSpPr>
        <xdr:cNvPr id="29" name="Triangle 9">
          <a:extLst>
            <a:ext uri="{FF2B5EF4-FFF2-40B4-BE49-F238E27FC236}">
              <a16:creationId xmlns:a16="http://schemas.microsoft.com/office/drawing/2014/main" id="{877B66D2-0B4A-48B0-AE6B-B6835C5385CE}"/>
            </a:ext>
          </a:extLst>
        </xdr:cNvPr>
        <xdr:cNvSpPr/>
      </xdr:nvSpPr>
      <xdr:spPr>
        <a:xfrm rot="16200000">
          <a:off x="15144750" y="1495425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20</xdr:col>
      <xdr:colOff>0</xdr:colOff>
      <xdr:row>8</xdr:row>
      <xdr:rowOff>76200</xdr:rowOff>
    </xdr:from>
    <xdr:to>
      <xdr:col>31</xdr:col>
      <xdr:colOff>0</xdr:colOff>
      <xdr:row>8</xdr:row>
      <xdr:rowOff>76200</xdr:rowOff>
    </xdr:to>
    <xdr:sp macro="" textlink="">
      <xdr:nvSpPr>
        <xdr:cNvPr id="30" name="Line 1007">
          <a:extLst>
            <a:ext uri="{FF2B5EF4-FFF2-40B4-BE49-F238E27FC236}">
              <a16:creationId xmlns:a16="http://schemas.microsoft.com/office/drawing/2014/main" id="{449CF50F-457B-4A21-AB8D-291A8A4D84DC}"/>
            </a:ext>
          </a:extLst>
        </xdr:cNvPr>
        <xdr:cNvSpPr>
          <a:spLocks noChangeShapeType="1"/>
        </xdr:cNvSpPr>
      </xdr:nvSpPr>
      <xdr:spPr bwMode="auto">
        <a:xfrm>
          <a:off x="15938500" y="1574800"/>
          <a:ext cx="8766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8</xdr:row>
      <xdr:rowOff>76200</xdr:rowOff>
    </xdr:from>
    <xdr:to>
      <xdr:col>19</xdr:col>
      <xdr:colOff>0</xdr:colOff>
      <xdr:row>8</xdr:row>
      <xdr:rowOff>76200</xdr:rowOff>
    </xdr:to>
    <xdr:sp macro="" textlink="">
      <xdr:nvSpPr>
        <xdr:cNvPr id="31" name="Line 1008">
          <a:extLst>
            <a:ext uri="{FF2B5EF4-FFF2-40B4-BE49-F238E27FC236}">
              <a16:creationId xmlns:a16="http://schemas.microsoft.com/office/drawing/2014/main" id="{662855B9-C123-47C6-9CC2-5B0FC50A641C}"/>
            </a:ext>
          </a:extLst>
        </xdr:cNvPr>
        <xdr:cNvSpPr>
          <a:spLocks noChangeShapeType="1"/>
        </xdr:cNvSpPr>
      </xdr:nvSpPr>
      <xdr:spPr bwMode="auto">
        <a:xfrm>
          <a:off x="13547725" y="157480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8</xdr:row>
      <xdr:rowOff>76200</xdr:rowOff>
    </xdr:from>
    <xdr:to>
      <xdr:col>17</xdr:col>
      <xdr:colOff>0</xdr:colOff>
      <xdr:row>15</xdr:row>
      <xdr:rowOff>76200</xdr:rowOff>
    </xdr:to>
    <xdr:sp macro="" textlink="">
      <xdr:nvSpPr>
        <xdr:cNvPr id="32" name="Line 1009">
          <a:extLst>
            <a:ext uri="{FF2B5EF4-FFF2-40B4-BE49-F238E27FC236}">
              <a16:creationId xmlns:a16="http://schemas.microsoft.com/office/drawing/2014/main" id="{F3C88F24-9DCF-4908-AEC0-1B6A114BF41A}"/>
            </a:ext>
          </a:extLst>
        </xdr:cNvPr>
        <xdr:cNvSpPr>
          <a:spLocks noChangeShapeType="1"/>
        </xdr:cNvSpPr>
      </xdr:nvSpPr>
      <xdr:spPr bwMode="auto">
        <a:xfrm flipV="1">
          <a:off x="12750800" y="1574800"/>
          <a:ext cx="796925" cy="13112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23</xdr:row>
      <xdr:rowOff>0</xdr:rowOff>
    </xdr:from>
    <xdr:ext cx="158750" cy="152400"/>
    <xdr:sp macro="" textlink="">
      <xdr:nvSpPr>
        <xdr:cNvPr id="33" name="Circle 10">
          <a:extLst>
            <a:ext uri="{FF2B5EF4-FFF2-40B4-BE49-F238E27FC236}">
              <a16:creationId xmlns:a16="http://schemas.microsoft.com/office/drawing/2014/main" id="{376BBF8C-AECA-41EA-81C9-8BDDF8DA5EB2}"/>
            </a:ext>
          </a:extLst>
        </xdr:cNvPr>
        <xdr:cNvSpPr/>
      </xdr:nvSpPr>
      <xdr:spPr>
        <a:xfrm>
          <a:off x="15141575" y="430847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23</xdr:row>
      <xdr:rowOff>76200</xdr:rowOff>
    </xdr:from>
    <xdr:to>
      <xdr:col>19</xdr:col>
      <xdr:colOff>0</xdr:colOff>
      <xdr:row>23</xdr:row>
      <xdr:rowOff>76200</xdr:rowOff>
    </xdr:to>
    <xdr:sp macro="" textlink="">
      <xdr:nvSpPr>
        <xdr:cNvPr id="34" name="Line 1010">
          <a:extLst>
            <a:ext uri="{FF2B5EF4-FFF2-40B4-BE49-F238E27FC236}">
              <a16:creationId xmlns:a16="http://schemas.microsoft.com/office/drawing/2014/main" id="{A4613ECB-4ED5-4882-B60B-79BCE32D0510}"/>
            </a:ext>
          </a:extLst>
        </xdr:cNvPr>
        <xdr:cNvSpPr>
          <a:spLocks noChangeShapeType="1"/>
        </xdr:cNvSpPr>
      </xdr:nvSpPr>
      <xdr:spPr bwMode="auto">
        <a:xfrm>
          <a:off x="13547725" y="43846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15</xdr:row>
      <xdr:rowOff>76200</xdr:rowOff>
    </xdr:from>
    <xdr:to>
      <xdr:col>17</xdr:col>
      <xdr:colOff>0</xdr:colOff>
      <xdr:row>23</xdr:row>
      <xdr:rowOff>76200</xdr:rowOff>
    </xdr:to>
    <xdr:sp macro="" textlink="">
      <xdr:nvSpPr>
        <xdr:cNvPr id="35" name="Line 1011">
          <a:extLst>
            <a:ext uri="{FF2B5EF4-FFF2-40B4-BE49-F238E27FC236}">
              <a16:creationId xmlns:a16="http://schemas.microsoft.com/office/drawing/2014/main" id="{44DBB37D-FA1A-46D2-9485-583D16D2FA7E}"/>
            </a:ext>
          </a:extLst>
        </xdr:cNvPr>
        <xdr:cNvSpPr>
          <a:spLocks noChangeShapeType="1"/>
        </xdr:cNvSpPr>
      </xdr:nvSpPr>
      <xdr:spPr bwMode="auto">
        <a:xfrm>
          <a:off x="12750800" y="2886075"/>
          <a:ext cx="796925" cy="14986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18</xdr:row>
      <xdr:rowOff>0</xdr:rowOff>
    </xdr:from>
    <xdr:ext cx="158750" cy="152400"/>
    <xdr:sp macro="" textlink="">
      <xdr:nvSpPr>
        <xdr:cNvPr id="36" name="Triangle 11">
          <a:extLst>
            <a:ext uri="{FF2B5EF4-FFF2-40B4-BE49-F238E27FC236}">
              <a16:creationId xmlns:a16="http://schemas.microsoft.com/office/drawing/2014/main" id="{C2FB549D-01BD-4912-B135-D5112F0A5AA4}"/>
            </a:ext>
          </a:extLst>
        </xdr:cNvPr>
        <xdr:cNvSpPr/>
      </xdr:nvSpPr>
      <xdr:spPr>
        <a:xfrm rot="16200000">
          <a:off x="24707850" y="3368675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18</xdr:row>
      <xdr:rowOff>76200</xdr:rowOff>
    </xdr:from>
    <xdr:to>
      <xdr:col>31</xdr:col>
      <xdr:colOff>0</xdr:colOff>
      <xdr:row>18</xdr:row>
      <xdr:rowOff>76200</xdr:rowOff>
    </xdr:to>
    <xdr:sp macro="" textlink="">
      <xdr:nvSpPr>
        <xdr:cNvPr id="37" name="Line 1012">
          <a:extLst>
            <a:ext uri="{FF2B5EF4-FFF2-40B4-BE49-F238E27FC236}">
              <a16:creationId xmlns:a16="http://schemas.microsoft.com/office/drawing/2014/main" id="{51317BD3-D3DF-4B72-8050-0C36A28C6761}"/>
            </a:ext>
          </a:extLst>
        </xdr:cNvPr>
        <xdr:cNvSpPr>
          <a:spLocks noChangeShapeType="1"/>
        </xdr:cNvSpPr>
      </xdr:nvSpPr>
      <xdr:spPr bwMode="auto">
        <a:xfrm>
          <a:off x="23110825" y="344805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15</xdr:row>
      <xdr:rowOff>76200</xdr:rowOff>
    </xdr:from>
    <xdr:to>
      <xdr:col>29</xdr:col>
      <xdr:colOff>0</xdr:colOff>
      <xdr:row>18</xdr:row>
      <xdr:rowOff>76200</xdr:rowOff>
    </xdr:to>
    <xdr:sp macro="" textlink="">
      <xdr:nvSpPr>
        <xdr:cNvPr id="38" name="Line 1013">
          <a:extLst>
            <a:ext uri="{FF2B5EF4-FFF2-40B4-BE49-F238E27FC236}">
              <a16:creationId xmlns:a16="http://schemas.microsoft.com/office/drawing/2014/main" id="{6B62DE1F-8D21-44EB-AAFB-ACE7119ABD30}"/>
            </a:ext>
          </a:extLst>
        </xdr:cNvPr>
        <xdr:cNvSpPr>
          <a:spLocks noChangeShapeType="1"/>
        </xdr:cNvSpPr>
      </xdr:nvSpPr>
      <xdr:spPr bwMode="auto">
        <a:xfrm>
          <a:off x="22313900" y="2886075"/>
          <a:ext cx="7969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19</xdr:row>
      <xdr:rowOff>0</xdr:rowOff>
    </xdr:from>
    <xdr:ext cx="158750" cy="152400"/>
    <xdr:sp macro="" textlink="">
      <xdr:nvSpPr>
        <xdr:cNvPr id="39" name="Circle 12">
          <a:extLst>
            <a:ext uri="{FF2B5EF4-FFF2-40B4-BE49-F238E27FC236}">
              <a16:creationId xmlns:a16="http://schemas.microsoft.com/office/drawing/2014/main" id="{96F674A6-A66B-48F1-84F4-E05DC19D529C}"/>
            </a:ext>
          </a:extLst>
        </xdr:cNvPr>
        <xdr:cNvSpPr/>
      </xdr:nvSpPr>
      <xdr:spPr>
        <a:xfrm>
          <a:off x="18329275" y="355917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19</xdr:row>
      <xdr:rowOff>76200</xdr:rowOff>
    </xdr:from>
    <xdr:to>
      <xdr:col>23</xdr:col>
      <xdr:colOff>0</xdr:colOff>
      <xdr:row>19</xdr:row>
      <xdr:rowOff>76200</xdr:rowOff>
    </xdr:to>
    <xdr:sp macro="" textlink="">
      <xdr:nvSpPr>
        <xdr:cNvPr id="40" name="Line 1014">
          <a:extLst>
            <a:ext uri="{FF2B5EF4-FFF2-40B4-BE49-F238E27FC236}">
              <a16:creationId xmlns:a16="http://schemas.microsoft.com/office/drawing/2014/main" id="{50417D7F-A65D-4033-AA05-6FE3CEFF737C}"/>
            </a:ext>
          </a:extLst>
        </xdr:cNvPr>
        <xdr:cNvSpPr>
          <a:spLocks noChangeShapeType="1"/>
        </xdr:cNvSpPr>
      </xdr:nvSpPr>
      <xdr:spPr bwMode="auto">
        <a:xfrm>
          <a:off x="16735425" y="36353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0</xdr:colOff>
      <xdr:row>19</xdr:row>
      <xdr:rowOff>76200</xdr:rowOff>
    </xdr:from>
    <xdr:to>
      <xdr:col>21</xdr:col>
      <xdr:colOff>0</xdr:colOff>
      <xdr:row>23</xdr:row>
      <xdr:rowOff>76200</xdr:rowOff>
    </xdr:to>
    <xdr:sp macro="" textlink="">
      <xdr:nvSpPr>
        <xdr:cNvPr id="41" name="Line 1015">
          <a:extLst>
            <a:ext uri="{FF2B5EF4-FFF2-40B4-BE49-F238E27FC236}">
              <a16:creationId xmlns:a16="http://schemas.microsoft.com/office/drawing/2014/main" id="{47A1AFB2-BED1-4118-B642-569945269E59}"/>
            </a:ext>
          </a:extLst>
        </xdr:cNvPr>
        <xdr:cNvSpPr>
          <a:spLocks noChangeShapeType="1"/>
        </xdr:cNvSpPr>
      </xdr:nvSpPr>
      <xdr:spPr bwMode="auto">
        <a:xfrm flipV="1">
          <a:off x="15938500" y="3635375"/>
          <a:ext cx="7969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13</xdr:row>
      <xdr:rowOff>0</xdr:rowOff>
    </xdr:from>
    <xdr:ext cx="158750" cy="152400"/>
    <xdr:sp macro="" textlink="">
      <xdr:nvSpPr>
        <xdr:cNvPr id="42" name="Triangle 13">
          <a:extLst>
            <a:ext uri="{FF2B5EF4-FFF2-40B4-BE49-F238E27FC236}">
              <a16:creationId xmlns:a16="http://schemas.microsoft.com/office/drawing/2014/main" id="{1D84033A-C74C-44D6-985D-904CBD0FDD3B}"/>
            </a:ext>
          </a:extLst>
        </xdr:cNvPr>
        <xdr:cNvSpPr/>
      </xdr:nvSpPr>
      <xdr:spPr>
        <a:xfrm rot="16200000">
          <a:off x="24707850" y="2432050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13</xdr:row>
      <xdr:rowOff>76200</xdr:rowOff>
    </xdr:from>
    <xdr:to>
      <xdr:col>31</xdr:col>
      <xdr:colOff>0</xdr:colOff>
      <xdr:row>13</xdr:row>
      <xdr:rowOff>76200</xdr:rowOff>
    </xdr:to>
    <xdr:sp macro="" textlink="">
      <xdr:nvSpPr>
        <xdr:cNvPr id="43" name="Line 1016">
          <a:extLst>
            <a:ext uri="{FF2B5EF4-FFF2-40B4-BE49-F238E27FC236}">
              <a16:creationId xmlns:a16="http://schemas.microsoft.com/office/drawing/2014/main" id="{9DACA75C-2474-4089-B036-E72993FFADC5}"/>
            </a:ext>
          </a:extLst>
        </xdr:cNvPr>
        <xdr:cNvSpPr>
          <a:spLocks noChangeShapeType="1"/>
        </xdr:cNvSpPr>
      </xdr:nvSpPr>
      <xdr:spPr bwMode="auto">
        <a:xfrm>
          <a:off x="23110825" y="25114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13</xdr:row>
      <xdr:rowOff>76200</xdr:rowOff>
    </xdr:from>
    <xdr:to>
      <xdr:col>29</xdr:col>
      <xdr:colOff>0</xdr:colOff>
      <xdr:row>15</xdr:row>
      <xdr:rowOff>76200</xdr:rowOff>
    </xdr:to>
    <xdr:sp macro="" textlink="">
      <xdr:nvSpPr>
        <xdr:cNvPr id="44" name="Line 1017">
          <a:extLst>
            <a:ext uri="{FF2B5EF4-FFF2-40B4-BE49-F238E27FC236}">
              <a16:creationId xmlns:a16="http://schemas.microsoft.com/office/drawing/2014/main" id="{330AA968-7607-487D-BB21-164799B77B6A}"/>
            </a:ext>
          </a:extLst>
        </xdr:cNvPr>
        <xdr:cNvSpPr>
          <a:spLocks noChangeShapeType="1"/>
        </xdr:cNvSpPr>
      </xdr:nvSpPr>
      <xdr:spPr bwMode="auto">
        <a:xfrm flipV="1">
          <a:off x="22313900" y="2511425"/>
          <a:ext cx="7969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28</xdr:row>
      <xdr:rowOff>0</xdr:rowOff>
    </xdr:from>
    <xdr:ext cx="158750" cy="152400"/>
    <xdr:sp macro="" textlink="">
      <xdr:nvSpPr>
        <xdr:cNvPr id="45" name="Triangle 14">
          <a:extLst>
            <a:ext uri="{FF2B5EF4-FFF2-40B4-BE49-F238E27FC236}">
              <a16:creationId xmlns:a16="http://schemas.microsoft.com/office/drawing/2014/main" id="{9300D925-8C5B-4C72-A8D5-481DD1105E72}"/>
            </a:ext>
          </a:extLst>
        </xdr:cNvPr>
        <xdr:cNvSpPr/>
      </xdr:nvSpPr>
      <xdr:spPr>
        <a:xfrm rot="16200000">
          <a:off x="18332450" y="5241925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24</xdr:col>
      <xdr:colOff>0</xdr:colOff>
      <xdr:row>28</xdr:row>
      <xdr:rowOff>76200</xdr:rowOff>
    </xdr:from>
    <xdr:to>
      <xdr:col>31</xdr:col>
      <xdr:colOff>0</xdr:colOff>
      <xdr:row>28</xdr:row>
      <xdr:rowOff>76200</xdr:rowOff>
    </xdr:to>
    <xdr:sp macro="" textlink="">
      <xdr:nvSpPr>
        <xdr:cNvPr id="46" name="Line 1018">
          <a:extLst>
            <a:ext uri="{FF2B5EF4-FFF2-40B4-BE49-F238E27FC236}">
              <a16:creationId xmlns:a16="http://schemas.microsoft.com/office/drawing/2014/main" id="{781C0875-41A5-4479-B8FC-AA1701EB6468}"/>
            </a:ext>
          </a:extLst>
        </xdr:cNvPr>
        <xdr:cNvSpPr>
          <a:spLocks noChangeShapeType="1"/>
        </xdr:cNvSpPr>
      </xdr:nvSpPr>
      <xdr:spPr bwMode="auto">
        <a:xfrm>
          <a:off x="19126200" y="5321300"/>
          <a:ext cx="5578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28</xdr:row>
      <xdr:rowOff>76200</xdr:rowOff>
    </xdr:from>
    <xdr:to>
      <xdr:col>23</xdr:col>
      <xdr:colOff>0</xdr:colOff>
      <xdr:row>28</xdr:row>
      <xdr:rowOff>76200</xdr:rowOff>
    </xdr:to>
    <xdr:sp macro="" textlink="">
      <xdr:nvSpPr>
        <xdr:cNvPr id="47" name="Line 1019">
          <a:extLst>
            <a:ext uri="{FF2B5EF4-FFF2-40B4-BE49-F238E27FC236}">
              <a16:creationId xmlns:a16="http://schemas.microsoft.com/office/drawing/2014/main" id="{FF9D7D15-9762-4ED2-B8E7-443B0A82088E}"/>
            </a:ext>
          </a:extLst>
        </xdr:cNvPr>
        <xdr:cNvSpPr>
          <a:spLocks noChangeShapeType="1"/>
        </xdr:cNvSpPr>
      </xdr:nvSpPr>
      <xdr:spPr bwMode="auto">
        <a:xfrm>
          <a:off x="16735425" y="532130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0</xdr:colOff>
      <xdr:row>23</xdr:row>
      <xdr:rowOff>76200</xdr:rowOff>
    </xdr:from>
    <xdr:to>
      <xdr:col>21</xdr:col>
      <xdr:colOff>0</xdr:colOff>
      <xdr:row>28</xdr:row>
      <xdr:rowOff>76200</xdr:rowOff>
    </xdr:to>
    <xdr:sp macro="" textlink="">
      <xdr:nvSpPr>
        <xdr:cNvPr id="48" name="Line 1020">
          <a:extLst>
            <a:ext uri="{FF2B5EF4-FFF2-40B4-BE49-F238E27FC236}">
              <a16:creationId xmlns:a16="http://schemas.microsoft.com/office/drawing/2014/main" id="{B74A47C2-9DD0-47FF-997F-C470F898E83D}"/>
            </a:ext>
          </a:extLst>
        </xdr:cNvPr>
        <xdr:cNvSpPr>
          <a:spLocks noChangeShapeType="1"/>
        </xdr:cNvSpPr>
      </xdr:nvSpPr>
      <xdr:spPr bwMode="auto">
        <a:xfrm>
          <a:off x="15938500" y="4384675"/>
          <a:ext cx="7969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27</xdr:col>
      <xdr:colOff>0</xdr:colOff>
      <xdr:row>15</xdr:row>
      <xdr:rowOff>0</xdr:rowOff>
    </xdr:from>
    <xdr:ext cx="158750" cy="152400"/>
    <xdr:sp macro="" textlink="">
      <xdr:nvSpPr>
        <xdr:cNvPr id="49" name="Circle 15">
          <a:extLst>
            <a:ext uri="{FF2B5EF4-FFF2-40B4-BE49-F238E27FC236}">
              <a16:creationId xmlns:a16="http://schemas.microsoft.com/office/drawing/2014/main" id="{41C4EAEE-F729-4394-B4CE-A0AC7D5FC2F8}"/>
            </a:ext>
          </a:extLst>
        </xdr:cNvPr>
        <xdr:cNvSpPr/>
      </xdr:nvSpPr>
      <xdr:spPr>
        <a:xfrm>
          <a:off x="21516975" y="280987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25</xdr:col>
      <xdr:colOff>0</xdr:colOff>
      <xdr:row>15</xdr:row>
      <xdr:rowOff>76200</xdr:rowOff>
    </xdr:from>
    <xdr:to>
      <xdr:col>27</xdr:col>
      <xdr:colOff>0</xdr:colOff>
      <xdr:row>15</xdr:row>
      <xdr:rowOff>76200</xdr:rowOff>
    </xdr:to>
    <xdr:sp macro="" textlink="">
      <xdr:nvSpPr>
        <xdr:cNvPr id="50" name="Line 1021">
          <a:extLst>
            <a:ext uri="{FF2B5EF4-FFF2-40B4-BE49-F238E27FC236}">
              <a16:creationId xmlns:a16="http://schemas.microsoft.com/office/drawing/2014/main" id="{6831C58F-9738-4C4D-B967-EE770F0DF855}"/>
            </a:ext>
          </a:extLst>
        </xdr:cNvPr>
        <xdr:cNvSpPr>
          <a:spLocks noChangeShapeType="1"/>
        </xdr:cNvSpPr>
      </xdr:nvSpPr>
      <xdr:spPr bwMode="auto">
        <a:xfrm>
          <a:off x="19923125" y="28860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0</xdr:colOff>
      <xdr:row>15</xdr:row>
      <xdr:rowOff>76200</xdr:rowOff>
    </xdr:from>
    <xdr:to>
      <xdr:col>25</xdr:col>
      <xdr:colOff>0</xdr:colOff>
      <xdr:row>19</xdr:row>
      <xdr:rowOff>76200</xdr:rowOff>
    </xdr:to>
    <xdr:sp macro="" textlink="">
      <xdr:nvSpPr>
        <xdr:cNvPr id="51" name="Line 1022">
          <a:extLst>
            <a:ext uri="{FF2B5EF4-FFF2-40B4-BE49-F238E27FC236}">
              <a16:creationId xmlns:a16="http://schemas.microsoft.com/office/drawing/2014/main" id="{3A9E4C14-095D-42BC-B19D-3BB28EA8D0B3}"/>
            </a:ext>
          </a:extLst>
        </xdr:cNvPr>
        <xdr:cNvSpPr>
          <a:spLocks noChangeShapeType="1"/>
        </xdr:cNvSpPr>
      </xdr:nvSpPr>
      <xdr:spPr bwMode="auto">
        <a:xfrm flipV="1">
          <a:off x="19126200" y="2886075"/>
          <a:ext cx="7969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27</xdr:col>
      <xdr:colOff>0</xdr:colOff>
      <xdr:row>23</xdr:row>
      <xdr:rowOff>0</xdr:rowOff>
    </xdr:from>
    <xdr:ext cx="158750" cy="152400"/>
    <xdr:sp macro="" textlink="">
      <xdr:nvSpPr>
        <xdr:cNvPr id="52" name="Triangle 16">
          <a:extLst>
            <a:ext uri="{FF2B5EF4-FFF2-40B4-BE49-F238E27FC236}">
              <a16:creationId xmlns:a16="http://schemas.microsoft.com/office/drawing/2014/main" id="{5C9EA6AE-6E9E-418A-BC61-E24EE033981F}"/>
            </a:ext>
          </a:extLst>
        </xdr:cNvPr>
        <xdr:cNvSpPr/>
      </xdr:nvSpPr>
      <xdr:spPr>
        <a:xfrm rot="16200000">
          <a:off x="21520150" y="4305300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28</xdr:col>
      <xdr:colOff>0</xdr:colOff>
      <xdr:row>23</xdr:row>
      <xdr:rowOff>76200</xdr:rowOff>
    </xdr:from>
    <xdr:to>
      <xdr:col>31</xdr:col>
      <xdr:colOff>0</xdr:colOff>
      <xdr:row>23</xdr:row>
      <xdr:rowOff>76200</xdr:rowOff>
    </xdr:to>
    <xdr:sp macro="" textlink="">
      <xdr:nvSpPr>
        <xdr:cNvPr id="53" name="Line 1023">
          <a:extLst>
            <a:ext uri="{FF2B5EF4-FFF2-40B4-BE49-F238E27FC236}">
              <a16:creationId xmlns:a16="http://schemas.microsoft.com/office/drawing/2014/main" id="{441D1E1E-964D-4611-A593-3BC003A19B7C}"/>
            </a:ext>
          </a:extLst>
        </xdr:cNvPr>
        <xdr:cNvSpPr>
          <a:spLocks noChangeShapeType="1"/>
        </xdr:cNvSpPr>
      </xdr:nvSpPr>
      <xdr:spPr bwMode="auto">
        <a:xfrm>
          <a:off x="22313900" y="4384675"/>
          <a:ext cx="2390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23</xdr:row>
      <xdr:rowOff>76200</xdr:rowOff>
    </xdr:from>
    <xdr:to>
      <xdr:col>27</xdr:col>
      <xdr:colOff>0</xdr:colOff>
      <xdr:row>23</xdr:row>
      <xdr:rowOff>76200</xdr:rowOff>
    </xdr:to>
    <xdr:sp macro="" textlink="">
      <xdr:nvSpPr>
        <xdr:cNvPr id="54" name="Line 1024">
          <a:extLst>
            <a:ext uri="{FF2B5EF4-FFF2-40B4-BE49-F238E27FC236}">
              <a16:creationId xmlns:a16="http://schemas.microsoft.com/office/drawing/2014/main" id="{4D5D60F4-F086-4334-BB2E-4CADCA26239C}"/>
            </a:ext>
          </a:extLst>
        </xdr:cNvPr>
        <xdr:cNvSpPr>
          <a:spLocks noChangeShapeType="1"/>
        </xdr:cNvSpPr>
      </xdr:nvSpPr>
      <xdr:spPr bwMode="auto">
        <a:xfrm>
          <a:off x="19923125" y="43846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0</xdr:colOff>
      <xdr:row>19</xdr:row>
      <xdr:rowOff>76200</xdr:rowOff>
    </xdr:from>
    <xdr:to>
      <xdr:col>25</xdr:col>
      <xdr:colOff>0</xdr:colOff>
      <xdr:row>23</xdr:row>
      <xdr:rowOff>76200</xdr:rowOff>
    </xdr:to>
    <xdr:sp macro="" textlink="">
      <xdr:nvSpPr>
        <xdr:cNvPr id="55" name="Line 1025">
          <a:extLst>
            <a:ext uri="{FF2B5EF4-FFF2-40B4-BE49-F238E27FC236}">
              <a16:creationId xmlns:a16="http://schemas.microsoft.com/office/drawing/2014/main" id="{4B106444-9947-4F4C-8899-1A46E63B08DA}"/>
            </a:ext>
          </a:extLst>
        </xdr:cNvPr>
        <xdr:cNvSpPr>
          <a:spLocks noChangeShapeType="1"/>
        </xdr:cNvSpPr>
      </xdr:nvSpPr>
      <xdr:spPr bwMode="auto">
        <a:xfrm>
          <a:off x="19126200" y="3635375"/>
          <a:ext cx="7969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48</xdr:row>
      <xdr:rowOff>0</xdr:rowOff>
    </xdr:from>
    <xdr:ext cx="158750" cy="152400"/>
    <xdr:sp macro="" textlink="">
      <xdr:nvSpPr>
        <xdr:cNvPr id="56" name="Triangle 17">
          <a:extLst>
            <a:ext uri="{FF2B5EF4-FFF2-40B4-BE49-F238E27FC236}">
              <a16:creationId xmlns:a16="http://schemas.microsoft.com/office/drawing/2014/main" id="{515CD290-7E95-4688-82C5-EAEE3FD077C9}"/>
            </a:ext>
          </a:extLst>
        </xdr:cNvPr>
        <xdr:cNvSpPr/>
      </xdr:nvSpPr>
      <xdr:spPr>
        <a:xfrm rot="16200000">
          <a:off x="24707850" y="8988425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48</xdr:row>
      <xdr:rowOff>76200</xdr:rowOff>
    </xdr:from>
    <xdr:to>
      <xdr:col>31</xdr:col>
      <xdr:colOff>0</xdr:colOff>
      <xdr:row>48</xdr:row>
      <xdr:rowOff>76200</xdr:rowOff>
    </xdr:to>
    <xdr:sp macro="" textlink="">
      <xdr:nvSpPr>
        <xdr:cNvPr id="57" name="Line 1026">
          <a:extLst>
            <a:ext uri="{FF2B5EF4-FFF2-40B4-BE49-F238E27FC236}">
              <a16:creationId xmlns:a16="http://schemas.microsoft.com/office/drawing/2014/main" id="{1FBFB0BC-FB75-4B7B-9759-2F36A2069BA9}"/>
            </a:ext>
          </a:extLst>
        </xdr:cNvPr>
        <xdr:cNvSpPr>
          <a:spLocks noChangeShapeType="1"/>
        </xdr:cNvSpPr>
      </xdr:nvSpPr>
      <xdr:spPr bwMode="auto">
        <a:xfrm>
          <a:off x="23110825" y="906780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45</xdr:row>
      <xdr:rowOff>76200</xdr:rowOff>
    </xdr:from>
    <xdr:to>
      <xdr:col>29</xdr:col>
      <xdr:colOff>0</xdr:colOff>
      <xdr:row>48</xdr:row>
      <xdr:rowOff>76200</xdr:rowOff>
    </xdr:to>
    <xdr:sp macro="" textlink="">
      <xdr:nvSpPr>
        <xdr:cNvPr id="58" name="Line 1027">
          <a:extLst>
            <a:ext uri="{FF2B5EF4-FFF2-40B4-BE49-F238E27FC236}">
              <a16:creationId xmlns:a16="http://schemas.microsoft.com/office/drawing/2014/main" id="{82DC2A5B-2FE3-4863-9E77-8389EBE13633}"/>
            </a:ext>
          </a:extLst>
        </xdr:cNvPr>
        <xdr:cNvSpPr>
          <a:spLocks noChangeShapeType="1"/>
        </xdr:cNvSpPr>
      </xdr:nvSpPr>
      <xdr:spPr bwMode="auto">
        <a:xfrm>
          <a:off x="22313900" y="8505825"/>
          <a:ext cx="7969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49</xdr:row>
      <xdr:rowOff>0</xdr:rowOff>
    </xdr:from>
    <xdr:ext cx="158750" cy="152400"/>
    <xdr:sp macro="" textlink="">
      <xdr:nvSpPr>
        <xdr:cNvPr id="59" name="Circle 18">
          <a:extLst>
            <a:ext uri="{FF2B5EF4-FFF2-40B4-BE49-F238E27FC236}">
              <a16:creationId xmlns:a16="http://schemas.microsoft.com/office/drawing/2014/main" id="{430822C8-8D3E-4467-BBE5-F72A648CE7F6}"/>
            </a:ext>
          </a:extLst>
        </xdr:cNvPr>
        <xdr:cNvSpPr/>
      </xdr:nvSpPr>
      <xdr:spPr>
        <a:xfrm>
          <a:off x="18329275" y="917892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49</xdr:row>
      <xdr:rowOff>76200</xdr:rowOff>
    </xdr:from>
    <xdr:to>
      <xdr:col>23</xdr:col>
      <xdr:colOff>0</xdr:colOff>
      <xdr:row>49</xdr:row>
      <xdr:rowOff>76200</xdr:rowOff>
    </xdr:to>
    <xdr:sp macro="" textlink="">
      <xdr:nvSpPr>
        <xdr:cNvPr id="60" name="Line 1028">
          <a:extLst>
            <a:ext uri="{FF2B5EF4-FFF2-40B4-BE49-F238E27FC236}">
              <a16:creationId xmlns:a16="http://schemas.microsoft.com/office/drawing/2014/main" id="{D9AF5803-C19C-4A4D-8150-7D8E1DA67424}"/>
            </a:ext>
          </a:extLst>
        </xdr:cNvPr>
        <xdr:cNvSpPr>
          <a:spLocks noChangeShapeType="1"/>
        </xdr:cNvSpPr>
      </xdr:nvSpPr>
      <xdr:spPr bwMode="auto">
        <a:xfrm>
          <a:off x="16735425" y="92551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0</xdr:colOff>
      <xdr:row>49</xdr:row>
      <xdr:rowOff>76200</xdr:rowOff>
    </xdr:from>
    <xdr:to>
      <xdr:col>21</xdr:col>
      <xdr:colOff>0</xdr:colOff>
      <xdr:row>53</xdr:row>
      <xdr:rowOff>76200</xdr:rowOff>
    </xdr:to>
    <xdr:sp macro="" textlink="">
      <xdr:nvSpPr>
        <xdr:cNvPr id="61" name="Line 1029">
          <a:extLst>
            <a:ext uri="{FF2B5EF4-FFF2-40B4-BE49-F238E27FC236}">
              <a16:creationId xmlns:a16="http://schemas.microsoft.com/office/drawing/2014/main" id="{DF2E9729-1433-4315-BD21-BA87166ACA7F}"/>
            </a:ext>
          </a:extLst>
        </xdr:cNvPr>
        <xdr:cNvSpPr>
          <a:spLocks noChangeShapeType="1"/>
        </xdr:cNvSpPr>
      </xdr:nvSpPr>
      <xdr:spPr bwMode="auto">
        <a:xfrm flipV="1">
          <a:off x="15938500" y="9255125"/>
          <a:ext cx="7969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31</xdr:col>
      <xdr:colOff>0</xdr:colOff>
      <xdr:row>43</xdr:row>
      <xdr:rowOff>0</xdr:rowOff>
    </xdr:from>
    <xdr:ext cx="158750" cy="152400"/>
    <xdr:sp macro="" textlink="">
      <xdr:nvSpPr>
        <xdr:cNvPr id="62" name="Triangle 19">
          <a:extLst>
            <a:ext uri="{FF2B5EF4-FFF2-40B4-BE49-F238E27FC236}">
              <a16:creationId xmlns:a16="http://schemas.microsoft.com/office/drawing/2014/main" id="{FF9A2D32-5A1C-4BE9-8546-932762356FAA}"/>
            </a:ext>
          </a:extLst>
        </xdr:cNvPr>
        <xdr:cNvSpPr/>
      </xdr:nvSpPr>
      <xdr:spPr>
        <a:xfrm rot="16200000">
          <a:off x="24707850" y="8051800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29</xdr:col>
      <xdr:colOff>0</xdr:colOff>
      <xdr:row>43</xdr:row>
      <xdr:rowOff>76200</xdr:rowOff>
    </xdr:from>
    <xdr:to>
      <xdr:col>31</xdr:col>
      <xdr:colOff>0</xdr:colOff>
      <xdr:row>43</xdr:row>
      <xdr:rowOff>76200</xdr:rowOff>
    </xdr:to>
    <xdr:sp macro="" textlink="">
      <xdr:nvSpPr>
        <xdr:cNvPr id="63" name="Line 1030">
          <a:extLst>
            <a:ext uri="{FF2B5EF4-FFF2-40B4-BE49-F238E27FC236}">
              <a16:creationId xmlns:a16="http://schemas.microsoft.com/office/drawing/2014/main" id="{14D9CE6E-393B-4A68-A905-25DFA1384E22}"/>
            </a:ext>
          </a:extLst>
        </xdr:cNvPr>
        <xdr:cNvSpPr>
          <a:spLocks noChangeShapeType="1"/>
        </xdr:cNvSpPr>
      </xdr:nvSpPr>
      <xdr:spPr bwMode="auto">
        <a:xfrm>
          <a:off x="23110825" y="81311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43</xdr:row>
      <xdr:rowOff>76200</xdr:rowOff>
    </xdr:from>
    <xdr:to>
      <xdr:col>29</xdr:col>
      <xdr:colOff>0</xdr:colOff>
      <xdr:row>45</xdr:row>
      <xdr:rowOff>76200</xdr:rowOff>
    </xdr:to>
    <xdr:sp macro="" textlink="">
      <xdr:nvSpPr>
        <xdr:cNvPr id="64" name="Line 1031">
          <a:extLst>
            <a:ext uri="{FF2B5EF4-FFF2-40B4-BE49-F238E27FC236}">
              <a16:creationId xmlns:a16="http://schemas.microsoft.com/office/drawing/2014/main" id="{33715880-0BBD-4BDD-A5CE-BBE73D475A18}"/>
            </a:ext>
          </a:extLst>
        </xdr:cNvPr>
        <xdr:cNvSpPr>
          <a:spLocks noChangeShapeType="1"/>
        </xdr:cNvSpPr>
      </xdr:nvSpPr>
      <xdr:spPr bwMode="auto">
        <a:xfrm flipV="1">
          <a:off x="22313900" y="8131175"/>
          <a:ext cx="7969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58</xdr:row>
      <xdr:rowOff>0</xdr:rowOff>
    </xdr:from>
    <xdr:ext cx="158750" cy="152400"/>
    <xdr:sp macro="" textlink="">
      <xdr:nvSpPr>
        <xdr:cNvPr id="65" name="Triangle 20">
          <a:extLst>
            <a:ext uri="{FF2B5EF4-FFF2-40B4-BE49-F238E27FC236}">
              <a16:creationId xmlns:a16="http://schemas.microsoft.com/office/drawing/2014/main" id="{C7546952-EA61-4C13-B40B-78C00E88B083}"/>
            </a:ext>
          </a:extLst>
        </xdr:cNvPr>
        <xdr:cNvSpPr/>
      </xdr:nvSpPr>
      <xdr:spPr>
        <a:xfrm rot="16200000">
          <a:off x="18332450" y="10861675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24</xdr:col>
      <xdr:colOff>0</xdr:colOff>
      <xdr:row>58</xdr:row>
      <xdr:rowOff>76200</xdr:rowOff>
    </xdr:from>
    <xdr:to>
      <xdr:col>31</xdr:col>
      <xdr:colOff>0</xdr:colOff>
      <xdr:row>58</xdr:row>
      <xdr:rowOff>76200</xdr:rowOff>
    </xdr:to>
    <xdr:sp macro="" textlink="">
      <xdr:nvSpPr>
        <xdr:cNvPr id="66" name="Line 1032">
          <a:extLst>
            <a:ext uri="{FF2B5EF4-FFF2-40B4-BE49-F238E27FC236}">
              <a16:creationId xmlns:a16="http://schemas.microsoft.com/office/drawing/2014/main" id="{CEB73535-8A1F-430E-AD91-07E4B1AA3146}"/>
            </a:ext>
          </a:extLst>
        </xdr:cNvPr>
        <xdr:cNvSpPr>
          <a:spLocks noChangeShapeType="1"/>
        </xdr:cNvSpPr>
      </xdr:nvSpPr>
      <xdr:spPr bwMode="auto">
        <a:xfrm>
          <a:off x="19126200" y="10941050"/>
          <a:ext cx="5578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58</xdr:row>
      <xdr:rowOff>76200</xdr:rowOff>
    </xdr:from>
    <xdr:to>
      <xdr:col>23</xdr:col>
      <xdr:colOff>0</xdr:colOff>
      <xdr:row>58</xdr:row>
      <xdr:rowOff>76200</xdr:rowOff>
    </xdr:to>
    <xdr:sp macro="" textlink="">
      <xdr:nvSpPr>
        <xdr:cNvPr id="67" name="Line 1033">
          <a:extLst>
            <a:ext uri="{FF2B5EF4-FFF2-40B4-BE49-F238E27FC236}">
              <a16:creationId xmlns:a16="http://schemas.microsoft.com/office/drawing/2014/main" id="{4DC17D30-E7B3-46E8-920D-145CA39C7416}"/>
            </a:ext>
          </a:extLst>
        </xdr:cNvPr>
        <xdr:cNvSpPr>
          <a:spLocks noChangeShapeType="1"/>
        </xdr:cNvSpPr>
      </xdr:nvSpPr>
      <xdr:spPr bwMode="auto">
        <a:xfrm>
          <a:off x="16735425" y="1094105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0</xdr:colOff>
      <xdr:row>53</xdr:row>
      <xdr:rowOff>76200</xdr:rowOff>
    </xdr:from>
    <xdr:to>
      <xdr:col>21</xdr:col>
      <xdr:colOff>0</xdr:colOff>
      <xdr:row>58</xdr:row>
      <xdr:rowOff>76200</xdr:rowOff>
    </xdr:to>
    <xdr:sp macro="" textlink="">
      <xdr:nvSpPr>
        <xdr:cNvPr id="68" name="Line 1034">
          <a:extLst>
            <a:ext uri="{FF2B5EF4-FFF2-40B4-BE49-F238E27FC236}">
              <a16:creationId xmlns:a16="http://schemas.microsoft.com/office/drawing/2014/main" id="{E3585686-7182-45D6-B829-D5E24F83EF3B}"/>
            </a:ext>
          </a:extLst>
        </xdr:cNvPr>
        <xdr:cNvSpPr>
          <a:spLocks noChangeShapeType="1"/>
        </xdr:cNvSpPr>
      </xdr:nvSpPr>
      <xdr:spPr bwMode="auto">
        <a:xfrm>
          <a:off x="15938500" y="10004425"/>
          <a:ext cx="796925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27</xdr:col>
      <xdr:colOff>0</xdr:colOff>
      <xdr:row>45</xdr:row>
      <xdr:rowOff>0</xdr:rowOff>
    </xdr:from>
    <xdr:ext cx="158750" cy="152400"/>
    <xdr:sp macro="" textlink="">
      <xdr:nvSpPr>
        <xdr:cNvPr id="69" name="Circle 21">
          <a:extLst>
            <a:ext uri="{FF2B5EF4-FFF2-40B4-BE49-F238E27FC236}">
              <a16:creationId xmlns:a16="http://schemas.microsoft.com/office/drawing/2014/main" id="{2787FA9B-A0F6-4CDB-AC5B-84D9E4DB3171}"/>
            </a:ext>
          </a:extLst>
        </xdr:cNvPr>
        <xdr:cNvSpPr/>
      </xdr:nvSpPr>
      <xdr:spPr>
        <a:xfrm>
          <a:off x="21516975" y="842962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25</xdr:col>
      <xdr:colOff>0</xdr:colOff>
      <xdr:row>45</xdr:row>
      <xdr:rowOff>76200</xdr:rowOff>
    </xdr:from>
    <xdr:to>
      <xdr:col>27</xdr:col>
      <xdr:colOff>0</xdr:colOff>
      <xdr:row>45</xdr:row>
      <xdr:rowOff>76200</xdr:rowOff>
    </xdr:to>
    <xdr:sp macro="" textlink="">
      <xdr:nvSpPr>
        <xdr:cNvPr id="70" name="Line 1035">
          <a:extLst>
            <a:ext uri="{FF2B5EF4-FFF2-40B4-BE49-F238E27FC236}">
              <a16:creationId xmlns:a16="http://schemas.microsoft.com/office/drawing/2014/main" id="{5DDC951F-21CE-478A-B62D-03AFEE6AFBDF}"/>
            </a:ext>
          </a:extLst>
        </xdr:cNvPr>
        <xdr:cNvSpPr>
          <a:spLocks noChangeShapeType="1"/>
        </xdr:cNvSpPr>
      </xdr:nvSpPr>
      <xdr:spPr bwMode="auto">
        <a:xfrm>
          <a:off x="19923125" y="85058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0</xdr:colOff>
      <xdr:row>45</xdr:row>
      <xdr:rowOff>76200</xdr:rowOff>
    </xdr:from>
    <xdr:to>
      <xdr:col>25</xdr:col>
      <xdr:colOff>0</xdr:colOff>
      <xdr:row>49</xdr:row>
      <xdr:rowOff>76200</xdr:rowOff>
    </xdr:to>
    <xdr:sp macro="" textlink="">
      <xdr:nvSpPr>
        <xdr:cNvPr id="71" name="Line 1036">
          <a:extLst>
            <a:ext uri="{FF2B5EF4-FFF2-40B4-BE49-F238E27FC236}">
              <a16:creationId xmlns:a16="http://schemas.microsoft.com/office/drawing/2014/main" id="{F579AD28-B10C-4C9E-8566-FCD43162912F}"/>
            </a:ext>
          </a:extLst>
        </xdr:cNvPr>
        <xdr:cNvSpPr>
          <a:spLocks noChangeShapeType="1"/>
        </xdr:cNvSpPr>
      </xdr:nvSpPr>
      <xdr:spPr bwMode="auto">
        <a:xfrm flipV="1">
          <a:off x="19126200" y="8505825"/>
          <a:ext cx="7969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27</xdr:col>
      <xdr:colOff>0</xdr:colOff>
      <xdr:row>53</xdr:row>
      <xdr:rowOff>0</xdr:rowOff>
    </xdr:from>
    <xdr:ext cx="158750" cy="152400"/>
    <xdr:sp macro="" textlink="">
      <xdr:nvSpPr>
        <xdr:cNvPr id="72" name="Triangle 22">
          <a:extLst>
            <a:ext uri="{FF2B5EF4-FFF2-40B4-BE49-F238E27FC236}">
              <a16:creationId xmlns:a16="http://schemas.microsoft.com/office/drawing/2014/main" id="{ECB54427-F174-491B-9C36-7B56BD66E670}"/>
            </a:ext>
          </a:extLst>
        </xdr:cNvPr>
        <xdr:cNvSpPr/>
      </xdr:nvSpPr>
      <xdr:spPr>
        <a:xfrm rot="16200000">
          <a:off x="21520150" y="9925050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28</xdr:col>
      <xdr:colOff>0</xdr:colOff>
      <xdr:row>53</xdr:row>
      <xdr:rowOff>76200</xdr:rowOff>
    </xdr:from>
    <xdr:to>
      <xdr:col>31</xdr:col>
      <xdr:colOff>0</xdr:colOff>
      <xdr:row>53</xdr:row>
      <xdr:rowOff>76200</xdr:rowOff>
    </xdr:to>
    <xdr:sp macro="" textlink="">
      <xdr:nvSpPr>
        <xdr:cNvPr id="73" name="Line 1037">
          <a:extLst>
            <a:ext uri="{FF2B5EF4-FFF2-40B4-BE49-F238E27FC236}">
              <a16:creationId xmlns:a16="http://schemas.microsoft.com/office/drawing/2014/main" id="{FE2E5559-3CAC-4412-A213-5684986F894C}"/>
            </a:ext>
          </a:extLst>
        </xdr:cNvPr>
        <xdr:cNvSpPr>
          <a:spLocks noChangeShapeType="1"/>
        </xdr:cNvSpPr>
      </xdr:nvSpPr>
      <xdr:spPr bwMode="auto">
        <a:xfrm>
          <a:off x="22313900" y="10004425"/>
          <a:ext cx="2390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53</xdr:row>
      <xdr:rowOff>76200</xdr:rowOff>
    </xdr:from>
    <xdr:to>
      <xdr:col>27</xdr:col>
      <xdr:colOff>0</xdr:colOff>
      <xdr:row>53</xdr:row>
      <xdr:rowOff>76200</xdr:rowOff>
    </xdr:to>
    <xdr:sp macro="" textlink="">
      <xdr:nvSpPr>
        <xdr:cNvPr id="74" name="Line 1038">
          <a:extLst>
            <a:ext uri="{FF2B5EF4-FFF2-40B4-BE49-F238E27FC236}">
              <a16:creationId xmlns:a16="http://schemas.microsoft.com/office/drawing/2014/main" id="{6D61606D-A954-4DA9-89D5-686B7659BE4B}"/>
            </a:ext>
          </a:extLst>
        </xdr:cNvPr>
        <xdr:cNvSpPr>
          <a:spLocks noChangeShapeType="1"/>
        </xdr:cNvSpPr>
      </xdr:nvSpPr>
      <xdr:spPr bwMode="auto">
        <a:xfrm>
          <a:off x="19923125" y="100044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0</xdr:colOff>
      <xdr:row>49</xdr:row>
      <xdr:rowOff>76200</xdr:rowOff>
    </xdr:from>
    <xdr:to>
      <xdr:col>25</xdr:col>
      <xdr:colOff>0</xdr:colOff>
      <xdr:row>53</xdr:row>
      <xdr:rowOff>76200</xdr:rowOff>
    </xdr:to>
    <xdr:sp macro="" textlink="">
      <xdr:nvSpPr>
        <xdr:cNvPr id="75" name="Line 1039">
          <a:extLst>
            <a:ext uri="{FF2B5EF4-FFF2-40B4-BE49-F238E27FC236}">
              <a16:creationId xmlns:a16="http://schemas.microsoft.com/office/drawing/2014/main" id="{EB7BE7C3-8657-446B-B6E1-C088931EC9D5}"/>
            </a:ext>
          </a:extLst>
        </xdr:cNvPr>
        <xdr:cNvSpPr>
          <a:spLocks noChangeShapeType="1"/>
        </xdr:cNvSpPr>
      </xdr:nvSpPr>
      <xdr:spPr bwMode="auto">
        <a:xfrm>
          <a:off x="19126200" y="9255125"/>
          <a:ext cx="7969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39</xdr:row>
      <xdr:rowOff>0</xdr:rowOff>
    </xdr:from>
    <xdr:ext cx="158750" cy="152400"/>
    <xdr:sp macro="" textlink="">
      <xdr:nvSpPr>
        <xdr:cNvPr id="76" name="Circle 0">
          <a:extLst>
            <a:ext uri="{FF2B5EF4-FFF2-40B4-BE49-F238E27FC236}">
              <a16:creationId xmlns:a16="http://schemas.microsoft.com/office/drawing/2014/main" id="{FF7531DD-B9BF-41C4-9217-959442B7E907}"/>
            </a:ext>
          </a:extLst>
        </xdr:cNvPr>
        <xdr:cNvSpPr/>
      </xdr:nvSpPr>
      <xdr:spPr>
        <a:xfrm>
          <a:off x="5578475" y="730567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6</xdr:col>
      <xdr:colOff>0</xdr:colOff>
      <xdr:row>39</xdr:row>
      <xdr:rowOff>76200</xdr:rowOff>
    </xdr:from>
    <xdr:to>
      <xdr:col>7</xdr:col>
      <xdr:colOff>0</xdr:colOff>
      <xdr:row>39</xdr:row>
      <xdr:rowOff>76200</xdr:rowOff>
    </xdr:to>
    <xdr:sp macro="" textlink="">
      <xdr:nvSpPr>
        <xdr:cNvPr id="77" name="Line 1040">
          <a:extLst>
            <a:ext uri="{FF2B5EF4-FFF2-40B4-BE49-F238E27FC236}">
              <a16:creationId xmlns:a16="http://schemas.microsoft.com/office/drawing/2014/main" id="{2E13FDA1-B4E7-4045-9DDF-C6E5AC461265}"/>
            </a:ext>
          </a:extLst>
        </xdr:cNvPr>
        <xdr:cNvSpPr>
          <a:spLocks noChangeShapeType="1"/>
        </xdr:cNvSpPr>
      </xdr:nvSpPr>
      <xdr:spPr bwMode="auto">
        <a:xfrm>
          <a:off x="4781550" y="7381875"/>
          <a:ext cx="79692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17</xdr:row>
      <xdr:rowOff>0</xdr:rowOff>
    </xdr:from>
    <xdr:ext cx="158750" cy="152400"/>
    <xdr:sp macro="" textlink="">
      <xdr:nvSpPr>
        <xdr:cNvPr id="2" name="Square 1">
          <a:extLst>
            <a:ext uri="{FF2B5EF4-FFF2-40B4-BE49-F238E27FC236}">
              <a16:creationId xmlns:a16="http://schemas.microsoft.com/office/drawing/2014/main" id="{274AC508-533A-456F-B2A7-B2588FBC1905}"/>
            </a:ext>
          </a:extLst>
        </xdr:cNvPr>
        <xdr:cNvSpPr/>
      </xdr:nvSpPr>
      <xdr:spPr>
        <a:xfrm>
          <a:off x="8766175" y="3184525"/>
          <a:ext cx="15875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17</xdr:row>
      <xdr:rowOff>76200</xdr:rowOff>
    </xdr:from>
    <xdr:to>
      <xdr:col>11</xdr:col>
      <xdr:colOff>0</xdr:colOff>
      <xdr:row>17</xdr:row>
      <xdr:rowOff>76200</xdr:rowOff>
    </xdr:to>
    <xdr:sp macro="" textlink="">
      <xdr:nvSpPr>
        <xdr:cNvPr id="3" name="Line 46">
          <a:extLst>
            <a:ext uri="{FF2B5EF4-FFF2-40B4-BE49-F238E27FC236}">
              <a16:creationId xmlns:a16="http://schemas.microsoft.com/office/drawing/2014/main" id="{3710DB1A-E0D6-4DCE-8F1B-1A2E3FB8756C}"/>
            </a:ext>
          </a:extLst>
        </xdr:cNvPr>
        <xdr:cNvSpPr>
          <a:spLocks noChangeShapeType="1"/>
        </xdr:cNvSpPr>
      </xdr:nvSpPr>
      <xdr:spPr bwMode="auto">
        <a:xfrm>
          <a:off x="7172325" y="32607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17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4" name="Line 47">
          <a:extLst>
            <a:ext uri="{FF2B5EF4-FFF2-40B4-BE49-F238E27FC236}">
              <a16:creationId xmlns:a16="http://schemas.microsoft.com/office/drawing/2014/main" id="{AD238B2C-46CD-4360-B3ED-CA0DCB2D5666}"/>
            </a:ext>
          </a:extLst>
        </xdr:cNvPr>
        <xdr:cNvSpPr>
          <a:spLocks noChangeShapeType="1"/>
        </xdr:cNvSpPr>
      </xdr:nvSpPr>
      <xdr:spPr bwMode="auto">
        <a:xfrm flipV="1">
          <a:off x="6375400" y="3260725"/>
          <a:ext cx="796925" cy="1873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37</xdr:row>
      <xdr:rowOff>0</xdr:rowOff>
    </xdr:from>
    <xdr:ext cx="158750" cy="152400"/>
    <xdr:sp macro="" textlink="">
      <xdr:nvSpPr>
        <xdr:cNvPr id="5" name="Square 2">
          <a:extLst>
            <a:ext uri="{FF2B5EF4-FFF2-40B4-BE49-F238E27FC236}">
              <a16:creationId xmlns:a16="http://schemas.microsoft.com/office/drawing/2014/main" id="{85721231-E295-418A-95D2-B273B838AC64}"/>
            </a:ext>
          </a:extLst>
        </xdr:cNvPr>
        <xdr:cNvSpPr/>
      </xdr:nvSpPr>
      <xdr:spPr>
        <a:xfrm>
          <a:off x="8766175" y="6931025"/>
          <a:ext cx="15875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37</xdr:row>
      <xdr:rowOff>76200</xdr:rowOff>
    </xdr:from>
    <xdr:to>
      <xdr:col>11</xdr:col>
      <xdr:colOff>0</xdr:colOff>
      <xdr:row>37</xdr:row>
      <xdr:rowOff>76200</xdr:rowOff>
    </xdr:to>
    <xdr:sp macro="" textlink="">
      <xdr:nvSpPr>
        <xdr:cNvPr id="6" name="Line 48">
          <a:extLst>
            <a:ext uri="{FF2B5EF4-FFF2-40B4-BE49-F238E27FC236}">
              <a16:creationId xmlns:a16="http://schemas.microsoft.com/office/drawing/2014/main" id="{02EC3B75-8F5D-4D66-97A7-A2787B4CFB34}"/>
            </a:ext>
          </a:extLst>
        </xdr:cNvPr>
        <xdr:cNvSpPr>
          <a:spLocks noChangeShapeType="1"/>
        </xdr:cNvSpPr>
      </xdr:nvSpPr>
      <xdr:spPr bwMode="auto">
        <a:xfrm>
          <a:off x="7172325" y="70072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27</xdr:row>
      <xdr:rowOff>76200</xdr:rowOff>
    </xdr:from>
    <xdr:to>
      <xdr:col>9</xdr:col>
      <xdr:colOff>0</xdr:colOff>
      <xdr:row>37</xdr:row>
      <xdr:rowOff>76200</xdr:rowOff>
    </xdr:to>
    <xdr:sp macro="" textlink="">
      <xdr:nvSpPr>
        <xdr:cNvPr id="7" name="Line 49">
          <a:extLst>
            <a:ext uri="{FF2B5EF4-FFF2-40B4-BE49-F238E27FC236}">
              <a16:creationId xmlns:a16="http://schemas.microsoft.com/office/drawing/2014/main" id="{035F34BB-625A-4FAC-9C83-172F005A8A4F}"/>
            </a:ext>
          </a:extLst>
        </xdr:cNvPr>
        <xdr:cNvSpPr>
          <a:spLocks noChangeShapeType="1"/>
        </xdr:cNvSpPr>
      </xdr:nvSpPr>
      <xdr:spPr bwMode="auto">
        <a:xfrm>
          <a:off x="6375400" y="5133975"/>
          <a:ext cx="796925" cy="1873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31</xdr:row>
      <xdr:rowOff>0</xdr:rowOff>
    </xdr:from>
    <xdr:ext cx="158750" cy="152400"/>
    <xdr:sp macro="" textlink="">
      <xdr:nvSpPr>
        <xdr:cNvPr id="8" name="Circle 3">
          <a:extLst>
            <a:ext uri="{FF2B5EF4-FFF2-40B4-BE49-F238E27FC236}">
              <a16:creationId xmlns:a16="http://schemas.microsoft.com/office/drawing/2014/main" id="{C3CD1ABE-0186-4205-8911-8F9E00AE6D43}"/>
            </a:ext>
          </a:extLst>
        </xdr:cNvPr>
        <xdr:cNvSpPr/>
      </xdr:nvSpPr>
      <xdr:spPr>
        <a:xfrm>
          <a:off x="11953875" y="580707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31</xdr:row>
      <xdr:rowOff>76200</xdr:rowOff>
    </xdr:from>
    <xdr:to>
      <xdr:col>15</xdr:col>
      <xdr:colOff>0</xdr:colOff>
      <xdr:row>31</xdr:row>
      <xdr:rowOff>76200</xdr:rowOff>
    </xdr:to>
    <xdr:sp macro="" textlink="">
      <xdr:nvSpPr>
        <xdr:cNvPr id="9" name="Line 50">
          <a:extLst>
            <a:ext uri="{FF2B5EF4-FFF2-40B4-BE49-F238E27FC236}">
              <a16:creationId xmlns:a16="http://schemas.microsoft.com/office/drawing/2014/main" id="{561C2571-3F3B-449A-8377-3E441D9AB116}"/>
            </a:ext>
          </a:extLst>
        </xdr:cNvPr>
        <xdr:cNvSpPr>
          <a:spLocks noChangeShapeType="1"/>
        </xdr:cNvSpPr>
      </xdr:nvSpPr>
      <xdr:spPr bwMode="auto">
        <a:xfrm>
          <a:off x="10360025" y="58832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31</xdr:row>
      <xdr:rowOff>76200</xdr:rowOff>
    </xdr:from>
    <xdr:to>
      <xdr:col>13</xdr:col>
      <xdr:colOff>0</xdr:colOff>
      <xdr:row>37</xdr:row>
      <xdr:rowOff>76200</xdr:rowOff>
    </xdr:to>
    <xdr:sp macro="" textlink="">
      <xdr:nvSpPr>
        <xdr:cNvPr id="10" name="Line 51">
          <a:extLst>
            <a:ext uri="{FF2B5EF4-FFF2-40B4-BE49-F238E27FC236}">
              <a16:creationId xmlns:a16="http://schemas.microsoft.com/office/drawing/2014/main" id="{2E6908A5-A715-4A33-8490-8BD4FF26691C}"/>
            </a:ext>
          </a:extLst>
        </xdr:cNvPr>
        <xdr:cNvSpPr>
          <a:spLocks noChangeShapeType="1"/>
        </xdr:cNvSpPr>
      </xdr:nvSpPr>
      <xdr:spPr bwMode="auto">
        <a:xfrm flipV="1">
          <a:off x="9563100" y="5883275"/>
          <a:ext cx="796925" cy="1123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43</xdr:row>
      <xdr:rowOff>0</xdr:rowOff>
    </xdr:from>
    <xdr:ext cx="158750" cy="152400"/>
    <xdr:sp macro="" textlink="">
      <xdr:nvSpPr>
        <xdr:cNvPr id="11" name="Triangle 4">
          <a:extLst>
            <a:ext uri="{FF2B5EF4-FFF2-40B4-BE49-F238E27FC236}">
              <a16:creationId xmlns:a16="http://schemas.microsoft.com/office/drawing/2014/main" id="{E1763DF5-5BDF-4DF8-A3BE-7E28365C9197}"/>
            </a:ext>
          </a:extLst>
        </xdr:cNvPr>
        <xdr:cNvSpPr/>
      </xdr:nvSpPr>
      <xdr:spPr>
        <a:xfrm rot="16200000">
          <a:off x="11957050" y="8051800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16</xdr:col>
      <xdr:colOff>0</xdr:colOff>
      <xdr:row>43</xdr:row>
      <xdr:rowOff>76200</xdr:rowOff>
    </xdr:from>
    <xdr:to>
      <xdr:col>23</xdr:col>
      <xdr:colOff>0</xdr:colOff>
      <xdr:row>43</xdr:row>
      <xdr:rowOff>76200</xdr:rowOff>
    </xdr:to>
    <xdr:sp macro="" textlink="">
      <xdr:nvSpPr>
        <xdr:cNvPr id="12" name="Line 52">
          <a:extLst>
            <a:ext uri="{FF2B5EF4-FFF2-40B4-BE49-F238E27FC236}">
              <a16:creationId xmlns:a16="http://schemas.microsoft.com/office/drawing/2014/main" id="{8123FA74-5B55-4FE6-941E-40FD1B62D71A}"/>
            </a:ext>
          </a:extLst>
        </xdr:cNvPr>
        <xdr:cNvSpPr>
          <a:spLocks noChangeShapeType="1"/>
        </xdr:cNvSpPr>
      </xdr:nvSpPr>
      <xdr:spPr bwMode="auto">
        <a:xfrm>
          <a:off x="12750800" y="8131175"/>
          <a:ext cx="5578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43</xdr:row>
      <xdr:rowOff>76200</xdr:rowOff>
    </xdr:from>
    <xdr:to>
      <xdr:col>15</xdr:col>
      <xdr:colOff>0</xdr:colOff>
      <xdr:row>43</xdr:row>
      <xdr:rowOff>76200</xdr:rowOff>
    </xdr:to>
    <xdr:sp macro="" textlink="">
      <xdr:nvSpPr>
        <xdr:cNvPr id="13" name="Line 53">
          <a:extLst>
            <a:ext uri="{FF2B5EF4-FFF2-40B4-BE49-F238E27FC236}">
              <a16:creationId xmlns:a16="http://schemas.microsoft.com/office/drawing/2014/main" id="{A782EDF1-7697-4B2B-8A7E-79049EAFA3CB}"/>
            </a:ext>
          </a:extLst>
        </xdr:cNvPr>
        <xdr:cNvSpPr>
          <a:spLocks noChangeShapeType="1"/>
        </xdr:cNvSpPr>
      </xdr:nvSpPr>
      <xdr:spPr bwMode="auto">
        <a:xfrm>
          <a:off x="10360025" y="81311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37</xdr:row>
      <xdr:rowOff>76200</xdr:rowOff>
    </xdr:from>
    <xdr:to>
      <xdr:col>13</xdr:col>
      <xdr:colOff>0</xdr:colOff>
      <xdr:row>43</xdr:row>
      <xdr:rowOff>76200</xdr:rowOff>
    </xdr:to>
    <xdr:sp macro="" textlink="">
      <xdr:nvSpPr>
        <xdr:cNvPr id="14" name="Line 54">
          <a:extLst>
            <a:ext uri="{FF2B5EF4-FFF2-40B4-BE49-F238E27FC236}">
              <a16:creationId xmlns:a16="http://schemas.microsoft.com/office/drawing/2014/main" id="{4DE76A1C-EA75-4B33-9ECD-3D924A4B4BD2}"/>
            </a:ext>
          </a:extLst>
        </xdr:cNvPr>
        <xdr:cNvSpPr>
          <a:spLocks noChangeShapeType="1"/>
        </xdr:cNvSpPr>
      </xdr:nvSpPr>
      <xdr:spPr bwMode="auto">
        <a:xfrm>
          <a:off x="9563100" y="7007225"/>
          <a:ext cx="796925" cy="1123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35</xdr:row>
      <xdr:rowOff>0</xdr:rowOff>
    </xdr:from>
    <xdr:ext cx="158750" cy="152400"/>
    <xdr:sp macro="" textlink="">
      <xdr:nvSpPr>
        <xdr:cNvPr id="15" name="Circle 5">
          <a:extLst>
            <a:ext uri="{FF2B5EF4-FFF2-40B4-BE49-F238E27FC236}">
              <a16:creationId xmlns:a16="http://schemas.microsoft.com/office/drawing/2014/main" id="{8E8F8ED5-0209-4574-9C98-2D9E249AD96C}"/>
            </a:ext>
          </a:extLst>
        </xdr:cNvPr>
        <xdr:cNvSpPr/>
      </xdr:nvSpPr>
      <xdr:spPr>
        <a:xfrm>
          <a:off x="15141575" y="655637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35</xdr:row>
      <xdr:rowOff>76200</xdr:rowOff>
    </xdr:from>
    <xdr:to>
      <xdr:col>19</xdr:col>
      <xdr:colOff>0</xdr:colOff>
      <xdr:row>35</xdr:row>
      <xdr:rowOff>76200</xdr:rowOff>
    </xdr:to>
    <xdr:sp macro="" textlink="">
      <xdr:nvSpPr>
        <xdr:cNvPr id="16" name="Line 55">
          <a:extLst>
            <a:ext uri="{FF2B5EF4-FFF2-40B4-BE49-F238E27FC236}">
              <a16:creationId xmlns:a16="http://schemas.microsoft.com/office/drawing/2014/main" id="{9FDEE434-696A-4BEF-A94D-17EEEBD362C3}"/>
            </a:ext>
          </a:extLst>
        </xdr:cNvPr>
        <xdr:cNvSpPr>
          <a:spLocks noChangeShapeType="1"/>
        </xdr:cNvSpPr>
      </xdr:nvSpPr>
      <xdr:spPr bwMode="auto">
        <a:xfrm>
          <a:off x="13547725" y="66325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31</xdr:row>
      <xdr:rowOff>76200</xdr:rowOff>
    </xdr:from>
    <xdr:to>
      <xdr:col>17</xdr:col>
      <xdr:colOff>0</xdr:colOff>
      <xdr:row>35</xdr:row>
      <xdr:rowOff>76200</xdr:rowOff>
    </xdr:to>
    <xdr:sp macro="" textlink="">
      <xdr:nvSpPr>
        <xdr:cNvPr id="17" name="Line 56">
          <a:extLst>
            <a:ext uri="{FF2B5EF4-FFF2-40B4-BE49-F238E27FC236}">
              <a16:creationId xmlns:a16="http://schemas.microsoft.com/office/drawing/2014/main" id="{74767DF3-40C0-4D9C-B64B-0BA8D00F987A}"/>
            </a:ext>
          </a:extLst>
        </xdr:cNvPr>
        <xdr:cNvSpPr>
          <a:spLocks noChangeShapeType="1"/>
        </xdr:cNvSpPr>
      </xdr:nvSpPr>
      <xdr:spPr bwMode="auto">
        <a:xfrm>
          <a:off x="12750800" y="5883275"/>
          <a:ext cx="7969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28</xdr:row>
      <xdr:rowOff>0</xdr:rowOff>
    </xdr:from>
    <xdr:ext cx="158750" cy="152400"/>
    <xdr:sp macro="" textlink="">
      <xdr:nvSpPr>
        <xdr:cNvPr id="18" name="Triangle 6">
          <a:extLst>
            <a:ext uri="{FF2B5EF4-FFF2-40B4-BE49-F238E27FC236}">
              <a16:creationId xmlns:a16="http://schemas.microsoft.com/office/drawing/2014/main" id="{19F9EC60-1C89-48AB-91A3-2DB40A78D2F0}"/>
            </a:ext>
          </a:extLst>
        </xdr:cNvPr>
        <xdr:cNvSpPr/>
      </xdr:nvSpPr>
      <xdr:spPr>
        <a:xfrm rot="16200000">
          <a:off x="15144750" y="5241925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20</xdr:col>
      <xdr:colOff>0</xdr:colOff>
      <xdr:row>28</xdr:row>
      <xdr:rowOff>76200</xdr:rowOff>
    </xdr:from>
    <xdr:to>
      <xdr:col>23</xdr:col>
      <xdr:colOff>0</xdr:colOff>
      <xdr:row>28</xdr:row>
      <xdr:rowOff>76200</xdr:rowOff>
    </xdr:to>
    <xdr:sp macro="" textlink="">
      <xdr:nvSpPr>
        <xdr:cNvPr id="19" name="Line 57">
          <a:extLst>
            <a:ext uri="{FF2B5EF4-FFF2-40B4-BE49-F238E27FC236}">
              <a16:creationId xmlns:a16="http://schemas.microsoft.com/office/drawing/2014/main" id="{7C4B3FCF-7E7B-4DF3-B3B6-75DDD31058B5}"/>
            </a:ext>
          </a:extLst>
        </xdr:cNvPr>
        <xdr:cNvSpPr>
          <a:spLocks noChangeShapeType="1"/>
        </xdr:cNvSpPr>
      </xdr:nvSpPr>
      <xdr:spPr bwMode="auto">
        <a:xfrm>
          <a:off x="15938500" y="5321300"/>
          <a:ext cx="2390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28</xdr:row>
      <xdr:rowOff>76200</xdr:rowOff>
    </xdr:from>
    <xdr:to>
      <xdr:col>19</xdr:col>
      <xdr:colOff>0</xdr:colOff>
      <xdr:row>28</xdr:row>
      <xdr:rowOff>76200</xdr:rowOff>
    </xdr:to>
    <xdr:sp macro="" textlink="">
      <xdr:nvSpPr>
        <xdr:cNvPr id="20" name="Line 58">
          <a:extLst>
            <a:ext uri="{FF2B5EF4-FFF2-40B4-BE49-F238E27FC236}">
              <a16:creationId xmlns:a16="http://schemas.microsoft.com/office/drawing/2014/main" id="{D6CDCA37-1D75-4C3C-B37C-ACB2A3D50066}"/>
            </a:ext>
          </a:extLst>
        </xdr:cNvPr>
        <xdr:cNvSpPr>
          <a:spLocks noChangeShapeType="1"/>
        </xdr:cNvSpPr>
      </xdr:nvSpPr>
      <xdr:spPr bwMode="auto">
        <a:xfrm>
          <a:off x="13547725" y="532130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28</xdr:row>
      <xdr:rowOff>76200</xdr:rowOff>
    </xdr:from>
    <xdr:to>
      <xdr:col>17</xdr:col>
      <xdr:colOff>0</xdr:colOff>
      <xdr:row>31</xdr:row>
      <xdr:rowOff>76200</xdr:rowOff>
    </xdr:to>
    <xdr:sp macro="" textlink="">
      <xdr:nvSpPr>
        <xdr:cNvPr id="21" name="Line 59">
          <a:extLst>
            <a:ext uri="{FF2B5EF4-FFF2-40B4-BE49-F238E27FC236}">
              <a16:creationId xmlns:a16="http://schemas.microsoft.com/office/drawing/2014/main" id="{5E1D4F04-5ADC-4664-8CE1-A58387FC12A1}"/>
            </a:ext>
          </a:extLst>
        </xdr:cNvPr>
        <xdr:cNvSpPr>
          <a:spLocks noChangeShapeType="1"/>
        </xdr:cNvSpPr>
      </xdr:nvSpPr>
      <xdr:spPr bwMode="auto">
        <a:xfrm flipV="1">
          <a:off x="12750800" y="5321300"/>
          <a:ext cx="7969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11</xdr:row>
      <xdr:rowOff>0</xdr:rowOff>
    </xdr:from>
    <xdr:ext cx="158750" cy="152400"/>
    <xdr:sp macro="" textlink="">
      <xdr:nvSpPr>
        <xdr:cNvPr id="22" name="Circle 7">
          <a:extLst>
            <a:ext uri="{FF2B5EF4-FFF2-40B4-BE49-F238E27FC236}">
              <a16:creationId xmlns:a16="http://schemas.microsoft.com/office/drawing/2014/main" id="{D9A6CFB6-13D0-4897-BFD3-36526A34D4E4}"/>
            </a:ext>
          </a:extLst>
        </xdr:cNvPr>
        <xdr:cNvSpPr/>
      </xdr:nvSpPr>
      <xdr:spPr>
        <a:xfrm>
          <a:off x="11953875" y="206057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11</xdr:row>
      <xdr:rowOff>76200</xdr:rowOff>
    </xdr:from>
    <xdr:to>
      <xdr:col>15</xdr:col>
      <xdr:colOff>0</xdr:colOff>
      <xdr:row>11</xdr:row>
      <xdr:rowOff>76200</xdr:rowOff>
    </xdr:to>
    <xdr:sp macro="" textlink="">
      <xdr:nvSpPr>
        <xdr:cNvPr id="23" name="Line 60">
          <a:extLst>
            <a:ext uri="{FF2B5EF4-FFF2-40B4-BE49-F238E27FC236}">
              <a16:creationId xmlns:a16="http://schemas.microsoft.com/office/drawing/2014/main" id="{3AE481B5-DA1C-4555-A0C1-F3491594C4FB}"/>
            </a:ext>
          </a:extLst>
        </xdr:cNvPr>
        <xdr:cNvSpPr>
          <a:spLocks noChangeShapeType="1"/>
        </xdr:cNvSpPr>
      </xdr:nvSpPr>
      <xdr:spPr bwMode="auto">
        <a:xfrm>
          <a:off x="10360025" y="21367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11</xdr:row>
      <xdr:rowOff>76200</xdr:rowOff>
    </xdr:from>
    <xdr:to>
      <xdr:col>13</xdr:col>
      <xdr:colOff>0</xdr:colOff>
      <xdr:row>17</xdr:row>
      <xdr:rowOff>76200</xdr:rowOff>
    </xdr:to>
    <xdr:sp macro="" textlink="">
      <xdr:nvSpPr>
        <xdr:cNvPr id="24" name="Line 61">
          <a:extLst>
            <a:ext uri="{FF2B5EF4-FFF2-40B4-BE49-F238E27FC236}">
              <a16:creationId xmlns:a16="http://schemas.microsoft.com/office/drawing/2014/main" id="{BC533EBE-E5BD-4ECC-984D-248F1114AF09}"/>
            </a:ext>
          </a:extLst>
        </xdr:cNvPr>
        <xdr:cNvSpPr>
          <a:spLocks noChangeShapeType="1"/>
        </xdr:cNvSpPr>
      </xdr:nvSpPr>
      <xdr:spPr bwMode="auto">
        <a:xfrm flipV="1">
          <a:off x="9563100" y="2136775"/>
          <a:ext cx="796925" cy="1123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23</xdr:row>
      <xdr:rowOff>0</xdr:rowOff>
    </xdr:from>
    <xdr:ext cx="158750" cy="152400"/>
    <xdr:sp macro="" textlink="">
      <xdr:nvSpPr>
        <xdr:cNvPr id="25" name="Triangle 8">
          <a:extLst>
            <a:ext uri="{FF2B5EF4-FFF2-40B4-BE49-F238E27FC236}">
              <a16:creationId xmlns:a16="http://schemas.microsoft.com/office/drawing/2014/main" id="{86EABF46-ED0C-484E-B814-5CA4C11BE10E}"/>
            </a:ext>
          </a:extLst>
        </xdr:cNvPr>
        <xdr:cNvSpPr/>
      </xdr:nvSpPr>
      <xdr:spPr>
        <a:xfrm rot="16200000">
          <a:off x="11957050" y="4305300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16</xdr:col>
      <xdr:colOff>0</xdr:colOff>
      <xdr:row>23</xdr:row>
      <xdr:rowOff>76200</xdr:rowOff>
    </xdr:from>
    <xdr:to>
      <xdr:col>23</xdr:col>
      <xdr:colOff>0</xdr:colOff>
      <xdr:row>23</xdr:row>
      <xdr:rowOff>76200</xdr:rowOff>
    </xdr:to>
    <xdr:sp macro="" textlink="">
      <xdr:nvSpPr>
        <xdr:cNvPr id="26" name="Line 62">
          <a:extLst>
            <a:ext uri="{FF2B5EF4-FFF2-40B4-BE49-F238E27FC236}">
              <a16:creationId xmlns:a16="http://schemas.microsoft.com/office/drawing/2014/main" id="{96F4783B-6641-47C8-BBA7-4D320F6911C1}"/>
            </a:ext>
          </a:extLst>
        </xdr:cNvPr>
        <xdr:cNvSpPr>
          <a:spLocks noChangeShapeType="1"/>
        </xdr:cNvSpPr>
      </xdr:nvSpPr>
      <xdr:spPr bwMode="auto">
        <a:xfrm>
          <a:off x="12750800" y="4384675"/>
          <a:ext cx="5578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23</xdr:row>
      <xdr:rowOff>76200</xdr:rowOff>
    </xdr:from>
    <xdr:to>
      <xdr:col>15</xdr:col>
      <xdr:colOff>0</xdr:colOff>
      <xdr:row>23</xdr:row>
      <xdr:rowOff>76200</xdr:rowOff>
    </xdr:to>
    <xdr:sp macro="" textlink="">
      <xdr:nvSpPr>
        <xdr:cNvPr id="27" name="Line 63">
          <a:extLst>
            <a:ext uri="{FF2B5EF4-FFF2-40B4-BE49-F238E27FC236}">
              <a16:creationId xmlns:a16="http://schemas.microsoft.com/office/drawing/2014/main" id="{4D49793F-C78B-445A-8C65-09D9E199C95A}"/>
            </a:ext>
          </a:extLst>
        </xdr:cNvPr>
        <xdr:cNvSpPr>
          <a:spLocks noChangeShapeType="1"/>
        </xdr:cNvSpPr>
      </xdr:nvSpPr>
      <xdr:spPr bwMode="auto">
        <a:xfrm>
          <a:off x="10360025" y="43846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17</xdr:row>
      <xdr:rowOff>76200</xdr:rowOff>
    </xdr:from>
    <xdr:to>
      <xdr:col>13</xdr:col>
      <xdr:colOff>0</xdr:colOff>
      <xdr:row>23</xdr:row>
      <xdr:rowOff>76200</xdr:rowOff>
    </xdr:to>
    <xdr:sp macro="" textlink="">
      <xdr:nvSpPr>
        <xdr:cNvPr id="28" name="Line 64">
          <a:extLst>
            <a:ext uri="{FF2B5EF4-FFF2-40B4-BE49-F238E27FC236}">
              <a16:creationId xmlns:a16="http://schemas.microsoft.com/office/drawing/2014/main" id="{F0AF664F-6C5C-4C50-946B-095405CB8A26}"/>
            </a:ext>
          </a:extLst>
        </xdr:cNvPr>
        <xdr:cNvSpPr>
          <a:spLocks noChangeShapeType="1"/>
        </xdr:cNvSpPr>
      </xdr:nvSpPr>
      <xdr:spPr bwMode="auto">
        <a:xfrm>
          <a:off x="9563100" y="3260725"/>
          <a:ext cx="796925" cy="1123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8</xdr:row>
      <xdr:rowOff>0</xdr:rowOff>
    </xdr:from>
    <xdr:ext cx="158750" cy="152400"/>
    <xdr:sp macro="" textlink="">
      <xdr:nvSpPr>
        <xdr:cNvPr id="29" name="Triangle 9">
          <a:extLst>
            <a:ext uri="{FF2B5EF4-FFF2-40B4-BE49-F238E27FC236}">
              <a16:creationId xmlns:a16="http://schemas.microsoft.com/office/drawing/2014/main" id="{F5D5C55F-5F74-4467-9BDC-F42C8DEB2D58}"/>
            </a:ext>
          </a:extLst>
        </xdr:cNvPr>
        <xdr:cNvSpPr/>
      </xdr:nvSpPr>
      <xdr:spPr>
        <a:xfrm rot="16200000">
          <a:off x="15144750" y="1495425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20</xdr:col>
      <xdr:colOff>0</xdr:colOff>
      <xdr:row>8</xdr:row>
      <xdr:rowOff>76200</xdr:rowOff>
    </xdr:from>
    <xdr:to>
      <xdr:col>23</xdr:col>
      <xdr:colOff>0</xdr:colOff>
      <xdr:row>8</xdr:row>
      <xdr:rowOff>76200</xdr:rowOff>
    </xdr:to>
    <xdr:sp macro="" textlink="">
      <xdr:nvSpPr>
        <xdr:cNvPr id="30" name="Line 65">
          <a:extLst>
            <a:ext uri="{FF2B5EF4-FFF2-40B4-BE49-F238E27FC236}">
              <a16:creationId xmlns:a16="http://schemas.microsoft.com/office/drawing/2014/main" id="{D1340AF9-4020-493D-8C82-28092B4C285E}"/>
            </a:ext>
          </a:extLst>
        </xdr:cNvPr>
        <xdr:cNvSpPr>
          <a:spLocks noChangeShapeType="1"/>
        </xdr:cNvSpPr>
      </xdr:nvSpPr>
      <xdr:spPr bwMode="auto">
        <a:xfrm>
          <a:off x="15938500" y="1574800"/>
          <a:ext cx="2390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8</xdr:row>
      <xdr:rowOff>76200</xdr:rowOff>
    </xdr:from>
    <xdr:to>
      <xdr:col>19</xdr:col>
      <xdr:colOff>0</xdr:colOff>
      <xdr:row>8</xdr:row>
      <xdr:rowOff>76200</xdr:rowOff>
    </xdr:to>
    <xdr:sp macro="" textlink="">
      <xdr:nvSpPr>
        <xdr:cNvPr id="31" name="Line 66">
          <a:extLst>
            <a:ext uri="{FF2B5EF4-FFF2-40B4-BE49-F238E27FC236}">
              <a16:creationId xmlns:a16="http://schemas.microsoft.com/office/drawing/2014/main" id="{116CB710-BF90-4510-AB1F-3636A17DD12D}"/>
            </a:ext>
          </a:extLst>
        </xdr:cNvPr>
        <xdr:cNvSpPr>
          <a:spLocks noChangeShapeType="1"/>
        </xdr:cNvSpPr>
      </xdr:nvSpPr>
      <xdr:spPr bwMode="auto">
        <a:xfrm>
          <a:off x="13547725" y="157480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8</xdr:row>
      <xdr:rowOff>76200</xdr:rowOff>
    </xdr:from>
    <xdr:to>
      <xdr:col>17</xdr:col>
      <xdr:colOff>0</xdr:colOff>
      <xdr:row>11</xdr:row>
      <xdr:rowOff>76200</xdr:rowOff>
    </xdr:to>
    <xdr:sp macro="" textlink="">
      <xdr:nvSpPr>
        <xdr:cNvPr id="32" name="Line 67">
          <a:extLst>
            <a:ext uri="{FF2B5EF4-FFF2-40B4-BE49-F238E27FC236}">
              <a16:creationId xmlns:a16="http://schemas.microsoft.com/office/drawing/2014/main" id="{6DBB5849-3BAB-480E-8E20-274B618F6201}"/>
            </a:ext>
          </a:extLst>
        </xdr:cNvPr>
        <xdr:cNvSpPr>
          <a:spLocks noChangeShapeType="1"/>
        </xdr:cNvSpPr>
      </xdr:nvSpPr>
      <xdr:spPr bwMode="auto">
        <a:xfrm flipV="1">
          <a:off x="12750800" y="1574800"/>
          <a:ext cx="7969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15</xdr:row>
      <xdr:rowOff>0</xdr:rowOff>
    </xdr:from>
    <xdr:ext cx="158750" cy="152400"/>
    <xdr:sp macro="" textlink="">
      <xdr:nvSpPr>
        <xdr:cNvPr id="33" name="Circle 10">
          <a:extLst>
            <a:ext uri="{FF2B5EF4-FFF2-40B4-BE49-F238E27FC236}">
              <a16:creationId xmlns:a16="http://schemas.microsoft.com/office/drawing/2014/main" id="{6576708A-50D4-4FEF-B1DD-40E08E9C8282}"/>
            </a:ext>
          </a:extLst>
        </xdr:cNvPr>
        <xdr:cNvSpPr/>
      </xdr:nvSpPr>
      <xdr:spPr>
        <a:xfrm>
          <a:off x="15141575" y="280987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15</xdr:row>
      <xdr:rowOff>76200</xdr:rowOff>
    </xdr:from>
    <xdr:to>
      <xdr:col>19</xdr:col>
      <xdr:colOff>0</xdr:colOff>
      <xdr:row>15</xdr:row>
      <xdr:rowOff>76200</xdr:rowOff>
    </xdr:to>
    <xdr:sp macro="" textlink="">
      <xdr:nvSpPr>
        <xdr:cNvPr id="34" name="Line 68">
          <a:extLst>
            <a:ext uri="{FF2B5EF4-FFF2-40B4-BE49-F238E27FC236}">
              <a16:creationId xmlns:a16="http://schemas.microsoft.com/office/drawing/2014/main" id="{D3CE67D0-DDF2-42B2-BB16-88A105B2DCF3}"/>
            </a:ext>
          </a:extLst>
        </xdr:cNvPr>
        <xdr:cNvSpPr>
          <a:spLocks noChangeShapeType="1"/>
        </xdr:cNvSpPr>
      </xdr:nvSpPr>
      <xdr:spPr bwMode="auto">
        <a:xfrm>
          <a:off x="13547725" y="288607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11</xdr:row>
      <xdr:rowOff>76200</xdr:rowOff>
    </xdr:from>
    <xdr:to>
      <xdr:col>17</xdr:col>
      <xdr:colOff>0</xdr:colOff>
      <xdr:row>15</xdr:row>
      <xdr:rowOff>76200</xdr:rowOff>
    </xdr:to>
    <xdr:sp macro="" textlink="">
      <xdr:nvSpPr>
        <xdr:cNvPr id="35" name="Line 69">
          <a:extLst>
            <a:ext uri="{FF2B5EF4-FFF2-40B4-BE49-F238E27FC236}">
              <a16:creationId xmlns:a16="http://schemas.microsoft.com/office/drawing/2014/main" id="{DF15D17B-B532-4211-8423-2350761C0625}"/>
            </a:ext>
          </a:extLst>
        </xdr:cNvPr>
        <xdr:cNvSpPr>
          <a:spLocks noChangeShapeType="1"/>
        </xdr:cNvSpPr>
      </xdr:nvSpPr>
      <xdr:spPr bwMode="auto">
        <a:xfrm>
          <a:off x="12750800" y="2136775"/>
          <a:ext cx="796925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33</xdr:row>
      <xdr:rowOff>0</xdr:rowOff>
    </xdr:from>
    <xdr:ext cx="158750" cy="152400"/>
    <xdr:sp macro="" textlink="">
      <xdr:nvSpPr>
        <xdr:cNvPr id="36" name="Triangle 11">
          <a:extLst>
            <a:ext uri="{FF2B5EF4-FFF2-40B4-BE49-F238E27FC236}">
              <a16:creationId xmlns:a16="http://schemas.microsoft.com/office/drawing/2014/main" id="{78063450-BB6D-49A2-8F5F-650FA0BAB357}"/>
            </a:ext>
          </a:extLst>
        </xdr:cNvPr>
        <xdr:cNvSpPr/>
      </xdr:nvSpPr>
      <xdr:spPr>
        <a:xfrm rot="16200000">
          <a:off x="18332450" y="6178550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33</xdr:row>
      <xdr:rowOff>76200</xdr:rowOff>
    </xdr:from>
    <xdr:to>
      <xdr:col>23</xdr:col>
      <xdr:colOff>0</xdr:colOff>
      <xdr:row>33</xdr:row>
      <xdr:rowOff>76200</xdr:rowOff>
    </xdr:to>
    <xdr:sp macro="" textlink="">
      <xdr:nvSpPr>
        <xdr:cNvPr id="37" name="Line 70">
          <a:extLst>
            <a:ext uri="{FF2B5EF4-FFF2-40B4-BE49-F238E27FC236}">
              <a16:creationId xmlns:a16="http://schemas.microsoft.com/office/drawing/2014/main" id="{ADDF8D5B-A56B-48F7-97A4-994844D5E28A}"/>
            </a:ext>
          </a:extLst>
        </xdr:cNvPr>
        <xdr:cNvSpPr>
          <a:spLocks noChangeShapeType="1"/>
        </xdr:cNvSpPr>
      </xdr:nvSpPr>
      <xdr:spPr bwMode="auto">
        <a:xfrm>
          <a:off x="16735425" y="62579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0</xdr:colOff>
      <xdr:row>33</xdr:row>
      <xdr:rowOff>76200</xdr:rowOff>
    </xdr:from>
    <xdr:to>
      <xdr:col>21</xdr:col>
      <xdr:colOff>0</xdr:colOff>
      <xdr:row>35</xdr:row>
      <xdr:rowOff>76200</xdr:rowOff>
    </xdr:to>
    <xdr:sp macro="" textlink="">
      <xdr:nvSpPr>
        <xdr:cNvPr id="38" name="Line 71">
          <a:extLst>
            <a:ext uri="{FF2B5EF4-FFF2-40B4-BE49-F238E27FC236}">
              <a16:creationId xmlns:a16="http://schemas.microsoft.com/office/drawing/2014/main" id="{28867DF4-6DBA-4B31-906D-AA424B98D0C9}"/>
            </a:ext>
          </a:extLst>
        </xdr:cNvPr>
        <xdr:cNvSpPr>
          <a:spLocks noChangeShapeType="1"/>
        </xdr:cNvSpPr>
      </xdr:nvSpPr>
      <xdr:spPr bwMode="auto">
        <a:xfrm flipV="1">
          <a:off x="15938500" y="6257925"/>
          <a:ext cx="7969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13</xdr:row>
      <xdr:rowOff>0</xdr:rowOff>
    </xdr:from>
    <xdr:ext cx="158750" cy="152400"/>
    <xdr:sp macro="" textlink="">
      <xdr:nvSpPr>
        <xdr:cNvPr id="39" name="Triangle 12">
          <a:extLst>
            <a:ext uri="{FF2B5EF4-FFF2-40B4-BE49-F238E27FC236}">
              <a16:creationId xmlns:a16="http://schemas.microsoft.com/office/drawing/2014/main" id="{A8795A06-FA5C-48B8-A047-360169721B40}"/>
            </a:ext>
          </a:extLst>
        </xdr:cNvPr>
        <xdr:cNvSpPr/>
      </xdr:nvSpPr>
      <xdr:spPr>
        <a:xfrm rot="16200000">
          <a:off x="18332450" y="2432050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13</xdr:row>
      <xdr:rowOff>76200</xdr:rowOff>
    </xdr:from>
    <xdr:to>
      <xdr:col>23</xdr:col>
      <xdr:colOff>0</xdr:colOff>
      <xdr:row>13</xdr:row>
      <xdr:rowOff>76200</xdr:rowOff>
    </xdr:to>
    <xdr:sp macro="" textlink="">
      <xdr:nvSpPr>
        <xdr:cNvPr id="40" name="Line 72">
          <a:extLst>
            <a:ext uri="{FF2B5EF4-FFF2-40B4-BE49-F238E27FC236}">
              <a16:creationId xmlns:a16="http://schemas.microsoft.com/office/drawing/2014/main" id="{8736B2F8-A69F-44B0-9844-D408ACA1C1F1}"/>
            </a:ext>
          </a:extLst>
        </xdr:cNvPr>
        <xdr:cNvSpPr>
          <a:spLocks noChangeShapeType="1"/>
        </xdr:cNvSpPr>
      </xdr:nvSpPr>
      <xdr:spPr bwMode="auto">
        <a:xfrm>
          <a:off x="16735425" y="2511425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0</xdr:colOff>
      <xdr:row>13</xdr:row>
      <xdr:rowOff>76200</xdr:rowOff>
    </xdr:from>
    <xdr:to>
      <xdr:col>21</xdr:col>
      <xdr:colOff>0</xdr:colOff>
      <xdr:row>15</xdr:row>
      <xdr:rowOff>76200</xdr:rowOff>
    </xdr:to>
    <xdr:sp macro="" textlink="">
      <xdr:nvSpPr>
        <xdr:cNvPr id="41" name="Line 73">
          <a:extLst>
            <a:ext uri="{FF2B5EF4-FFF2-40B4-BE49-F238E27FC236}">
              <a16:creationId xmlns:a16="http://schemas.microsoft.com/office/drawing/2014/main" id="{AC48183F-6163-4101-9B48-B7E69DA3FCEB}"/>
            </a:ext>
          </a:extLst>
        </xdr:cNvPr>
        <xdr:cNvSpPr>
          <a:spLocks noChangeShapeType="1"/>
        </xdr:cNvSpPr>
      </xdr:nvSpPr>
      <xdr:spPr bwMode="auto">
        <a:xfrm flipV="1">
          <a:off x="15938500" y="2511425"/>
          <a:ext cx="796925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38</xdr:row>
      <xdr:rowOff>0</xdr:rowOff>
    </xdr:from>
    <xdr:ext cx="158750" cy="152400"/>
    <xdr:sp macro="" textlink="">
      <xdr:nvSpPr>
        <xdr:cNvPr id="42" name="Triangle 13">
          <a:extLst>
            <a:ext uri="{FF2B5EF4-FFF2-40B4-BE49-F238E27FC236}">
              <a16:creationId xmlns:a16="http://schemas.microsoft.com/office/drawing/2014/main" id="{C6303858-0A6C-4127-AB6E-E82E43AF8951}"/>
            </a:ext>
          </a:extLst>
        </xdr:cNvPr>
        <xdr:cNvSpPr/>
      </xdr:nvSpPr>
      <xdr:spPr>
        <a:xfrm rot="16200000">
          <a:off x="18332450" y="7115175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38</xdr:row>
      <xdr:rowOff>76200</xdr:rowOff>
    </xdr:from>
    <xdr:to>
      <xdr:col>23</xdr:col>
      <xdr:colOff>0</xdr:colOff>
      <xdr:row>38</xdr:row>
      <xdr:rowOff>76200</xdr:rowOff>
    </xdr:to>
    <xdr:sp macro="" textlink="">
      <xdr:nvSpPr>
        <xdr:cNvPr id="43" name="Line 74">
          <a:extLst>
            <a:ext uri="{FF2B5EF4-FFF2-40B4-BE49-F238E27FC236}">
              <a16:creationId xmlns:a16="http://schemas.microsoft.com/office/drawing/2014/main" id="{25086CFB-D164-4452-BD89-72BB22FEF912}"/>
            </a:ext>
          </a:extLst>
        </xdr:cNvPr>
        <xdr:cNvSpPr>
          <a:spLocks noChangeShapeType="1"/>
        </xdr:cNvSpPr>
      </xdr:nvSpPr>
      <xdr:spPr bwMode="auto">
        <a:xfrm>
          <a:off x="16735425" y="719455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0</xdr:colOff>
      <xdr:row>35</xdr:row>
      <xdr:rowOff>76200</xdr:rowOff>
    </xdr:from>
    <xdr:to>
      <xdr:col>21</xdr:col>
      <xdr:colOff>0</xdr:colOff>
      <xdr:row>38</xdr:row>
      <xdr:rowOff>76200</xdr:rowOff>
    </xdr:to>
    <xdr:sp macro="" textlink="">
      <xdr:nvSpPr>
        <xdr:cNvPr id="44" name="Line 75">
          <a:extLst>
            <a:ext uri="{FF2B5EF4-FFF2-40B4-BE49-F238E27FC236}">
              <a16:creationId xmlns:a16="http://schemas.microsoft.com/office/drawing/2014/main" id="{70CC78B8-0442-46CC-B0DF-F4435079FB78}"/>
            </a:ext>
          </a:extLst>
        </xdr:cNvPr>
        <xdr:cNvSpPr>
          <a:spLocks noChangeShapeType="1"/>
        </xdr:cNvSpPr>
      </xdr:nvSpPr>
      <xdr:spPr bwMode="auto">
        <a:xfrm>
          <a:off x="15938500" y="6632575"/>
          <a:ext cx="7969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23</xdr:col>
      <xdr:colOff>0</xdr:colOff>
      <xdr:row>18</xdr:row>
      <xdr:rowOff>0</xdr:rowOff>
    </xdr:from>
    <xdr:ext cx="158750" cy="152400"/>
    <xdr:sp macro="" textlink="">
      <xdr:nvSpPr>
        <xdr:cNvPr id="45" name="Triangle 14">
          <a:extLst>
            <a:ext uri="{FF2B5EF4-FFF2-40B4-BE49-F238E27FC236}">
              <a16:creationId xmlns:a16="http://schemas.microsoft.com/office/drawing/2014/main" id="{6FCEB705-BEF4-4F25-A908-D1E72B828ABB}"/>
            </a:ext>
          </a:extLst>
        </xdr:cNvPr>
        <xdr:cNvSpPr/>
      </xdr:nvSpPr>
      <xdr:spPr>
        <a:xfrm rot="16200000">
          <a:off x="18332450" y="3368675"/>
          <a:ext cx="152400" cy="15875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21</xdr:col>
      <xdr:colOff>0</xdr:colOff>
      <xdr:row>18</xdr:row>
      <xdr:rowOff>76200</xdr:rowOff>
    </xdr:from>
    <xdr:to>
      <xdr:col>23</xdr:col>
      <xdr:colOff>0</xdr:colOff>
      <xdr:row>18</xdr:row>
      <xdr:rowOff>76200</xdr:rowOff>
    </xdr:to>
    <xdr:sp macro="" textlink="">
      <xdr:nvSpPr>
        <xdr:cNvPr id="46" name="Line 76">
          <a:extLst>
            <a:ext uri="{FF2B5EF4-FFF2-40B4-BE49-F238E27FC236}">
              <a16:creationId xmlns:a16="http://schemas.microsoft.com/office/drawing/2014/main" id="{6756724E-B0F4-4F3A-A74E-4015EC22D264}"/>
            </a:ext>
          </a:extLst>
        </xdr:cNvPr>
        <xdr:cNvSpPr>
          <a:spLocks noChangeShapeType="1"/>
        </xdr:cNvSpPr>
      </xdr:nvSpPr>
      <xdr:spPr bwMode="auto">
        <a:xfrm>
          <a:off x="16735425" y="3448050"/>
          <a:ext cx="15938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0</xdr:colOff>
      <xdr:row>15</xdr:row>
      <xdr:rowOff>76200</xdr:rowOff>
    </xdr:from>
    <xdr:to>
      <xdr:col>21</xdr:col>
      <xdr:colOff>0</xdr:colOff>
      <xdr:row>18</xdr:row>
      <xdr:rowOff>76200</xdr:rowOff>
    </xdr:to>
    <xdr:sp macro="" textlink="">
      <xdr:nvSpPr>
        <xdr:cNvPr id="47" name="Line 77">
          <a:extLst>
            <a:ext uri="{FF2B5EF4-FFF2-40B4-BE49-F238E27FC236}">
              <a16:creationId xmlns:a16="http://schemas.microsoft.com/office/drawing/2014/main" id="{C7F5391F-D447-43C2-BD1D-EEC5DEC06E23}"/>
            </a:ext>
          </a:extLst>
        </xdr:cNvPr>
        <xdr:cNvSpPr>
          <a:spLocks noChangeShapeType="1"/>
        </xdr:cNvSpPr>
      </xdr:nvSpPr>
      <xdr:spPr bwMode="auto">
        <a:xfrm>
          <a:off x="15938500" y="2886075"/>
          <a:ext cx="796925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27</xdr:row>
      <xdr:rowOff>0</xdr:rowOff>
    </xdr:from>
    <xdr:ext cx="158750" cy="152400"/>
    <xdr:sp macro="" textlink="">
      <xdr:nvSpPr>
        <xdr:cNvPr id="48" name="Circle 0">
          <a:extLst>
            <a:ext uri="{FF2B5EF4-FFF2-40B4-BE49-F238E27FC236}">
              <a16:creationId xmlns:a16="http://schemas.microsoft.com/office/drawing/2014/main" id="{18468A74-23C8-4FD6-BDAE-763AA86ADA86}"/>
            </a:ext>
          </a:extLst>
        </xdr:cNvPr>
        <xdr:cNvSpPr/>
      </xdr:nvSpPr>
      <xdr:spPr>
        <a:xfrm>
          <a:off x="5578475" y="5057775"/>
          <a:ext cx="15875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6</xdr:col>
      <xdr:colOff>0</xdr:colOff>
      <xdr:row>27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49" name="Line 78">
          <a:extLst>
            <a:ext uri="{FF2B5EF4-FFF2-40B4-BE49-F238E27FC236}">
              <a16:creationId xmlns:a16="http://schemas.microsoft.com/office/drawing/2014/main" id="{1680A45C-E4B7-463A-B7D9-F498ED3FB74D}"/>
            </a:ext>
          </a:extLst>
        </xdr:cNvPr>
        <xdr:cNvSpPr>
          <a:spLocks noChangeShapeType="1"/>
        </xdr:cNvSpPr>
      </xdr:nvSpPr>
      <xdr:spPr bwMode="auto">
        <a:xfrm>
          <a:off x="4781550" y="5133975"/>
          <a:ext cx="79692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23813</xdr:colOff>
      <xdr:row>24</xdr:row>
      <xdr:rowOff>157163</xdr:rowOff>
    </xdr:from>
    <xdr:to>
      <xdr:col>22</xdr:col>
      <xdr:colOff>191737</xdr:colOff>
      <xdr:row>31</xdr:row>
      <xdr:rowOff>98960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CD52A9-11FD-4865-B756-CD00AE51B116}"/>
            </a:ext>
          </a:extLst>
        </xdr:cNvPr>
        <xdr:cNvSpPr txBox="1"/>
      </xdr:nvSpPr>
      <xdr:spPr>
        <a:xfrm>
          <a:off x="6119813" y="4652963"/>
          <a:ext cx="7483124" cy="1253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Just prior to the case, Proctor and Gamble bought Gillette for $57 billion. The risk tolerance for a corporation is typically 1/6th of the market value of the company, so in this case, it would be $9.5 billion. With the values given in the case, the breakeven risk tolerance is $756.079 million. By offering to settle for $4.5 million, Energizer would be valuing Gillette at $4.536 billion, which is significantly lower than what Proctor and Gamble paid.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Our group would recommend continuing with the lawsuit and not settling out of court. </a:t>
          </a:r>
          <a:endParaRPr lang="en-US" sz="1100"/>
        </a:p>
      </xdr:txBody>
    </xdr:sp>
    <xdr:clientData/>
  </xdr:twoCellAnchor>
  <xdr:twoCellAnchor>
    <xdr:from>
      <xdr:col>9</xdr:col>
      <xdr:colOff>464342</xdr:colOff>
      <xdr:row>32</xdr:row>
      <xdr:rowOff>92868</xdr:rowOff>
    </xdr:from>
    <xdr:to>
      <xdr:col>24</xdr:col>
      <xdr:colOff>57149</xdr:colOff>
      <xdr:row>54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8D42EB-C54C-4B08-BC5F-39525A83E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0</xdr:colOff>
      <xdr:row>8</xdr:row>
      <xdr:rowOff>0</xdr:rowOff>
    </xdr:from>
    <xdr:ext cx="152400" cy="152400"/>
    <xdr:sp macro="" textlink="">
      <xdr:nvSpPr>
        <xdr:cNvPr id="4" name="Circle 1">
          <a:extLst>
            <a:ext uri="{FF2B5EF4-FFF2-40B4-BE49-F238E27FC236}">
              <a16:creationId xmlns:a16="http://schemas.microsoft.com/office/drawing/2014/main" id="{7C2648F2-5779-43E7-BB58-A646E7C88B39}"/>
            </a:ext>
          </a:extLst>
        </xdr:cNvPr>
        <xdr:cNvSpPr/>
      </xdr:nvSpPr>
      <xdr:spPr>
        <a:xfrm>
          <a:off x="6705600" y="1498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8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5" name="Line 31">
          <a:extLst>
            <a:ext uri="{FF2B5EF4-FFF2-40B4-BE49-F238E27FC236}">
              <a16:creationId xmlns:a16="http://schemas.microsoft.com/office/drawing/2014/main" id="{02CFC2C2-CAFF-42D2-A17C-D09FC9056CEF}"/>
            </a:ext>
          </a:extLst>
        </xdr:cNvPr>
        <xdr:cNvSpPr>
          <a:spLocks noChangeShapeType="1"/>
        </xdr:cNvSpPr>
      </xdr:nvSpPr>
      <xdr:spPr bwMode="auto">
        <a:xfrm>
          <a:off x="5486400" y="1574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8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6" name="Line 32">
          <a:extLst>
            <a:ext uri="{FF2B5EF4-FFF2-40B4-BE49-F238E27FC236}">
              <a16:creationId xmlns:a16="http://schemas.microsoft.com/office/drawing/2014/main" id="{2B4A4169-16AE-4619-90DF-21B705EA6AC3}"/>
            </a:ext>
          </a:extLst>
        </xdr:cNvPr>
        <xdr:cNvSpPr>
          <a:spLocks noChangeShapeType="1"/>
        </xdr:cNvSpPr>
      </xdr:nvSpPr>
      <xdr:spPr bwMode="auto">
        <a:xfrm flipV="1">
          <a:off x="4419600" y="15748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17</xdr:row>
      <xdr:rowOff>0</xdr:rowOff>
    </xdr:from>
    <xdr:ext cx="152400" cy="152400"/>
    <xdr:sp macro="" textlink="">
      <xdr:nvSpPr>
        <xdr:cNvPr id="7" name="Triangle 2">
          <a:extLst>
            <a:ext uri="{FF2B5EF4-FFF2-40B4-BE49-F238E27FC236}">
              <a16:creationId xmlns:a16="http://schemas.microsoft.com/office/drawing/2014/main" id="{14D3B5C5-FD0B-414D-9A58-539694FB4207}"/>
            </a:ext>
          </a:extLst>
        </xdr:cNvPr>
        <xdr:cNvSpPr/>
      </xdr:nvSpPr>
      <xdr:spPr>
        <a:xfrm rot="16200000">
          <a:off x="6705600" y="31845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11</xdr:col>
      <xdr:colOff>152400</xdr:colOff>
      <xdr:row>17</xdr:row>
      <xdr:rowOff>76200</xdr:rowOff>
    </xdr:from>
    <xdr:to>
      <xdr:col>19</xdr:col>
      <xdr:colOff>0</xdr:colOff>
      <xdr:row>17</xdr:row>
      <xdr:rowOff>76200</xdr:rowOff>
    </xdr:to>
    <xdr:sp macro="" textlink="">
      <xdr:nvSpPr>
        <xdr:cNvPr id="8" name="Line 33">
          <a:extLst>
            <a:ext uri="{FF2B5EF4-FFF2-40B4-BE49-F238E27FC236}">
              <a16:creationId xmlns:a16="http://schemas.microsoft.com/office/drawing/2014/main" id="{D05C9315-A901-45C2-BA0A-D201ADDE398C}"/>
            </a:ext>
          </a:extLst>
        </xdr:cNvPr>
        <xdr:cNvSpPr>
          <a:spLocks noChangeShapeType="1"/>
        </xdr:cNvSpPr>
      </xdr:nvSpPr>
      <xdr:spPr bwMode="auto">
        <a:xfrm>
          <a:off x="6858000" y="3260725"/>
          <a:ext cx="4724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17</xdr:row>
      <xdr:rowOff>76200</xdr:rowOff>
    </xdr:from>
    <xdr:to>
      <xdr:col>11</xdr:col>
      <xdr:colOff>0</xdr:colOff>
      <xdr:row>17</xdr:row>
      <xdr:rowOff>76200</xdr:rowOff>
    </xdr:to>
    <xdr:sp macro="" textlink="">
      <xdr:nvSpPr>
        <xdr:cNvPr id="9" name="Line 34">
          <a:extLst>
            <a:ext uri="{FF2B5EF4-FFF2-40B4-BE49-F238E27FC236}">
              <a16:creationId xmlns:a16="http://schemas.microsoft.com/office/drawing/2014/main" id="{7C9B9076-BED2-416B-8DAD-514F75DB7CA6}"/>
            </a:ext>
          </a:extLst>
        </xdr:cNvPr>
        <xdr:cNvSpPr>
          <a:spLocks noChangeShapeType="1"/>
        </xdr:cNvSpPr>
      </xdr:nvSpPr>
      <xdr:spPr bwMode="auto">
        <a:xfrm>
          <a:off x="5486400" y="32607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12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10" name="Line 35">
          <a:extLst>
            <a:ext uri="{FF2B5EF4-FFF2-40B4-BE49-F238E27FC236}">
              <a16:creationId xmlns:a16="http://schemas.microsoft.com/office/drawing/2014/main" id="{371366C0-6FA7-409D-9C7B-05D81718B63B}"/>
            </a:ext>
          </a:extLst>
        </xdr:cNvPr>
        <xdr:cNvSpPr>
          <a:spLocks noChangeShapeType="1"/>
        </xdr:cNvSpPr>
      </xdr:nvSpPr>
      <xdr:spPr bwMode="auto">
        <a:xfrm>
          <a:off x="4419600" y="2324100"/>
          <a:ext cx="106680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4</xdr:row>
      <xdr:rowOff>0</xdr:rowOff>
    </xdr:from>
    <xdr:ext cx="152400" cy="152400"/>
    <xdr:sp macro="" textlink="">
      <xdr:nvSpPr>
        <xdr:cNvPr id="11" name="Circle 3">
          <a:extLst>
            <a:ext uri="{FF2B5EF4-FFF2-40B4-BE49-F238E27FC236}">
              <a16:creationId xmlns:a16="http://schemas.microsoft.com/office/drawing/2014/main" id="{4C92801E-C1FE-4CEA-AA6E-2E30EDD32385}"/>
            </a:ext>
          </a:extLst>
        </xdr:cNvPr>
        <xdr:cNvSpPr/>
      </xdr:nvSpPr>
      <xdr:spPr>
        <a:xfrm>
          <a:off x="9144000" y="749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4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12" name="Line 36">
          <a:extLst>
            <a:ext uri="{FF2B5EF4-FFF2-40B4-BE49-F238E27FC236}">
              <a16:creationId xmlns:a16="http://schemas.microsoft.com/office/drawing/2014/main" id="{292351AF-88B3-423E-B985-3D4486A9E792}"/>
            </a:ext>
          </a:extLst>
        </xdr:cNvPr>
        <xdr:cNvSpPr>
          <a:spLocks noChangeShapeType="1"/>
        </xdr:cNvSpPr>
      </xdr:nvSpPr>
      <xdr:spPr bwMode="auto">
        <a:xfrm>
          <a:off x="7924800" y="8255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4</xdr:row>
      <xdr:rowOff>76200</xdr:rowOff>
    </xdr:from>
    <xdr:to>
      <xdr:col>13</xdr:col>
      <xdr:colOff>0</xdr:colOff>
      <xdr:row>8</xdr:row>
      <xdr:rowOff>76200</xdr:rowOff>
    </xdr:to>
    <xdr:sp macro="" textlink="">
      <xdr:nvSpPr>
        <xdr:cNvPr id="13" name="Line 37">
          <a:extLst>
            <a:ext uri="{FF2B5EF4-FFF2-40B4-BE49-F238E27FC236}">
              <a16:creationId xmlns:a16="http://schemas.microsoft.com/office/drawing/2014/main" id="{311F0FC5-0932-4788-A9F6-8438F59D6D4A}"/>
            </a:ext>
          </a:extLst>
        </xdr:cNvPr>
        <xdr:cNvSpPr>
          <a:spLocks noChangeShapeType="1"/>
        </xdr:cNvSpPr>
      </xdr:nvSpPr>
      <xdr:spPr bwMode="auto">
        <a:xfrm flipV="1">
          <a:off x="6858000" y="8255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12</xdr:row>
      <xdr:rowOff>0</xdr:rowOff>
    </xdr:from>
    <xdr:ext cx="152400" cy="152400"/>
    <xdr:sp macro="" textlink="">
      <xdr:nvSpPr>
        <xdr:cNvPr id="14" name="Triangle 4">
          <a:extLst>
            <a:ext uri="{FF2B5EF4-FFF2-40B4-BE49-F238E27FC236}">
              <a16:creationId xmlns:a16="http://schemas.microsoft.com/office/drawing/2014/main" id="{4C60489D-44B2-4D9B-A8A6-517AE75A53B1}"/>
            </a:ext>
          </a:extLst>
        </xdr:cNvPr>
        <xdr:cNvSpPr/>
      </xdr:nvSpPr>
      <xdr:spPr>
        <a:xfrm rot="16200000">
          <a:off x="914400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12</xdr:row>
      <xdr:rowOff>76200</xdr:rowOff>
    </xdr:from>
    <xdr:to>
      <xdr:col>19</xdr:col>
      <xdr:colOff>0</xdr:colOff>
      <xdr:row>12</xdr:row>
      <xdr:rowOff>76200</xdr:rowOff>
    </xdr:to>
    <xdr:sp macro="" textlink="">
      <xdr:nvSpPr>
        <xdr:cNvPr id="15" name="Line 38">
          <a:extLst>
            <a:ext uri="{FF2B5EF4-FFF2-40B4-BE49-F238E27FC236}">
              <a16:creationId xmlns:a16="http://schemas.microsoft.com/office/drawing/2014/main" id="{66D8FD66-6366-427C-B786-A960ADE36FBC}"/>
            </a:ext>
          </a:extLst>
        </xdr:cNvPr>
        <xdr:cNvSpPr>
          <a:spLocks noChangeShapeType="1"/>
        </xdr:cNvSpPr>
      </xdr:nvSpPr>
      <xdr:spPr bwMode="auto">
        <a:xfrm>
          <a:off x="9296400" y="2324100"/>
          <a:ext cx="2286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12</xdr:row>
      <xdr:rowOff>76200</xdr:rowOff>
    </xdr:from>
    <xdr:to>
      <xdr:col>15</xdr:col>
      <xdr:colOff>0</xdr:colOff>
      <xdr:row>12</xdr:row>
      <xdr:rowOff>76200</xdr:rowOff>
    </xdr:to>
    <xdr:sp macro="" textlink="">
      <xdr:nvSpPr>
        <xdr:cNvPr id="16" name="Line 39">
          <a:extLst>
            <a:ext uri="{FF2B5EF4-FFF2-40B4-BE49-F238E27FC236}">
              <a16:creationId xmlns:a16="http://schemas.microsoft.com/office/drawing/2014/main" id="{64AE8AD7-35AF-4D91-9103-2180B29AF37A}"/>
            </a:ext>
          </a:extLst>
        </xdr:cNvPr>
        <xdr:cNvSpPr>
          <a:spLocks noChangeShapeType="1"/>
        </xdr:cNvSpPr>
      </xdr:nvSpPr>
      <xdr:spPr bwMode="auto">
        <a:xfrm>
          <a:off x="7924800" y="23241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8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17" name="Line 40">
          <a:extLst>
            <a:ext uri="{FF2B5EF4-FFF2-40B4-BE49-F238E27FC236}">
              <a16:creationId xmlns:a16="http://schemas.microsoft.com/office/drawing/2014/main" id="{6E0DB0B8-6C95-4366-A66C-9BDF71FE5B2E}"/>
            </a:ext>
          </a:extLst>
        </xdr:cNvPr>
        <xdr:cNvSpPr>
          <a:spLocks noChangeShapeType="1"/>
        </xdr:cNvSpPr>
      </xdr:nvSpPr>
      <xdr:spPr bwMode="auto">
        <a:xfrm>
          <a:off x="6858000" y="15748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</xdr:row>
      <xdr:rowOff>0</xdr:rowOff>
    </xdr:from>
    <xdr:ext cx="152400" cy="152400"/>
    <xdr:sp macro="" textlink="">
      <xdr:nvSpPr>
        <xdr:cNvPr id="18" name="Triangle 5">
          <a:extLst>
            <a:ext uri="{FF2B5EF4-FFF2-40B4-BE49-F238E27FC236}">
              <a16:creationId xmlns:a16="http://schemas.microsoft.com/office/drawing/2014/main" id="{A90B5C29-BC20-43D7-BD03-3C1D559E29BB}"/>
            </a:ext>
          </a:extLst>
        </xdr:cNvPr>
        <xdr:cNvSpPr/>
      </xdr:nvSpPr>
      <xdr:spPr>
        <a:xfrm rot="16200000">
          <a:off x="1158240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2</xdr:row>
      <xdr:rowOff>76200</xdr:rowOff>
    </xdr:from>
    <xdr:to>
      <xdr:col>19</xdr:col>
      <xdr:colOff>0</xdr:colOff>
      <xdr:row>2</xdr:row>
      <xdr:rowOff>76200</xdr:rowOff>
    </xdr:to>
    <xdr:sp macro="" textlink="">
      <xdr:nvSpPr>
        <xdr:cNvPr id="19" name="Line 41">
          <a:extLst>
            <a:ext uri="{FF2B5EF4-FFF2-40B4-BE49-F238E27FC236}">
              <a16:creationId xmlns:a16="http://schemas.microsoft.com/office/drawing/2014/main" id="{E968445B-F13F-4D66-A933-8685734E472B}"/>
            </a:ext>
          </a:extLst>
        </xdr:cNvPr>
        <xdr:cNvSpPr>
          <a:spLocks noChangeShapeType="1"/>
        </xdr:cNvSpPr>
      </xdr:nvSpPr>
      <xdr:spPr bwMode="auto">
        <a:xfrm>
          <a:off x="10363200" y="4508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2</xdr:row>
      <xdr:rowOff>76200</xdr:rowOff>
    </xdr:from>
    <xdr:to>
      <xdr:col>17</xdr:col>
      <xdr:colOff>0</xdr:colOff>
      <xdr:row>4</xdr:row>
      <xdr:rowOff>76200</xdr:rowOff>
    </xdr:to>
    <xdr:sp macro="" textlink="">
      <xdr:nvSpPr>
        <xdr:cNvPr id="20" name="Line 42">
          <a:extLst>
            <a:ext uri="{FF2B5EF4-FFF2-40B4-BE49-F238E27FC236}">
              <a16:creationId xmlns:a16="http://schemas.microsoft.com/office/drawing/2014/main" id="{58985269-262F-4C64-92F3-23CFADA84F52}"/>
            </a:ext>
          </a:extLst>
        </xdr:cNvPr>
        <xdr:cNvSpPr>
          <a:spLocks noChangeShapeType="1"/>
        </xdr:cNvSpPr>
      </xdr:nvSpPr>
      <xdr:spPr bwMode="auto">
        <a:xfrm flipV="1">
          <a:off x="9296400" y="450850"/>
          <a:ext cx="1066800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7</xdr:row>
      <xdr:rowOff>0</xdr:rowOff>
    </xdr:from>
    <xdr:ext cx="152400" cy="152400"/>
    <xdr:sp macro="" textlink="">
      <xdr:nvSpPr>
        <xdr:cNvPr id="21" name="Triangle 6">
          <a:extLst>
            <a:ext uri="{FF2B5EF4-FFF2-40B4-BE49-F238E27FC236}">
              <a16:creationId xmlns:a16="http://schemas.microsoft.com/office/drawing/2014/main" id="{81414E77-F0DA-481B-B06C-1D34586A9997}"/>
            </a:ext>
          </a:extLst>
        </xdr:cNvPr>
        <xdr:cNvSpPr/>
      </xdr:nvSpPr>
      <xdr:spPr>
        <a:xfrm rot="16200000">
          <a:off x="11582400" y="13112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7</xdr:row>
      <xdr:rowOff>76200</xdr:rowOff>
    </xdr:from>
    <xdr:to>
      <xdr:col>19</xdr:col>
      <xdr:colOff>0</xdr:colOff>
      <xdr:row>7</xdr:row>
      <xdr:rowOff>76200</xdr:rowOff>
    </xdr:to>
    <xdr:sp macro="" textlink="">
      <xdr:nvSpPr>
        <xdr:cNvPr id="22" name="Line 43">
          <a:extLst>
            <a:ext uri="{FF2B5EF4-FFF2-40B4-BE49-F238E27FC236}">
              <a16:creationId xmlns:a16="http://schemas.microsoft.com/office/drawing/2014/main" id="{2352534D-42F2-43B4-9B47-8A1CBBB5DE95}"/>
            </a:ext>
          </a:extLst>
        </xdr:cNvPr>
        <xdr:cNvSpPr>
          <a:spLocks noChangeShapeType="1"/>
        </xdr:cNvSpPr>
      </xdr:nvSpPr>
      <xdr:spPr bwMode="auto">
        <a:xfrm>
          <a:off x="10363200" y="13874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4</xdr:row>
      <xdr:rowOff>76200</xdr:rowOff>
    </xdr:from>
    <xdr:to>
      <xdr:col>17</xdr:col>
      <xdr:colOff>0</xdr:colOff>
      <xdr:row>7</xdr:row>
      <xdr:rowOff>76200</xdr:rowOff>
    </xdr:to>
    <xdr:sp macro="" textlink="">
      <xdr:nvSpPr>
        <xdr:cNvPr id="23" name="Line 44">
          <a:extLst>
            <a:ext uri="{FF2B5EF4-FFF2-40B4-BE49-F238E27FC236}">
              <a16:creationId xmlns:a16="http://schemas.microsoft.com/office/drawing/2014/main" id="{223E5486-07F2-45E7-B887-F10A243096E2}"/>
            </a:ext>
          </a:extLst>
        </xdr:cNvPr>
        <xdr:cNvSpPr>
          <a:spLocks noChangeShapeType="1"/>
        </xdr:cNvSpPr>
      </xdr:nvSpPr>
      <xdr:spPr bwMode="auto">
        <a:xfrm>
          <a:off x="9296400" y="825500"/>
          <a:ext cx="1066800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12</xdr:row>
      <xdr:rowOff>0</xdr:rowOff>
    </xdr:from>
    <xdr:ext cx="152400" cy="152400"/>
    <xdr:sp macro="" textlink="">
      <xdr:nvSpPr>
        <xdr:cNvPr id="24" name="Square 0">
          <a:extLst>
            <a:ext uri="{FF2B5EF4-FFF2-40B4-BE49-F238E27FC236}">
              <a16:creationId xmlns:a16="http://schemas.microsoft.com/office/drawing/2014/main" id="{A06D81D7-2484-4A21-ABFE-A1BC464C35FD}"/>
            </a:ext>
          </a:extLst>
        </xdr:cNvPr>
        <xdr:cNvSpPr/>
      </xdr:nvSpPr>
      <xdr:spPr>
        <a:xfrm>
          <a:off x="4267200" y="22479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6</xdr:col>
      <xdr:colOff>0</xdr:colOff>
      <xdr:row>12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25" name="Line 45">
          <a:extLst>
            <a:ext uri="{FF2B5EF4-FFF2-40B4-BE49-F238E27FC236}">
              <a16:creationId xmlns:a16="http://schemas.microsoft.com/office/drawing/2014/main" id="{8773944A-FFE6-408C-A98C-6353E128215E}"/>
            </a:ext>
          </a:extLst>
        </xdr:cNvPr>
        <xdr:cNvSpPr>
          <a:spLocks noChangeShapeType="1"/>
        </xdr:cNvSpPr>
      </xdr:nvSpPr>
      <xdr:spPr bwMode="auto">
        <a:xfrm>
          <a:off x="3657600" y="23241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67108</xdr:colOff>
      <xdr:row>26</xdr:row>
      <xdr:rowOff>138608</xdr:rowOff>
    </xdr:from>
    <xdr:to>
      <xdr:col>22</xdr:col>
      <xdr:colOff>235032</xdr:colOff>
      <xdr:row>29</xdr:row>
      <xdr:rowOff>80406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040E15-68E8-4CDD-B276-62176F8B9AD3}"/>
            </a:ext>
          </a:extLst>
        </xdr:cNvPr>
        <xdr:cNvSpPr txBox="1"/>
      </xdr:nvSpPr>
      <xdr:spPr>
        <a:xfrm>
          <a:off x="6163108" y="5009058"/>
          <a:ext cx="7483124" cy="503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With Gillette risk tolerance, Energizer would need to offer more than $8.369 million dollars to get Gillette to consider settling out of court (settting the utilities for lawsuit and settle equal).</a:t>
          </a:r>
          <a:endParaRPr lang="en-US" sz="1100"/>
        </a:p>
      </xdr:txBody>
    </xdr:sp>
    <xdr:clientData/>
  </xdr:twoCellAnchor>
  <xdr:oneCellAnchor>
    <xdr:from>
      <xdr:col>11</xdr:col>
      <xdr:colOff>0</xdr:colOff>
      <xdr:row>8</xdr:row>
      <xdr:rowOff>0</xdr:rowOff>
    </xdr:from>
    <xdr:ext cx="152400" cy="152400"/>
    <xdr:sp macro="" textlink="">
      <xdr:nvSpPr>
        <xdr:cNvPr id="3" name="Circle 1">
          <a:extLst>
            <a:ext uri="{FF2B5EF4-FFF2-40B4-BE49-F238E27FC236}">
              <a16:creationId xmlns:a16="http://schemas.microsoft.com/office/drawing/2014/main" id="{5DB6B0A3-4494-419F-8455-D3654E63B2A2}"/>
            </a:ext>
          </a:extLst>
        </xdr:cNvPr>
        <xdr:cNvSpPr/>
      </xdr:nvSpPr>
      <xdr:spPr>
        <a:xfrm>
          <a:off x="6705600" y="1498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8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4" name="Line 31">
          <a:extLst>
            <a:ext uri="{FF2B5EF4-FFF2-40B4-BE49-F238E27FC236}">
              <a16:creationId xmlns:a16="http://schemas.microsoft.com/office/drawing/2014/main" id="{DF09764F-51C6-4778-B851-97F2EBCD7996}"/>
            </a:ext>
          </a:extLst>
        </xdr:cNvPr>
        <xdr:cNvSpPr>
          <a:spLocks noChangeShapeType="1"/>
        </xdr:cNvSpPr>
      </xdr:nvSpPr>
      <xdr:spPr bwMode="auto">
        <a:xfrm>
          <a:off x="5486400" y="1574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8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5" name="Line 32">
          <a:extLst>
            <a:ext uri="{FF2B5EF4-FFF2-40B4-BE49-F238E27FC236}">
              <a16:creationId xmlns:a16="http://schemas.microsoft.com/office/drawing/2014/main" id="{DF9418BF-8557-4B75-92DD-FCC7B1A92170}"/>
            </a:ext>
          </a:extLst>
        </xdr:cNvPr>
        <xdr:cNvSpPr>
          <a:spLocks noChangeShapeType="1"/>
        </xdr:cNvSpPr>
      </xdr:nvSpPr>
      <xdr:spPr bwMode="auto">
        <a:xfrm flipV="1">
          <a:off x="4419600" y="15748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17</xdr:row>
      <xdr:rowOff>0</xdr:rowOff>
    </xdr:from>
    <xdr:ext cx="152400" cy="152400"/>
    <xdr:sp macro="" textlink="">
      <xdr:nvSpPr>
        <xdr:cNvPr id="6" name="Triangle 2">
          <a:extLst>
            <a:ext uri="{FF2B5EF4-FFF2-40B4-BE49-F238E27FC236}">
              <a16:creationId xmlns:a16="http://schemas.microsoft.com/office/drawing/2014/main" id="{6F952582-4634-4969-B66D-612CCEA4F5A5}"/>
            </a:ext>
          </a:extLst>
        </xdr:cNvPr>
        <xdr:cNvSpPr/>
      </xdr:nvSpPr>
      <xdr:spPr>
        <a:xfrm rot="16200000">
          <a:off x="6705600" y="31845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11</xdr:col>
      <xdr:colOff>152400</xdr:colOff>
      <xdr:row>17</xdr:row>
      <xdr:rowOff>76200</xdr:rowOff>
    </xdr:from>
    <xdr:to>
      <xdr:col>19</xdr:col>
      <xdr:colOff>0</xdr:colOff>
      <xdr:row>17</xdr:row>
      <xdr:rowOff>76200</xdr:rowOff>
    </xdr:to>
    <xdr:sp macro="" textlink="">
      <xdr:nvSpPr>
        <xdr:cNvPr id="7" name="Line 33">
          <a:extLst>
            <a:ext uri="{FF2B5EF4-FFF2-40B4-BE49-F238E27FC236}">
              <a16:creationId xmlns:a16="http://schemas.microsoft.com/office/drawing/2014/main" id="{9620B274-1685-4305-8AF8-5FF37E211559}"/>
            </a:ext>
          </a:extLst>
        </xdr:cNvPr>
        <xdr:cNvSpPr>
          <a:spLocks noChangeShapeType="1"/>
        </xdr:cNvSpPr>
      </xdr:nvSpPr>
      <xdr:spPr bwMode="auto">
        <a:xfrm>
          <a:off x="6858000" y="3260725"/>
          <a:ext cx="4724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17</xdr:row>
      <xdr:rowOff>76200</xdr:rowOff>
    </xdr:from>
    <xdr:to>
      <xdr:col>11</xdr:col>
      <xdr:colOff>0</xdr:colOff>
      <xdr:row>17</xdr:row>
      <xdr:rowOff>76200</xdr:rowOff>
    </xdr:to>
    <xdr:sp macro="" textlink="">
      <xdr:nvSpPr>
        <xdr:cNvPr id="8" name="Line 34">
          <a:extLst>
            <a:ext uri="{FF2B5EF4-FFF2-40B4-BE49-F238E27FC236}">
              <a16:creationId xmlns:a16="http://schemas.microsoft.com/office/drawing/2014/main" id="{929FC5E2-E093-4EBB-9BF7-C87604685D46}"/>
            </a:ext>
          </a:extLst>
        </xdr:cNvPr>
        <xdr:cNvSpPr>
          <a:spLocks noChangeShapeType="1"/>
        </xdr:cNvSpPr>
      </xdr:nvSpPr>
      <xdr:spPr bwMode="auto">
        <a:xfrm>
          <a:off x="5486400" y="32607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12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9" name="Line 35">
          <a:extLst>
            <a:ext uri="{FF2B5EF4-FFF2-40B4-BE49-F238E27FC236}">
              <a16:creationId xmlns:a16="http://schemas.microsoft.com/office/drawing/2014/main" id="{5B27D52E-41EB-4104-820F-2C0681616F34}"/>
            </a:ext>
          </a:extLst>
        </xdr:cNvPr>
        <xdr:cNvSpPr>
          <a:spLocks noChangeShapeType="1"/>
        </xdr:cNvSpPr>
      </xdr:nvSpPr>
      <xdr:spPr bwMode="auto">
        <a:xfrm>
          <a:off x="4419600" y="2324100"/>
          <a:ext cx="106680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4</xdr:row>
      <xdr:rowOff>0</xdr:rowOff>
    </xdr:from>
    <xdr:ext cx="152400" cy="152400"/>
    <xdr:sp macro="" textlink="">
      <xdr:nvSpPr>
        <xdr:cNvPr id="10" name="Circle 3">
          <a:extLst>
            <a:ext uri="{FF2B5EF4-FFF2-40B4-BE49-F238E27FC236}">
              <a16:creationId xmlns:a16="http://schemas.microsoft.com/office/drawing/2014/main" id="{75147244-97FA-484A-8E5D-419ED4B16506}"/>
            </a:ext>
          </a:extLst>
        </xdr:cNvPr>
        <xdr:cNvSpPr/>
      </xdr:nvSpPr>
      <xdr:spPr>
        <a:xfrm>
          <a:off x="9144000" y="749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4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11" name="Line 36">
          <a:extLst>
            <a:ext uri="{FF2B5EF4-FFF2-40B4-BE49-F238E27FC236}">
              <a16:creationId xmlns:a16="http://schemas.microsoft.com/office/drawing/2014/main" id="{E766E3BF-ECA1-4FB3-B100-753E25F77D27}"/>
            </a:ext>
          </a:extLst>
        </xdr:cNvPr>
        <xdr:cNvSpPr>
          <a:spLocks noChangeShapeType="1"/>
        </xdr:cNvSpPr>
      </xdr:nvSpPr>
      <xdr:spPr bwMode="auto">
        <a:xfrm>
          <a:off x="7924800" y="8255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4</xdr:row>
      <xdr:rowOff>76200</xdr:rowOff>
    </xdr:from>
    <xdr:to>
      <xdr:col>13</xdr:col>
      <xdr:colOff>0</xdr:colOff>
      <xdr:row>8</xdr:row>
      <xdr:rowOff>76200</xdr:rowOff>
    </xdr:to>
    <xdr:sp macro="" textlink="">
      <xdr:nvSpPr>
        <xdr:cNvPr id="12" name="Line 37">
          <a:extLst>
            <a:ext uri="{FF2B5EF4-FFF2-40B4-BE49-F238E27FC236}">
              <a16:creationId xmlns:a16="http://schemas.microsoft.com/office/drawing/2014/main" id="{DEEAB962-1A5D-4EC0-97D2-2EABEEBFA2B1}"/>
            </a:ext>
          </a:extLst>
        </xdr:cNvPr>
        <xdr:cNvSpPr>
          <a:spLocks noChangeShapeType="1"/>
        </xdr:cNvSpPr>
      </xdr:nvSpPr>
      <xdr:spPr bwMode="auto">
        <a:xfrm flipV="1">
          <a:off x="6858000" y="8255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12</xdr:row>
      <xdr:rowOff>0</xdr:rowOff>
    </xdr:from>
    <xdr:ext cx="152400" cy="152400"/>
    <xdr:sp macro="" textlink="">
      <xdr:nvSpPr>
        <xdr:cNvPr id="13" name="Triangle 4">
          <a:extLst>
            <a:ext uri="{FF2B5EF4-FFF2-40B4-BE49-F238E27FC236}">
              <a16:creationId xmlns:a16="http://schemas.microsoft.com/office/drawing/2014/main" id="{8EA780CF-636E-4BDE-AA51-42D04B8249B5}"/>
            </a:ext>
          </a:extLst>
        </xdr:cNvPr>
        <xdr:cNvSpPr/>
      </xdr:nvSpPr>
      <xdr:spPr>
        <a:xfrm rot="16200000">
          <a:off x="914400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12</xdr:row>
      <xdr:rowOff>76200</xdr:rowOff>
    </xdr:from>
    <xdr:to>
      <xdr:col>19</xdr:col>
      <xdr:colOff>0</xdr:colOff>
      <xdr:row>12</xdr:row>
      <xdr:rowOff>76200</xdr:rowOff>
    </xdr:to>
    <xdr:sp macro="" textlink="">
      <xdr:nvSpPr>
        <xdr:cNvPr id="14" name="Line 38">
          <a:extLst>
            <a:ext uri="{FF2B5EF4-FFF2-40B4-BE49-F238E27FC236}">
              <a16:creationId xmlns:a16="http://schemas.microsoft.com/office/drawing/2014/main" id="{2D62DA16-9899-4BB3-9692-54D61253B922}"/>
            </a:ext>
          </a:extLst>
        </xdr:cNvPr>
        <xdr:cNvSpPr>
          <a:spLocks noChangeShapeType="1"/>
        </xdr:cNvSpPr>
      </xdr:nvSpPr>
      <xdr:spPr bwMode="auto">
        <a:xfrm>
          <a:off x="9296400" y="2324100"/>
          <a:ext cx="2286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12</xdr:row>
      <xdr:rowOff>76200</xdr:rowOff>
    </xdr:from>
    <xdr:to>
      <xdr:col>15</xdr:col>
      <xdr:colOff>0</xdr:colOff>
      <xdr:row>12</xdr:row>
      <xdr:rowOff>76200</xdr:rowOff>
    </xdr:to>
    <xdr:sp macro="" textlink="">
      <xdr:nvSpPr>
        <xdr:cNvPr id="15" name="Line 39">
          <a:extLst>
            <a:ext uri="{FF2B5EF4-FFF2-40B4-BE49-F238E27FC236}">
              <a16:creationId xmlns:a16="http://schemas.microsoft.com/office/drawing/2014/main" id="{0F1C9D74-37EB-4144-960F-D3CC4C1C4496}"/>
            </a:ext>
          </a:extLst>
        </xdr:cNvPr>
        <xdr:cNvSpPr>
          <a:spLocks noChangeShapeType="1"/>
        </xdr:cNvSpPr>
      </xdr:nvSpPr>
      <xdr:spPr bwMode="auto">
        <a:xfrm>
          <a:off x="7924800" y="23241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8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16" name="Line 40">
          <a:extLst>
            <a:ext uri="{FF2B5EF4-FFF2-40B4-BE49-F238E27FC236}">
              <a16:creationId xmlns:a16="http://schemas.microsoft.com/office/drawing/2014/main" id="{45B6F78B-7CFA-45EF-B0D5-4E377FFC13C3}"/>
            </a:ext>
          </a:extLst>
        </xdr:cNvPr>
        <xdr:cNvSpPr>
          <a:spLocks noChangeShapeType="1"/>
        </xdr:cNvSpPr>
      </xdr:nvSpPr>
      <xdr:spPr bwMode="auto">
        <a:xfrm>
          <a:off x="6858000" y="15748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</xdr:row>
      <xdr:rowOff>0</xdr:rowOff>
    </xdr:from>
    <xdr:ext cx="152400" cy="152400"/>
    <xdr:sp macro="" textlink="">
      <xdr:nvSpPr>
        <xdr:cNvPr id="17" name="Triangle 5">
          <a:extLst>
            <a:ext uri="{FF2B5EF4-FFF2-40B4-BE49-F238E27FC236}">
              <a16:creationId xmlns:a16="http://schemas.microsoft.com/office/drawing/2014/main" id="{B73C6BF7-D4E3-4D83-A1D4-42D64FEFDF55}"/>
            </a:ext>
          </a:extLst>
        </xdr:cNvPr>
        <xdr:cNvSpPr/>
      </xdr:nvSpPr>
      <xdr:spPr>
        <a:xfrm rot="16200000">
          <a:off x="1158240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2</xdr:row>
      <xdr:rowOff>76200</xdr:rowOff>
    </xdr:from>
    <xdr:to>
      <xdr:col>19</xdr:col>
      <xdr:colOff>0</xdr:colOff>
      <xdr:row>2</xdr:row>
      <xdr:rowOff>76200</xdr:rowOff>
    </xdr:to>
    <xdr:sp macro="" textlink="">
      <xdr:nvSpPr>
        <xdr:cNvPr id="18" name="Line 41">
          <a:extLst>
            <a:ext uri="{FF2B5EF4-FFF2-40B4-BE49-F238E27FC236}">
              <a16:creationId xmlns:a16="http://schemas.microsoft.com/office/drawing/2014/main" id="{C8C40BF6-2210-4C54-B3F7-E53C23F850CD}"/>
            </a:ext>
          </a:extLst>
        </xdr:cNvPr>
        <xdr:cNvSpPr>
          <a:spLocks noChangeShapeType="1"/>
        </xdr:cNvSpPr>
      </xdr:nvSpPr>
      <xdr:spPr bwMode="auto">
        <a:xfrm>
          <a:off x="10363200" y="4508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2</xdr:row>
      <xdr:rowOff>76200</xdr:rowOff>
    </xdr:from>
    <xdr:to>
      <xdr:col>17</xdr:col>
      <xdr:colOff>0</xdr:colOff>
      <xdr:row>4</xdr:row>
      <xdr:rowOff>76200</xdr:rowOff>
    </xdr:to>
    <xdr:sp macro="" textlink="">
      <xdr:nvSpPr>
        <xdr:cNvPr id="19" name="Line 42">
          <a:extLst>
            <a:ext uri="{FF2B5EF4-FFF2-40B4-BE49-F238E27FC236}">
              <a16:creationId xmlns:a16="http://schemas.microsoft.com/office/drawing/2014/main" id="{933A8C20-FB37-4F22-ACCF-3081D5114AED}"/>
            </a:ext>
          </a:extLst>
        </xdr:cNvPr>
        <xdr:cNvSpPr>
          <a:spLocks noChangeShapeType="1"/>
        </xdr:cNvSpPr>
      </xdr:nvSpPr>
      <xdr:spPr bwMode="auto">
        <a:xfrm flipV="1">
          <a:off x="9296400" y="450850"/>
          <a:ext cx="1066800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7</xdr:row>
      <xdr:rowOff>0</xdr:rowOff>
    </xdr:from>
    <xdr:ext cx="152400" cy="152400"/>
    <xdr:sp macro="" textlink="">
      <xdr:nvSpPr>
        <xdr:cNvPr id="20" name="Triangle 6">
          <a:extLst>
            <a:ext uri="{FF2B5EF4-FFF2-40B4-BE49-F238E27FC236}">
              <a16:creationId xmlns:a16="http://schemas.microsoft.com/office/drawing/2014/main" id="{11DAFB57-1F5A-4EBB-BE71-2B6A28594DDF}"/>
            </a:ext>
          </a:extLst>
        </xdr:cNvPr>
        <xdr:cNvSpPr/>
      </xdr:nvSpPr>
      <xdr:spPr>
        <a:xfrm rot="16200000">
          <a:off x="11582400" y="13112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7</xdr:row>
      <xdr:rowOff>76200</xdr:rowOff>
    </xdr:from>
    <xdr:to>
      <xdr:col>19</xdr:col>
      <xdr:colOff>0</xdr:colOff>
      <xdr:row>7</xdr:row>
      <xdr:rowOff>76200</xdr:rowOff>
    </xdr:to>
    <xdr:sp macro="" textlink="">
      <xdr:nvSpPr>
        <xdr:cNvPr id="21" name="Line 43">
          <a:extLst>
            <a:ext uri="{FF2B5EF4-FFF2-40B4-BE49-F238E27FC236}">
              <a16:creationId xmlns:a16="http://schemas.microsoft.com/office/drawing/2014/main" id="{59DD08BB-450E-444E-A3E3-AC66114ECBE6}"/>
            </a:ext>
          </a:extLst>
        </xdr:cNvPr>
        <xdr:cNvSpPr>
          <a:spLocks noChangeShapeType="1"/>
        </xdr:cNvSpPr>
      </xdr:nvSpPr>
      <xdr:spPr bwMode="auto">
        <a:xfrm>
          <a:off x="10363200" y="13874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4</xdr:row>
      <xdr:rowOff>76200</xdr:rowOff>
    </xdr:from>
    <xdr:to>
      <xdr:col>17</xdr:col>
      <xdr:colOff>0</xdr:colOff>
      <xdr:row>7</xdr:row>
      <xdr:rowOff>76200</xdr:rowOff>
    </xdr:to>
    <xdr:sp macro="" textlink="">
      <xdr:nvSpPr>
        <xdr:cNvPr id="22" name="Line 44">
          <a:extLst>
            <a:ext uri="{FF2B5EF4-FFF2-40B4-BE49-F238E27FC236}">
              <a16:creationId xmlns:a16="http://schemas.microsoft.com/office/drawing/2014/main" id="{B74D0BD6-3DEA-4950-A8E5-A881CB5BBF88}"/>
            </a:ext>
          </a:extLst>
        </xdr:cNvPr>
        <xdr:cNvSpPr>
          <a:spLocks noChangeShapeType="1"/>
        </xdr:cNvSpPr>
      </xdr:nvSpPr>
      <xdr:spPr bwMode="auto">
        <a:xfrm>
          <a:off x="9296400" y="825500"/>
          <a:ext cx="1066800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12</xdr:row>
      <xdr:rowOff>0</xdr:rowOff>
    </xdr:from>
    <xdr:ext cx="152400" cy="152400"/>
    <xdr:sp macro="" textlink="">
      <xdr:nvSpPr>
        <xdr:cNvPr id="23" name="Square 0">
          <a:extLst>
            <a:ext uri="{FF2B5EF4-FFF2-40B4-BE49-F238E27FC236}">
              <a16:creationId xmlns:a16="http://schemas.microsoft.com/office/drawing/2014/main" id="{0CD4ADC1-CCCE-42F6-BD82-0487ACB24D9C}"/>
            </a:ext>
          </a:extLst>
        </xdr:cNvPr>
        <xdr:cNvSpPr/>
      </xdr:nvSpPr>
      <xdr:spPr>
        <a:xfrm>
          <a:off x="4267200" y="22479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6</xdr:col>
      <xdr:colOff>0</xdr:colOff>
      <xdr:row>12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24" name="Line 45">
          <a:extLst>
            <a:ext uri="{FF2B5EF4-FFF2-40B4-BE49-F238E27FC236}">
              <a16:creationId xmlns:a16="http://schemas.microsoft.com/office/drawing/2014/main" id="{B7473D9A-1A9D-4A64-BF94-893FE8141DB8}"/>
            </a:ext>
          </a:extLst>
        </xdr:cNvPr>
        <xdr:cNvSpPr>
          <a:spLocks noChangeShapeType="1"/>
        </xdr:cNvSpPr>
      </xdr:nvSpPr>
      <xdr:spPr bwMode="auto">
        <a:xfrm>
          <a:off x="3657600" y="23241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710354</xdr:colOff>
      <xdr:row>26</xdr:row>
      <xdr:rowOff>120053</xdr:rowOff>
    </xdr:from>
    <xdr:to>
      <xdr:col>22</xdr:col>
      <xdr:colOff>278327</xdr:colOff>
      <xdr:row>29</xdr:row>
      <xdr:rowOff>98961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B2572D-D653-4F43-9BFC-15D4439DC9E5}"/>
            </a:ext>
          </a:extLst>
        </xdr:cNvPr>
        <xdr:cNvSpPr txBox="1"/>
      </xdr:nvSpPr>
      <xdr:spPr>
        <a:xfrm>
          <a:off x="6095154" y="4990503"/>
          <a:ext cx="7594373" cy="540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In order for Gillette to settle with their risk tolerance and the settlement amount, the large loss incurred for the pantent being found valid but no infringement would be more than -$27.824 million, instead of the -$12 million stated in the case.</a:t>
          </a:r>
          <a:endParaRPr lang="en-US" sz="1100"/>
        </a:p>
      </xdr:txBody>
    </xdr:sp>
    <xdr:clientData/>
  </xdr:twoCellAnchor>
  <xdr:oneCellAnchor>
    <xdr:from>
      <xdr:col>11</xdr:col>
      <xdr:colOff>0</xdr:colOff>
      <xdr:row>8</xdr:row>
      <xdr:rowOff>0</xdr:rowOff>
    </xdr:from>
    <xdr:ext cx="152400" cy="152400"/>
    <xdr:sp macro="" textlink="">
      <xdr:nvSpPr>
        <xdr:cNvPr id="3" name="Circle 1">
          <a:extLst>
            <a:ext uri="{FF2B5EF4-FFF2-40B4-BE49-F238E27FC236}">
              <a16:creationId xmlns:a16="http://schemas.microsoft.com/office/drawing/2014/main" id="{A3B4F9D8-F659-4806-B636-0760D9C40D12}"/>
            </a:ext>
          </a:extLst>
        </xdr:cNvPr>
        <xdr:cNvSpPr/>
      </xdr:nvSpPr>
      <xdr:spPr>
        <a:xfrm>
          <a:off x="6705600" y="1498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8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4" name="Line 16">
          <a:extLst>
            <a:ext uri="{FF2B5EF4-FFF2-40B4-BE49-F238E27FC236}">
              <a16:creationId xmlns:a16="http://schemas.microsoft.com/office/drawing/2014/main" id="{1050CCFA-8CC0-4455-B35B-69346790E9A2}"/>
            </a:ext>
          </a:extLst>
        </xdr:cNvPr>
        <xdr:cNvSpPr>
          <a:spLocks noChangeShapeType="1"/>
        </xdr:cNvSpPr>
      </xdr:nvSpPr>
      <xdr:spPr bwMode="auto">
        <a:xfrm>
          <a:off x="5486400" y="1574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8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5" name="Line 17">
          <a:extLst>
            <a:ext uri="{FF2B5EF4-FFF2-40B4-BE49-F238E27FC236}">
              <a16:creationId xmlns:a16="http://schemas.microsoft.com/office/drawing/2014/main" id="{BA79D51B-F178-473C-97B8-B3910D241177}"/>
            </a:ext>
          </a:extLst>
        </xdr:cNvPr>
        <xdr:cNvSpPr>
          <a:spLocks noChangeShapeType="1"/>
        </xdr:cNvSpPr>
      </xdr:nvSpPr>
      <xdr:spPr bwMode="auto">
        <a:xfrm flipV="1">
          <a:off x="4419600" y="15748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17</xdr:row>
      <xdr:rowOff>0</xdr:rowOff>
    </xdr:from>
    <xdr:ext cx="152400" cy="152400"/>
    <xdr:sp macro="" textlink="">
      <xdr:nvSpPr>
        <xdr:cNvPr id="6" name="Triangle 2">
          <a:extLst>
            <a:ext uri="{FF2B5EF4-FFF2-40B4-BE49-F238E27FC236}">
              <a16:creationId xmlns:a16="http://schemas.microsoft.com/office/drawing/2014/main" id="{C3E4800A-3A67-4181-95FD-BAAB53738D63}"/>
            </a:ext>
          </a:extLst>
        </xdr:cNvPr>
        <xdr:cNvSpPr/>
      </xdr:nvSpPr>
      <xdr:spPr>
        <a:xfrm rot="16200000">
          <a:off x="6705600" y="31845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11</xdr:col>
      <xdr:colOff>152400</xdr:colOff>
      <xdr:row>17</xdr:row>
      <xdr:rowOff>76200</xdr:rowOff>
    </xdr:from>
    <xdr:to>
      <xdr:col>19</xdr:col>
      <xdr:colOff>0</xdr:colOff>
      <xdr:row>17</xdr:row>
      <xdr:rowOff>76200</xdr:rowOff>
    </xdr:to>
    <xdr:sp macro="" textlink="">
      <xdr:nvSpPr>
        <xdr:cNvPr id="7" name="Line 18">
          <a:extLst>
            <a:ext uri="{FF2B5EF4-FFF2-40B4-BE49-F238E27FC236}">
              <a16:creationId xmlns:a16="http://schemas.microsoft.com/office/drawing/2014/main" id="{2091064C-DDDB-4493-81AA-0021002A1DF5}"/>
            </a:ext>
          </a:extLst>
        </xdr:cNvPr>
        <xdr:cNvSpPr>
          <a:spLocks noChangeShapeType="1"/>
        </xdr:cNvSpPr>
      </xdr:nvSpPr>
      <xdr:spPr bwMode="auto">
        <a:xfrm>
          <a:off x="6858000" y="3260725"/>
          <a:ext cx="4724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17</xdr:row>
      <xdr:rowOff>76200</xdr:rowOff>
    </xdr:from>
    <xdr:to>
      <xdr:col>11</xdr:col>
      <xdr:colOff>0</xdr:colOff>
      <xdr:row>17</xdr:row>
      <xdr:rowOff>76200</xdr:rowOff>
    </xdr:to>
    <xdr:sp macro="" textlink="">
      <xdr:nvSpPr>
        <xdr:cNvPr id="8" name="Line 19">
          <a:extLst>
            <a:ext uri="{FF2B5EF4-FFF2-40B4-BE49-F238E27FC236}">
              <a16:creationId xmlns:a16="http://schemas.microsoft.com/office/drawing/2014/main" id="{C7408869-347B-47C7-A68B-2EA0929C6490}"/>
            </a:ext>
          </a:extLst>
        </xdr:cNvPr>
        <xdr:cNvSpPr>
          <a:spLocks noChangeShapeType="1"/>
        </xdr:cNvSpPr>
      </xdr:nvSpPr>
      <xdr:spPr bwMode="auto">
        <a:xfrm>
          <a:off x="5486400" y="32607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12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9" name="Line 20">
          <a:extLst>
            <a:ext uri="{FF2B5EF4-FFF2-40B4-BE49-F238E27FC236}">
              <a16:creationId xmlns:a16="http://schemas.microsoft.com/office/drawing/2014/main" id="{12EF2C49-EEF4-49A3-9DF9-DB7DB2AE8ABC}"/>
            </a:ext>
          </a:extLst>
        </xdr:cNvPr>
        <xdr:cNvSpPr>
          <a:spLocks noChangeShapeType="1"/>
        </xdr:cNvSpPr>
      </xdr:nvSpPr>
      <xdr:spPr bwMode="auto">
        <a:xfrm>
          <a:off x="4419600" y="2324100"/>
          <a:ext cx="106680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4</xdr:row>
      <xdr:rowOff>0</xdr:rowOff>
    </xdr:from>
    <xdr:ext cx="152400" cy="152400"/>
    <xdr:sp macro="" textlink="">
      <xdr:nvSpPr>
        <xdr:cNvPr id="10" name="Circle 3">
          <a:extLst>
            <a:ext uri="{FF2B5EF4-FFF2-40B4-BE49-F238E27FC236}">
              <a16:creationId xmlns:a16="http://schemas.microsoft.com/office/drawing/2014/main" id="{4463830F-F620-4EAE-B205-9A129BF62691}"/>
            </a:ext>
          </a:extLst>
        </xdr:cNvPr>
        <xdr:cNvSpPr/>
      </xdr:nvSpPr>
      <xdr:spPr>
        <a:xfrm>
          <a:off x="9144000" y="749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4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11" name="Line 21">
          <a:extLst>
            <a:ext uri="{FF2B5EF4-FFF2-40B4-BE49-F238E27FC236}">
              <a16:creationId xmlns:a16="http://schemas.microsoft.com/office/drawing/2014/main" id="{242B2916-8B21-4E5A-96E8-48DA1C36F003}"/>
            </a:ext>
          </a:extLst>
        </xdr:cNvPr>
        <xdr:cNvSpPr>
          <a:spLocks noChangeShapeType="1"/>
        </xdr:cNvSpPr>
      </xdr:nvSpPr>
      <xdr:spPr bwMode="auto">
        <a:xfrm>
          <a:off x="7924800" y="8255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4</xdr:row>
      <xdr:rowOff>76200</xdr:rowOff>
    </xdr:from>
    <xdr:to>
      <xdr:col>13</xdr:col>
      <xdr:colOff>0</xdr:colOff>
      <xdr:row>8</xdr:row>
      <xdr:rowOff>76200</xdr:rowOff>
    </xdr:to>
    <xdr:sp macro="" textlink="">
      <xdr:nvSpPr>
        <xdr:cNvPr id="12" name="Line 22">
          <a:extLst>
            <a:ext uri="{FF2B5EF4-FFF2-40B4-BE49-F238E27FC236}">
              <a16:creationId xmlns:a16="http://schemas.microsoft.com/office/drawing/2014/main" id="{06A98E1F-1DB6-4BEF-BCB1-C39AA1D8D057}"/>
            </a:ext>
          </a:extLst>
        </xdr:cNvPr>
        <xdr:cNvSpPr>
          <a:spLocks noChangeShapeType="1"/>
        </xdr:cNvSpPr>
      </xdr:nvSpPr>
      <xdr:spPr bwMode="auto">
        <a:xfrm flipV="1">
          <a:off x="6858000" y="8255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12</xdr:row>
      <xdr:rowOff>0</xdr:rowOff>
    </xdr:from>
    <xdr:ext cx="152400" cy="152400"/>
    <xdr:sp macro="" textlink="">
      <xdr:nvSpPr>
        <xdr:cNvPr id="13" name="Triangle 4">
          <a:extLst>
            <a:ext uri="{FF2B5EF4-FFF2-40B4-BE49-F238E27FC236}">
              <a16:creationId xmlns:a16="http://schemas.microsoft.com/office/drawing/2014/main" id="{1B9DDF1C-EF04-4596-9F1E-EBA01AF7EFE4}"/>
            </a:ext>
          </a:extLst>
        </xdr:cNvPr>
        <xdr:cNvSpPr/>
      </xdr:nvSpPr>
      <xdr:spPr>
        <a:xfrm rot="16200000">
          <a:off x="914400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12</xdr:row>
      <xdr:rowOff>76200</xdr:rowOff>
    </xdr:from>
    <xdr:to>
      <xdr:col>19</xdr:col>
      <xdr:colOff>0</xdr:colOff>
      <xdr:row>12</xdr:row>
      <xdr:rowOff>76200</xdr:rowOff>
    </xdr:to>
    <xdr:sp macro="" textlink="">
      <xdr:nvSpPr>
        <xdr:cNvPr id="14" name="Line 23">
          <a:extLst>
            <a:ext uri="{FF2B5EF4-FFF2-40B4-BE49-F238E27FC236}">
              <a16:creationId xmlns:a16="http://schemas.microsoft.com/office/drawing/2014/main" id="{E9AA4108-539B-494E-BAA9-0A9404E70219}"/>
            </a:ext>
          </a:extLst>
        </xdr:cNvPr>
        <xdr:cNvSpPr>
          <a:spLocks noChangeShapeType="1"/>
        </xdr:cNvSpPr>
      </xdr:nvSpPr>
      <xdr:spPr bwMode="auto">
        <a:xfrm>
          <a:off x="9296400" y="2324100"/>
          <a:ext cx="2286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12</xdr:row>
      <xdr:rowOff>76200</xdr:rowOff>
    </xdr:from>
    <xdr:to>
      <xdr:col>15</xdr:col>
      <xdr:colOff>0</xdr:colOff>
      <xdr:row>12</xdr:row>
      <xdr:rowOff>76200</xdr:rowOff>
    </xdr:to>
    <xdr:sp macro="" textlink="">
      <xdr:nvSpPr>
        <xdr:cNvPr id="15" name="Line 24">
          <a:extLst>
            <a:ext uri="{FF2B5EF4-FFF2-40B4-BE49-F238E27FC236}">
              <a16:creationId xmlns:a16="http://schemas.microsoft.com/office/drawing/2014/main" id="{E9E5E69C-06A4-4136-AF90-BAC7C2B17828}"/>
            </a:ext>
          </a:extLst>
        </xdr:cNvPr>
        <xdr:cNvSpPr>
          <a:spLocks noChangeShapeType="1"/>
        </xdr:cNvSpPr>
      </xdr:nvSpPr>
      <xdr:spPr bwMode="auto">
        <a:xfrm>
          <a:off x="7924800" y="23241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8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16" name="Line 25">
          <a:extLst>
            <a:ext uri="{FF2B5EF4-FFF2-40B4-BE49-F238E27FC236}">
              <a16:creationId xmlns:a16="http://schemas.microsoft.com/office/drawing/2014/main" id="{50008C05-C922-4195-9ACA-DADAA8E376B6}"/>
            </a:ext>
          </a:extLst>
        </xdr:cNvPr>
        <xdr:cNvSpPr>
          <a:spLocks noChangeShapeType="1"/>
        </xdr:cNvSpPr>
      </xdr:nvSpPr>
      <xdr:spPr bwMode="auto">
        <a:xfrm>
          <a:off x="6858000" y="15748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</xdr:row>
      <xdr:rowOff>0</xdr:rowOff>
    </xdr:from>
    <xdr:ext cx="152400" cy="152400"/>
    <xdr:sp macro="" textlink="">
      <xdr:nvSpPr>
        <xdr:cNvPr id="17" name="Triangle 5">
          <a:extLst>
            <a:ext uri="{FF2B5EF4-FFF2-40B4-BE49-F238E27FC236}">
              <a16:creationId xmlns:a16="http://schemas.microsoft.com/office/drawing/2014/main" id="{601F5D23-0BE0-4B38-9031-7010AABD2B02}"/>
            </a:ext>
          </a:extLst>
        </xdr:cNvPr>
        <xdr:cNvSpPr/>
      </xdr:nvSpPr>
      <xdr:spPr>
        <a:xfrm rot="16200000">
          <a:off x="1158240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2</xdr:row>
      <xdr:rowOff>76200</xdr:rowOff>
    </xdr:from>
    <xdr:to>
      <xdr:col>19</xdr:col>
      <xdr:colOff>0</xdr:colOff>
      <xdr:row>2</xdr:row>
      <xdr:rowOff>76200</xdr:rowOff>
    </xdr:to>
    <xdr:sp macro="" textlink="">
      <xdr:nvSpPr>
        <xdr:cNvPr id="18" name="Line 26">
          <a:extLst>
            <a:ext uri="{FF2B5EF4-FFF2-40B4-BE49-F238E27FC236}">
              <a16:creationId xmlns:a16="http://schemas.microsoft.com/office/drawing/2014/main" id="{E4858B20-60AA-4577-8E3A-6167B921BBCC}"/>
            </a:ext>
          </a:extLst>
        </xdr:cNvPr>
        <xdr:cNvSpPr>
          <a:spLocks noChangeShapeType="1"/>
        </xdr:cNvSpPr>
      </xdr:nvSpPr>
      <xdr:spPr bwMode="auto">
        <a:xfrm>
          <a:off x="10363200" y="4508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2</xdr:row>
      <xdr:rowOff>76200</xdr:rowOff>
    </xdr:from>
    <xdr:to>
      <xdr:col>17</xdr:col>
      <xdr:colOff>0</xdr:colOff>
      <xdr:row>4</xdr:row>
      <xdr:rowOff>76200</xdr:rowOff>
    </xdr:to>
    <xdr:sp macro="" textlink="">
      <xdr:nvSpPr>
        <xdr:cNvPr id="19" name="Line 27">
          <a:extLst>
            <a:ext uri="{FF2B5EF4-FFF2-40B4-BE49-F238E27FC236}">
              <a16:creationId xmlns:a16="http://schemas.microsoft.com/office/drawing/2014/main" id="{2DA1AD36-D0F4-468F-A478-9F6F5044AF48}"/>
            </a:ext>
          </a:extLst>
        </xdr:cNvPr>
        <xdr:cNvSpPr>
          <a:spLocks noChangeShapeType="1"/>
        </xdr:cNvSpPr>
      </xdr:nvSpPr>
      <xdr:spPr bwMode="auto">
        <a:xfrm flipV="1">
          <a:off x="9296400" y="450850"/>
          <a:ext cx="1066800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7</xdr:row>
      <xdr:rowOff>0</xdr:rowOff>
    </xdr:from>
    <xdr:ext cx="152400" cy="152400"/>
    <xdr:sp macro="" textlink="">
      <xdr:nvSpPr>
        <xdr:cNvPr id="20" name="Triangle 6">
          <a:extLst>
            <a:ext uri="{FF2B5EF4-FFF2-40B4-BE49-F238E27FC236}">
              <a16:creationId xmlns:a16="http://schemas.microsoft.com/office/drawing/2014/main" id="{41BF35E1-0528-425E-AACA-4C3900E5471C}"/>
            </a:ext>
          </a:extLst>
        </xdr:cNvPr>
        <xdr:cNvSpPr/>
      </xdr:nvSpPr>
      <xdr:spPr>
        <a:xfrm rot="16200000">
          <a:off x="11582400" y="13112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7</xdr:row>
      <xdr:rowOff>76200</xdr:rowOff>
    </xdr:from>
    <xdr:to>
      <xdr:col>19</xdr:col>
      <xdr:colOff>0</xdr:colOff>
      <xdr:row>7</xdr:row>
      <xdr:rowOff>76200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81A95CE1-59E6-4CB0-A2A2-7877A51DA6A4}"/>
            </a:ext>
          </a:extLst>
        </xdr:cNvPr>
        <xdr:cNvSpPr>
          <a:spLocks noChangeShapeType="1"/>
        </xdr:cNvSpPr>
      </xdr:nvSpPr>
      <xdr:spPr bwMode="auto">
        <a:xfrm>
          <a:off x="10363200" y="13874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4</xdr:row>
      <xdr:rowOff>76200</xdr:rowOff>
    </xdr:from>
    <xdr:to>
      <xdr:col>17</xdr:col>
      <xdr:colOff>0</xdr:colOff>
      <xdr:row>7</xdr:row>
      <xdr:rowOff>76200</xdr:rowOff>
    </xdr:to>
    <xdr:sp macro="" textlink="">
      <xdr:nvSpPr>
        <xdr:cNvPr id="22" name="Line 29">
          <a:extLst>
            <a:ext uri="{FF2B5EF4-FFF2-40B4-BE49-F238E27FC236}">
              <a16:creationId xmlns:a16="http://schemas.microsoft.com/office/drawing/2014/main" id="{4DCB69D7-0097-41FA-8BD2-31ECC0089E9C}"/>
            </a:ext>
          </a:extLst>
        </xdr:cNvPr>
        <xdr:cNvSpPr>
          <a:spLocks noChangeShapeType="1"/>
        </xdr:cNvSpPr>
      </xdr:nvSpPr>
      <xdr:spPr bwMode="auto">
        <a:xfrm>
          <a:off x="9296400" y="825500"/>
          <a:ext cx="1066800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12</xdr:row>
      <xdr:rowOff>0</xdr:rowOff>
    </xdr:from>
    <xdr:ext cx="152400" cy="152400"/>
    <xdr:sp macro="" textlink="">
      <xdr:nvSpPr>
        <xdr:cNvPr id="23" name="Square 0">
          <a:extLst>
            <a:ext uri="{FF2B5EF4-FFF2-40B4-BE49-F238E27FC236}">
              <a16:creationId xmlns:a16="http://schemas.microsoft.com/office/drawing/2014/main" id="{74875AB0-C473-45EB-A983-F8B7E6B84108}"/>
            </a:ext>
          </a:extLst>
        </xdr:cNvPr>
        <xdr:cNvSpPr/>
      </xdr:nvSpPr>
      <xdr:spPr>
        <a:xfrm>
          <a:off x="4267200" y="22479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6</xdr:col>
      <xdr:colOff>0</xdr:colOff>
      <xdr:row>12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24" name="Line 30">
          <a:extLst>
            <a:ext uri="{FF2B5EF4-FFF2-40B4-BE49-F238E27FC236}">
              <a16:creationId xmlns:a16="http://schemas.microsoft.com/office/drawing/2014/main" id="{9469E765-543D-4B1D-8410-126AB8FAD5AE}"/>
            </a:ext>
          </a:extLst>
        </xdr:cNvPr>
        <xdr:cNvSpPr>
          <a:spLocks noChangeShapeType="1"/>
        </xdr:cNvSpPr>
      </xdr:nvSpPr>
      <xdr:spPr bwMode="auto">
        <a:xfrm>
          <a:off x="3657600" y="23241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42368</xdr:colOff>
      <xdr:row>26</xdr:row>
      <xdr:rowOff>80405</xdr:rowOff>
    </xdr:from>
    <xdr:to>
      <xdr:col>22</xdr:col>
      <xdr:colOff>210292</xdr:colOff>
      <xdr:row>28</xdr:row>
      <xdr:rowOff>173180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8FEEF0-C7D2-409D-843D-D3EBB2D6EDB1}"/>
            </a:ext>
          </a:extLst>
        </xdr:cNvPr>
        <xdr:cNvSpPr txBox="1"/>
      </xdr:nvSpPr>
      <xdr:spPr>
        <a:xfrm>
          <a:off x="6138368" y="4950855"/>
          <a:ext cx="7483124" cy="46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With Gillette's risk tolerance, the cost of the lawsuit would need to be greater than -$7.766 million for Gillette to agree to settle out of court.</a:t>
          </a:r>
          <a:endParaRPr lang="en-US" sz="1100"/>
        </a:p>
      </xdr:txBody>
    </xdr:sp>
    <xdr:clientData/>
  </xdr:twoCellAnchor>
  <xdr:oneCellAnchor>
    <xdr:from>
      <xdr:col>11</xdr:col>
      <xdr:colOff>0</xdr:colOff>
      <xdr:row>8</xdr:row>
      <xdr:rowOff>0</xdr:rowOff>
    </xdr:from>
    <xdr:ext cx="152400" cy="152400"/>
    <xdr:sp macro="" textlink="">
      <xdr:nvSpPr>
        <xdr:cNvPr id="3" name="Circle 1">
          <a:extLst>
            <a:ext uri="{FF2B5EF4-FFF2-40B4-BE49-F238E27FC236}">
              <a16:creationId xmlns:a16="http://schemas.microsoft.com/office/drawing/2014/main" id="{3E6FD687-FB59-413B-B3FD-0B939CB5DAF7}"/>
            </a:ext>
          </a:extLst>
        </xdr:cNvPr>
        <xdr:cNvSpPr/>
      </xdr:nvSpPr>
      <xdr:spPr>
        <a:xfrm>
          <a:off x="6705600" y="1498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9</xdr:col>
      <xdr:colOff>0</xdr:colOff>
      <xdr:row>8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4" name="Line 31">
          <a:extLst>
            <a:ext uri="{FF2B5EF4-FFF2-40B4-BE49-F238E27FC236}">
              <a16:creationId xmlns:a16="http://schemas.microsoft.com/office/drawing/2014/main" id="{568081A0-E78B-432A-8625-AC09C55955F2}"/>
            </a:ext>
          </a:extLst>
        </xdr:cNvPr>
        <xdr:cNvSpPr>
          <a:spLocks noChangeShapeType="1"/>
        </xdr:cNvSpPr>
      </xdr:nvSpPr>
      <xdr:spPr bwMode="auto">
        <a:xfrm>
          <a:off x="5486400" y="1574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8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5" name="Line 32">
          <a:extLst>
            <a:ext uri="{FF2B5EF4-FFF2-40B4-BE49-F238E27FC236}">
              <a16:creationId xmlns:a16="http://schemas.microsoft.com/office/drawing/2014/main" id="{DEFB553B-D782-49B5-AB08-68C213406249}"/>
            </a:ext>
          </a:extLst>
        </xdr:cNvPr>
        <xdr:cNvSpPr>
          <a:spLocks noChangeShapeType="1"/>
        </xdr:cNvSpPr>
      </xdr:nvSpPr>
      <xdr:spPr bwMode="auto">
        <a:xfrm flipV="1">
          <a:off x="4419600" y="15748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17</xdr:row>
      <xdr:rowOff>0</xdr:rowOff>
    </xdr:from>
    <xdr:ext cx="152400" cy="152400"/>
    <xdr:sp macro="" textlink="">
      <xdr:nvSpPr>
        <xdr:cNvPr id="6" name="Triangle 2">
          <a:extLst>
            <a:ext uri="{FF2B5EF4-FFF2-40B4-BE49-F238E27FC236}">
              <a16:creationId xmlns:a16="http://schemas.microsoft.com/office/drawing/2014/main" id="{CF295853-49A1-4F57-908B-14F92AA359CA}"/>
            </a:ext>
          </a:extLst>
        </xdr:cNvPr>
        <xdr:cNvSpPr/>
      </xdr:nvSpPr>
      <xdr:spPr>
        <a:xfrm rot="16200000">
          <a:off x="6705600" y="31845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11</xdr:col>
      <xdr:colOff>152400</xdr:colOff>
      <xdr:row>17</xdr:row>
      <xdr:rowOff>76200</xdr:rowOff>
    </xdr:from>
    <xdr:to>
      <xdr:col>19</xdr:col>
      <xdr:colOff>0</xdr:colOff>
      <xdr:row>17</xdr:row>
      <xdr:rowOff>76200</xdr:rowOff>
    </xdr:to>
    <xdr:sp macro="" textlink="">
      <xdr:nvSpPr>
        <xdr:cNvPr id="7" name="Line 33">
          <a:extLst>
            <a:ext uri="{FF2B5EF4-FFF2-40B4-BE49-F238E27FC236}">
              <a16:creationId xmlns:a16="http://schemas.microsoft.com/office/drawing/2014/main" id="{6025C27D-A780-4580-B019-7752602A2530}"/>
            </a:ext>
          </a:extLst>
        </xdr:cNvPr>
        <xdr:cNvSpPr>
          <a:spLocks noChangeShapeType="1"/>
        </xdr:cNvSpPr>
      </xdr:nvSpPr>
      <xdr:spPr bwMode="auto">
        <a:xfrm>
          <a:off x="6858000" y="3260725"/>
          <a:ext cx="4724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17</xdr:row>
      <xdr:rowOff>76200</xdr:rowOff>
    </xdr:from>
    <xdr:to>
      <xdr:col>11</xdr:col>
      <xdr:colOff>0</xdr:colOff>
      <xdr:row>17</xdr:row>
      <xdr:rowOff>76200</xdr:rowOff>
    </xdr:to>
    <xdr:sp macro="" textlink="">
      <xdr:nvSpPr>
        <xdr:cNvPr id="8" name="Line 34">
          <a:extLst>
            <a:ext uri="{FF2B5EF4-FFF2-40B4-BE49-F238E27FC236}">
              <a16:creationId xmlns:a16="http://schemas.microsoft.com/office/drawing/2014/main" id="{096814D8-1D72-4E79-8E52-39C27A44D75B}"/>
            </a:ext>
          </a:extLst>
        </xdr:cNvPr>
        <xdr:cNvSpPr>
          <a:spLocks noChangeShapeType="1"/>
        </xdr:cNvSpPr>
      </xdr:nvSpPr>
      <xdr:spPr bwMode="auto">
        <a:xfrm>
          <a:off x="5486400" y="32607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152400</xdr:colOff>
      <xdr:row>12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9" name="Line 35">
          <a:extLst>
            <a:ext uri="{FF2B5EF4-FFF2-40B4-BE49-F238E27FC236}">
              <a16:creationId xmlns:a16="http://schemas.microsoft.com/office/drawing/2014/main" id="{F0636061-24D9-448D-88D6-14909687FE6D}"/>
            </a:ext>
          </a:extLst>
        </xdr:cNvPr>
        <xdr:cNvSpPr>
          <a:spLocks noChangeShapeType="1"/>
        </xdr:cNvSpPr>
      </xdr:nvSpPr>
      <xdr:spPr bwMode="auto">
        <a:xfrm>
          <a:off x="4419600" y="2324100"/>
          <a:ext cx="106680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4</xdr:row>
      <xdr:rowOff>0</xdr:rowOff>
    </xdr:from>
    <xdr:ext cx="152400" cy="152400"/>
    <xdr:sp macro="" textlink="">
      <xdr:nvSpPr>
        <xdr:cNvPr id="10" name="Circle 3">
          <a:extLst>
            <a:ext uri="{FF2B5EF4-FFF2-40B4-BE49-F238E27FC236}">
              <a16:creationId xmlns:a16="http://schemas.microsoft.com/office/drawing/2014/main" id="{DF36DA55-0EB0-4C73-82AD-84C99C7695F8}"/>
            </a:ext>
          </a:extLst>
        </xdr:cNvPr>
        <xdr:cNvSpPr/>
      </xdr:nvSpPr>
      <xdr:spPr>
        <a:xfrm>
          <a:off x="9144000" y="7493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13</xdr:col>
      <xdr:colOff>0</xdr:colOff>
      <xdr:row>4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11" name="Line 36">
          <a:extLst>
            <a:ext uri="{FF2B5EF4-FFF2-40B4-BE49-F238E27FC236}">
              <a16:creationId xmlns:a16="http://schemas.microsoft.com/office/drawing/2014/main" id="{C046D2E1-9DCE-4E70-8733-15D1B9B2407C}"/>
            </a:ext>
          </a:extLst>
        </xdr:cNvPr>
        <xdr:cNvSpPr>
          <a:spLocks noChangeShapeType="1"/>
        </xdr:cNvSpPr>
      </xdr:nvSpPr>
      <xdr:spPr bwMode="auto">
        <a:xfrm>
          <a:off x="7924800" y="8255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4</xdr:row>
      <xdr:rowOff>76200</xdr:rowOff>
    </xdr:from>
    <xdr:to>
      <xdr:col>13</xdr:col>
      <xdr:colOff>0</xdr:colOff>
      <xdr:row>8</xdr:row>
      <xdr:rowOff>76200</xdr:rowOff>
    </xdr:to>
    <xdr:sp macro="" textlink="">
      <xdr:nvSpPr>
        <xdr:cNvPr id="12" name="Line 37">
          <a:extLst>
            <a:ext uri="{FF2B5EF4-FFF2-40B4-BE49-F238E27FC236}">
              <a16:creationId xmlns:a16="http://schemas.microsoft.com/office/drawing/2014/main" id="{43B30B06-18E2-4EAC-8489-938576AD166B}"/>
            </a:ext>
          </a:extLst>
        </xdr:cNvPr>
        <xdr:cNvSpPr>
          <a:spLocks noChangeShapeType="1"/>
        </xdr:cNvSpPr>
      </xdr:nvSpPr>
      <xdr:spPr bwMode="auto">
        <a:xfrm flipV="1">
          <a:off x="6858000" y="8255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12</xdr:row>
      <xdr:rowOff>0</xdr:rowOff>
    </xdr:from>
    <xdr:ext cx="152400" cy="152400"/>
    <xdr:sp macro="" textlink="">
      <xdr:nvSpPr>
        <xdr:cNvPr id="13" name="Triangle 4">
          <a:extLst>
            <a:ext uri="{FF2B5EF4-FFF2-40B4-BE49-F238E27FC236}">
              <a16:creationId xmlns:a16="http://schemas.microsoft.com/office/drawing/2014/main" id="{7E51B9E4-A612-4BE4-BEDB-C658DF8E3C85}"/>
            </a:ext>
          </a:extLst>
        </xdr:cNvPr>
        <xdr:cNvSpPr/>
      </xdr:nvSpPr>
      <xdr:spPr>
        <a:xfrm rot="16200000">
          <a:off x="9144000" y="22479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152400</xdr:colOff>
      <xdr:row>12</xdr:row>
      <xdr:rowOff>76200</xdr:rowOff>
    </xdr:from>
    <xdr:to>
      <xdr:col>19</xdr:col>
      <xdr:colOff>0</xdr:colOff>
      <xdr:row>12</xdr:row>
      <xdr:rowOff>76200</xdr:rowOff>
    </xdr:to>
    <xdr:sp macro="" textlink="">
      <xdr:nvSpPr>
        <xdr:cNvPr id="14" name="Line 38">
          <a:extLst>
            <a:ext uri="{FF2B5EF4-FFF2-40B4-BE49-F238E27FC236}">
              <a16:creationId xmlns:a16="http://schemas.microsoft.com/office/drawing/2014/main" id="{CB7A74E3-7B69-4A58-9449-DF006F4CB0E6}"/>
            </a:ext>
          </a:extLst>
        </xdr:cNvPr>
        <xdr:cNvSpPr>
          <a:spLocks noChangeShapeType="1"/>
        </xdr:cNvSpPr>
      </xdr:nvSpPr>
      <xdr:spPr bwMode="auto">
        <a:xfrm>
          <a:off x="9296400" y="2324100"/>
          <a:ext cx="2286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12</xdr:row>
      <xdr:rowOff>76200</xdr:rowOff>
    </xdr:from>
    <xdr:to>
      <xdr:col>15</xdr:col>
      <xdr:colOff>0</xdr:colOff>
      <xdr:row>12</xdr:row>
      <xdr:rowOff>76200</xdr:rowOff>
    </xdr:to>
    <xdr:sp macro="" textlink="">
      <xdr:nvSpPr>
        <xdr:cNvPr id="15" name="Line 39">
          <a:extLst>
            <a:ext uri="{FF2B5EF4-FFF2-40B4-BE49-F238E27FC236}">
              <a16:creationId xmlns:a16="http://schemas.microsoft.com/office/drawing/2014/main" id="{2488A23B-3477-49A1-8BAF-BB488649C12C}"/>
            </a:ext>
          </a:extLst>
        </xdr:cNvPr>
        <xdr:cNvSpPr>
          <a:spLocks noChangeShapeType="1"/>
        </xdr:cNvSpPr>
      </xdr:nvSpPr>
      <xdr:spPr bwMode="auto">
        <a:xfrm>
          <a:off x="7924800" y="23241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152400</xdr:colOff>
      <xdr:row>8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16" name="Line 40">
          <a:extLst>
            <a:ext uri="{FF2B5EF4-FFF2-40B4-BE49-F238E27FC236}">
              <a16:creationId xmlns:a16="http://schemas.microsoft.com/office/drawing/2014/main" id="{4E79CB5C-F559-438A-B3AE-EFDFFFA1FF1A}"/>
            </a:ext>
          </a:extLst>
        </xdr:cNvPr>
        <xdr:cNvSpPr>
          <a:spLocks noChangeShapeType="1"/>
        </xdr:cNvSpPr>
      </xdr:nvSpPr>
      <xdr:spPr bwMode="auto">
        <a:xfrm>
          <a:off x="6858000" y="1574800"/>
          <a:ext cx="1066800" cy="7493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2</xdr:row>
      <xdr:rowOff>0</xdr:rowOff>
    </xdr:from>
    <xdr:ext cx="152400" cy="152400"/>
    <xdr:sp macro="" textlink="">
      <xdr:nvSpPr>
        <xdr:cNvPr id="17" name="Triangle 5">
          <a:extLst>
            <a:ext uri="{FF2B5EF4-FFF2-40B4-BE49-F238E27FC236}">
              <a16:creationId xmlns:a16="http://schemas.microsoft.com/office/drawing/2014/main" id="{861A2971-90E1-4EC2-AB4E-7D62BFC23C61}"/>
            </a:ext>
          </a:extLst>
        </xdr:cNvPr>
        <xdr:cNvSpPr/>
      </xdr:nvSpPr>
      <xdr:spPr>
        <a:xfrm rot="16200000">
          <a:off x="11582400" y="3746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2</xdr:row>
      <xdr:rowOff>76200</xdr:rowOff>
    </xdr:from>
    <xdr:to>
      <xdr:col>19</xdr:col>
      <xdr:colOff>0</xdr:colOff>
      <xdr:row>2</xdr:row>
      <xdr:rowOff>76200</xdr:rowOff>
    </xdr:to>
    <xdr:sp macro="" textlink="">
      <xdr:nvSpPr>
        <xdr:cNvPr id="18" name="Line 41">
          <a:extLst>
            <a:ext uri="{FF2B5EF4-FFF2-40B4-BE49-F238E27FC236}">
              <a16:creationId xmlns:a16="http://schemas.microsoft.com/office/drawing/2014/main" id="{299241F4-1F46-49D7-BA8A-021224595198}"/>
            </a:ext>
          </a:extLst>
        </xdr:cNvPr>
        <xdr:cNvSpPr>
          <a:spLocks noChangeShapeType="1"/>
        </xdr:cNvSpPr>
      </xdr:nvSpPr>
      <xdr:spPr bwMode="auto">
        <a:xfrm>
          <a:off x="10363200" y="4508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2</xdr:row>
      <xdr:rowOff>76200</xdr:rowOff>
    </xdr:from>
    <xdr:to>
      <xdr:col>17</xdr:col>
      <xdr:colOff>0</xdr:colOff>
      <xdr:row>4</xdr:row>
      <xdr:rowOff>76200</xdr:rowOff>
    </xdr:to>
    <xdr:sp macro="" textlink="">
      <xdr:nvSpPr>
        <xdr:cNvPr id="19" name="Line 42">
          <a:extLst>
            <a:ext uri="{FF2B5EF4-FFF2-40B4-BE49-F238E27FC236}">
              <a16:creationId xmlns:a16="http://schemas.microsoft.com/office/drawing/2014/main" id="{E05A02E1-D75B-4461-940D-67B4969C2AAD}"/>
            </a:ext>
          </a:extLst>
        </xdr:cNvPr>
        <xdr:cNvSpPr>
          <a:spLocks noChangeShapeType="1"/>
        </xdr:cNvSpPr>
      </xdr:nvSpPr>
      <xdr:spPr bwMode="auto">
        <a:xfrm flipV="1">
          <a:off x="9296400" y="450850"/>
          <a:ext cx="1066800" cy="3746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19</xdr:col>
      <xdr:colOff>0</xdr:colOff>
      <xdr:row>7</xdr:row>
      <xdr:rowOff>0</xdr:rowOff>
    </xdr:from>
    <xdr:ext cx="152400" cy="152400"/>
    <xdr:sp macro="" textlink="">
      <xdr:nvSpPr>
        <xdr:cNvPr id="20" name="Triangle 6">
          <a:extLst>
            <a:ext uri="{FF2B5EF4-FFF2-40B4-BE49-F238E27FC236}">
              <a16:creationId xmlns:a16="http://schemas.microsoft.com/office/drawing/2014/main" id="{CF0D0FD4-34D9-4FDA-ADF8-BFC2FB8010EC}"/>
            </a:ext>
          </a:extLst>
        </xdr:cNvPr>
        <xdr:cNvSpPr/>
      </xdr:nvSpPr>
      <xdr:spPr>
        <a:xfrm rot="16200000">
          <a:off x="11582400" y="13112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17</xdr:col>
      <xdr:colOff>0</xdr:colOff>
      <xdr:row>7</xdr:row>
      <xdr:rowOff>76200</xdr:rowOff>
    </xdr:from>
    <xdr:to>
      <xdr:col>19</xdr:col>
      <xdr:colOff>0</xdr:colOff>
      <xdr:row>7</xdr:row>
      <xdr:rowOff>76200</xdr:rowOff>
    </xdr:to>
    <xdr:sp macro="" textlink="">
      <xdr:nvSpPr>
        <xdr:cNvPr id="21" name="Line 43">
          <a:extLst>
            <a:ext uri="{FF2B5EF4-FFF2-40B4-BE49-F238E27FC236}">
              <a16:creationId xmlns:a16="http://schemas.microsoft.com/office/drawing/2014/main" id="{75472128-998B-49F7-B179-8627B6D982DD}"/>
            </a:ext>
          </a:extLst>
        </xdr:cNvPr>
        <xdr:cNvSpPr>
          <a:spLocks noChangeShapeType="1"/>
        </xdr:cNvSpPr>
      </xdr:nvSpPr>
      <xdr:spPr bwMode="auto">
        <a:xfrm>
          <a:off x="10363200" y="13874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152400</xdr:colOff>
      <xdr:row>4</xdr:row>
      <xdr:rowOff>76200</xdr:rowOff>
    </xdr:from>
    <xdr:to>
      <xdr:col>17</xdr:col>
      <xdr:colOff>0</xdr:colOff>
      <xdr:row>7</xdr:row>
      <xdr:rowOff>76200</xdr:rowOff>
    </xdr:to>
    <xdr:sp macro="" textlink="">
      <xdr:nvSpPr>
        <xdr:cNvPr id="22" name="Line 44">
          <a:extLst>
            <a:ext uri="{FF2B5EF4-FFF2-40B4-BE49-F238E27FC236}">
              <a16:creationId xmlns:a16="http://schemas.microsoft.com/office/drawing/2014/main" id="{F3F8A3D4-B5AE-4046-8166-2B973EC8BE6B}"/>
            </a:ext>
          </a:extLst>
        </xdr:cNvPr>
        <xdr:cNvSpPr>
          <a:spLocks noChangeShapeType="1"/>
        </xdr:cNvSpPr>
      </xdr:nvSpPr>
      <xdr:spPr bwMode="auto">
        <a:xfrm>
          <a:off x="9296400" y="825500"/>
          <a:ext cx="1066800" cy="5619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12</xdr:row>
      <xdr:rowOff>0</xdr:rowOff>
    </xdr:from>
    <xdr:ext cx="152400" cy="152400"/>
    <xdr:sp macro="" textlink="">
      <xdr:nvSpPr>
        <xdr:cNvPr id="23" name="Square 0">
          <a:extLst>
            <a:ext uri="{FF2B5EF4-FFF2-40B4-BE49-F238E27FC236}">
              <a16:creationId xmlns:a16="http://schemas.microsoft.com/office/drawing/2014/main" id="{E8D0C9A8-B0BB-4E85-A328-6CA7EF1C9EFB}"/>
            </a:ext>
          </a:extLst>
        </xdr:cNvPr>
        <xdr:cNvSpPr/>
      </xdr:nvSpPr>
      <xdr:spPr>
        <a:xfrm>
          <a:off x="4267200" y="22479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6</xdr:col>
      <xdr:colOff>0</xdr:colOff>
      <xdr:row>12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24" name="Line 45">
          <a:extLst>
            <a:ext uri="{FF2B5EF4-FFF2-40B4-BE49-F238E27FC236}">
              <a16:creationId xmlns:a16="http://schemas.microsoft.com/office/drawing/2014/main" id="{32B0F4C5-2EAE-43F9-83F1-DB135C127D76}"/>
            </a:ext>
          </a:extLst>
        </xdr:cNvPr>
        <xdr:cNvSpPr>
          <a:spLocks noChangeShapeType="1"/>
        </xdr:cNvSpPr>
      </xdr:nvSpPr>
      <xdr:spPr bwMode="auto">
        <a:xfrm>
          <a:off x="3657600" y="23241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603250</xdr:colOff>
      <xdr:row>1</xdr:row>
      <xdr:rowOff>184150</xdr:rowOff>
    </xdr:from>
    <xdr:ext cx="152400" cy="149225"/>
    <xdr:sp macro="" textlink="">
      <xdr:nvSpPr>
        <xdr:cNvPr id="2" name="Triangle 1">
          <a:extLst>
            <a:ext uri="{FF2B5EF4-FFF2-40B4-BE49-F238E27FC236}">
              <a16:creationId xmlns:a16="http://schemas.microsoft.com/office/drawing/2014/main" id="{6ED13585-C58B-436E-B88E-B723BC0FD7C4}"/>
            </a:ext>
          </a:extLst>
        </xdr:cNvPr>
        <xdr:cNvSpPr/>
      </xdr:nvSpPr>
      <xdr:spPr>
        <a:xfrm rot="16200000">
          <a:off x="6091237" y="369888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11</xdr:col>
      <xdr:colOff>6350</xdr:colOff>
      <xdr:row>2</xdr:row>
      <xdr:rowOff>88900</xdr:rowOff>
    </xdr:from>
    <xdr:to>
      <xdr:col>18</xdr:col>
      <xdr:colOff>12700</xdr:colOff>
      <xdr:row>2</xdr:row>
      <xdr:rowOff>88900</xdr:rowOff>
    </xdr:to>
    <xdr:sp macro="" textlink="">
      <xdr:nvSpPr>
        <xdr:cNvPr id="3" name="Line 41">
          <a:extLst>
            <a:ext uri="{FF2B5EF4-FFF2-40B4-BE49-F238E27FC236}">
              <a16:creationId xmlns:a16="http://schemas.microsoft.com/office/drawing/2014/main" id="{01907DC6-8F02-492C-BE16-4BCF38B618F5}"/>
            </a:ext>
          </a:extLst>
        </xdr:cNvPr>
        <xdr:cNvSpPr>
          <a:spLocks noChangeShapeType="1"/>
        </xdr:cNvSpPr>
      </xdr:nvSpPr>
      <xdr:spPr bwMode="auto">
        <a:xfrm>
          <a:off x="6711950" y="463550"/>
          <a:ext cx="4273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12700</xdr:colOff>
      <xdr:row>2</xdr:row>
      <xdr:rowOff>88900</xdr:rowOff>
    </xdr:from>
    <xdr:to>
      <xdr:col>10</xdr:col>
      <xdr:colOff>12700</xdr:colOff>
      <xdr:row>2</xdr:row>
      <xdr:rowOff>88900</xdr:rowOff>
    </xdr:to>
    <xdr:sp macro="" textlink="">
      <xdr:nvSpPr>
        <xdr:cNvPr id="4" name="Line 42">
          <a:extLst>
            <a:ext uri="{FF2B5EF4-FFF2-40B4-BE49-F238E27FC236}">
              <a16:creationId xmlns:a16="http://schemas.microsoft.com/office/drawing/2014/main" id="{248035B2-1547-4C7C-8266-0D92EF5D146F}"/>
            </a:ext>
          </a:extLst>
        </xdr:cNvPr>
        <xdr:cNvSpPr>
          <a:spLocks noChangeShapeType="1"/>
        </xdr:cNvSpPr>
      </xdr:nvSpPr>
      <xdr:spPr bwMode="auto">
        <a:xfrm>
          <a:off x="4889500" y="4635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2</xdr:row>
      <xdr:rowOff>88900</xdr:rowOff>
    </xdr:from>
    <xdr:to>
      <xdr:col>8</xdr:col>
      <xdr:colOff>12700</xdr:colOff>
      <xdr:row>7</xdr:row>
      <xdr:rowOff>88900</xdr:rowOff>
    </xdr:to>
    <xdr:sp macro="" textlink="">
      <xdr:nvSpPr>
        <xdr:cNvPr id="5" name="Line 43">
          <a:extLst>
            <a:ext uri="{FF2B5EF4-FFF2-40B4-BE49-F238E27FC236}">
              <a16:creationId xmlns:a16="http://schemas.microsoft.com/office/drawing/2014/main" id="{403B956C-2B1E-4D71-BF6F-4A6BE3DF4FD1}"/>
            </a:ext>
          </a:extLst>
        </xdr:cNvPr>
        <xdr:cNvSpPr>
          <a:spLocks noChangeShapeType="1"/>
        </xdr:cNvSpPr>
      </xdr:nvSpPr>
      <xdr:spPr bwMode="auto">
        <a:xfrm flipV="1">
          <a:off x="4273550" y="463550"/>
          <a:ext cx="61595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9</xdr:col>
      <xdr:colOff>600075</xdr:colOff>
      <xdr:row>11</xdr:row>
      <xdr:rowOff>152400</xdr:rowOff>
    </xdr:from>
    <xdr:ext cx="155575" cy="149225"/>
    <xdr:sp macro="" textlink="">
      <xdr:nvSpPr>
        <xdr:cNvPr id="6" name="Circle 2">
          <a:extLst>
            <a:ext uri="{FF2B5EF4-FFF2-40B4-BE49-F238E27FC236}">
              <a16:creationId xmlns:a16="http://schemas.microsoft.com/office/drawing/2014/main" id="{BB4BF711-70C2-4783-9E90-7D22292B965A}"/>
            </a:ext>
          </a:extLst>
        </xdr:cNvPr>
        <xdr:cNvSpPr/>
      </xdr:nvSpPr>
      <xdr:spPr>
        <a:xfrm>
          <a:off x="6086475" y="2212975"/>
          <a:ext cx="155575" cy="149225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8</xdr:col>
      <xdr:colOff>12700</xdr:colOff>
      <xdr:row>12</xdr:row>
      <xdr:rowOff>88900</xdr:rowOff>
    </xdr:from>
    <xdr:to>
      <xdr:col>10</xdr:col>
      <xdr:colOff>12700</xdr:colOff>
      <xdr:row>12</xdr:row>
      <xdr:rowOff>88900</xdr:rowOff>
    </xdr:to>
    <xdr:sp macro="" textlink="">
      <xdr:nvSpPr>
        <xdr:cNvPr id="7" name="Line 44">
          <a:extLst>
            <a:ext uri="{FF2B5EF4-FFF2-40B4-BE49-F238E27FC236}">
              <a16:creationId xmlns:a16="http://schemas.microsoft.com/office/drawing/2014/main" id="{34C6EBF9-3E8C-40F4-919C-8C4E5A6F2C18}"/>
            </a:ext>
          </a:extLst>
        </xdr:cNvPr>
        <xdr:cNvSpPr>
          <a:spLocks noChangeShapeType="1"/>
        </xdr:cNvSpPr>
      </xdr:nvSpPr>
      <xdr:spPr bwMode="auto">
        <a:xfrm>
          <a:off x="4889500" y="2336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6350</xdr:colOff>
      <xdr:row>7</xdr:row>
      <xdr:rowOff>88900</xdr:rowOff>
    </xdr:from>
    <xdr:to>
      <xdr:col>8</xdr:col>
      <xdr:colOff>12700</xdr:colOff>
      <xdr:row>12</xdr:row>
      <xdr:rowOff>88900</xdr:rowOff>
    </xdr:to>
    <xdr:sp macro="" textlink="">
      <xdr:nvSpPr>
        <xdr:cNvPr id="8" name="Line 45">
          <a:extLst>
            <a:ext uri="{FF2B5EF4-FFF2-40B4-BE49-F238E27FC236}">
              <a16:creationId xmlns:a16="http://schemas.microsoft.com/office/drawing/2014/main" id="{C5B624BC-4382-48FF-8B52-BE6AED5871B8}"/>
            </a:ext>
          </a:extLst>
        </xdr:cNvPr>
        <xdr:cNvSpPr>
          <a:spLocks noChangeShapeType="1"/>
        </xdr:cNvSpPr>
      </xdr:nvSpPr>
      <xdr:spPr bwMode="auto">
        <a:xfrm>
          <a:off x="4273550" y="1400175"/>
          <a:ext cx="61595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13</xdr:col>
      <xdr:colOff>596900</xdr:colOff>
      <xdr:row>6</xdr:row>
      <xdr:rowOff>171450</xdr:rowOff>
    </xdr:from>
    <xdr:ext cx="152400" cy="149225"/>
    <xdr:sp macro="" textlink="">
      <xdr:nvSpPr>
        <xdr:cNvPr id="9" name="Triangle 3">
          <a:extLst>
            <a:ext uri="{FF2B5EF4-FFF2-40B4-BE49-F238E27FC236}">
              <a16:creationId xmlns:a16="http://schemas.microsoft.com/office/drawing/2014/main" id="{F886735B-BE63-4B56-AD1D-5683426E96E1}"/>
            </a:ext>
          </a:extLst>
        </xdr:cNvPr>
        <xdr:cNvSpPr/>
      </xdr:nvSpPr>
      <xdr:spPr>
        <a:xfrm rot="16200000">
          <a:off x="8523287" y="1293813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15</xdr:col>
      <xdr:colOff>6350</xdr:colOff>
      <xdr:row>7</xdr:row>
      <xdr:rowOff>88900</xdr:rowOff>
    </xdr:from>
    <xdr:to>
      <xdr:col>18</xdr:col>
      <xdr:colOff>12700</xdr:colOff>
      <xdr:row>7</xdr:row>
      <xdr:rowOff>88900</xdr:rowOff>
    </xdr:to>
    <xdr:sp macro="" textlink="">
      <xdr:nvSpPr>
        <xdr:cNvPr id="10" name="Line 46">
          <a:extLst>
            <a:ext uri="{FF2B5EF4-FFF2-40B4-BE49-F238E27FC236}">
              <a16:creationId xmlns:a16="http://schemas.microsoft.com/office/drawing/2014/main" id="{928CCE55-A572-4F7B-9DF2-B691F7F9DD27}"/>
            </a:ext>
          </a:extLst>
        </xdr:cNvPr>
        <xdr:cNvSpPr>
          <a:spLocks noChangeShapeType="1"/>
        </xdr:cNvSpPr>
      </xdr:nvSpPr>
      <xdr:spPr bwMode="auto">
        <a:xfrm>
          <a:off x="9150350" y="1400175"/>
          <a:ext cx="1835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12700</xdr:colOff>
      <xdr:row>7</xdr:row>
      <xdr:rowOff>88900</xdr:rowOff>
    </xdr:from>
    <xdr:to>
      <xdr:col>14</xdr:col>
      <xdr:colOff>12700</xdr:colOff>
      <xdr:row>7</xdr:row>
      <xdr:rowOff>88900</xdr:rowOff>
    </xdr:to>
    <xdr:sp macro="" textlink="">
      <xdr:nvSpPr>
        <xdr:cNvPr id="11" name="Line 47">
          <a:extLst>
            <a:ext uri="{FF2B5EF4-FFF2-40B4-BE49-F238E27FC236}">
              <a16:creationId xmlns:a16="http://schemas.microsoft.com/office/drawing/2014/main" id="{3670C465-2601-426F-8E85-3EC7248EB9C9}"/>
            </a:ext>
          </a:extLst>
        </xdr:cNvPr>
        <xdr:cNvSpPr>
          <a:spLocks noChangeShapeType="1"/>
        </xdr:cNvSpPr>
      </xdr:nvSpPr>
      <xdr:spPr bwMode="auto">
        <a:xfrm>
          <a:off x="7327900" y="140017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7</xdr:row>
      <xdr:rowOff>88900</xdr:rowOff>
    </xdr:from>
    <xdr:to>
      <xdr:col>12</xdr:col>
      <xdr:colOff>12700</xdr:colOff>
      <xdr:row>12</xdr:row>
      <xdr:rowOff>88900</xdr:rowOff>
    </xdr:to>
    <xdr:sp macro="" textlink="">
      <xdr:nvSpPr>
        <xdr:cNvPr id="12" name="Line 48">
          <a:extLst>
            <a:ext uri="{FF2B5EF4-FFF2-40B4-BE49-F238E27FC236}">
              <a16:creationId xmlns:a16="http://schemas.microsoft.com/office/drawing/2014/main" id="{E75A3BBA-3BEF-40C2-A25A-D11CE750676E}"/>
            </a:ext>
          </a:extLst>
        </xdr:cNvPr>
        <xdr:cNvSpPr>
          <a:spLocks noChangeShapeType="1"/>
        </xdr:cNvSpPr>
      </xdr:nvSpPr>
      <xdr:spPr bwMode="auto">
        <a:xfrm flipV="1">
          <a:off x="6711950" y="1400175"/>
          <a:ext cx="61595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13</xdr:col>
      <xdr:colOff>596900</xdr:colOff>
      <xdr:row>16</xdr:row>
      <xdr:rowOff>136525</xdr:rowOff>
    </xdr:from>
    <xdr:ext cx="152400" cy="152400"/>
    <xdr:sp macro="" textlink="">
      <xdr:nvSpPr>
        <xdr:cNvPr id="13" name="Circle 4">
          <a:extLst>
            <a:ext uri="{FF2B5EF4-FFF2-40B4-BE49-F238E27FC236}">
              <a16:creationId xmlns:a16="http://schemas.microsoft.com/office/drawing/2014/main" id="{EFA1999A-3871-4C22-AB94-442225BF2FDA}"/>
            </a:ext>
          </a:extLst>
        </xdr:cNvPr>
        <xdr:cNvSpPr/>
      </xdr:nvSpPr>
      <xdr:spPr>
        <a:xfrm>
          <a:off x="8521700" y="31337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12</xdr:col>
      <xdr:colOff>12700</xdr:colOff>
      <xdr:row>17</xdr:row>
      <xdr:rowOff>88900</xdr:rowOff>
    </xdr:from>
    <xdr:to>
      <xdr:col>14</xdr:col>
      <xdr:colOff>12700</xdr:colOff>
      <xdr:row>17</xdr:row>
      <xdr:rowOff>88900</xdr:rowOff>
    </xdr:to>
    <xdr:sp macro="" textlink="">
      <xdr:nvSpPr>
        <xdr:cNvPr id="14" name="Line 49">
          <a:extLst>
            <a:ext uri="{FF2B5EF4-FFF2-40B4-BE49-F238E27FC236}">
              <a16:creationId xmlns:a16="http://schemas.microsoft.com/office/drawing/2014/main" id="{1B8284C0-6335-4B75-9478-FFAE821963DB}"/>
            </a:ext>
          </a:extLst>
        </xdr:cNvPr>
        <xdr:cNvSpPr>
          <a:spLocks noChangeShapeType="1"/>
        </xdr:cNvSpPr>
      </xdr:nvSpPr>
      <xdr:spPr bwMode="auto">
        <a:xfrm>
          <a:off x="7327900" y="32734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</xdr:colOff>
      <xdr:row>12</xdr:row>
      <xdr:rowOff>88900</xdr:rowOff>
    </xdr:from>
    <xdr:to>
      <xdr:col>12</xdr:col>
      <xdr:colOff>12700</xdr:colOff>
      <xdr:row>17</xdr:row>
      <xdr:rowOff>88900</xdr:rowOff>
    </xdr:to>
    <xdr:sp macro="" textlink="">
      <xdr:nvSpPr>
        <xdr:cNvPr id="15" name="Line 50">
          <a:extLst>
            <a:ext uri="{FF2B5EF4-FFF2-40B4-BE49-F238E27FC236}">
              <a16:creationId xmlns:a16="http://schemas.microsoft.com/office/drawing/2014/main" id="{4DE8B799-C126-4BC4-BB21-B8DD4035ADC0}"/>
            </a:ext>
          </a:extLst>
        </xdr:cNvPr>
        <xdr:cNvSpPr>
          <a:spLocks noChangeShapeType="1"/>
        </xdr:cNvSpPr>
      </xdr:nvSpPr>
      <xdr:spPr bwMode="auto">
        <a:xfrm>
          <a:off x="6711950" y="2336800"/>
          <a:ext cx="61595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17</xdr:col>
      <xdr:colOff>596900</xdr:colOff>
      <xdr:row>11</xdr:row>
      <xdr:rowOff>152400</xdr:rowOff>
    </xdr:from>
    <xdr:ext cx="152400" cy="149225"/>
    <xdr:sp macro="" textlink="">
      <xdr:nvSpPr>
        <xdr:cNvPr id="16" name="Triangle 5">
          <a:extLst>
            <a:ext uri="{FF2B5EF4-FFF2-40B4-BE49-F238E27FC236}">
              <a16:creationId xmlns:a16="http://schemas.microsoft.com/office/drawing/2014/main" id="{B5007097-B608-4619-9E5A-DDB3920FC1B8}"/>
            </a:ext>
          </a:extLst>
        </xdr:cNvPr>
        <xdr:cNvSpPr/>
      </xdr:nvSpPr>
      <xdr:spPr>
        <a:xfrm rot="16200000">
          <a:off x="10961687" y="2211388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16</xdr:col>
      <xdr:colOff>12700</xdr:colOff>
      <xdr:row>12</xdr:row>
      <xdr:rowOff>88900</xdr:rowOff>
    </xdr:from>
    <xdr:to>
      <xdr:col>18</xdr:col>
      <xdr:colOff>12700</xdr:colOff>
      <xdr:row>12</xdr:row>
      <xdr:rowOff>88900</xdr:rowOff>
    </xdr:to>
    <xdr:sp macro="" textlink="">
      <xdr:nvSpPr>
        <xdr:cNvPr id="17" name="Line 51">
          <a:extLst>
            <a:ext uri="{FF2B5EF4-FFF2-40B4-BE49-F238E27FC236}">
              <a16:creationId xmlns:a16="http://schemas.microsoft.com/office/drawing/2014/main" id="{9EB2A3A1-3C83-45C0-A421-31D2868D6F17}"/>
            </a:ext>
          </a:extLst>
        </xdr:cNvPr>
        <xdr:cNvSpPr>
          <a:spLocks noChangeShapeType="1"/>
        </xdr:cNvSpPr>
      </xdr:nvSpPr>
      <xdr:spPr bwMode="auto">
        <a:xfrm>
          <a:off x="9766300" y="23368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12</xdr:row>
      <xdr:rowOff>88900</xdr:rowOff>
    </xdr:from>
    <xdr:to>
      <xdr:col>16</xdr:col>
      <xdr:colOff>12700</xdr:colOff>
      <xdr:row>17</xdr:row>
      <xdr:rowOff>88900</xdr:rowOff>
    </xdr:to>
    <xdr:sp macro="" textlink="">
      <xdr:nvSpPr>
        <xdr:cNvPr id="18" name="Line 52">
          <a:extLst>
            <a:ext uri="{FF2B5EF4-FFF2-40B4-BE49-F238E27FC236}">
              <a16:creationId xmlns:a16="http://schemas.microsoft.com/office/drawing/2014/main" id="{7A136FE9-FBBF-4A69-8422-1561C28DB5A3}"/>
            </a:ext>
          </a:extLst>
        </xdr:cNvPr>
        <xdr:cNvSpPr>
          <a:spLocks noChangeShapeType="1"/>
        </xdr:cNvSpPr>
      </xdr:nvSpPr>
      <xdr:spPr bwMode="auto">
        <a:xfrm flipV="1">
          <a:off x="9150350" y="2336800"/>
          <a:ext cx="61595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17</xdr:col>
      <xdr:colOff>596900</xdr:colOff>
      <xdr:row>16</xdr:row>
      <xdr:rowOff>139700</xdr:rowOff>
    </xdr:from>
    <xdr:ext cx="152400" cy="149225"/>
    <xdr:sp macro="" textlink="">
      <xdr:nvSpPr>
        <xdr:cNvPr id="19" name="Triangle 6">
          <a:extLst>
            <a:ext uri="{FF2B5EF4-FFF2-40B4-BE49-F238E27FC236}">
              <a16:creationId xmlns:a16="http://schemas.microsoft.com/office/drawing/2014/main" id="{80B7C30C-65B6-4D9C-9039-91C89C080289}"/>
            </a:ext>
          </a:extLst>
        </xdr:cNvPr>
        <xdr:cNvSpPr/>
      </xdr:nvSpPr>
      <xdr:spPr>
        <a:xfrm rot="16200000">
          <a:off x="10961687" y="3135313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16</xdr:col>
      <xdr:colOff>12700</xdr:colOff>
      <xdr:row>17</xdr:row>
      <xdr:rowOff>88900</xdr:rowOff>
    </xdr:from>
    <xdr:to>
      <xdr:col>18</xdr:col>
      <xdr:colOff>12700</xdr:colOff>
      <xdr:row>17</xdr:row>
      <xdr:rowOff>88900</xdr:rowOff>
    </xdr:to>
    <xdr:sp macro="" textlink="">
      <xdr:nvSpPr>
        <xdr:cNvPr id="20" name="Line 53">
          <a:extLst>
            <a:ext uri="{FF2B5EF4-FFF2-40B4-BE49-F238E27FC236}">
              <a16:creationId xmlns:a16="http://schemas.microsoft.com/office/drawing/2014/main" id="{62569F25-D329-49B0-B1ED-E9BFAA75B969}"/>
            </a:ext>
          </a:extLst>
        </xdr:cNvPr>
        <xdr:cNvSpPr>
          <a:spLocks noChangeShapeType="1"/>
        </xdr:cNvSpPr>
      </xdr:nvSpPr>
      <xdr:spPr bwMode="auto">
        <a:xfrm>
          <a:off x="9766300" y="32734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17</xdr:row>
      <xdr:rowOff>88900</xdr:rowOff>
    </xdr:from>
    <xdr:to>
      <xdr:col>16</xdr:col>
      <xdr:colOff>12700</xdr:colOff>
      <xdr:row>17</xdr:row>
      <xdr:rowOff>88900</xdr:rowOff>
    </xdr:to>
    <xdr:sp macro="" textlink="">
      <xdr:nvSpPr>
        <xdr:cNvPr id="21" name="Line 54">
          <a:extLst>
            <a:ext uri="{FF2B5EF4-FFF2-40B4-BE49-F238E27FC236}">
              <a16:creationId xmlns:a16="http://schemas.microsoft.com/office/drawing/2014/main" id="{79506EBE-C5B9-4AB0-B9DD-8F92E8F7E90F}"/>
            </a:ext>
          </a:extLst>
        </xdr:cNvPr>
        <xdr:cNvSpPr>
          <a:spLocks noChangeShapeType="1"/>
        </xdr:cNvSpPr>
      </xdr:nvSpPr>
      <xdr:spPr bwMode="auto">
        <a:xfrm>
          <a:off x="9150350" y="3273425"/>
          <a:ext cx="6159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17</xdr:col>
      <xdr:colOff>596900</xdr:colOff>
      <xdr:row>21</xdr:row>
      <xdr:rowOff>120650</xdr:rowOff>
    </xdr:from>
    <xdr:ext cx="152400" cy="149225"/>
    <xdr:sp macro="" textlink="">
      <xdr:nvSpPr>
        <xdr:cNvPr id="22" name="Triangle 7">
          <a:extLst>
            <a:ext uri="{FF2B5EF4-FFF2-40B4-BE49-F238E27FC236}">
              <a16:creationId xmlns:a16="http://schemas.microsoft.com/office/drawing/2014/main" id="{4B17427F-2A2B-42D4-B3B6-B176AC5C26E3}"/>
            </a:ext>
          </a:extLst>
        </xdr:cNvPr>
        <xdr:cNvSpPr/>
      </xdr:nvSpPr>
      <xdr:spPr>
        <a:xfrm rot="16200000">
          <a:off x="10961687" y="4052888"/>
          <a:ext cx="149225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16</xdr:col>
      <xdr:colOff>12700</xdr:colOff>
      <xdr:row>22</xdr:row>
      <xdr:rowOff>88900</xdr:rowOff>
    </xdr:from>
    <xdr:to>
      <xdr:col>18</xdr:col>
      <xdr:colOff>12700</xdr:colOff>
      <xdr:row>22</xdr:row>
      <xdr:rowOff>88900</xdr:rowOff>
    </xdr:to>
    <xdr:sp macro="" textlink="">
      <xdr:nvSpPr>
        <xdr:cNvPr id="23" name="Line 55">
          <a:extLst>
            <a:ext uri="{FF2B5EF4-FFF2-40B4-BE49-F238E27FC236}">
              <a16:creationId xmlns:a16="http://schemas.microsoft.com/office/drawing/2014/main" id="{A46C931F-04FE-4610-8757-FFDA5B92E24F}"/>
            </a:ext>
          </a:extLst>
        </xdr:cNvPr>
        <xdr:cNvSpPr>
          <a:spLocks noChangeShapeType="1"/>
        </xdr:cNvSpPr>
      </xdr:nvSpPr>
      <xdr:spPr bwMode="auto">
        <a:xfrm>
          <a:off x="9766300" y="42100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6350</xdr:colOff>
      <xdr:row>17</xdr:row>
      <xdr:rowOff>88900</xdr:rowOff>
    </xdr:from>
    <xdr:to>
      <xdr:col>16</xdr:col>
      <xdr:colOff>12700</xdr:colOff>
      <xdr:row>22</xdr:row>
      <xdr:rowOff>88900</xdr:rowOff>
    </xdr:to>
    <xdr:sp macro="" textlink="">
      <xdr:nvSpPr>
        <xdr:cNvPr id="24" name="Line 56">
          <a:extLst>
            <a:ext uri="{FF2B5EF4-FFF2-40B4-BE49-F238E27FC236}">
              <a16:creationId xmlns:a16="http://schemas.microsoft.com/office/drawing/2014/main" id="{BB4D8A74-2628-41D0-A631-336F6BE5FA30}"/>
            </a:ext>
          </a:extLst>
        </xdr:cNvPr>
        <xdr:cNvSpPr>
          <a:spLocks noChangeShapeType="1"/>
        </xdr:cNvSpPr>
      </xdr:nvSpPr>
      <xdr:spPr bwMode="auto">
        <a:xfrm>
          <a:off x="9150350" y="3273425"/>
          <a:ext cx="615950" cy="9366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5</xdr:col>
      <xdr:colOff>603250</xdr:colOff>
      <xdr:row>6</xdr:row>
      <xdr:rowOff>168275</xdr:rowOff>
    </xdr:from>
    <xdr:ext cx="152400" cy="152400"/>
    <xdr:sp macro="" textlink="">
      <xdr:nvSpPr>
        <xdr:cNvPr id="25" name="Circle 0">
          <a:extLst>
            <a:ext uri="{FF2B5EF4-FFF2-40B4-BE49-F238E27FC236}">
              <a16:creationId xmlns:a16="http://schemas.microsoft.com/office/drawing/2014/main" id="{EDEA8F70-1657-4BC5-AA2C-03A4415D9BAA}"/>
            </a:ext>
          </a:extLst>
        </xdr:cNvPr>
        <xdr:cNvSpPr/>
      </xdr:nvSpPr>
      <xdr:spPr>
        <a:xfrm>
          <a:off x="3651250" y="12922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5</xdr:col>
      <xdr:colOff>12700</xdr:colOff>
      <xdr:row>7</xdr:row>
      <xdr:rowOff>88900</xdr:rowOff>
    </xdr:from>
    <xdr:to>
      <xdr:col>6</xdr:col>
      <xdr:colOff>12700</xdr:colOff>
      <xdr:row>7</xdr:row>
      <xdr:rowOff>88900</xdr:rowOff>
    </xdr:to>
    <xdr:sp macro="" textlink="">
      <xdr:nvSpPr>
        <xdr:cNvPr id="26" name="Line 57">
          <a:extLst>
            <a:ext uri="{FF2B5EF4-FFF2-40B4-BE49-F238E27FC236}">
              <a16:creationId xmlns:a16="http://schemas.microsoft.com/office/drawing/2014/main" id="{08E56E47-D623-4440-B1D9-FD27E83D09AF}"/>
            </a:ext>
          </a:extLst>
        </xdr:cNvPr>
        <xdr:cNvSpPr>
          <a:spLocks noChangeShapeType="1"/>
        </xdr:cNvSpPr>
      </xdr:nvSpPr>
      <xdr:spPr bwMode="auto">
        <a:xfrm>
          <a:off x="3060700" y="1400175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8034/Downloads/Gillette%20Case%20(Perfect)%20Value%20of%20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8034/Downloads/Gillette%20Case_EVSI%20(DOE)_Kar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 vs not valid"/>
      <sheetName val="infringement vs no infringement"/>
      <sheetName val="profit vs royalty"/>
      <sheetName val="valid and infringement"/>
      <sheetName val="Main Tree"/>
      <sheetName val="Infringement Tree"/>
      <sheetName val="Win the Trial Tree"/>
      <sheetName val="Lose the Trial Tree"/>
      <sheetName val="X lose the trial 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J16">
            <v>87.999999999999986</v>
          </cell>
        </row>
        <row r="41">
          <cell r="J41">
            <v>87.2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Tree"/>
      <sheetName val="Infringement Tree"/>
      <sheetName val="EVSI_simplified"/>
      <sheetName val="EVSI"/>
      <sheetName val="Win the Trial Tree"/>
      <sheetName val="Lose the Trial Tree"/>
    </sheetNames>
    <sheetDataSet>
      <sheetData sheetId="0"/>
      <sheetData sheetId="1"/>
      <sheetData sheetId="2"/>
      <sheetData sheetId="3"/>
      <sheetData sheetId="4">
        <row r="28">
          <cell r="F28">
            <v>87.52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1E8C-8162-4372-93EC-12A501B8FADF}">
  <dimension ref="A1:GV1007"/>
  <sheetViews>
    <sheetView zoomScale="91" zoomScaleNormal="100" workbookViewId="0">
      <selection activeCell="G9" sqref="G9"/>
    </sheetView>
  </sheetViews>
  <sheetFormatPr defaultRowHeight="14.75" x14ac:dyDescent="0.75"/>
  <cols>
    <col min="1" max="1" width="24.6796875" bestFit="1" customWidth="1"/>
    <col min="2" max="2" width="9.76953125" bestFit="1" customWidth="1"/>
    <col min="8" max="8" width="2.26953125" customWidth="1"/>
    <col min="9" max="9" width="3.6796875" customWidth="1"/>
    <col min="12" max="12" width="2.26953125" customWidth="1"/>
    <col min="13" max="13" width="3.6796875" customWidth="1"/>
    <col min="16" max="16" width="2.26953125" customWidth="1"/>
    <col min="17" max="17" width="3.6796875" customWidth="1"/>
    <col min="20" max="20" width="2.26953125" customWidth="1"/>
    <col min="24" max="24" width="2.26953125" customWidth="1"/>
  </cols>
  <sheetData>
    <row r="1" spans="1:22" x14ac:dyDescent="0.75">
      <c r="A1" s="1" t="s">
        <v>0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</row>
    <row r="2" spans="1:22" x14ac:dyDescent="0.75">
      <c r="A2" t="s">
        <v>8</v>
      </c>
      <c r="B2" s="14">
        <v>-6.5</v>
      </c>
      <c r="F2" s="53"/>
      <c r="G2" s="54" t="s">
        <v>135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5">
        <f>$B$10</f>
        <v>0.505</v>
      </c>
      <c r="S2" s="53"/>
      <c r="T2" s="53"/>
      <c r="U2" s="56"/>
      <c r="V2" s="53"/>
    </row>
    <row r="3" spans="1:22" x14ac:dyDescent="0.75">
      <c r="A3" s="1" t="s">
        <v>1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 t="s">
        <v>31</v>
      </c>
      <c r="S3" s="53"/>
      <c r="T3" s="53"/>
      <c r="U3" s="53"/>
      <c r="V3" s="53"/>
    </row>
    <row r="4" spans="1:22" x14ac:dyDescent="0.75">
      <c r="A4" t="s">
        <v>2</v>
      </c>
      <c r="B4" s="15">
        <f>'Lose the Trial Tree'!$F$9</f>
        <v>-20</v>
      </c>
      <c r="F4" s="53"/>
      <c r="G4" s="53"/>
      <c r="H4" s="53"/>
      <c r="I4" s="53"/>
      <c r="J4" s="53"/>
      <c r="K4" s="53"/>
      <c r="L4" s="53"/>
      <c r="M4" s="53"/>
      <c r="N4" s="55">
        <f>$B$7</f>
        <v>0.53749999999999998</v>
      </c>
      <c r="O4" s="53"/>
      <c r="P4" s="53"/>
      <c r="Q4" s="53"/>
      <c r="R4" s="53"/>
      <c r="S4" s="53"/>
      <c r="T4" s="53"/>
      <c r="U4" s="57">
        <f>SUM(J11,N7,R5)</f>
        <v>81.02</v>
      </c>
      <c r="V4" s="53"/>
    </row>
    <row r="5" spans="1:22" x14ac:dyDescent="0.75">
      <c r="A5" t="s">
        <v>3</v>
      </c>
      <c r="B5" s="16">
        <v>0.46250000000000002</v>
      </c>
      <c r="F5" s="53"/>
      <c r="G5" s="53"/>
      <c r="H5" s="53"/>
      <c r="I5" s="53"/>
      <c r="J5" s="53"/>
      <c r="K5" s="53"/>
      <c r="L5" s="53"/>
      <c r="M5" s="53"/>
      <c r="N5" s="53" t="s">
        <v>4</v>
      </c>
      <c r="O5" s="53"/>
      <c r="P5" s="53"/>
      <c r="Q5" s="53"/>
      <c r="R5" s="58">
        <f>$B$9</f>
        <v>87.52</v>
      </c>
      <c r="S5" s="57">
        <f>U4</f>
        <v>81.02</v>
      </c>
      <c r="T5" s="53"/>
      <c r="U5" s="53"/>
      <c r="V5" s="53"/>
    </row>
    <row r="6" spans="1:22" x14ac:dyDescent="0.75">
      <c r="A6" s="1" t="s">
        <v>4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75">
      <c r="A7" t="s">
        <v>3</v>
      </c>
      <c r="B7" s="16">
        <v>0.53749999999999998</v>
      </c>
      <c r="F7" s="53"/>
      <c r="G7" s="53"/>
      <c r="H7" s="53"/>
      <c r="I7" s="53"/>
      <c r="J7" s="53"/>
      <c r="K7" s="53"/>
      <c r="L7" s="53"/>
      <c r="M7" s="53"/>
      <c r="N7" s="55">
        <v>0</v>
      </c>
      <c r="O7" s="59">
        <f>IF(ABS(1-(R2+R7))&lt;=0.00001,R2*S5+R7*S10,NA())</f>
        <v>33.737599999999993</v>
      </c>
      <c r="P7" s="53"/>
      <c r="Q7" s="53"/>
      <c r="R7" s="55">
        <f>$B$21</f>
        <v>0.49500000000000005</v>
      </c>
      <c r="S7" s="53"/>
      <c r="T7" s="53"/>
      <c r="U7" s="53"/>
      <c r="V7" s="53"/>
    </row>
    <row r="8" spans="1:22" x14ac:dyDescent="0.75">
      <c r="A8" s="1" t="s">
        <v>5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 t="s">
        <v>7</v>
      </c>
      <c r="S8" s="53"/>
      <c r="T8" s="53"/>
      <c r="U8" s="53"/>
      <c r="V8" s="53"/>
    </row>
    <row r="9" spans="1:22" x14ac:dyDescent="0.75">
      <c r="A9" t="s">
        <v>6</v>
      </c>
      <c r="B9" s="13">
        <f>'Win the Trial Tree'!$F$28</f>
        <v>87.52</v>
      </c>
      <c r="F9" s="53"/>
      <c r="G9" s="53"/>
      <c r="H9" s="53"/>
      <c r="I9" s="53"/>
      <c r="J9" s="53" t="s">
        <v>0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60">
        <f>SUM(J11,N7,R10)</f>
        <v>-14.5</v>
      </c>
      <c r="V9" s="53"/>
    </row>
    <row r="10" spans="1:22" x14ac:dyDescent="0.75">
      <c r="A10" t="s">
        <v>3</v>
      </c>
      <c r="B10" s="13">
        <f>$B$12+$B$14*$B$16</f>
        <v>0.505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61">
        <f>$B$20</f>
        <v>-8</v>
      </c>
      <c r="S10" s="60">
        <f>U9</f>
        <v>-14.5</v>
      </c>
      <c r="T10" s="53"/>
      <c r="U10" s="53"/>
      <c r="V10" s="53"/>
    </row>
    <row r="11" spans="1:22" x14ac:dyDescent="0.75">
      <c r="A11" s="1" t="s">
        <v>32</v>
      </c>
      <c r="F11" s="53"/>
      <c r="G11" s="53"/>
      <c r="H11" s="53"/>
      <c r="I11" s="53"/>
      <c r="J11" s="62">
        <f>$B$2</f>
        <v>-6.5</v>
      </c>
      <c r="K11" s="59">
        <f>IF(ABS(1-(N4+N12))&lt;=0.00001,N4*O7+N12*O15,NA())</f>
        <v>5.8777099999999933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75">
      <c r="A12" t="s">
        <v>3</v>
      </c>
      <c r="B12" s="16">
        <v>0.1</v>
      </c>
      <c r="F12" s="53"/>
      <c r="G12" s="53"/>
      <c r="H12" s="53"/>
      <c r="I12" s="53"/>
      <c r="J12" s="53"/>
      <c r="K12" s="53"/>
      <c r="L12" s="53"/>
      <c r="M12" s="53"/>
      <c r="N12" s="55">
        <f>$B$5</f>
        <v>0.46250000000000002</v>
      </c>
      <c r="O12" s="53"/>
      <c r="P12" s="53"/>
      <c r="Q12" s="53"/>
      <c r="R12" s="53"/>
      <c r="S12" s="53"/>
      <c r="T12" s="53"/>
      <c r="U12" s="53"/>
      <c r="V12" s="53"/>
    </row>
    <row r="13" spans="1:22" x14ac:dyDescent="0.75">
      <c r="A13" s="1" t="s">
        <v>33</v>
      </c>
      <c r="F13" s="53"/>
      <c r="G13" s="53"/>
      <c r="H13" s="53"/>
      <c r="I13" s="53"/>
      <c r="J13" s="53"/>
      <c r="K13" s="53"/>
      <c r="L13" s="53"/>
      <c r="M13" s="53"/>
      <c r="N13" s="53" t="s">
        <v>1</v>
      </c>
      <c r="O13" s="53"/>
      <c r="P13" s="53"/>
      <c r="Q13" s="53"/>
      <c r="R13" s="53"/>
      <c r="S13" s="53"/>
      <c r="T13" s="53"/>
      <c r="U13" s="53"/>
      <c r="V13" s="53"/>
    </row>
    <row r="14" spans="1:22" x14ac:dyDescent="0.75">
      <c r="A14" t="s">
        <v>3</v>
      </c>
      <c r="B14" s="13">
        <f>1-$B$12</f>
        <v>0.9</v>
      </c>
      <c r="F14" s="53"/>
      <c r="G14" s="53"/>
      <c r="H14" s="53">
        <f>IF(G15=K11,1,IF(G15=K20,2))</f>
        <v>1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60">
        <f>SUM(J11,N15)</f>
        <v>-26.5</v>
      </c>
      <c r="V14" s="53"/>
    </row>
    <row r="15" spans="1:22" x14ac:dyDescent="0.75">
      <c r="A15" s="1" t="s">
        <v>34</v>
      </c>
      <c r="F15" s="53"/>
      <c r="G15" s="59">
        <f>MAX(K11,K20)</f>
        <v>5.8777099999999933</v>
      </c>
      <c r="H15" s="53"/>
      <c r="I15" s="53"/>
      <c r="J15" s="53"/>
      <c r="K15" s="53"/>
      <c r="L15" s="53"/>
      <c r="M15" s="53"/>
      <c r="N15" s="63">
        <f>$B$4</f>
        <v>-20</v>
      </c>
      <c r="O15" s="60">
        <f>U14</f>
        <v>-26.5</v>
      </c>
      <c r="P15" s="53"/>
      <c r="Q15" s="53"/>
      <c r="R15" s="53"/>
      <c r="S15" s="53"/>
      <c r="T15" s="53"/>
      <c r="U15" s="53"/>
      <c r="V15" s="53"/>
    </row>
    <row r="16" spans="1:22" x14ac:dyDescent="0.75">
      <c r="A16" s="6" t="s">
        <v>3</v>
      </c>
      <c r="B16" s="16">
        <v>0.45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 spans="1:22" x14ac:dyDescent="0.75">
      <c r="A17" s="1" t="s">
        <v>36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</row>
    <row r="18" spans="1:22" x14ac:dyDescent="0.75">
      <c r="A18" s="6" t="s">
        <v>3</v>
      </c>
      <c r="B18" s="13">
        <f>1-$B$16</f>
        <v>0.55000000000000004</v>
      </c>
      <c r="F18" s="53"/>
      <c r="G18" s="53"/>
      <c r="H18" s="53"/>
      <c r="I18" s="53"/>
      <c r="J18" s="53" t="s">
        <v>9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</row>
    <row r="19" spans="1:22" x14ac:dyDescent="0.75">
      <c r="A19" s="1" t="s">
        <v>7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9">
        <f>SUM(J20)</f>
        <v>4.5</v>
      </c>
      <c r="V19" s="53"/>
    </row>
    <row r="20" spans="1:22" x14ac:dyDescent="0.75">
      <c r="A20" t="s">
        <v>2</v>
      </c>
      <c r="B20" s="13">
        <f>'Infringement Tree'!$N$19</f>
        <v>-8</v>
      </c>
      <c r="F20" s="53"/>
      <c r="G20" s="53"/>
      <c r="H20" s="53"/>
      <c r="I20" s="53"/>
      <c r="J20" s="58">
        <f>$B$69</f>
        <v>4.5</v>
      </c>
      <c r="K20" s="59">
        <f>U19</f>
        <v>4.5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</row>
    <row r="21" spans="1:22" x14ac:dyDescent="0.75">
      <c r="A21" t="s">
        <v>3</v>
      </c>
      <c r="B21" s="13">
        <f>$B$14*$B$18</f>
        <v>0.49500000000000005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</row>
    <row r="22" spans="1:22" x14ac:dyDescent="0.75">
      <c r="A22" s="1" t="s">
        <v>47</v>
      </c>
    </row>
    <row r="23" spans="1:22" x14ac:dyDescent="0.75">
      <c r="A23" s="1" t="s">
        <v>48</v>
      </c>
    </row>
    <row r="24" spans="1:22" x14ac:dyDescent="0.75">
      <c r="A24" t="s">
        <v>2</v>
      </c>
      <c r="B24" s="17">
        <v>-4</v>
      </c>
    </row>
    <row r="25" spans="1:22" x14ac:dyDescent="0.75">
      <c r="A25" t="s">
        <v>3</v>
      </c>
      <c r="B25" s="16">
        <v>0.3</v>
      </c>
    </row>
    <row r="26" spans="1:22" x14ac:dyDescent="0.75">
      <c r="A26" s="1" t="s">
        <v>49</v>
      </c>
    </row>
    <row r="27" spans="1:22" x14ac:dyDescent="0.75">
      <c r="A27" t="s">
        <v>2</v>
      </c>
      <c r="B27" s="17">
        <v>-8</v>
      </c>
    </row>
    <row r="28" spans="1:22" x14ac:dyDescent="0.75">
      <c r="A28" t="s">
        <v>3</v>
      </c>
      <c r="B28" s="16">
        <v>0.4</v>
      </c>
    </row>
    <row r="29" spans="1:22" x14ac:dyDescent="0.75">
      <c r="A29" s="1" t="s">
        <v>50</v>
      </c>
    </row>
    <row r="30" spans="1:22" x14ac:dyDescent="0.75">
      <c r="A30" t="s">
        <v>2</v>
      </c>
      <c r="B30" s="17">
        <v>-12</v>
      </c>
    </row>
    <row r="31" spans="1:22" x14ac:dyDescent="0.75">
      <c r="A31" t="s">
        <v>3</v>
      </c>
      <c r="B31" s="16">
        <v>0.3</v>
      </c>
    </row>
    <row r="32" spans="1:22" x14ac:dyDescent="0.75">
      <c r="A32" s="1" t="s">
        <v>37</v>
      </c>
    </row>
    <row r="33" spans="1:2" x14ac:dyDescent="0.75">
      <c r="A33" t="s">
        <v>6</v>
      </c>
      <c r="B33" s="13">
        <f>'Win the Trial Tree'!$B$2</f>
        <v>87.999999999999986</v>
      </c>
    </row>
    <row r="34" spans="1:2" x14ac:dyDescent="0.75">
      <c r="A34" t="s">
        <v>3</v>
      </c>
      <c r="B34" s="16">
        <v>0.4</v>
      </c>
    </row>
    <row r="35" spans="1:2" x14ac:dyDescent="0.75">
      <c r="A35" s="1" t="s">
        <v>42</v>
      </c>
    </row>
    <row r="36" spans="1:2" x14ac:dyDescent="0.75">
      <c r="A36" s="6" t="s">
        <v>6</v>
      </c>
      <c r="B36" s="17">
        <v>50</v>
      </c>
    </row>
    <row r="37" spans="1:2" x14ac:dyDescent="0.75">
      <c r="A37" s="6" t="s">
        <v>3</v>
      </c>
      <c r="B37" s="16">
        <v>0.1</v>
      </c>
    </row>
    <row r="38" spans="1:2" x14ac:dyDescent="0.75">
      <c r="A38" s="1" t="s">
        <v>43</v>
      </c>
    </row>
    <row r="39" spans="1:2" x14ac:dyDescent="0.75">
      <c r="A39" s="6" t="s">
        <v>6</v>
      </c>
      <c r="B39" s="17">
        <v>30</v>
      </c>
    </row>
    <row r="40" spans="1:2" x14ac:dyDescent="0.75">
      <c r="A40" s="6" t="s">
        <v>3</v>
      </c>
      <c r="B40" s="16">
        <v>0.6</v>
      </c>
    </row>
    <row r="41" spans="1:2" x14ac:dyDescent="0.75">
      <c r="A41" s="1" t="s">
        <v>44</v>
      </c>
    </row>
    <row r="42" spans="1:2" x14ac:dyDescent="0.75">
      <c r="A42" s="6" t="s">
        <v>6</v>
      </c>
      <c r="B42" s="17">
        <v>10</v>
      </c>
    </row>
    <row r="43" spans="1:2" x14ac:dyDescent="0.75">
      <c r="A43" s="6" t="s">
        <v>3</v>
      </c>
      <c r="B43" s="16">
        <v>0.3</v>
      </c>
    </row>
    <row r="44" spans="1:2" x14ac:dyDescent="0.75">
      <c r="A44" s="1" t="s">
        <v>41</v>
      </c>
    </row>
    <row r="45" spans="1:2" x14ac:dyDescent="0.75">
      <c r="A45" s="6" t="s">
        <v>6</v>
      </c>
      <c r="B45" s="13">
        <f>'Win the Trial Tree'!$B$14</f>
        <v>87.2</v>
      </c>
    </row>
    <row r="46" spans="1:2" x14ac:dyDescent="0.75">
      <c r="A46" s="6" t="s">
        <v>3</v>
      </c>
      <c r="B46" s="16">
        <v>0.6</v>
      </c>
    </row>
    <row r="47" spans="1:2" x14ac:dyDescent="0.75">
      <c r="A47" s="1" t="s">
        <v>45</v>
      </c>
    </row>
    <row r="48" spans="1:2" x14ac:dyDescent="0.75">
      <c r="A48" s="6" t="s">
        <v>6</v>
      </c>
      <c r="B48" s="17">
        <v>27</v>
      </c>
    </row>
    <row r="49" spans="1:2" x14ac:dyDescent="0.75">
      <c r="A49" s="6" t="s">
        <v>3</v>
      </c>
      <c r="B49" s="16">
        <v>0.8</v>
      </c>
    </row>
    <row r="50" spans="1:2" x14ac:dyDescent="0.75">
      <c r="A50" s="1" t="s">
        <v>46</v>
      </c>
    </row>
    <row r="51" spans="1:2" x14ac:dyDescent="0.75">
      <c r="A51" s="6" t="s">
        <v>6</v>
      </c>
      <c r="B51" s="17">
        <v>18</v>
      </c>
    </row>
    <row r="52" spans="1:2" x14ac:dyDescent="0.75">
      <c r="A52" s="6" t="s">
        <v>3</v>
      </c>
      <c r="B52" s="16">
        <v>0.2</v>
      </c>
    </row>
    <row r="53" spans="1:2" x14ac:dyDescent="0.75">
      <c r="A53" s="1" t="s">
        <v>38</v>
      </c>
    </row>
    <row r="54" spans="1:2" x14ac:dyDescent="0.75">
      <c r="A54" t="s">
        <v>35</v>
      </c>
      <c r="B54" s="17">
        <v>90</v>
      </c>
    </row>
    <row r="55" spans="1:2" x14ac:dyDescent="0.75">
      <c r="A55" t="s">
        <v>3</v>
      </c>
      <c r="B55" s="16">
        <v>0.3</v>
      </c>
    </row>
    <row r="56" spans="1:2" x14ac:dyDescent="0.75">
      <c r="A56" s="1" t="s">
        <v>39</v>
      </c>
    </row>
    <row r="57" spans="1:2" x14ac:dyDescent="0.75">
      <c r="A57" t="s">
        <v>35</v>
      </c>
      <c r="B57" s="17">
        <v>50</v>
      </c>
    </row>
    <row r="58" spans="1:2" x14ac:dyDescent="0.75">
      <c r="A58" t="s">
        <v>3</v>
      </c>
      <c r="B58" s="16">
        <v>0.7</v>
      </c>
    </row>
    <row r="59" spans="1:2" x14ac:dyDescent="0.75">
      <c r="A59" s="1" t="s">
        <v>51</v>
      </c>
    </row>
    <row r="60" spans="1:2" x14ac:dyDescent="0.75">
      <c r="A60" s="1" t="s">
        <v>48</v>
      </c>
    </row>
    <row r="61" spans="1:2" x14ac:dyDescent="0.75">
      <c r="A61" t="s">
        <v>2</v>
      </c>
      <c r="B61" s="17">
        <v>-10</v>
      </c>
    </row>
    <row r="62" spans="1:2" x14ac:dyDescent="0.75">
      <c r="A62" s="6" t="s">
        <v>3</v>
      </c>
      <c r="B62" s="16">
        <v>0.3</v>
      </c>
    </row>
    <row r="63" spans="1:2" x14ac:dyDescent="0.75">
      <c r="A63" s="1" t="s">
        <v>49</v>
      </c>
    </row>
    <row r="64" spans="1:2" x14ac:dyDescent="0.75">
      <c r="A64" t="s">
        <v>2</v>
      </c>
      <c r="B64" s="17">
        <v>-20</v>
      </c>
    </row>
    <row r="65" spans="1:2" x14ac:dyDescent="0.75">
      <c r="A65" s="6" t="s">
        <v>3</v>
      </c>
      <c r="B65" s="16">
        <v>0.4</v>
      </c>
    </row>
    <row r="66" spans="1:2" x14ac:dyDescent="0.75">
      <c r="A66" s="1" t="s">
        <v>50</v>
      </c>
    </row>
    <row r="67" spans="1:2" x14ac:dyDescent="0.75">
      <c r="A67" t="s">
        <v>2</v>
      </c>
      <c r="B67" s="17">
        <v>-30</v>
      </c>
    </row>
    <row r="68" spans="1:2" x14ac:dyDescent="0.75">
      <c r="A68" s="6" t="s">
        <v>3</v>
      </c>
      <c r="B68" s="16">
        <v>0.3</v>
      </c>
    </row>
    <row r="69" spans="1:2" x14ac:dyDescent="0.75">
      <c r="A69" s="1" t="s">
        <v>9</v>
      </c>
      <c r="B69" s="14">
        <v>4.5</v>
      </c>
    </row>
    <row r="1000" spans="190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90:204" x14ac:dyDescent="0.75"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26</v>
      </c>
      <c r="GN1001" s="2">
        <v>2</v>
      </c>
      <c r="GO1001" s="2">
        <v>1</v>
      </c>
      <c r="GP1001" s="2">
        <v>2</v>
      </c>
      <c r="GQ1001" s="2">
        <v>0</v>
      </c>
      <c r="GR1001" s="2">
        <v>0</v>
      </c>
      <c r="GS1001" s="2">
        <v>0</v>
      </c>
      <c r="GT1001" s="3">
        <v>12</v>
      </c>
      <c r="GU1001" s="3">
        <v>1</v>
      </c>
      <c r="GV1001" s="3" t="b">
        <v>1</v>
      </c>
    </row>
    <row r="1002" spans="190:204" x14ac:dyDescent="0.75">
      <c r="GH1002" s="2">
        <v>1</v>
      </c>
      <c r="GK1002">
        <v>0</v>
      </c>
      <c r="GL1002" s="2">
        <v>0</v>
      </c>
      <c r="GM1002" s="2" t="s">
        <v>30</v>
      </c>
      <c r="GN1002" s="2">
        <v>2</v>
      </c>
      <c r="GO1002" s="2">
        <v>3</v>
      </c>
      <c r="GP1002" s="2">
        <v>4</v>
      </c>
      <c r="GQ1002" s="2">
        <v>0</v>
      </c>
      <c r="GR1002" s="2">
        <v>0</v>
      </c>
      <c r="GS1002" s="2">
        <v>0</v>
      </c>
      <c r="GT1002" s="3">
        <v>8</v>
      </c>
      <c r="GU1002" s="3">
        <v>5</v>
      </c>
      <c r="GV1002" s="3" t="b">
        <v>1</v>
      </c>
    </row>
    <row r="1003" spans="190:204" x14ac:dyDescent="0.75">
      <c r="GH1003" s="2">
        <v>2</v>
      </c>
      <c r="GK1003">
        <v>0</v>
      </c>
      <c r="GL1003" s="2">
        <v>0</v>
      </c>
      <c r="GM1003" s="2" t="s">
        <v>27</v>
      </c>
      <c r="GN1003" s="2">
        <v>0</v>
      </c>
      <c r="GO1003" s="2">
        <v>0</v>
      </c>
      <c r="GP1003" s="2">
        <v>0</v>
      </c>
      <c r="GQ1003" s="2">
        <v>0</v>
      </c>
      <c r="GR1003" s="2">
        <v>0</v>
      </c>
      <c r="GS1003" s="2">
        <v>0</v>
      </c>
      <c r="GT1003" s="3">
        <v>17</v>
      </c>
      <c r="GU1003" s="3">
        <v>5</v>
      </c>
      <c r="GV1003" s="3" t="b">
        <v>1</v>
      </c>
    </row>
    <row r="1004" spans="190:204" x14ac:dyDescent="0.75">
      <c r="GH1004">
        <v>3</v>
      </c>
      <c r="GL1004">
        <v>1</v>
      </c>
      <c r="GM1004" t="s">
        <v>30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4</v>
      </c>
      <c r="GU1004">
        <v>9</v>
      </c>
      <c r="GV1004" t="b">
        <v>1</v>
      </c>
    </row>
    <row r="1005" spans="190:204" x14ac:dyDescent="0.75">
      <c r="GH1005">
        <v>4</v>
      </c>
      <c r="GL1005">
        <v>1</v>
      </c>
      <c r="GM1005" t="s">
        <v>27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12</v>
      </c>
      <c r="GU1005">
        <v>9</v>
      </c>
      <c r="GV1005" t="b">
        <v>1</v>
      </c>
    </row>
    <row r="1006" spans="190:204" x14ac:dyDescent="0.75">
      <c r="GH1006">
        <v>5</v>
      </c>
      <c r="GL1006">
        <v>3</v>
      </c>
      <c r="GM1006" t="s">
        <v>27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2</v>
      </c>
      <c r="GU1006">
        <v>13</v>
      </c>
      <c r="GV1006" t="b">
        <v>1</v>
      </c>
    </row>
    <row r="1007" spans="190:204" x14ac:dyDescent="0.75">
      <c r="GH1007">
        <v>6</v>
      </c>
      <c r="GL1007">
        <v>3</v>
      </c>
      <c r="GM1007" t="s">
        <v>27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7</v>
      </c>
      <c r="GU1007">
        <v>13</v>
      </c>
      <c r="GV1007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D16E-DF5D-42A9-AEEE-CFBA81250F00}">
  <dimension ref="A1:GV1008"/>
  <sheetViews>
    <sheetView zoomScale="72" zoomScaleNormal="100" workbookViewId="0">
      <selection activeCell="B27" sqref="B27"/>
    </sheetView>
  </sheetViews>
  <sheetFormatPr defaultRowHeight="14.75" x14ac:dyDescent="0.75"/>
  <cols>
    <col min="1" max="1" width="22.76953125" bestFit="1" customWidth="1"/>
    <col min="2" max="2" width="9.76953125" bestFit="1" customWidth="1"/>
    <col min="7" max="7" width="2.26953125" customWidth="1"/>
    <col min="8" max="8" width="3.6796875" customWidth="1"/>
    <col min="11" max="11" width="2.26953125" customWidth="1"/>
    <col min="12" max="12" width="3.6796875" customWidth="1"/>
    <col min="15" max="15" width="2.26953125" customWidth="1"/>
    <col min="16" max="16" width="3.6796875" customWidth="1"/>
    <col min="19" max="19" width="2.26953125" customWidth="1"/>
  </cols>
  <sheetData>
    <row r="1" spans="1:20" x14ac:dyDescent="0.75">
      <c r="A1" s="1" t="s">
        <v>32</v>
      </c>
      <c r="F1" s="1" t="s">
        <v>28</v>
      </c>
      <c r="I1" s="4">
        <f>$B$2</f>
        <v>0.1</v>
      </c>
      <c r="T1" s="5" t="s">
        <v>29</v>
      </c>
    </row>
    <row r="2" spans="1:20" x14ac:dyDescent="0.75">
      <c r="A2" t="s">
        <v>3</v>
      </c>
      <c r="B2">
        <f>'Main Tree'!$B$12</f>
        <v>0.1</v>
      </c>
      <c r="I2" t="s">
        <v>32</v>
      </c>
    </row>
    <row r="3" spans="1:20" x14ac:dyDescent="0.75">
      <c r="A3" s="1" t="s">
        <v>33</v>
      </c>
      <c r="T3">
        <f>SUM(I4)</f>
        <v>0</v>
      </c>
    </row>
    <row r="4" spans="1:20" x14ac:dyDescent="0.75">
      <c r="A4" t="s">
        <v>3</v>
      </c>
      <c r="B4">
        <f>'Main Tree'!$B$14</f>
        <v>0.9</v>
      </c>
      <c r="I4" s="4">
        <v>0</v>
      </c>
      <c r="J4">
        <f>T3</f>
        <v>0</v>
      </c>
    </row>
    <row r="5" spans="1:20" x14ac:dyDescent="0.75">
      <c r="A5" s="1" t="s">
        <v>34</v>
      </c>
    </row>
    <row r="6" spans="1:20" x14ac:dyDescent="0.75">
      <c r="A6" t="s">
        <v>3</v>
      </c>
      <c r="B6">
        <f>'Main Tree'!$B$16</f>
        <v>0.45</v>
      </c>
      <c r="M6" s="4">
        <f>$B$6</f>
        <v>0.45</v>
      </c>
    </row>
    <row r="7" spans="1:20" x14ac:dyDescent="0.75">
      <c r="A7" s="1" t="s">
        <v>36</v>
      </c>
      <c r="M7" t="s">
        <v>34</v>
      </c>
    </row>
    <row r="8" spans="1:20" x14ac:dyDescent="0.75">
      <c r="A8" t="s">
        <v>3</v>
      </c>
      <c r="B8">
        <f>'Main Tree'!$B$18</f>
        <v>0.55000000000000004</v>
      </c>
      <c r="T8">
        <f>SUM(I14,M9)</f>
        <v>0</v>
      </c>
    </row>
    <row r="9" spans="1:20" x14ac:dyDescent="0.75">
      <c r="A9" s="1" t="s">
        <v>47</v>
      </c>
      <c r="F9" s="19">
        <f>IF(ABS(1-(I1+I11))&lt;=0.00001,I1*J4+I11*J14,NA())</f>
        <v>-3.9600000000000004</v>
      </c>
      <c r="M9" s="4">
        <v>0</v>
      </c>
      <c r="N9">
        <f>T8</f>
        <v>0</v>
      </c>
    </row>
    <row r="10" spans="1:20" x14ac:dyDescent="0.75">
      <c r="A10" s="1" t="s">
        <v>48</v>
      </c>
    </row>
    <row r="11" spans="1:20" x14ac:dyDescent="0.75">
      <c r="A11" t="s">
        <v>2</v>
      </c>
      <c r="B11" s="7">
        <f>'Main Tree'!$B$24</f>
        <v>-4</v>
      </c>
      <c r="I11" s="4">
        <f>$B$4</f>
        <v>0.9</v>
      </c>
      <c r="Q11" s="4">
        <f>$B$12</f>
        <v>0.3</v>
      </c>
    </row>
    <row r="12" spans="1:20" x14ac:dyDescent="0.75">
      <c r="A12" t="s">
        <v>3</v>
      </c>
      <c r="B12">
        <f>'Main Tree'!$B$25</f>
        <v>0.3</v>
      </c>
      <c r="I12" t="s">
        <v>33</v>
      </c>
      <c r="Q12" t="s">
        <v>48</v>
      </c>
    </row>
    <row r="13" spans="1:20" x14ac:dyDescent="0.75">
      <c r="A13" s="1" t="s">
        <v>49</v>
      </c>
      <c r="T13" s="19">
        <f>SUM(I14,M19,Q14)</f>
        <v>-4</v>
      </c>
    </row>
    <row r="14" spans="1:20" x14ac:dyDescent="0.75">
      <c r="A14" t="s">
        <v>2</v>
      </c>
      <c r="B14" s="7">
        <f>'Main Tree'!$B$27</f>
        <v>-8</v>
      </c>
      <c r="I14" s="4">
        <v>0</v>
      </c>
      <c r="J14" s="18">
        <f>IF(ABS(1-(M6+M16))&lt;=0.00001,M6*N9+M16*N19,NA())</f>
        <v>-4.4000000000000004</v>
      </c>
      <c r="Q14" s="9">
        <f>$B$11</f>
        <v>-4</v>
      </c>
      <c r="R14" s="19">
        <f>T13</f>
        <v>-4</v>
      </c>
    </row>
    <row r="15" spans="1:20" x14ac:dyDescent="0.75">
      <c r="A15" t="s">
        <v>3</v>
      </c>
      <c r="B15">
        <f>'Main Tree'!$B$28</f>
        <v>0.4</v>
      </c>
    </row>
    <row r="16" spans="1:20" x14ac:dyDescent="0.75">
      <c r="A16" s="1" t="s">
        <v>50</v>
      </c>
      <c r="M16" s="4">
        <f>$B$8</f>
        <v>0.55000000000000004</v>
      </c>
      <c r="Q16" s="4">
        <f>$B$15</f>
        <v>0.4</v>
      </c>
    </row>
    <row r="17" spans="1:20" x14ac:dyDescent="0.75">
      <c r="A17" t="s">
        <v>2</v>
      </c>
      <c r="B17" s="7">
        <f>'Main Tree'!$B$30</f>
        <v>-12</v>
      </c>
      <c r="M17" t="s">
        <v>36</v>
      </c>
      <c r="Q17" t="s">
        <v>49</v>
      </c>
    </row>
    <row r="18" spans="1:20" x14ac:dyDescent="0.75">
      <c r="A18" t="s">
        <v>3</v>
      </c>
      <c r="B18">
        <f>'Main Tree'!$B$31</f>
        <v>0.3</v>
      </c>
      <c r="T18" s="19">
        <f>SUM(I14,M19,Q19)</f>
        <v>-8</v>
      </c>
    </row>
    <row r="19" spans="1:20" x14ac:dyDescent="0.75">
      <c r="M19" s="4">
        <v>0</v>
      </c>
      <c r="N19">
        <f>IF(ABS(1-(Q11+Q16+Q21))&lt;=0.00001,Q11*R14+Q16*R19+Q21*R24,NA())</f>
        <v>-8</v>
      </c>
      <c r="Q19" s="9">
        <f>$B$14</f>
        <v>-8</v>
      </c>
      <c r="R19" s="19">
        <f>T18</f>
        <v>-8</v>
      </c>
    </row>
    <row r="21" spans="1:20" x14ac:dyDescent="0.75">
      <c r="Q21" s="4">
        <f>$B$18</f>
        <v>0.3</v>
      </c>
    </row>
    <row r="22" spans="1:20" x14ac:dyDescent="0.75">
      <c r="Q22" t="s">
        <v>50</v>
      </c>
    </row>
    <row r="23" spans="1:20" x14ac:dyDescent="0.75">
      <c r="T23" s="19">
        <f>SUM(I14,M19,Q24)</f>
        <v>-12</v>
      </c>
    </row>
    <row r="24" spans="1:20" x14ac:dyDescent="0.75">
      <c r="Q24" s="9">
        <f>$B$17</f>
        <v>-12</v>
      </c>
      <c r="R24" s="19">
        <f>T23</f>
        <v>-12</v>
      </c>
    </row>
    <row r="1000" spans="190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90:204" x14ac:dyDescent="0.75"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30</v>
      </c>
      <c r="GN1001" s="2">
        <v>2</v>
      </c>
      <c r="GO1001" s="2">
        <v>1</v>
      </c>
      <c r="GP1001" s="2">
        <v>2</v>
      </c>
      <c r="GQ1001" s="2">
        <v>0</v>
      </c>
      <c r="GR1001" s="2">
        <v>0</v>
      </c>
      <c r="GS1001" s="2">
        <v>0</v>
      </c>
      <c r="GT1001" s="3">
        <v>7</v>
      </c>
      <c r="GU1001" s="3">
        <v>1</v>
      </c>
      <c r="GV1001" s="3" t="b">
        <v>1</v>
      </c>
    </row>
    <row r="1002" spans="190:204" x14ac:dyDescent="0.75">
      <c r="GH1002" s="2">
        <v>1</v>
      </c>
      <c r="GL1002" s="2">
        <v>0</v>
      </c>
      <c r="GM1002" s="2" t="s">
        <v>27</v>
      </c>
      <c r="GN1002" s="2">
        <v>0</v>
      </c>
      <c r="GO1002" s="2">
        <v>0</v>
      </c>
      <c r="GP1002" s="2">
        <v>0</v>
      </c>
      <c r="GQ1002" s="2">
        <v>0</v>
      </c>
      <c r="GR1002" s="2">
        <v>0</v>
      </c>
      <c r="GS1002" s="2">
        <v>0</v>
      </c>
      <c r="GT1002" s="3">
        <v>2</v>
      </c>
      <c r="GU1002" s="3">
        <v>5</v>
      </c>
      <c r="GV1002" s="3" t="b">
        <v>1</v>
      </c>
    </row>
    <row r="1003" spans="190:204" x14ac:dyDescent="0.75">
      <c r="GH1003" s="2">
        <v>2</v>
      </c>
      <c r="GL1003" s="2">
        <v>0</v>
      </c>
      <c r="GM1003" s="2" t="s">
        <v>30</v>
      </c>
      <c r="GN1003" s="2">
        <v>2</v>
      </c>
      <c r="GO1003" s="2">
        <v>3</v>
      </c>
      <c r="GP1003" s="2">
        <v>4</v>
      </c>
      <c r="GQ1003" s="2">
        <v>0</v>
      </c>
      <c r="GR1003" s="2">
        <v>0</v>
      </c>
      <c r="GS1003" s="2">
        <v>0</v>
      </c>
      <c r="GT1003" s="3">
        <v>12</v>
      </c>
      <c r="GU1003" s="3">
        <v>5</v>
      </c>
      <c r="GV1003" s="3" t="b">
        <v>1</v>
      </c>
    </row>
    <row r="1004" spans="190:204" x14ac:dyDescent="0.75">
      <c r="GH1004">
        <v>3</v>
      </c>
      <c r="GL1004">
        <v>2</v>
      </c>
      <c r="GM1004" t="s">
        <v>27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7</v>
      </c>
      <c r="GU1004">
        <v>9</v>
      </c>
      <c r="GV1004" t="b">
        <v>1</v>
      </c>
    </row>
    <row r="1005" spans="190:204" x14ac:dyDescent="0.75">
      <c r="GH1005">
        <v>4</v>
      </c>
      <c r="GL1005">
        <v>2</v>
      </c>
      <c r="GM1005" t="s">
        <v>30</v>
      </c>
      <c r="GN1005">
        <v>3</v>
      </c>
      <c r="GO1005">
        <v>5</v>
      </c>
      <c r="GP1005">
        <v>6</v>
      </c>
      <c r="GQ1005">
        <v>7</v>
      </c>
      <c r="GR1005">
        <v>0</v>
      </c>
      <c r="GS1005">
        <v>0</v>
      </c>
      <c r="GT1005">
        <v>17</v>
      </c>
      <c r="GU1005">
        <v>9</v>
      </c>
      <c r="GV1005" t="b">
        <v>1</v>
      </c>
    </row>
    <row r="1006" spans="190:204" x14ac:dyDescent="0.75">
      <c r="GH1006">
        <v>5</v>
      </c>
      <c r="GL1006">
        <v>4</v>
      </c>
      <c r="GM1006" t="s">
        <v>27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12</v>
      </c>
      <c r="GU1006">
        <v>13</v>
      </c>
      <c r="GV1006" t="b">
        <v>1</v>
      </c>
    </row>
    <row r="1007" spans="190:204" x14ac:dyDescent="0.75">
      <c r="GH1007">
        <v>6</v>
      </c>
      <c r="GL1007">
        <v>4</v>
      </c>
      <c r="GM1007" t="s">
        <v>27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17</v>
      </c>
      <c r="GU1007">
        <v>13</v>
      </c>
      <c r="GV1007" t="b">
        <v>1</v>
      </c>
    </row>
    <row r="1008" spans="190:204" x14ac:dyDescent="0.75">
      <c r="GH1008">
        <v>7</v>
      </c>
      <c r="GL1008">
        <v>4</v>
      </c>
      <c r="GM1008" t="s">
        <v>27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22</v>
      </c>
      <c r="GU1008">
        <v>13</v>
      </c>
      <c r="GV1008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F718-3F67-41D1-9418-B552585E2B29}">
  <dimension ref="A1:GV1018"/>
  <sheetViews>
    <sheetView zoomScale="49" zoomScaleNormal="100" workbookViewId="0">
      <selection activeCell="J46" sqref="J46"/>
    </sheetView>
  </sheetViews>
  <sheetFormatPr defaultRowHeight="14.75" x14ac:dyDescent="0.75"/>
  <cols>
    <col min="1" max="1" width="24.6796875" bestFit="1" customWidth="1"/>
    <col min="2" max="2" width="9.76953125" bestFit="1" customWidth="1"/>
    <col min="7" max="7" width="2.26953125" customWidth="1"/>
    <col min="8" max="8" width="3.6796875" customWidth="1"/>
    <col min="11" max="11" width="2.26953125" customWidth="1"/>
    <col min="12" max="12" width="3.6796875" customWidth="1"/>
    <col min="15" max="15" width="2.26953125" customWidth="1"/>
    <col min="16" max="16" width="3.6796875" customWidth="1"/>
    <col min="19" max="19" width="2.26953125" customWidth="1"/>
  </cols>
  <sheetData>
    <row r="1" spans="1:20" x14ac:dyDescent="0.75">
      <c r="A1" s="1" t="s">
        <v>37</v>
      </c>
      <c r="F1" s="1" t="s">
        <v>28</v>
      </c>
      <c r="Q1" s="4">
        <f>$B$24</f>
        <v>0.3</v>
      </c>
      <c r="T1" s="5" t="s">
        <v>29</v>
      </c>
    </row>
    <row r="2" spans="1:20" x14ac:dyDescent="0.75">
      <c r="A2" t="s">
        <v>6</v>
      </c>
      <c r="B2">
        <f>$J$16</f>
        <v>87.999999999999986</v>
      </c>
      <c r="Q2" t="s">
        <v>38</v>
      </c>
    </row>
    <row r="3" spans="1:20" x14ac:dyDescent="0.75">
      <c r="A3" t="s">
        <v>3</v>
      </c>
      <c r="B3">
        <f>'Main Tree'!$B$34</f>
        <v>0.4</v>
      </c>
      <c r="M3" s="4">
        <f>$B$6</f>
        <v>0.1</v>
      </c>
      <c r="T3" s="7">
        <f>SUM(I16,M6,Q4)</f>
        <v>140</v>
      </c>
    </row>
    <row r="4" spans="1:20" x14ac:dyDescent="0.75">
      <c r="A4" s="1" t="s">
        <v>42</v>
      </c>
      <c r="M4" t="s">
        <v>42</v>
      </c>
      <c r="Q4" s="9">
        <f>$B$23</f>
        <v>90</v>
      </c>
      <c r="R4" s="7">
        <f>T3</f>
        <v>140</v>
      </c>
    </row>
    <row r="5" spans="1:20" x14ac:dyDescent="0.75">
      <c r="A5" s="6" t="s">
        <v>6</v>
      </c>
      <c r="B5" s="7">
        <f>'Main Tree'!$B$36</f>
        <v>50</v>
      </c>
    </row>
    <row r="6" spans="1:20" x14ac:dyDescent="0.75">
      <c r="A6" s="6" t="s">
        <v>3</v>
      </c>
      <c r="B6" s="8">
        <f>'Main Tree'!$B$37</f>
        <v>0.1</v>
      </c>
      <c r="M6" s="9">
        <f>$B$5</f>
        <v>50</v>
      </c>
      <c r="N6" s="19">
        <f>IF(ABS(1-(Q1+Q6))&lt;=0.00001,Q1*R4+Q6*R9,NA())</f>
        <v>112</v>
      </c>
      <c r="Q6" s="4">
        <f>+$B$27</f>
        <v>0.7</v>
      </c>
    </row>
    <row r="7" spans="1:20" x14ac:dyDescent="0.75">
      <c r="A7" s="1" t="s">
        <v>43</v>
      </c>
      <c r="B7" s="7"/>
      <c r="Q7" t="s">
        <v>39</v>
      </c>
    </row>
    <row r="8" spans="1:20" x14ac:dyDescent="0.75">
      <c r="A8" s="6" t="s">
        <v>6</v>
      </c>
      <c r="B8" s="7">
        <f>'Main Tree'!$B$39</f>
        <v>30</v>
      </c>
      <c r="T8" s="7">
        <f>SUM(I16,M6,Q9)</f>
        <v>100</v>
      </c>
    </row>
    <row r="9" spans="1:20" x14ac:dyDescent="0.75">
      <c r="A9" s="6" t="s">
        <v>3</v>
      </c>
      <c r="B9" s="8">
        <f>'Main Tree'!$B$40</f>
        <v>0.6</v>
      </c>
      <c r="Q9" s="9">
        <f>$B$26</f>
        <v>50</v>
      </c>
      <c r="R9" s="7">
        <f>T8</f>
        <v>100</v>
      </c>
    </row>
    <row r="10" spans="1:20" x14ac:dyDescent="0.75">
      <c r="A10" s="1" t="s">
        <v>44</v>
      </c>
      <c r="B10" s="7"/>
    </row>
    <row r="11" spans="1:20" x14ac:dyDescent="0.75">
      <c r="A11" s="6" t="s">
        <v>6</v>
      </c>
      <c r="B11" s="7">
        <f>'Main Tree'!$B$42</f>
        <v>10</v>
      </c>
      <c r="Q11" s="4">
        <f>$B$24</f>
        <v>0.3</v>
      </c>
    </row>
    <row r="12" spans="1:20" x14ac:dyDescent="0.75">
      <c r="A12" s="6" t="s">
        <v>3</v>
      </c>
      <c r="B12" s="8">
        <f>'Main Tree'!$B$43</f>
        <v>0.3</v>
      </c>
      <c r="Q12" t="s">
        <v>38</v>
      </c>
    </row>
    <row r="13" spans="1:20" x14ac:dyDescent="0.75">
      <c r="A13" s="1" t="s">
        <v>41</v>
      </c>
      <c r="B13" s="7"/>
      <c r="I13" s="4">
        <f>$B$3</f>
        <v>0.4</v>
      </c>
      <c r="M13" s="4">
        <f>$B$9</f>
        <v>0.6</v>
      </c>
      <c r="T13" s="7">
        <f>SUM(I16,M16,Q14)</f>
        <v>120</v>
      </c>
    </row>
    <row r="14" spans="1:20" x14ac:dyDescent="0.75">
      <c r="A14" s="6" t="s">
        <v>6</v>
      </c>
      <c r="B14">
        <f>$J$41</f>
        <v>87.2</v>
      </c>
      <c r="I14" t="s">
        <v>37</v>
      </c>
      <c r="M14" t="s">
        <v>43</v>
      </c>
      <c r="Q14" s="9">
        <f>$B$23</f>
        <v>90</v>
      </c>
      <c r="R14" s="7">
        <f>T13</f>
        <v>120</v>
      </c>
    </row>
    <row r="15" spans="1:20" x14ac:dyDescent="0.75">
      <c r="A15" s="6" t="s">
        <v>3</v>
      </c>
      <c r="B15">
        <f>'Main Tree'!$B$46</f>
        <v>0.6</v>
      </c>
    </row>
    <row r="16" spans="1:20" x14ac:dyDescent="0.75">
      <c r="A16" s="1" t="s">
        <v>45</v>
      </c>
      <c r="B16" s="7"/>
      <c r="I16" s="4">
        <v>0</v>
      </c>
      <c r="J16" s="19">
        <f>IF(ABS(1-(M3+M13+M23))&lt;=0.00001,M3*N6+M13*N16+M23*N26,NA())</f>
        <v>87.999999999999986</v>
      </c>
      <c r="M16" s="9">
        <f>$B$8</f>
        <v>30</v>
      </c>
      <c r="N16" s="19">
        <f>IF(ABS(1-(Q11+Q16))&lt;=0.00001,Q11*R14+Q16*R19,NA())</f>
        <v>92</v>
      </c>
      <c r="Q16" s="4">
        <f>+$B$27</f>
        <v>0.7</v>
      </c>
    </row>
    <row r="17" spans="1:20" x14ac:dyDescent="0.75">
      <c r="A17" s="6" t="s">
        <v>6</v>
      </c>
      <c r="B17" s="7">
        <f>'Main Tree'!$B$48</f>
        <v>27</v>
      </c>
      <c r="Q17" t="s">
        <v>39</v>
      </c>
    </row>
    <row r="18" spans="1:20" x14ac:dyDescent="0.75">
      <c r="A18" s="6" t="s">
        <v>3</v>
      </c>
      <c r="B18" s="8">
        <f>'Main Tree'!$B$49</f>
        <v>0.8</v>
      </c>
      <c r="T18" s="7">
        <f>SUM(I16,M16,Q19)</f>
        <v>80</v>
      </c>
    </row>
    <row r="19" spans="1:20" x14ac:dyDescent="0.75">
      <c r="A19" s="1" t="s">
        <v>46</v>
      </c>
      <c r="B19" s="7"/>
      <c r="Q19" s="9">
        <f>$B$26</f>
        <v>50</v>
      </c>
      <c r="R19" s="7">
        <f>T18</f>
        <v>80</v>
      </c>
    </row>
    <row r="20" spans="1:20" x14ac:dyDescent="0.75">
      <c r="A20" s="6" t="s">
        <v>6</v>
      </c>
      <c r="B20" s="7">
        <f>'Main Tree'!$B$51</f>
        <v>18</v>
      </c>
    </row>
    <row r="21" spans="1:20" x14ac:dyDescent="0.75">
      <c r="A21" s="6" t="s">
        <v>3</v>
      </c>
      <c r="B21" s="8">
        <f>'Main Tree'!$B$52</f>
        <v>0.2</v>
      </c>
      <c r="Q21" s="4">
        <f>$B$24</f>
        <v>0.3</v>
      </c>
    </row>
    <row r="22" spans="1:20" x14ac:dyDescent="0.75">
      <c r="A22" s="1" t="s">
        <v>38</v>
      </c>
      <c r="B22" s="7"/>
      <c r="Q22" t="s">
        <v>38</v>
      </c>
    </row>
    <row r="23" spans="1:20" x14ac:dyDescent="0.75">
      <c r="A23" t="s">
        <v>35</v>
      </c>
      <c r="B23" s="7">
        <f>'Main Tree'!$B$54</f>
        <v>90</v>
      </c>
      <c r="M23" s="4">
        <f>$B$12</f>
        <v>0.3</v>
      </c>
      <c r="T23" s="7">
        <f>SUM(I16,M26,Q24)</f>
        <v>100</v>
      </c>
    </row>
    <row r="24" spans="1:20" x14ac:dyDescent="0.75">
      <c r="A24" t="s">
        <v>3</v>
      </c>
      <c r="B24" s="8">
        <f>'Main Tree'!$B$55</f>
        <v>0.3</v>
      </c>
      <c r="M24" t="s">
        <v>44</v>
      </c>
      <c r="Q24" s="9">
        <f>$B$23</f>
        <v>90</v>
      </c>
      <c r="R24" s="7">
        <f>T23</f>
        <v>100</v>
      </c>
    </row>
    <row r="25" spans="1:20" x14ac:dyDescent="0.75">
      <c r="A25" s="1" t="s">
        <v>39</v>
      </c>
      <c r="B25" s="7"/>
    </row>
    <row r="26" spans="1:20" x14ac:dyDescent="0.75">
      <c r="A26" t="s">
        <v>35</v>
      </c>
      <c r="B26" s="7">
        <f>'Main Tree'!$B$57</f>
        <v>50</v>
      </c>
      <c r="M26" s="9">
        <f>$B$11</f>
        <v>10</v>
      </c>
      <c r="N26" s="19">
        <f>IF(ABS(1-(Q21+Q26))&lt;=0.00001,Q21*R24+Q26*R29,NA())</f>
        <v>72</v>
      </c>
      <c r="Q26" s="4">
        <f>+$B$27</f>
        <v>0.7</v>
      </c>
    </row>
    <row r="27" spans="1:20" x14ac:dyDescent="0.75">
      <c r="A27" t="s">
        <v>3</v>
      </c>
      <c r="B27" s="8">
        <f>'Main Tree'!$B$58</f>
        <v>0.7</v>
      </c>
      <c r="Q27" t="s">
        <v>39</v>
      </c>
    </row>
    <row r="28" spans="1:20" x14ac:dyDescent="0.75">
      <c r="F28" s="18">
        <f>IF(ABS(1-(I13+I38))&lt;=0.00001,I13*J16+I38*J41,NA())</f>
        <v>87.52</v>
      </c>
      <c r="T28" s="7">
        <f>SUM(I16,M26,Q29)</f>
        <v>60</v>
      </c>
    </row>
    <row r="29" spans="1:20" x14ac:dyDescent="0.75">
      <c r="Q29" s="9">
        <f>$B$26</f>
        <v>50</v>
      </c>
      <c r="R29" s="7">
        <f>T28</f>
        <v>60</v>
      </c>
    </row>
    <row r="31" spans="1:20" x14ac:dyDescent="0.75">
      <c r="Q31" s="4">
        <f>$B$24</f>
        <v>0.3</v>
      </c>
    </row>
    <row r="32" spans="1:20" x14ac:dyDescent="0.75">
      <c r="Q32" t="s">
        <v>38</v>
      </c>
    </row>
    <row r="33" spans="9:20" x14ac:dyDescent="0.75">
      <c r="M33" s="4">
        <f>$B$18</f>
        <v>0.8</v>
      </c>
      <c r="T33" s="7">
        <f>SUM(I41,M36,Q34)</f>
        <v>117</v>
      </c>
    </row>
    <row r="34" spans="9:20" x14ac:dyDescent="0.75">
      <c r="M34" t="s">
        <v>45</v>
      </c>
      <c r="Q34" s="9">
        <f>$B$23</f>
        <v>90</v>
      </c>
      <c r="R34" s="7">
        <f>T33</f>
        <v>117</v>
      </c>
    </row>
    <row r="36" spans="9:20" x14ac:dyDescent="0.75">
      <c r="M36" s="9">
        <f>$B$17</f>
        <v>27</v>
      </c>
      <c r="N36" s="19">
        <f>IF(ABS(1-(Q31+Q36))&lt;=0.00001,Q31*R34+Q36*R39,NA())</f>
        <v>89</v>
      </c>
      <c r="Q36" s="4">
        <f>+$B$27</f>
        <v>0.7</v>
      </c>
    </row>
    <row r="37" spans="9:20" x14ac:dyDescent="0.75">
      <c r="Q37" t="s">
        <v>39</v>
      </c>
    </row>
    <row r="38" spans="9:20" x14ac:dyDescent="0.75">
      <c r="I38" s="4">
        <f>$B$15</f>
        <v>0.6</v>
      </c>
      <c r="T38" s="7">
        <f>SUM(I41,M36,Q39)</f>
        <v>77</v>
      </c>
    </row>
    <row r="39" spans="9:20" x14ac:dyDescent="0.75">
      <c r="I39" t="s">
        <v>40</v>
      </c>
      <c r="Q39" s="9">
        <f>$B$26</f>
        <v>50</v>
      </c>
      <c r="R39" s="7">
        <f>T38</f>
        <v>77</v>
      </c>
    </row>
    <row r="41" spans="9:20" x14ac:dyDescent="0.75">
      <c r="I41" s="4">
        <v>0</v>
      </c>
      <c r="J41" s="18">
        <f>IF(ABS(1-(M33+M43))&lt;=0.00001,M33*N36+M43*N46,NA())</f>
        <v>87.2</v>
      </c>
      <c r="Q41" s="4">
        <f>$B$24</f>
        <v>0.3</v>
      </c>
    </row>
    <row r="42" spans="9:20" x14ac:dyDescent="0.75">
      <c r="Q42" t="s">
        <v>38</v>
      </c>
    </row>
    <row r="43" spans="9:20" x14ac:dyDescent="0.75">
      <c r="M43" s="10">
        <f>$B$21</f>
        <v>0.2</v>
      </c>
      <c r="T43" s="7">
        <f>SUM(I41,M46,Q44)</f>
        <v>108</v>
      </c>
    </row>
    <row r="44" spans="9:20" x14ac:dyDescent="0.75">
      <c r="M44" t="s">
        <v>46</v>
      </c>
      <c r="Q44" s="9">
        <f>$B$23</f>
        <v>90</v>
      </c>
      <c r="R44" s="7">
        <f>T43</f>
        <v>108</v>
      </c>
    </row>
    <row r="46" spans="9:20" x14ac:dyDescent="0.75">
      <c r="M46" s="9">
        <f>$B$20</f>
        <v>18</v>
      </c>
      <c r="N46" s="19">
        <f>IF(ABS(1-(Q41+Q46))&lt;=0.00001,Q41*R44+Q46*R49,NA())</f>
        <v>80</v>
      </c>
      <c r="Q46" s="4">
        <f>+$B$27</f>
        <v>0.7</v>
      </c>
    </row>
    <row r="47" spans="9:20" x14ac:dyDescent="0.75">
      <c r="Q47" t="s">
        <v>39</v>
      </c>
    </row>
    <row r="48" spans="9:20" x14ac:dyDescent="0.75">
      <c r="T48" s="7">
        <f>SUM(I41,M46,Q49)</f>
        <v>68</v>
      </c>
    </row>
    <row r="49" spans="17:18" x14ac:dyDescent="0.75">
      <c r="Q49" s="9">
        <f>$B$26</f>
        <v>50</v>
      </c>
      <c r="R49" s="7">
        <f>T48</f>
        <v>68</v>
      </c>
    </row>
    <row r="1000" spans="189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89:204" x14ac:dyDescent="0.75">
      <c r="GG1001">
        <v>0</v>
      </c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30</v>
      </c>
      <c r="GN1001" s="2">
        <v>2</v>
      </c>
      <c r="GO1001" s="2">
        <v>1</v>
      </c>
      <c r="GP1001" s="2">
        <v>2</v>
      </c>
      <c r="GQ1001" s="2">
        <v>0</v>
      </c>
      <c r="GR1001" s="2">
        <v>0</v>
      </c>
      <c r="GS1001" s="2">
        <v>0</v>
      </c>
      <c r="GT1001" s="3">
        <v>26</v>
      </c>
      <c r="GU1001" s="3">
        <v>1</v>
      </c>
      <c r="GV1001" s="3" t="b">
        <v>1</v>
      </c>
    </row>
    <row r="1002" spans="189:204" x14ac:dyDescent="0.75">
      <c r="GG1002">
        <v>0</v>
      </c>
      <c r="GH1002" s="2">
        <v>1</v>
      </c>
      <c r="GL1002" s="2">
        <v>0</v>
      </c>
      <c r="GM1002" s="2" t="s">
        <v>30</v>
      </c>
      <c r="GN1002" s="2">
        <v>3</v>
      </c>
      <c r="GO1002" s="2">
        <v>3</v>
      </c>
      <c r="GP1002" s="2">
        <v>4</v>
      </c>
      <c r="GQ1002" s="2">
        <v>5</v>
      </c>
      <c r="GR1002" s="2">
        <v>0</v>
      </c>
      <c r="GS1002" s="2">
        <v>0</v>
      </c>
      <c r="GT1002" s="3">
        <v>14</v>
      </c>
      <c r="GU1002" s="3">
        <v>5</v>
      </c>
      <c r="GV1002" s="3" t="b">
        <v>1</v>
      </c>
    </row>
    <row r="1003" spans="189:204" x14ac:dyDescent="0.75">
      <c r="GG1003">
        <v>0</v>
      </c>
      <c r="GH1003" s="2">
        <v>2</v>
      </c>
      <c r="GL1003" s="2">
        <v>0</v>
      </c>
      <c r="GM1003" s="2" t="s">
        <v>30</v>
      </c>
      <c r="GN1003" s="2">
        <v>2</v>
      </c>
      <c r="GO1003" s="2">
        <v>6</v>
      </c>
      <c r="GP1003" s="2">
        <v>7</v>
      </c>
      <c r="GQ1003" s="2">
        <v>0</v>
      </c>
      <c r="GR1003" s="2">
        <v>0</v>
      </c>
      <c r="GS1003" s="2">
        <v>0</v>
      </c>
      <c r="GT1003" s="3">
        <v>39</v>
      </c>
      <c r="GU1003" s="3">
        <v>5</v>
      </c>
      <c r="GV1003" s="3" t="b">
        <v>1</v>
      </c>
    </row>
    <row r="1004" spans="189:204" x14ac:dyDescent="0.75">
      <c r="GG1004">
        <v>7</v>
      </c>
      <c r="GH1004">
        <v>3</v>
      </c>
      <c r="GL1004">
        <v>1</v>
      </c>
      <c r="GM1004" t="s">
        <v>30</v>
      </c>
      <c r="GN1004">
        <v>2</v>
      </c>
      <c r="GO1004">
        <v>8</v>
      </c>
      <c r="GP1004">
        <v>9</v>
      </c>
      <c r="GQ1004">
        <v>0</v>
      </c>
      <c r="GR1004">
        <v>0</v>
      </c>
      <c r="GS1004">
        <v>0</v>
      </c>
      <c r="GT1004">
        <v>4</v>
      </c>
      <c r="GU1004">
        <v>9</v>
      </c>
      <c r="GV1004" t="b">
        <v>1</v>
      </c>
    </row>
    <row r="1005" spans="189:204" x14ac:dyDescent="0.75">
      <c r="GG1005">
        <v>0</v>
      </c>
      <c r="GH1005">
        <v>4</v>
      </c>
      <c r="GL1005">
        <v>1</v>
      </c>
      <c r="GM1005" t="s">
        <v>30</v>
      </c>
      <c r="GN1005">
        <v>2</v>
      </c>
      <c r="GO1005">
        <v>10</v>
      </c>
      <c r="GP1005">
        <v>11</v>
      </c>
      <c r="GQ1005">
        <v>0</v>
      </c>
      <c r="GR1005">
        <v>0</v>
      </c>
      <c r="GS1005">
        <v>0</v>
      </c>
      <c r="GT1005">
        <v>14</v>
      </c>
      <c r="GU1005">
        <v>9</v>
      </c>
      <c r="GV1005" t="b">
        <v>1</v>
      </c>
    </row>
    <row r="1006" spans="189:204" x14ac:dyDescent="0.75">
      <c r="GG1006">
        <v>0</v>
      </c>
      <c r="GH1006">
        <v>5</v>
      </c>
      <c r="GL1006">
        <v>1</v>
      </c>
      <c r="GM1006" t="s">
        <v>30</v>
      </c>
      <c r="GN1006">
        <v>2</v>
      </c>
      <c r="GO1006">
        <v>12</v>
      </c>
      <c r="GP1006">
        <v>13</v>
      </c>
      <c r="GQ1006">
        <v>0</v>
      </c>
      <c r="GR1006">
        <v>0</v>
      </c>
      <c r="GS1006">
        <v>0</v>
      </c>
      <c r="GT1006">
        <v>24</v>
      </c>
      <c r="GU1006">
        <v>9</v>
      </c>
      <c r="GV1006" t="b">
        <v>1</v>
      </c>
    </row>
    <row r="1007" spans="189:204" x14ac:dyDescent="0.75">
      <c r="GG1007">
        <v>0</v>
      </c>
      <c r="GH1007">
        <v>6</v>
      </c>
      <c r="GL1007">
        <v>2</v>
      </c>
      <c r="GM1007" t="s">
        <v>30</v>
      </c>
      <c r="GN1007">
        <v>2</v>
      </c>
      <c r="GO1007">
        <v>14</v>
      </c>
      <c r="GP1007">
        <v>15</v>
      </c>
      <c r="GQ1007">
        <v>0</v>
      </c>
      <c r="GR1007">
        <v>0</v>
      </c>
      <c r="GS1007">
        <v>0</v>
      </c>
      <c r="GT1007">
        <v>34</v>
      </c>
      <c r="GU1007">
        <v>9</v>
      </c>
      <c r="GV1007" t="b">
        <v>1</v>
      </c>
    </row>
    <row r="1008" spans="189:204" x14ac:dyDescent="0.75">
      <c r="GG1008">
        <v>0</v>
      </c>
      <c r="GH1008">
        <v>7</v>
      </c>
      <c r="GL1008">
        <v>2</v>
      </c>
      <c r="GM1008" t="s">
        <v>30</v>
      </c>
      <c r="GN1008">
        <v>2</v>
      </c>
      <c r="GO1008">
        <v>16</v>
      </c>
      <c r="GP1008">
        <v>17</v>
      </c>
      <c r="GQ1008">
        <v>0</v>
      </c>
      <c r="GR1008">
        <v>0</v>
      </c>
      <c r="GS1008">
        <v>0</v>
      </c>
      <c r="GT1008">
        <v>44</v>
      </c>
      <c r="GU1008">
        <v>9</v>
      </c>
      <c r="GV1008" t="b">
        <v>1</v>
      </c>
    </row>
    <row r="1009" spans="189:204" x14ac:dyDescent="0.75">
      <c r="GG1009">
        <v>16</v>
      </c>
      <c r="GH1009">
        <v>8</v>
      </c>
      <c r="GL1009">
        <v>3</v>
      </c>
      <c r="GM1009" t="s">
        <v>27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</v>
      </c>
      <c r="GU1009">
        <v>13</v>
      </c>
      <c r="GV1009" t="b">
        <v>1</v>
      </c>
    </row>
    <row r="1010" spans="189:204" x14ac:dyDescent="0.75">
      <c r="GG1010">
        <v>17</v>
      </c>
      <c r="GH1010">
        <v>9</v>
      </c>
      <c r="GL1010">
        <v>3</v>
      </c>
      <c r="GM1010" t="s">
        <v>27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7</v>
      </c>
      <c r="GU1010">
        <v>13</v>
      </c>
      <c r="GV1010" t="b">
        <v>1</v>
      </c>
    </row>
    <row r="1011" spans="189:204" x14ac:dyDescent="0.75">
      <c r="GG1011">
        <v>0</v>
      </c>
      <c r="GH1011">
        <v>10</v>
      </c>
      <c r="GL1011">
        <v>4</v>
      </c>
      <c r="GM1011" t="s">
        <v>27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12</v>
      </c>
      <c r="GU1011">
        <v>13</v>
      </c>
      <c r="GV1011" t="b">
        <v>1</v>
      </c>
    </row>
    <row r="1012" spans="189:204" x14ac:dyDescent="0.75">
      <c r="GG1012">
        <v>0</v>
      </c>
      <c r="GH1012">
        <v>11</v>
      </c>
      <c r="GL1012">
        <v>4</v>
      </c>
      <c r="GM1012" t="s">
        <v>27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17</v>
      </c>
      <c r="GU1012">
        <v>13</v>
      </c>
      <c r="GV1012" t="b">
        <v>1</v>
      </c>
    </row>
    <row r="1013" spans="189:204" x14ac:dyDescent="0.75">
      <c r="GG1013">
        <v>0</v>
      </c>
      <c r="GH1013">
        <v>12</v>
      </c>
      <c r="GL1013">
        <v>5</v>
      </c>
      <c r="GM1013" t="s">
        <v>27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22</v>
      </c>
      <c r="GU1013">
        <v>13</v>
      </c>
      <c r="GV1013" t="b">
        <v>1</v>
      </c>
    </row>
    <row r="1014" spans="189:204" x14ac:dyDescent="0.75">
      <c r="GG1014">
        <v>0</v>
      </c>
      <c r="GH1014">
        <v>13</v>
      </c>
      <c r="GL1014">
        <v>5</v>
      </c>
      <c r="GM1014" t="s">
        <v>27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27</v>
      </c>
      <c r="GU1014">
        <v>13</v>
      </c>
      <c r="GV1014" t="b">
        <v>1</v>
      </c>
    </row>
    <row r="1015" spans="189:204" x14ac:dyDescent="0.75">
      <c r="GG1015">
        <v>0</v>
      </c>
      <c r="GH1015">
        <v>14</v>
      </c>
      <c r="GL1015">
        <v>6</v>
      </c>
      <c r="GM1015" t="s">
        <v>27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32</v>
      </c>
      <c r="GU1015">
        <v>13</v>
      </c>
      <c r="GV1015" t="b">
        <v>1</v>
      </c>
    </row>
    <row r="1016" spans="189:204" x14ac:dyDescent="0.75">
      <c r="GG1016">
        <v>0</v>
      </c>
      <c r="GH1016">
        <v>15</v>
      </c>
      <c r="GL1016">
        <v>6</v>
      </c>
      <c r="GM1016" t="s">
        <v>27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37</v>
      </c>
      <c r="GU1016">
        <v>13</v>
      </c>
      <c r="GV1016" t="b">
        <v>1</v>
      </c>
    </row>
    <row r="1017" spans="189:204" x14ac:dyDescent="0.75">
      <c r="GH1017">
        <v>16</v>
      </c>
      <c r="GL1017">
        <v>7</v>
      </c>
      <c r="GM1017" t="s">
        <v>27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42</v>
      </c>
      <c r="GU1017">
        <v>13</v>
      </c>
      <c r="GV1017" t="b">
        <v>1</v>
      </c>
    </row>
    <row r="1018" spans="189:204" x14ac:dyDescent="0.75">
      <c r="GH1018">
        <v>17</v>
      </c>
      <c r="GL1018">
        <v>7</v>
      </c>
      <c r="GM1018" t="s">
        <v>27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47</v>
      </c>
      <c r="GU1018">
        <v>13</v>
      </c>
      <c r="GV1018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6CF0-2CD2-48A1-9BCF-21E45EFF05BB}">
  <dimension ref="A1:GV1004"/>
  <sheetViews>
    <sheetView zoomScaleNormal="100" workbookViewId="0">
      <selection activeCell="I5" sqref="I5"/>
    </sheetView>
  </sheetViews>
  <sheetFormatPr defaultRowHeight="14.75" x14ac:dyDescent="0.75"/>
  <cols>
    <col min="1" max="1" width="11.953125" bestFit="1" customWidth="1"/>
    <col min="7" max="7" width="2.26953125" customWidth="1"/>
    <col min="8" max="8" width="3.6796875" customWidth="1"/>
    <col min="11" max="11" width="2.26953125" customWidth="1"/>
  </cols>
  <sheetData>
    <row r="1" spans="1:12" x14ac:dyDescent="0.75">
      <c r="A1" s="1" t="s">
        <v>48</v>
      </c>
      <c r="F1" s="1" t="s">
        <v>28</v>
      </c>
      <c r="I1" s="4">
        <f>$B$3</f>
        <v>0.3</v>
      </c>
      <c r="L1" s="5" t="s">
        <v>29</v>
      </c>
    </row>
    <row r="2" spans="1:12" x14ac:dyDescent="0.75">
      <c r="A2" t="s">
        <v>2</v>
      </c>
      <c r="B2" s="7">
        <f>'Main Tree'!$B$61</f>
        <v>-10</v>
      </c>
      <c r="I2" t="s">
        <v>48</v>
      </c>
    </row>
    <row r="3" spans="1:12" x14ac:dyDescent="0.75">
      <c r="A3" s="6" t="s">
        <v>3</v>
      </c>
      <c r="B3">
        <f>'Main Tree'!$B$62</f>
        <v>0.3</v>
      </c>
      <c r="L3">
        <f>SUM(I4)</f>
        <v>-10</v>
      </c>
    </row>
    <row r="4" spans="1:12" x14ac:dyDescent="0.75">
      <c r="A4" s="1" t="s">
        <v>49</v>
      </c>
      <c r="I4" s="9">
        <f>$B$2</f>
        <v>-10</v>
      </c>
      <c r="J4">
        <f>L3</f>
        <v>-10</v>
      </c>
    </row>
    <row r="5" spans="1:12" x14ac:dyDescent="0.75">
      <c r="A5" t="s">
        <v>2</v>
      </c>
      <c r="B5" s="7">
        <f>'Main Tree'!$B$64</f>
        <v>-20</v>
      </c>
    </row>
    <row r="6" spans="1:12" x14ac:dyDescent="0.75">
      <c r="A6" s="6" t="s">
        <v>3</v>
      </c>
      <c r="B6">
        <f>'Main Tree'!$B$65</f>
        <v>0.4</v>
      </c>
      <c r="I6" s="4">
        <f>$B$6</f>
        <v>0.4</v>
      </c>
    </row>
    <row r="7" spans="1:12" x14ac:dyDescent="0.75">
      <c r="A7" s="1" t="s">
        <v>50</v>
      </c>
      <c r="I7" t="s">
        <v>49</v>
      </c>
    </row>
    <row r="8" spans="1:12" x14ac:dyDescent="0.75">
      <c r="A8" t="s">
        <v>2</v>
      </c>
      <c r="B8" s="7">
        <f>'Main Tree'!$B$67</f>
        <v>-30</v>
      </c>
      <c r="L8">
        <f>SUM(I9)</f>
        <v>-20</v>
      </c>
    </row>
    <row r="9" spans="1:12" x14ac:dyDescent="0.75">
      <c r="A9" s="6" t="s">
        <v>3</v>
      </c>
      <c r="B9">
        <f>'Main Tree'!$B$68</f>
        <v>0.3</v>
      </c>
      <c r="F9">
        <f>IF(ABS(1-(I1+I6+I11))&lt;=0.00001,I1*J4+I6*J9+I11*J14,NA())</f>
        <v>-20</v>
      </c>
      <c r="I9" s="9">
        <f>$B$5</f>
        <v>-20</v>
      </c>
      <c r="J9">
        <f>L8</f>
        <v>-20</v>
      </c>
    </row>
    <row r="11" spans="1:12" x14ac:dyDescent="0.75">
      <c r="I11" s="10">
        <f>$B$9</f>
        <v>0.3</v>
      </c>
    </row>
    <row r="12" spans="1:12" x14ac:dyDescent="0.75">
      <c r="I12" t="s">
        <v>50</v>
      </c>
    </row>
    <row r="13" spans="1:12" x14ac:dyDescent="0.75">
      <c r="L13">
        <f>SUM(I14)</f>
        <v>-30</v>
      </c>
    </row>
    <row r="14" spans="1:12" x14ac:dyDescent="0.75">
      <c r="I14" s="9">
        <f>$B$8</f>
        <v>-30</v>
      </c>
      <c r="J14">
        <f>L13</f>
        <v>-30</v>
      </c>
    </row>
    <row r="1000" spans="190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90:204" x14ac:dyDescent="0.75"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30</v>
      </c>
      <c r="GN1001" s="2">
        <v>3</v>
      </c>
      <c r="GO1001" s="2">
        <v>1</v>
      </c>
      <c r="GP1001" s="2">
        <v>2</v>
      </c>
      <c r="GQ1001" s="2">
        <v>3</v>
      </c>
      <c r="GR1001" s="2">
        <v>0</v>
      </c>
      <c r="GS1001" s="2">
        <v>0</v>
      </c>
      <c r="GT1001" s="3">
        <v>7</v>
      </c>
      <c r="GU1001" s="3">
        <v>1</v>
      </c>
      <c r="GV1001" s="3" t="b">
        <v>1</v>
      </c>
    </row>
    <row r="1002" spans="190:204" x14ac:dyDescent="0.75">
      <c r="GH1002" s="2">
        <v>1</v>
      </c>
      <c r="GL1002" s="2">
        <v>0</v>
      </c>
      <c r="GM1002" s="2" t="s">
        <v>27</v>
      </c>
      <c r="GN1002" s="2">
        <v>0</v>
      </c>
      <c r="GO1002" s="2">
        <v>0</v>
      </c>
      <c r="GP1002" s="2">
        <v>0</v>
      </c>
      <c r="GQ1002" s="2">
        <v>0</v>
      </c>
      <c r="GR1002" s="2">
        <v>0</v>
      </c>
      <c r="GS1002" s="2">
        <v>0</v>
      </c>
      <c r="GT1002" s="3">
        <v>2</v>
      </c>
      <c r="GU1002" s="3">
        <v>5</v>
      </c>
      <c r="GV1002" s="3" t="b">
        <v>1</v>
      </c>
    </row>
    <row r="1003" spans="190:204" x14ac:dyDescent="0.75">
      <c r="GH1003" s="2">
        <v>2</v>
      </c>
      <c r="GL1003" s="2">
        <v>0</v>
      </c>
      <c r="GM1003" s="2" t="s">
        <v>27</v>
      </c>
      <c r="GN1003" s="2">
        <v>0</v>
      </c>
      <c r="GO1003" s="2">
        <v>0</v>
      </c>
      <c r="GP1003" s="2">
        <v>0</v>
      </c>
      <c r="GQ1003" s="2">
        <v>0</v>
      </c>
      <c r="GR1003" s="2">
        <v>0</v>
      </c>
      <c r="GS1003" s="2">
        <v>0</v>
      </c>
      <c r="GT1003" s="3">
        <v>7</v>
      </c>
      <c r="GU1003" s="3">
        <v>5</v>
      </c>
      <c r="GV1003" s="3" t="b">
        <v>1</v>
      </c>
    </row>
    <row r="1004" spans="190:204" x14ac:dyDescent="0.75">
      <c r="GH1004">
        <v>3</v>
      </c>
      <c r="GL1004">
        <v>0</v>
      </c>
      <c r="GM1004" t="s">
        <v>27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12</v>
      </c>
      <c r="GU1004">
        <v>5</v>
      </c>
      <c r="GV1004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E10E-C54C-4CDB-81DA-E33052654614}">
  <dimension ref="A1:GV1024"/>
  <sheetViews>
    <sheetView topLeftCell="A88" zoomScale="90" zoomScaleNormal="100" workbookViewId="0">
      <selection activeCell="S87" sqref="S87"/>
    </sheetView>
  </sheetViews>
  <sheetFormatPr defaultRowHeight="14.75" x14ac:dyDescent="0.75"/>
  <cols>
    <col min="1" max="1" width="21.7265625" customWidth="1"/>
    <col min="8" max="8" width="2.1796875" customWidth="1"/>
    <col min="9" max="9" width="3.58984375" customWidth="1"/>
    <col min="12" max="12" width="2.1796875" customWidth="1"/>
    <col min="13" max="13" width="3.58984375" customWidth="1"/>
    <col min="16" max="16" width="2.1796875" customWidth="1"/>
    <col min="17" max="17" width="3.58984375" customWidth="1"/>
    <col min="20" max="20" width="2.1796875" customWidth="1"/>
    <col min="21" max="21" width="3.58984375" customWidth="1"/>
    <col min="24" max="24" width="2.1796875" customWidth="1"/>
    <col min="25" max="25" width="3.58984375" customWidth="1"/>
    <col min="28" max="28" width="2.1796875" customWidth="1"/>
    <col min="29" max="29" width="3.58984375" customWidth="1"/>
    <col min="32" max="32" width="2.1796875" customWidth="1"/>
  </cols>
  <sheetData>
    <row r="1" spans="1:33" x14ac:dyDescent="0.75">
      <c r="A1" s="1" t="s">
        <v>0</v>
      </c>
    </row>
    <row r="2" spans="1:33" x14ac:dyDescent="0.75">
      <c r="A2" t="s">
        <v>8</v>
      </c>
      <c r="B2" s="14">
        <v>-6.5</v>
      </c>
    </row>
    <row r="3" spans="1:33" x14ac:dyDescent="0.75">
      <c r="A3" s="1" t="s">
        <v>1</v>
      </c>
      <c r="G3" s="1" t="s">
        <v>28</v>
      </c>
      <c r="AD3" s="4">
        <f>B55</f>
        <v>0.3</v>
      </c>
      <c r="AG3" s="5" t="s">
        <v>29</v>
      </c>
    </row>
    <row r="4" spans="1:33" x14ac:dyDescent="0.75">
      <c r="A4" t="s">
        <v>2</v>
      </c>
      <c r="B4" s="15">
        <f>'Lose the Trial Tree'!$F$9</f>
        <v>-20</v>
      </c>
      <c r="AD4" t="s">
        <v>92</v>
      </c>
    </row>
    <row r="5" spans="1:33" x14ac:dyDescent="0.75">
      <c r="A5" t="s">
        <v>3</v>
      </c>
      <c r="B5" s="16">
        <v>0.46250000000000002</v>
      </c>
      <c r="Z5" s="4">
        <f>B37</f>
        <v>0.1</v>
      </c>
      <c r="AG5" s="31">
        <f>SUM(J52,N43,R30,V18,Z8,AD6)</f>
        <v>133.5</v>
      </c>
    </row>
    <row r="6" spans="1:33" x14ac:dyDescent="0.75">
      <c r="A6" s="1" t="s">
        <v>4</v>
      </c>
      <c r="Z6" t="s">
        <v>100</v>
      </c>
      <c r="AD6" s="9">
        <f>B54</f>
        <v>90</v>
      </c>
      <c r="AE6" s="31">
        <f>AG5</f>
        <v>133.5</v>
      </c>
    </row>
    <row r="7" spans="1:33" x14ac:dyDescent="0.75">
      <c r="A7" t="s">
        <v>3</v>
      </c>
      <c r="B7" s="16">
        <v>0.53749999999999998</v>
      </c>
    </row>
    <row r="8" spans="1:33" x14ac:dyDescent="0.75">
      <c r="A8" s="1" t="s">
        <v>5</v>
      </c>
      <c r="Z8" s="9">
        <f>B36</f>
        <v>50</v>
      </c>
      <c r="AA8">
        <f>IF(ABS(1-(AD3+AD8))&lt;=0.00001,AD3*AE6+AD8*AE11,NA())</f>
        <v>105.5</v>
      </c>
      <c r="AD8" s="4">
        <f>B58</f>
        <v>0.7</v>
      </c>
    </row>
    <row r="9" spans="1:33" x14ac:dyDescent="0.75">
      <c r="A9" t="s">
        <v>6</v>
      </c>
      <c r="B9" s="13">
        <f>'Win the Trial Tree'!$F$28</f>
        <v>87.52</v>
      </c>
      <c r="AD9" t="s">
        <v>39</v>
      </c>
    </row>
    <row r="10" spans="1:33" x14ac:dyDescent="0.75">
      <c r="A10" t="s">
        <v>3</v>
      </c>
      <c r="B10" s="13">
        <f>$B$12+$B$14*$B$16</f>
        <v>0.505</v>
      </c>
      <c r="AG10" s="31">
        <f>SUM(J52,N43,R30,V18,Z8,AD11)</f>
        <v>93.5</v>
      </c>
    </row>
    <row r="11" spans="1:33" x14ac:dyDescent="0.75">
      <c r="A11" s="1" t="s">
        <v>32</v>
      </c>
      <c r="AD11" s="9">
        <f>B57</f>
        <v>50</v>
      </c>
      <c r="AE11" s="31">
        <f>AG10</f>
        <v>93.5</v>
      </c>
    </row>
    <row r="12" spans="1:33" x14ac:dyDescent="0.75">
      <c r="A12" t="s">
        <v>3</v>
      </c>
      <c r="B12" s="16">
        <v>0.1</v>
      </c>
    </row>
    <row r="13" spans="1:33" x14ac:dyDescent="0.75">
      <c r="A13" s="1" t="s">
        <v>33</v>
      </c>
      <c r="AD13" s="4">
        <f>B55</f>
        <v>0.3</v>
      </c>
    </row>
    <row r="14" spans="1:33" x14ac:dyDescent="0.75">
      <c r="A14" t="s">
        <v>3</v>
      </c>
      <c r="B14" s="13">
        <f>1-$B$12</f>
        <v>0.9</v>
      </c>
      <c r="AD14" t="s">
        <v>92</v>
      </c>
    </row>
    <row r="15" spans="1:33" x14ac:dyDescent="0.75">
      <c r="A15" s="1" t="s">
        <v>34</v>
      </c>
      <c r="V15" s="4">
        <f>B34</f>
        <v>0.4</v>
      </c>
      <c r="Z15" s="4">
        <f>B40</f>
        <v>0.6</v>
      </c>
      <c r="AG15" s="31">
        <f>SUM(J52,N43,R30,V18,Z18,AD16)</f>
        <v>113.5</v>
      </c>
    </row>
    <row r="16" spans="1:33" x14ac:dyDescent="0.75">
      <c r="A16" t="s">
        <v>3</v>
      </c>
      <c r="B16" s="16">
        <v>0.45</v>
      </c>
      <c r="V16" t="s">
        <v>99</v>
      </c>
      <c r="Z16" t="s">
        <v>98</v>
      </c>
      <c r="AD16" s="9">
        <f>B54</f>
        <v>90</v>
      </c>
      <c r="AE16" s="31">
        <f>AG15</f>
        <v>113.5</v>
      </c>
    </row>
    <row r="17" spans="1:33" x14ac:dyDescent="0.75">
      <c r="A17" s="1" t="s">
        <v>36</v>
      </c>
    </row>
    <row r="18" spans="1:33" x14ac:dyDescent="0.75">
      <c r="A18" t="s">
        <v>3</v>
      </c>
      <c r="B18" s="13">
        <f>1-$B$16</f>
        <v>0.55000000000000004</v>
      </c>
      <c r="V18" s="4">
        <v>0</v>
      </c>
      <c r="W18">
        <f>IF(ABS(1-(Z5+Z15+Z25))&lt;=0.00001,Z5*AA8+Z15*AA18+Z25*AA28,NA())</f>
        <v>81.5</v>
      </c>
      <c r="Z18" s="9">
        <f>B39</f>
        <v>30</v>
      </c>
      <c r="AA18">
        <f>IF(ABS(1-(AD13+AD18))&lt;=0.00001,AD13*AE16+AD18*AE21,NA())</f>
        <v>85.5</v>
      </c>
      <c r="AD18" s="4">
        <f>B58</f>
        <v>0.7</v>
      </c>
    </row>
    <row r="19" spans="1:33" x14ac:dyDescent="0.75">
      <c r="A19" s="1" t="s">
        <v>7</v>
      </c>
      <c r="AD19" t="s">
        <v>39</v>
      </c>
    </row>
    <row r="20" spans="1:33" x14ac:dyDescent="0.75">
      <c r="A20" t="s">
        <v>2</v>
      </c>
      <c r="B20" s="13">
        <f>'Infringement Tree'!$N$19</f>
        <v>-8</v>
      </c>
      <c r="AG20" s="31">
        <f>SUM(J52,N43,R30,V18,Z18,AD21)</f>
        <v>73.5</v>
      </c>
    </row>
    <row r="21" spans="1:33" x14ac:dyDescent="0.75">
      <c r="A21" t="s">
        <v>3</v>
      </c>
      <c r="B21" s="13">
        <f>$B$14*$B$18</f>
        <v>0.49500000000000005</v>
      </c>
      <c r="AD21" s="9">
        <f>B57</f>
        <v>50</v>
      </c>
      <c r="AE21" s="31">
        <f>AG20</f>
        <v>73.5</v>
      </c>
    </row>
    <row r="22" spans="1:33" x14ac:dyDescent="0.75">
      <c r="A22" s="1" t="s">
        <v>47</v>
      </c>
    </row>
    <row r="23" spans="1:33" x14ac:dyDescent="0.75">
      <c r="A23" s="1" t="s">
        <v>48</v>
      </c>
      <c r="AD23" s="4">
        <f>B55</f>
        <v>0.3</v>
      </c>
    </row>
    <row r="24" spans="1:33" x14ac:dyDescent="0.75">
      <c r="A24" t="s">
        <v>2</v>
      </c>
      <c r="B24" s="17">
        <v>-4</v>
      </c>
      <c r="AD24" t="s">
        <v>92</v>
      </c>
    </row>
    <row r="25" spans="1:33" x14ac:dyDescent="0.75">
      <c r="A25" t="s">
        <v>3</v>
      </c>
      <c r="B25" s="16">
        <v>0.3</v>
      </c>
      <c r="Z25" s="4">
        <f>B43</f>
        <v>0.3</v>
      </c>
      <c r="AG25" s="31">
        <f>SUM(J52,N43,R30,V18,Z28,AD26)</f>
        <v>93.5</v>
      </c>
    </row>
    <row r="26" spans="1:33" x14ac:dyDescent="0.75">
      <c r="A26" s="1" t="s">
        <v>49</v>
      </c>
      <c r="Z26" t="s">
        <v>97</v>
      </c>
      <c r="AD26" s="9">
        <f>B54</f>
        <v>90</v>
      </c>
      <c r="AE26" s="31">
        <f>AG25</f>
        <v>93.5</v>
      </c>
    </row>
    <row r="27" spans="1:33" x14ac:dyDescent="0.75">
      <c r="A27" t="s">
        <v>2</v>
      </c>
      <c r="B27" s="17">
        <v>-8</v>
      </c>
      <c r="R27" s="4">
        <f>B10</f>
        <v>0.505</v>
      </c>
    </row>
    <row r="28" spans="1:33" x14ac:dyDescent="0.75">
      <c r="A28" t="s">
        <v>3</v>
      </c>
      <c r="B28" s="16">
        <v>0.4</v>
      </c>
      <c r="R28" t="s">
        <v>96</v>
      </c>
      <c r="Z28" s="9">
        <f>B42</f>
        <v>10</v>
      </c>
      <c r="AA28">
        <f>IF(ABS(1-(AD23+AD28))&lt;=0.00001,AD23*AE26+AD28*AE31,NA())</f>
        <v>65.5</v>
      </c>
      <c r="AD28" s="4">
        <f>B58</f>
        <v>0.7</v>
      </c>
    </row>
    <row r="29" spans="1:33" x14ac:dyDescent="0.75">
      <c r="A29" s="1" t="s">
        <v>50</v>
      </c>
      <c r="AD29" t="s">
        <v>39</v>
      </c>
    </row>
    <row r="30" spans="1:33" x14ac:dyDescent="0.75">
      <c r="A30" t="s">
        <v>2</v>
      </c>
      <c r="B30" s="17">
        <v>-12</v>
      </c>
      <c r="R30" s="4"/>
      <c r="S30">
        <f>IF(ABS(1-(V15+V40))&lt;=0.00001,V15*W18+V40*W43,NA())</f>
        <v>81.02000000000001</v>
      </c>
      <c r="AG30" s="31">
        <f>SUM(J52,N43,R30,V18,Z28,AD31)</f>
        <v>53.5</v>
      </c>
    </row>
    <row r="31" spans="1:33" x14ac:dyDescent="0.75">
      <c r="A31" t="s">
        <v>3</v>
      </c>
      <c r="B31" s="16">
        <v>0.3</v>
      </c>
      <c r="AD31" s="9">
        <f>B57</f>
        <v>50</v>
      </c>
      <c r="AE31" s="31">
        <f>AG30</f>
        <v>53.5</v>
      </c>
    </row>
    <row r="32" spans="1:33" x14ac:dyDescent="0.75">
      <c r="A32" s="1" t="s">
        <v>37</v>
      </c>
    </row>
    <row r="33" spans="1:33" x14ac:dyDescent="0.75">
      <c r="A33" t="s">
        <v>6</v>
      </c>
      <c r="B33" s="13">
        <f>'Win the Trial Tree'!$B$2</f>
        <v>87.999999999999986</v>
      </c>
      <c r="AD33" s="4">
        <f>B55</f>
        <v>0.3</v>
      </c>
    </row>
    <row r="34" spans="1:33" x14ac:dyDescent="0.75">
      <c r="A34" t="s">
        <v>3</v>
      </c>
      <c r="B34" s="16">
        <v>0.4</v>
      </c>
      <c r="AD34" t="s">
        <v>92</v>
      </c>
    </row>
    <row r="35" spans="1:33" x14ac:dyDescent="0.75">
      <c r="A35" s="1" t="s">
        <v>42</v>
      </c>
      <c r="Z35" s="4">
        <f>B49</f>
        <v>0.8</v>
      </c>
      <c r="AG35" s="31">
        <f>SUM(J52,N43,R30,V43,Z38,AD36)</f>
        <v>110.5</v>
      </c>
    </row>
    <row r="36" spans="1:33" x14ac:dyDescent="0.75">
      <c r="A36" t="s">
        <v>6</v>
      </c>
      <c r="B36" s="17">
        <v>50</v>
      </c>
      <c r="Z36" t="s">
        <v>95</v>
      </c>
      <c r="AD36" s="9">
        <f>B54</f>
        <v>90</v>
      </c>
      <c r="AE36" s="31">
        <f>AG35</f>
        <v>110.5</v>
      </c>
    </row>
    <row r="37" spans="1:33" x14ac:dyDescent="0.75">
      <c r="A37" t="s">
        <v>3</v>
      </c>
      <c r="B37" s="16">
        <v>0.1</v>
      </c>
    </row>
    <row r="38" spans="1:33" x14ac:dyDescent="0.75">
      <c r="A38" s="1" t="s">
        <v>43</v>
      </c>
      <c r="Z38" s="9">
        <f>B48</f>
        <v>27</v>
      </c>
      <c r="AA38">
        <f>IF(ABS(1-(AD33+AD38))&lt;=0.00001,AD33*AE36+AD38*AE41,NA())</f>
        <v>82.5</v>
      </c>
      <c r="AD38" s="4">
        <f>B58</f>
        <v>0.7</v>
      </c>
    </row>
    <row r="39" spans="1:33" x14ac:dyDescent="0.75">
      <c r="A39" t="s">
        <v>6</v>
      </c>
      <c r="B39" s="17">
        <v>30</v>
      </c>
      <c r="AD39" t="s">
        <v>39</v>
      </c>
    </row>
    <row r="40" spans="1:33" x14ac:dyDescent="0.75">
      <c r="A40" t="s">
        <v>3</v>
      </c>
      <c r="B40" s="16">
        <v>0.6</v>
      </c>
      <c r="N40" s="4">
        <f>B7</f>
        <v>0.53749999999999998</v>
      </c>
      <c r="V40" s="4">
        <f>B46</f>
        <v>0.6</v>
      </c>
      <c r="AG40" s="31">
        <f>SUM(J52,N43,R30,V43,Z38,AD41)</f>
        <v>70.5</v>
      </c>
    </row>
    <row r="41" spans="1:33" x14ac:dyDescent="0.75">
      <c r="A41" s="1" t="s">
        <v>44</v>
      </c>
      <c r="N41" t="s">
        <v>94</v>
      </c>
      <c r="V41" t="s">
        <v>93</v>
      </c>
      <c r="AD41" s="9">
        <f>B57</f>
        <v>50</v>
      </c>
      <c r="AE41" s="31">
        <f>AG40</f>
        <v>70.5</v>
      </c>
    </row>
    <row r="42" spans="1:33" x14ac:dyDescent="0.75">
      <c r="A42" t="s">
        <v>6</v>
      </c>
      <c r="B42" s="17">
        <v>10</v>
      </c>
    </row>
    <row r="43" spans="1:33" x14ac:dyDescent="0.75">
      <c r="A43" t="s">
        <v>3</v>
      </c>
      <c r="B43" s="16">
        <v>0.3</v>
      </c>
      <c r="N43" s="4">
        <v>0</v>
      </c>
      <c r="O43">
        <f>IF(ABS(1-(R27+R53))&lt;=0.00001,R27*S30+R53*S56,NA())</f>
        <v>33.7376</v>
      </c>
      <c r="V43" s="4">
        <v>0</v>
      </c>
      <c r="W43">
        <f>IF(ABS(1-(Z35+Z45))&lt;=0.00001,Z35*AA38+Z45*AA48,NA())</f>
        <v>80.7</v>
      </c>
      <c r="AD43" s="4">
        <f>B55</f>
        <v>0.3</v>
      </c>
    </row>
    <row r="44" spans="1:33" x14ac:dyDescent="0.75">
      <c r="A44" s="1" t="s">
        <v>41</v>
      </c>
      <c r="AD44" t="s">
        <v>92</v>
      </c>
    </row>
    <row r="45" spans="1:33" x14ac:dyDescent="0.75">
      <c r="A45" t="s">
        <v>6</v>
      </c>
      <c r="B45" s="13">
        <f>'Win the Trial Tree'!$B$14</f>
        <v>87.2</v>
      </c>
      <c r="Z45" s="4">
        <f>B52</f>
        <v>0.2</v>
      </c>
      <c r="AG45" s="31">
        <f>SUM(J52,N43,R30,V43,Z48,AD46)</f>
        <v>101.5</v>
      </c>
    </row>
    <row r="46" spans="1:33" x14ac:dyDescent="0.75">
      <c r="A46" t="s">
        <v>3</v>
      </c>
      <c r="B46" s="16">
        <v>0.6</v>
      </c>
      <c r="Z46" t="s">
        <v>91</v>
      </c>
      <c r="AD46" s="9">
        <f>B54</f>
        <v>90</v>
      </c>
      <c r="AE46" s="31">
        <f>AG45</f>
        <v>101.5</v>
      </c>
    </row>
    <row r="47" spans="1:33" x14ac:dyDescent="0.75">
      <c r="A47" s="1" t="s">
        <v>45</v>
      </c>
    </row>
    <row r="48" spans="1:33" x14ac:dyDescent="0.75">
      <c r="A48" t="s">
        <v>6</v>
      </c>
      <c r="B48" s="17">
        <v>27</v>
      </c>
      <c r="Z48" s="9">
        <f>B51</f>
        <v>18</v>
      </c>
      <c r="AA48">
        <f>IF(ABS(1-(AD43+AD48))&lt;=0.00001,AD43*AE46+AD48*AE51,NA())</f>
        <v>73.5</v>
      </c>
      <c r="AD48" s="4">
        <f>B58</f>
        <v>0.7</v>
      </c>
    </row>
    <row r="49" spans="1:33" x14ac:dyDescent="0.75">
      <c r="A49" t="s">
        <v>3</v>
      </c>
      <c r="B49" s="16">
        <v>0.8</v>
      </c>
      <c r="AD49" t="s">
        <v>39</v>
      </c>
    </row>
    <row r="50" spans="1:33" x14ac:dyDescent="0.75">
      <c r="A50" s="1" t="s">
        <v>46</v>
      </c>
      <c r="J50" t="s">
        <v>85</v>
      </c>
      <c r="AG50" s="31">
        <f>SUM(J52,N43,R30,V43,Z48,AD51)</f>
        <v>61.5</v>
      </c>
    </row>
    <row r="51" spans="1:33" x14ac:dyDescent="0.75">
      <c r="A51" t="s">
        <v>6</v>
      </c>
      <c r="B51" s="17">
        <v>18</v>
      </c>
      <c r="AD51" s="9">
        <f>B57</f>
        <v>50</v>
      </c>
      <c r="AE51" s="31">
        <f>AG50</f>
        <v>61.5</v>
      </c>
    </row>
    <row r="52" spans="1:33" x14ac:dyDescent="0.75">
      <c r="A52" t="s">
        <v>3</v>
      </c>
      <c r="B52" s="16">
        <v>0.2</v>
      </c>
      <c r="J52" s="11">
        <f>B2</f>
        <v>-6.5</v>
      </c>
      <c r="K52">
        <f>IF(ABS(1-(N40+N58))&lt;=0.00001,N40*O43+N58*O61,NA())</f>
        <v>5.8777099999999969</v>
      </c>
    </row>
    <row r="53" spans="1:33" x14ac:dyDescent="0.75">
      <c r="A53" s="1" t="s">
        <v>38</v>
      </c>
      <c r="R53" s="4">
        <f>B21</f>
        <v>0.49500000000000005</v>
      </c>
    </row>
    <row r="54" spans="1:33" x14ac:dyDescent="0.75">
      <c r="A54" t="s">
        <v>35</v>
      </c>
      <c r="B54" s="17">
        <v>90</v>
      </c>
      <c r="R54" t="s">
        <v>90</v>
      </c>
    </row>
    <row r="55" spans="1:33" x14ac:dyDescent="0.75">
      <c r="A55" t="s">
        <v>3</v>
      </c>
      <c r="B55" s="16">
        <v>0.3</v>
      </c>
      <c r="AG55" s="31">
        <f>SUM(J52,N43,R56)</f>
        <v>-14.5</v>
      </c>
    </row>
    <row r="56" spans="1:33" x14ac:dyDescent="0.75">
      <c r="A56" s="1" t="s">
        <v>39</v>
      </c>
      <c r="R56" s="4">
        <f>B20</f>
        <v>-8</v>
      </c>
      <c r="S56" s="31">
        <f>AG55</f>
        <v>-14.5</v>
      </c>
    </row>
    <row r="57" spans="1:33" x14ac:dyDescent="0.75">
      <c r="A57" t="s">
        <v>35</v>
      </c>
      <c r="B57" s="17">
        <v>50</v>
      </c>
    </row>
    <row r="58" spans="1:33" x14ac:dyDescent="0.75">
      <c r="A58" t="s">
        <v>3</v>
      </c>
      <c r="B58" s="16">
        <v>0.7</v>
      </c>
      <c r="H58">
        <f>IF(G59=K52,1,IF(G59=K66,2))</f>
        <v>1</v>
      </c>
      <c r="N58" s="4">
        <f>B5</f>
        <v>0.46250000000000002</v>
      </c>
    </row>
    <row r="59" spans="1:33" x14ac:dyDescent="0.75">
      <c r="A59" s="1" t="s">
        <v>51</v>
      </c>
      <c r="G59">
        <f>MAX(K52,K66)</f>
        <v>5.8777099999999969</v>
      </c>
      <c r="N59" t="s">
        <v>89</v>
      </c>
    </row>
    <row r="60" spans="1:33" x14ac:dyDescent="0.75">
      <c r="A60" s="1" t="s">
        <v>48</v>
      </c>
      <c r="AG60" s="31">
        <f>SUM(J52,N61)</f>
        <v>-26.5</v>
      </c>
    </row>
    <row r="61" spans="1:33" x14ac:dyDescent="0.75">
      <c r="A61" t="s">
        <v>2</v>
      </c>
      <c r="B61" s="17">
        <v>-10</v>
      </c>
      <c r="N61" s="34">
        <f>B4</f>
        <v>-20</v>
      </c>
      <c r="O61" s="31">
        <f>AG60</f>
        <v>-26.5</v>
      </c>
    </row>
    <row r="62" spans="1:33" x14ac:dyDescent="0.75">
      <c r="A62" t="s">
        <v>3</v>
      </c>
      <c r="B62" s="16">
        <v>0.3</v>
      </c>
    </row>
    <row r="63" spans="1:33" x14ac:dyDescent="0.75">
      <c r="A63" s="1" t="s">
        <v>49</v>
      </c>
    </row>
    <row r="64" spans="1:33" x14ac:dyDescent="0.75">
      <c r="A64" t="s">
        <v>2</v>
      </c>
      <c r="B64" s="17">
        <v>-20</v>
      </c>
      <c r="J64" t="s">
        <v>88</v>
      </c>
    </row>
    <row r="65" spans="1:33" x14ac:dyDescent="0.75">
      <c r="A65" t="s">
        <v>3</v>
      </c>
      <c r="B65" s="16">
        <v>0.4</v>
      </c>
      <c r="AG65" s="31">
        <f>SUM(J66)</f>
        <v>4.5</v>
      </c>
    </row>
    <row r="66" spans="1:33" x14ac:dyDescent="0.75">
      <c r="A66" s="1" t="s">
        <v>50</v>
      </c>
      <c r="J66" s="11">
        <f>B69</f>
        <v>4.5</v>
      </c>
      <c r="K66" s="31">
        <f>AG65</f>
        <v>4.5</v>
      </c>
    </row>
    <row r="67" spans="1:33" x14ac:dyDescent="0.75">
      <c r="A67" t="s">
        <v>2</v>
      </c>
      <c r="B67" s="17">
        <v>-30</v>
      </c>
    </row>
    <row r="68" spans="1:33" x14ac:dyDescent="0.75">
      <c r="A68" t="s">
        <v>3</v>
      </c>
      <c r="B68" s="16">
        <v>0.3</v>
      </c>
    </row>
    <row r="69" spans="1:33" x14ac:dyDescent="0.75">
      <c r="A69" s="1" t="s">
        <v>9</v>
      </c>
      <c r="B69" s="14">
        <v>4.5</v>
      </c>
    </row>
    <row r="76" spans="1:33" x14ac:dyDescent="0.75">
      <c r="A76" s="1" t="s">
        <v>87</v>
      </c>
    </row>
    <row r="77" spans="1:33" x14ac:dyDescent="0.75">
      <c r="B77" t="s">
        <v>86</v>
      </c>
      <c r="C77" t="s">
        <v>85</v>
      </c>
    </row>
    <row r="78" spans="1:33" x14ac:dyDescent="0.75">
      <c r="A78">
        <v>90</v>
      </c>
      <c r="B78" s="31">
        <f>J66</f>
        <v>4.5</v>
      </c>
      <c r="C78" s="31">
        <f>K52</f>
        <v>5.8777099999999969</v>
      </c>
    </row>
    <row r="79" spans="1:33" x14ac:dyDescent="0.75">
      <c r="A79">
        <v>85</v>
      </c>
      <c r="B79">
        <f t="dataTable" ref="B79:C96" dt2D="0" dtr="0" r1="B54"/>
        <v>4.5</v>
      </c>
      <c r="C79">
        <v>5.470553749999997</v>
      </c>
    </row>
    <row r="80" spans="1:33" x14ac:dyDescent="0.75">
      <c r="A80">
        <v>80</v>
      </c>
      <c r="B80">
        <v>4.5</v>
      </c>
      <c r="C80">
        <v>5.0633974999999936</v>
      </c>
    </row>
    <row r="81" spans="1:3" x14ac:dyDescent="0.75">
      <c r="A81">
        <v>75</v>
      </c>
      <c r="B81">
        <v>4.5</v>
      </c>
      <c r="C81">
        <v>4.6562412499999972</v>
      </c>
    </row>
    <row r="82" spans="1:3" x14ac:dyDescent="0.75">
      <c r="A82">
        <v>70</v>
      </c>
      <c r="B82">
        <v>4.5</v>
      </c>
      <c r="C82">
        <v>4.2490850000000009</v>
      </c>
    </row>
    <row r="83" spans="1:3" x14ac:dyDescent="0.75">
      <c r="A83">
        <v>65</v>
      </c>
      <c r="B83">
        <v>4.5</v>
      </c>
      <c r="C83">
        <v>3.841928750000001</v>
      </c>
    </row>
    <row r="84" spans="1:3" x14ac:dyDescent="0.75">
      <c r="A84">
        <v>60</v>
      </c>
      <c r="B84">
        <v>4.5</v>
      </c>
      <c r="C84">
        <v>3.4347725000000011</v>
      </c>
    </row>
    <row r="85" spans="1:3" x14ac:dyDescent="0.75">
      <c r="A85">
        <v>55</v>
      </c>
      <c r="B85">
        <v>4.5</v>
      </c>
      <c r="C85">
        <v>3.0276162499999977</v>
      </c>
    </row>
    <row r="86" spans="1:3" x14ac:dyDescent="0.75">
      <c r="A86">
        <v>50</v>
      </c>
      <c r="B86">
        <v>4.5</v>
      </c>
      <c r="C86">
        <v>2.6204599999999978</v>
      </c>
    </row>
    <row r="87" spans="1:3" x14ac:dyDescent="0.75">
      <c r="A87">
        <v>45</v>
      </c>
      <c r="B87">
        <v>4.5</v>
      </c>
      <c r="C87">
        <v>2.2133037500000015</v>
      </c>
    </row>
    <row r="88" spans="1:3" x14ac:dyDescent="0.75">
      <c r="A88">
        <v>40</v>
      </c>
      <c r="B88">
        <v>4.5</v>
      </c>
      <c r="C88">
        <v>1.8061474999999962</v>
      </c>
    </row>
    <row r="89" spans="1:3" x14ac:dyDescent="0.75">
      <c r="A89">
        <v>35</v>
      </c>
      <c r="B89">
        <v>4.5</v>
      </c>
      <c r="C89">
        <v>1.3989912499999999</v>
      </c>
    </row>
    <row r="90" spans="1:3" x14ac:dyDescent="0.75">
      <c r="A90">
        <v>30</v>
      </c>
      <c r="B90">
        <v>4.5</v>
      </c>
      <c r="C90">
        <v>0.99183499999999647</v>
      </c>
    </row>
    <row r="91" spans="1:3" x14ac:dyDescent="0.75">
      <c r="A91">
        <v>25</v>
      </c>
      <c r="B91">
        <v>4.5</v>
      </c>
      <c r="C91">
        <v>0.58467874999999658</v>
      </c>
    </row>
    <row r="92" spans="1:3" x14ac:dyDescent="0.75">
      <c r="A92">
        <v>20</v>
      </c>
      <c r="B92">
        <v>4.5</v>
      </c>
      <c r="C92">
        <v>0.1775224999999967</v>
      </c>
    </row>
    <row r="93" spans="1:3" x14ac:dyDescent="0.75">
      <c r="A93">
        <v>15</v>
      </c>
      <c r="B93">
        <v>4.5</v>
      </c>
      <c r="C93">
        <v>-0.22963375000000319</v>
      </c>
    </row>
    <row r="94" spans="1:3" x14ac:dyDescent="0.75">
      <c r="A94">
        <v>10</v>
      </c>
      <c r="B94">
        <v>4.5</v>
      </c>
      <c r="C94">
        <v>-0.63679000000000485</v>
      </c>
    </row>
    <row r="95" spans="1:3" x14ac:dyDescent="0.75">
      <c r="A95">
        <v>5</v>
      </c>
      <c r="B95">
        <v>4.5</v>
      </c>
      <c r="C95">
        <v>-1.0439462500000047</v>
      </c>
    </row>
    <row r="96" spans="1:3" x14ac:dyDescent="0.75">
      <c r="A96">
        <v>0</v>
      </c>
      <c r="B96">
        <v>4.5</v>
      </c>
      <c r="C96">
        <v>-1.4511025000000046</v>
      </c>
    </row>
    <row r="98" spans="1:3" x14ac:dyDescent="0.75">
      <c r="A98" s="1" t="s">
        <v>84</v>
      </c>
    </row>
    <row r="99" spans="1:3" x14ac:dyDescent="0.75">
      <c r="B99" t="s">
        <v>83</v>
      </c>
      <c r="C99" t="s">
        <v>82</v>
      </c>
    </row>
    <row r="100" spans="1:3" x14ac:dyDescent="0.75">
      <c r="A100">
        <v>50</v>
      </c>
      <c r="B100" s="31">
        <f>J66</f>
        <v>4.5</v>
      </c>
      <c r="C100">
        <f>K52</f>
        <v>5.8777099999999969</v>
      </c>
    </row>
    <row r="101" spans="1:3" x14ac:dyDescent="0.75">
      <c r="A101">
        <v>45</v>
      </c>
      <c r="B101">
        <f t="dataTable" ref="B101:C111" dt2D="0" dtr="0" r1="B57" ca="1"/>
        <v>4.5</v>
      </c>
      <c r="C101">
        <v>4.9276787499999983</v>
      </c>
    </row>
    <row r="102" spans="1:3" x14ac:dyDescent="0.75">
      <c r="A102">
        <v>40</v>
      </c>
      <c r="B102">
        <v>4.5</v>
      </c>
      <c r="C102">
        <v>3.9776474999999962</v>
      </c>
    </row>
    <row r="103" spans="1:3" x14ac:dyDescent="0.75">
      <c r="A103">
        <v>35</v>
      </c>
      <c r="B103">
        <v>4.5</v>
      </c>
      <c r="C103">
        <v>3.0276162499999977</v>
      </c>
    </row>
    <row r="104" spans="1:3" x14ac:dyDescent="0.75">
      <c r="A104">
        <v>30</v>
      </c>
      <c r="B104">
        <v>4.5</v>
      </c>
      <c r="C104">
        <v>2.0775849999999974</v>
      </c>
    </row>
    <row r="105" spans="1:3" x14ac:dyDescent="0.75">
      <c r="A105">
        <v>25</v>
      </c>
      <c r="B105">
        <v>4.5</v>
      </c>
      <c r="C105">
        <v>1.1275537499999952</v>
      </c>
    </row>
    <row r="106" spans="1:3" x14ac:dyDescent="0.75">
      <c r="A106">
        <v>20</v>
      </c>
      <c r="B106">
        <v>4.5</v>
      </c>
      <c r="C106">
        <v>0.17752249999999847</v>
      </c>
    </row>
    <row r="107" spans="1:3" x14ac:dyDescent="0.75">
      <c r="A107">
        <v>15</v>
      </c>
      <c r="B107">
        <v>4.5</v>
      </c>
      <c r="C107">
        <v>-0.77250875000000541</v>
      </c>
    </row>
    <row r="108" spans="1:3" x14ac:dyDescent="0.75">
      <c r="A108">
        <v>10</v>
      </c>
      <c r="B108">
        <v>4.5</v>
      </c>
      <c r="C108">
        <v>-1.7225400000000022</v>
      </c>
    </row>
    <row r="109" spans="1:3" x14ac:dyDescent="0.75">
      <c r="A109">
        <v>5</v>
      </c>
      <c r="B109">
        <v>4.5</v>
      </c>
      <c r="C109">
        <v>-2.6725712500000043</v>
      </c>
    </row>
    <row r="110" spans="1:3" x14ac:dyDescent="0.75">
      <c r="A110">
        <v>0</v>
      </c>
      <c r="B110">
        <v>4.5</v>
      </c>
      <c r="C110">
        <v>-3.6226025000000046</v>
      </c>
    </row>
    <row r="111" spans="1:3" x14ac:dyDescent="0.75">
      <c r="A111">
        <v>42.8</v>
      </c>
      <c r="B111">
        <v>4.5</v>
      </c>
      <c r="C111">
        <v>4.5096649999999947</v>
      </c>
    </row>
    <row r="1000" spans="189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89:204" x14ac:dyDescent="0.75">
      <c r="GG1001">
        <v>0</v>
      </c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26</v>
      </c>
      <c r="GN1001" s="2">
        <v>2</v>
      </c>
      <c r="GO1001" s="2">
        <v>1</v>
      </c>
      <c r="GP1001" s="2">
        <v>2</v>
      </c>
      <c r="GQ1001" s="2">
        <v>0</v>
      </c>
      <c r="GR1001" s="2">
        <v>0</v>
      </c>
      <c r="GS1001" s="2">
        <v>0</v>
      </c>
      <c r="GT1001" s="3">
        <v>55</v>
      </c>
      <c r="GU1001" s="3">
        <v>1</v>
      </c>
      <c r="GV1001" s="3" t="b">
        <v>1</v>
      </c>
    </row>
    <row r="1002" spans="189:204" x14ac:dyDescent="0.75">
      <c r="GG1002">
        <v>0</v>
      </c>
      <c r="GH1002" s="2">
        <v>1</v>
      </c>
      <c r="GK1002">
        <v>0</v>
      </c>
      <c r="GL1002" s="2">
        <v>0</v>
      </c>
      <c r="GM1002" s="2" t="s">
        <v>30</v>
      </c>
      <c r="GN1002" s="2">
        <v>2</v>
      </c>
      <c r="GO1002" s="2">
        <v>3</v>
      </c>
      <c r="GP1002" s="2">
        <v>4</v>
      </c>
      <c r="GQ1002" s="2">
        <v>0</v>
      </c>
      <c r="GR1002" s="2">
        <v>0</v>
      </c>
      <c r="GS1002" s="2">
        <v>0</v>
      </c>
      <c r="GT1002" s="3">
        <v>48</v>
      </c>
      <c r="GU1002" s="3">
        <v>5</v>
      </c>
      <c r="GV1002" s="3" t="b">
        <v>1</v>
      </c>
    </row>
    <row r="1003" spans="189:204" x14ac:dyDescent="0.75">
      <c r="GG1003">
        <v>0</v>
      </c>
      <c r="GH1003" s="2">
        <v>2</v>
      </c>
      <c r="GK1003">
        <v>0</v>
      </c>
      <c r="GL1003" s="2">
        <v>0</v>
      </c>
      <c r="GM1003" s="2" t="s">
        <v>27</v>
      </c>
      <c r="GN1003" s="2">
        <v>0</v>
      </c>
      <c r="GO1003" s="2">
        <v>0</v>
      </c>
      <c r="GP1003" s="2">
        <v>0</v>
      </c>
      <c r="GQ1003" s="2">
        <v>0</v>
      </c>
      <c r="GR1003" s="2">
        <v>0</v>
      </c>
      <c r="GS1003" s="2">
        <v>0</v>
      </c>
      <c r="GT1003" s="3">
        <v>62</v>
      </c>
      <c r="GU1003" s="3">
        <v>5</v>
      </c>
      <c r="GV1003" s="3" t="b">
        <v>1</v>
      </c>
    </row>
    <row r="1004" spans="189:204" x14ac:dyDescent="0.75">
      <c r="GG1004">
        <v>0</v>
      </c>
      <c r="GH1004">
        <v>3</v>
      </c>
      <c r="GL1004">
        <v>1</v>
      </c>
      <c r="GM1004" t="s">
        <v>30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39</v>
      </c>
      <c r="GU1004">
        <v>9</v>
      </c>
      <c r="GV1004" t="b">
        <v>1</v>
      </c>
    </row>
    <row r="1005" spans="189:204" x14ac:dyDescent="0.75">
      <c r="GG1005">
        <v>0</v>
      </c>
      <c r="GH1005">
        <v>4</v>
      </c>
      <c r="GL1005">
        <v>1</v>
      </c>
      <c r="GM1005" t="s">
        <v>27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57</v>
      </c>
      <c r="GU1005">
        <v>9</v>
      </c>
      <c r="GV1005" t="b">
        <v>1</v>
      </c>
    </row>
    <row r="1006" spans="189:204" x14ac:dyDescent="0.75">
      <c r="GG1006">
        <v>0</v>
      </c>
      <c r="GH1006">
        <v>5</v>
      </c>
      <c r="GL1006">
        <v>3</v>
      </c>
      <c r="GM1006" t="s">
        <v>30</v>
      </c>
      <c r="GN1006">
        <v>2</v>
      </c>
      <c r="GO1006">
        <v>7</v>
      </c>
      <c r="GP1006">
        <v>8</v>
      </c>
      <c r="GQ1006">
        <v>0</v>
      </c>
      <c r="GR1006">
        <v>0</v>
      </c>
      <c r="GS1006">
        <v>0</v>
      </c>
      <c r="GT1006">
        <v>26</v>
      </c>
      <c r="GU1006">
        <v>13</v>
      </c>
      <c r="GV1006" t="b">
        <v>1</v>
      </c>
    </row>
    <row r="1007" spans="189:204" x14ac:dyDescent="0.75">
      <c r="GG1007">
        <v>0</v>
      </c>
      <c r="GH1007">
        <v>6</v>
      </c>
      <c r="GL1007">
        <v>3</v>
      </c>
      <c r="GM1007" t="s">
        <v>27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52</v>
      </c>
      <c r="GU1007">
        <v>13</v>
      </c>
      <c r="GV1007" t="b">
        <v>1</v>
      </c>
    </row>
    <row r="1008" spans="189:204" x14ac:dyDescent="0.75">
      <c r="GG1008">
        <v>0</v>
      </c>
      <c r="GH1008">
        <v>7</v>
      </c>
      <c r="GL1008">
        <v>5</v>
      </c>
      <c r="GM1008" t="s">
        <v>30</v>
      </c>
      <c r="GN1008">
        <v>3</v>
      </c>
      <c r="GO1008">
        <v>9</v>
      </c>
      <c r="GP1008">
        <v>10</v>
      </c>
      <c r="GQ1008">
        <v>11</v>
      </c>
      <c r="GR1008">
        <v>0</v>
      </c>
      <c r="GS1008">
        <v>0</v>
      </c>
      <c r="GT1008">
        <v>14</v>
      </c>
      <c r="GU1008">
        <v>17</v>
      </c>
      <c r="GV1008" t="b">
        <v>1</v>
      </c>
    </row>
    <row r="1009" spans="189:204" x14ac:dyDescent="0.75">
      <c r="GG1009">
        <v>0</v>
      </c>
      <c r="GH1009">
        <v>8</v>
      </c>
      <c r="GL1009">
        <v>5</v>
      </c>
      <c r="GM1009" t="s">
        <v>30</v>
      </c>
      <c r="GN1009">
        <v>2</v>
      </c>
      <c r="GO1009">
        <v>12</v>
      </c>
      <c r="GP1009">
        <v>13</v>
      </c>
      <c r="GQ1009">
        <v>0</v>
      </c>
      <c r="GR1009">
        <v>0</v>
      </c>
      <c r="GS1009">
        <v>0</v>
      </c>
      <c r="GT1009">
        <v>39</v>
      </c>
      <c r="GU1009">
        <v>17</v>
      </c>
      <c r="GV1009" t="b">
        <v>1</v>
      </c>
    </row>
    <row r="1010" spans="189:204" x14ac:dyDescent="0.75">
      <c r="GG1010">
        <v>0</v>
      </c>
      <c r="GH1010">
        <v>9</v>
      </c>
      <c r="GL1010">
        <v>7</v>
      </c>
      <c r="GM1010" t="s">
        <v>30</v>
      </c>
      <c r="GN1010">
        <v>2</v>
      </c>
      <c r="GO1010">
        <v>14</v>
      </c>
      <c r="GP1010">
        <v>15</v>
      </c>
      <c r="GQ1010">
        <v>0</v>
      </c>
      <c r="GR1010">
        <v>0</v>
      </c>
      <c r="GS1010">
        <v>0</v>
      </c>
      <c r="GT1010">
        <v>4</v>
      </c>
      <c r="GU1010">
        <v>21</v>
      </c>
      <c r="GV1010" t="b">
        <v>1</v>
      </c>
    </row>
    <row r="1011" spans="189:204" x14ac:dyDescent="0.75">
      <c r="GG1011">
        <v>13</v>
      </c>
      <c r="GH1011">
        <v>10</v>
      </c>
      <c r="GL1011">
        <v>7</v>
      </c>
      <c r="GM1011" t="s">
        <v>30</v>
      </c>
      <c r="GN1011">
        <v>2</v>
      </c>
      <c r="GO1011">
        <v>16</v>
      </c>
      <c r="GP1011">
        <v>17</v>
      </c>
      <c r="GQ1011">
        <v>0</v>
      </c>
      <c r="GR1011">
        <v>0</v>
      </c>
      <c r="GS1011">
        <v>0</v>
      </c>
      <c r="GT1011">
        <v>14</v>
      </c>
      <c r="GU1011">
        <v>21</v>
      </c>
      <c r="GV1011" t="b">
        <v>1</v>
      </c>
    </row>
    <row r="1012" spans="189:204" x14ac:dyDescent="0.75">
      <c r="GG1012">
        <v>0</v>
      </c>
      <c r="GH1012">
        <v>11</v>
      </c>
      <c r="GL1012">
        <v>7</v>
      </c>
      <c r="GM1012" t="s">
        <v>30</v>
      </c>
      <c r="GN1012">
        <v>2</v>
      </c>
      <c r="GO1012">
        <v>18</v>
      </c>
      <c r="GP1012">
        <v>19</v>
      </c>
      <c r="GQ1012">
        <v>0</v>
      </c>
      <c r="GR1012">
        <v>0</v>
      </c>
      <c r="GS1012">
        <v>0</v>
      </c>
      <c r="GT1012">
        <v>24</v>
      </c>
      <c r="GU1012">
        <v>21</v>
      </c>
      <c r="GV1012" t="b">
        <v>1</v>
      </c>
    </row>
    <row r="1013" spans="189:204" x14ac:dyDescent="0.75">
      <c r="GG1013">
        <v>0</v>
      </c>
      <c r="GH1013">
        <v>12</v>
      </c>
      <c r="GL1013">
        <v>8</v>
      </c>
      <c r="GM1013" t="s">
        <v>30</v>
      </c>
      <c r="GN1013">
        <v>2</v>
      </c>
      <c r="GO1013">
        <v>20</v>
      </c>
      <c r="GP1013">
        <v>21</v>
      </c>
      <c r="GQ1013">
        <v>0</v>
      </c>
      <c r="GR1013">
        <v>0</v>
      </c>
      <c r="GS1013">
        <v>0</v>
      </c>
      <c r="GT1013">
        <v>34</v>
      </c>
      <c r="GU1013">
        <v>21</v>
      </c>
      <c r="GV1013" t="b">
        <v>1</v>
      </c>
    </row>
    <row r="1014" spans="189:204" x14ac:dyDescent="0.75">
      <c r="GG1014">
        <v>0</v>
      </c>
      <c r="GH1014">
        <v>13</v>
      </c>
      <c r="GL1014">
        <v>8</v>
      </c>
      <c r="GM1014" t="s">
        <v>30</v>
      </c>
      <c r="GN1014">
        <v>2</v>
      </c>
      <c r="GO1014">
        <v>22</v>
      </c>
      <c r="GP1014">
        <v>23</v>
      </c>
      <c r="GQ1014">
        <v>0</v>
      </c>
      <c r="GR1014">
        <v>0</v>
      </c>
      <c r="GS1014">
        <v>0</v>
      </c>
      <c r="GT1014">
        <v>44</v>
      </c>
      <c r="GU1014">
        <v>21</v>
      </c>
      <c r="GV1014" t="b">
        <v>1</v>
      </c>
    </row>
    <row r="1015" spans="189:204" x14ac:dyDescent="0.75">
      <c r="GG1015">
        <v>0</v>
      </c>
      <c r="GH1015">
        <v>14</v>
      </c>
      <c r="GL1015">
        <v>9</v>
      </c>
      <c r="GM1015" t="s">
        <v>27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2</v>
      </c>
      <c r="GU1015">
        <v>25</v>
      </c>
      <c r="GV1015" t="b">
        <v>1</v>
      </c>
    </row>
    <row r="1016" spans="189:204" x14ac:dyDescent="0.75">
      <c r="GG1016">
        <v>0</v>
      </c>
      <c r="GH1016">
        <v>15</v>
      </c>
      <c r="GL1016">
        <v>9</v>
      </c>
      <c r="GM1016" t="s">
        <v>27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7</v>
      </c>
      <c r="GU1016">
        <v>25</v>
      </c>
      <c r="GV1016" t="b">
        <v>1</v>
      </c>
    </row>
    <row r="1017" spans="189:204" x14ac:dyDescent="0.75">
      <c r="GG1017">
        <v>22</v>
      </c>
      <c r="GH1017">
        <v>16</v>
      </c>
      <c r="GL1017">
        <v>10</v>
      </c>
      <c r="GM1017" t="s">
        <v>27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12</v>
      </c>
      <c r="GU1017">
        <v>25</v>
      </c>
      <c r="GV1017" t="b">
        <v>1</v>
      </c>
    </row>
    <row r="1018" spans="189:204" x14ac:dyDescent="0.75">
      <c r="GG1018">
        <v>23</v>
      </c>
      <c r="GH1018">
        <v>17</v>
      </c>
      <c r="GL1018">
        <v>10</v>
      </c>
      <c r="GM1018" t="s">
        <v>27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17</v>
      </c>
      <c r="GU1018">
        <v>25</v>
      </c>
      <c r="GV1018" t="b">
        <v>1</v>
      </c>
    </row>
    <row r="1019" spans="189:204" x14ac:dyDescent="0.75">
      <c r="GG1019">
        <v>0</v>
      </c>
      <c r="GH1019">
        <v>18</v>
      </c>
      <c r="GL1019">
        <v>11</v>
      </c>
      <c r="GM1019" t="s">
        <v>27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22</v>
      </c>
      <c r="GU1019">
        <v>25</v>
      </c>
      <c r="GV1019" t="b">
        <v>1</v>
      </c>
    </row>
    <row r="1020" spans="189:204" x14ac:dyDescent="0.75">
      <c r="GG1020">
        <v>0</v>
      </c>
      <c r="GH1020">
        <v>19</v>
      </c>
      <c r="GL1020">
        <v>11</v>
      </c>
      <c r="GM1020" t="s">
        <v>27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27</v>
      </c>
      <c r="GU1020">
        <v>25</v>
      </c>
      <c r="GV1020" t="b">
        <v>1</v>
      </c>
    </row>
    <row r="1021" spans="189:204" x14ac:dyDescent="0.75">
      <c r="GG1021">
        <v>0</v>
      </c>
      <c r="GH1021">
        <v>20</v>
      </c>
      <c r="GL1021">
        <v>12</v>
      </c>
      <c r="GM1021" t="s">
        <v>27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32</v>
      </c>
      <c r="GU1021">
        <v>25</v>
      </c>
      <c r="GV1021" t="b">
        <v>1</v>
      </c>
    </row>
    <row r="1022" spans="189:204" x14ac:dyDescent="0.75">
      <c r="GG1022">
        <v>0</v>
      </c>
      <c r="GH1022">
        <v>21</v>
      </c>
      <c r="GL1022">
        <v>12</v>
      </c>
      <c r="GM1022" t="s">
        <v>27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37</v>
      </c>
      <c r="GU1022">
        <v>25</v>
      </c>
      <c r="GV1022" t="b">
        <v>1</v>
      </c>
    </row>
    <row r="1023" spans="189:204" x14ac:dyDescent="0.75">
      <c r="GH1023">
        <v>22</v>
      </c>
      <c r="GL1023">
        <v>13</v>
      </c>
      <c r="GM1023" t="s">
        <v>27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42</v>
      </c>
      <c r="GU1023">
        <v>25</v>
      </c>
      <c r="GV1023" t="b">
        <v>1</v>
      </c>
    </row>
    <row r="1024" spans="189:204" x14ac:dyDescent="0.75">
      <c r="GH1024">
        <v>23</v>
      </c>
      <c r="GL1024">
        <v>13</v>
      </c>
      <c r="GM1024" t="s">
        <v>27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47</v>
      </c>
      <c r="GU1024">
        <v>25</v>
      </c>
      <c r="GV1024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7A14-7D98-4B64-B4DD-A4232D24A5DE}">
  <dimension ref="A1:GV1007"/>
  <sheetViews>
    <sheetView topLeftCell="M89" zoomScale="85" zoomScaleNormal="100" workbookViewId="0">
      <selection activeCell="A109" sqref="A109"/>
    </sheetView>
  </sheetViews>
  <sheetFormatPr defaultRowHeight="14.75" x14ac:dyDescent="0.75"/>
  <cols>
    <col min="1" max="1" width="24.6796875" bestFit="1" customWidth="1"/>
    <col min="2" max="2" width="12.453125" bestFit="1" customWidth="1"/>
    <col min="3" max="6" width="7.1796875" bestFit="1" customWidth="1"/>
    <col min="7" max="7" width="21.86328125" bestFit="1" customWidth="1"/>
    <col min="8" max="9" width="7.1796875" bestFit="1" customWidth="1"/>
    <col min="10" max="10" width="9.6796875" bestFit="1" customWidth="1"/>
    <col min="11" max="12" width="7.1796875" bestFit="1" customWidth="1"/>
    <col min="13" max="13" width="4.6796875" bestFit="1" customWidth="1"/>
    <col min="15" max="15" width="7.2265625" customWidth="1"/>
    <col min="16" max="16" width="7.04296875" bestFit="1" customWidth="1"/>
    <col min="17" max="17" width="5.76953125" bestFit="1" customWidth="1"/>
    <col min="18" max="18" width="14.2265625" bestFit="1" customWidth="1"/>
    <col min="19" max="19" width="7.2265625" bestFit="1" customWidth="1"/>
    <col min="20" max="20" width="4.76953125" bestFit="1" customWidth="1"/>
    <col min="21" max="21" width="16.6796875" bestFit="1" customWidth="1"/>
    <col min="22" max="22" width="4.76953125" bestFit="1" customWidth="1"/>
    <col min="23" max="23" width="5.76953125" bestFit="1" customWidth="1"/>
    <col min="24" max="24" width="4.76953125" customWidth="1"/>
    <col min="25" max="25" width="5.76953125" bestFit="1" customWidth="1"/>
    <col min="26" max="26" width="3.76953125" bestFit="1" customWidth="1"/>
  </cols>
  <sheetData>
    <row r="1" spans="1:21" x14ac:dyDescent="0.75">
      <c r="A1" s="1" t="s">
        <v>0</v>
      </c>
      <c r="G1" s="1" t="s">
        <v>28</v>
      </c>
      <c r="R1" s="4">
        <f>$B$10</f>
        <v>0.505</v>
      </c>
      <c r="U1" s="5" t="s">
        <v>29</v>
      </c>
    </row>
    <row r="2" spans="1:21" x14ac:dyDescent="0.75">
      <c r="A2" t="s">
        <v>8</v>
      </c>
      <c r="B2" s="14">
        <v>-6.5</v>
      </c>
      <c r="R2" t="s">
        <v>31</v>
      </c>
    </row>
    <row r="3" spans="1:21" x14ac:dyDescent="0.75">
      <c r="A3" s="1" t="s">
        <v>1</v>
      </c>
      <c r="N3" s="4">
        <f>$B$7</f>
        <v>0.53749999999999998</v>
      </c>
      <c r="U3" s="19">
        <f>SUM(J10,N6,R4)</f>
        <v>81.02</v>
      </c>
    </row>
    <row r="4" spans="1:21" x14ac:dyDescent="0.75">
      <c r="A4" t="s">
        <v>2</v>
      </c>
      <c r="B4" s="15">
        <f>'Lose the Trial Tree'!$F$9</f>
        <v>-20</v>
      </c>
      <c r="N4" t="s">
        <v>4</v>
      </c>
      <c r="R4" s="20">
        <f>$B$9</f>
        <v>87.52</v>
      </c>
      <c r="S4" s="19">
        <f>U3</f>
        <v>81.02</v>
      </c>
    </row>
    <row r="5" spans="1:21" x14ac:dyDescent="0.75">
      <c r="A5" t="s">
        <v>3</v>
      </c>
      <c r="B5" s="16">
        <v>0.46250000000000002</v>
      </c>
    </row>
    <row r="6" spans="1:21" x14ac:dyDescent="0.75">
      <c r="A6" s="1" t="s">
        <v>4</v>
      </c>
      <c r="N6" s="4">
        <v>0</v>
      </c>
      <c r="O6" s="18">
        <f>IF(ABS(1-(R1+R6))&lt;=0.00001,R1*S4+R6*S9,NA())</f>
        <v>33.737599999999993</v>
      </c>
      <c r="R6" s="4">
        <f>$B$21</f>
        <v>0.49500000000000005</v>
      </c>
    </row>
    <row r="7" spans="1:21" x14ac:dyDescent="0.75">
      <c r="A7" t="s">
        <v>3</v>
      </c>
      <c r="B7" s="16">
        <v>0.53749999999999998</v>
      </c>
      <c r="R7" t="s">
        <v>7</v>
      </c>
    </row>
    <row r="8" spans="1:21" x14ac:dyDescent="0.75">
      <c r="A8" s="1" t="s">
        <v>5</v>
      </c>
      <c r="J8" t="s">
        <v>0</v>
      </c>
      <c r="U8" s="18">
        <f>SUM(J10,N6,R9)</f>
        <v>-14.5</v>
      </c>
    </row>
    <row r="9" spans="1:21" x14ac:dyDescent="0.75">
      <c r="A9" t="s">
        <v>6</v>
      </c>
      <c r="B9" s="13">
        <f>'Win the Trial Tree'!$F$28</f>
        <v>87.52</v>
      </c>
      <c r="R9" s="21">
        <f>$B$20</f>
        <v>-8</v>
      </c>
      <c r="S9" s="18">
        <f>U8</f>
        <v>-14.5</v>
      </c>
    </row>
    <row r="10" spans="1:21" x14ac:dyDescent="0.75">
      <c r="A10" t="s">
        <v>3</v>
      </c>
      <c r="B10" s="13">
        <f>$B$12+$B$14*$B$16</f>
        <v>0.505</v>
      </c>
      <c r="J10" s="11">
        <f>$B$2</f>
        <v>-6.5</v>
      </c>
      <c r="K10" s="18">
        <f>IF(ABS(1-(N3+N11))&lt;=0.00001,N3*O6+N11*O14,NA())</f>
        <v>5.8777099999999933</v>
      </c>
    </row>
    <row r="11" spans="1:21" x14ac:dyDescent="0.75">
      <c r="A11" s="1" t="s">
        <v>32</v>
      </c>
      <c r="N11" s="4">
        <f>$B$5</f>
        <v>0.46250000000000002</v>
      </c>
    </row>
    <row r="12" spans="1:21" x14ac:dyDescent="0.75">
      <c r="A12" t="s">
        <v>3</v>
      </c>
      <c r="B12" s="16">
        <v>0.1</v>
      </c>
      <c r="G12" t="str">
        <f>IF($H$13 = 1, $J$8, $J$17)</f>
        <v>lawsuit</v>
      </c>
      <c r="N12" t="s">
        <v>1</v>
      </c>
    </row>
    <row r="13" spans="1:21" x14ac:dyDescent="0.75">
      <c r="A13" s="1" t="s">
        <v>33</v>
      </c>
      <c r="H13">
        <f>IF(G14=K10,1,IF(G14=K19,2))</f>
        <v>1</v>
      </c>
      <c r="U13" s="18">
        <f>SUM(J10,N14)</f>
        <v>-26.5</v>
      </c>
    </row>
    <row r="14" spans="1:21" x14ac:dyDescent="0.75">
      <c r="A14" t="s">
        <v>3</v>
      </c>
      <c r="B14" s="13">
        <f>1-$B$12</f>
        <v>0.9</v>
      </c>
      <c r="G14" s="18">
        <f>MAX(K10,K19)</f>
        <v>5.8777099999999933</v>
      </c>
      <c r="N14" s="12">
        <f>$B$4</f>
        <v>-20</v>
      </c>
      <c r="O14" s="18">
        <f>U13</f>
        <v>-26.5</v>
      </c>
    </row>
    <row r="15" spans="1:21" x14ac:dyDescent="0.75">
      <c r="A15" s="1" t="s">
        <v>34</v>
      </c>
    </row>
    <row r="16" spans="1:21" x14ac:dyDescent="0.75">
      <c r="A16" s="6" t="s">
        <v>3</v>
      </c>
      <c r="B16" s="16">
        <v>0.45</v>
      </c>
    </row>
    <row r="17" spans="1:21" x14ac:dyDescent="0.75">
      <c r="A17" s="1" t="s">
        <v>36</v>
      </c>
      <c r="J17" t="s">
        <v>9</v>
      </c>
    </row>
    <row r="18" spans="1:21" x14ac:dyDescent="0.75">
      <c r="A18" s="6" t="s">
        <v>3</v>
      </c>
      <c r="B18" s="13">
        <f>1-$B$16</f>
        <v>0.55000000000000004</v>
      </c>
      <c r="U18" s="18">
        <f>SUM(J19)</f>
        <v>4.5</v>
      </c>
    </row>
    <row r="19" spans="1:21" x14ac:dyDescent="0.75">
      <c r="A19" s="1" t="s">
        <v>7</v>
      </c>
      <c r="J19" s="11">
        <f>$B$69</f>
        <v>4.5</v>
      </c>
      <c r="K19" s="18">
        <f>U18</f>
        <v>4.5</v>
      </c>
    </row>
    <row r="20" spans="1:21" x14ac:dyDescent="0.75">
      <c r="A20" t="s">
        <v>2</v>
      </c>
      <c r="B20" s="13">
        <f>'Infringement Tree'!$N$19</f>
        <v>-8</v>
      </c>
    </row>
    <row r="21" spans="1:21" x14ac:dyDescent="0.75">
      <c r="A21" t="s">
        <v>3</v>
      </c>
      <c r="B21" s="13">
        <f>$B$14*$B$18</f>
        <v>0.49500000000000005</v>
      </c>
    </row>
    <row r="22" spans="1:21" x14ac:dyDescent="0.75">
      <c r="A22" s="1" t="s">
        <v>47</v>
      </c>
    </row>
    <row r="23" spans="1:21" x14ac:dyDescent="0.75">
      <c r="A23" s="1" t="s">
        <v>48</v>
      </c>
    </row>
    <row r="24" spans="1:21" x14ac:dyDescent="0.75">
      <c r="A24" t="s">
        <v>2</v>
      </c>
      <c r="B24" s="17">
        <v>-4</v>
      </c>
    </row>
    <row r="25" spans="1:21" x14ac:dyDescent="0.75">
      <c r="A25" t="s">
        <v>3</v>
      </c>
      <c r="B25" s="16">
        <v>0.3</v>
      </c>
    </row>
    <row r="26" spans="1:21" x14ac:dyDescent="0.75">
      <c r="A26" s="1" t="s">
        <v>49</v>
      </c>
    </row>
    <row r="27" spans="1:21" x14ac:dyDescent="0.75">
      <c r="A27" t="s">
        <v>2</v>
      </c>
      <c r="B27" s="17">
        <v>-8</v>
      </c>
    </row>
    <row r="28" spans="1:21" x14ac:dyDescent="0.75">
      <c r="A28" t="s">
        <v>3</v>
      </c>
      <c r="B28" s="16">
        <v>0.4</v>
      </c>
    </row>
    <row r="29" spans="1:21" x14ac:dyDescent="0.75">
      <c r="A29" s="1" t="s">
        <v>50</v>
      </c>
    </row>
    <row r="30" spans="1:21" x14ac:dyDescent="0.75">
      <c r="A30" t="s">
        <v>2</v>
      </c>
      <c r="B30" s="17">
        <v>-12</v>
      </c>
    </row>
    <row r="31" spans="1:21" x14ac:dyDescent="0.75">
      <c r="A31" t="s">
        <v>3</v>
      </c>
      <c r="B31" s="16">
        <v>0.3</v>
      </c>
    </row>
    <row r="32" spans="1:21" x14ac:dyDescent="0.75">
      <c r="A32" s="1" t="s">
        <v>37</v>
      </c>
    </row>
    <row r="33" spans="1:2" x14ac:dyDescent="0.75">
      <c r="A33" t="s">
        <v>6</v>
      </c>
      <c r="B33" s="13">
        <f>'Win the Trial Tree'!$B$2</f>
        <v>87.999999999999986</v>
      </c>
    </row>
    <row r="34" spans="1:2" x14ac:dyDescent="0.75">
      <c r="A34" t="s">
        <v>3</v>
      </c>
      <c r="B34" s="16">
        <v>0.4</v>
      </c>
    </row>
    <row r="35" spans="1:2" x14ac:dyDescent="0.75">
      <c r="A35" s="1" t="s">
        <v>42</v>
      </c>
    </row>
    <row r="36" spans="1:2" x14ac:dyDescent="0.75">
      <c r="A36" s="6" t="s">
        <v>6</v>
      </c>
      <c r="B36" s="17">
        <v>50</v>
      </c>
    </row>
    <row r="37" spans="1:2" x14ac:dyDescent="0.75">
      <c r="A37" s="6" t="s">
        <v>3</v>
      </c>
      <c r="B37" s="16">
        <v>0.1</v>
      </c>
    </row>
    <row r="38" spans="1:2" x14ac:dyDescent="0.75">
      <c r="A38" s="1" t="s">
        <v>43</v>
      </c>
    </row>
    <row r="39" spans="1:2" x14ac:dyDescent="0.75">
      <c r="A39" s="6" t="s">
        <v>6</v>
      </c>
      <c r="B39" s="17">
        <v>30</v>
      </c>
    </row>
    <row r="40" spans="1:2" x14ac:dyDescent="0.75">
      <c r="A40" s="6" t="s">
        <v>3</v>
      </c>
      <c r="B40" s="16">
        <v>0.6</v>
      </c>
    </row>
    <row r="41" spans="1:2" x14ac:dyDescent="0.75">
      <c r="A41" s="1" t="s">
        <v>44</v>
      </c>
    </row>
    <row r="42" spans="1:2" x14ac:dyDescent="0.75">
      <c r="A42" s="6" t="s">
        <v>6</v>
      </c>
      <c r="B42" s="17">
        <v>10</v>
      </c>
    </row>
    <row r="43" spans="1:2" x14ac:dyDescent="0.75">
      <c r="A43" s="6" t="s">
        <v>3</v>
      </c>
      <c r="B43" s="16">
        <v>0.3</v>
      </c>
    </row>
    <row r="44" spans="1:2" x14ac:dyDescent="0.75">
      <c r="A44" s="1" t="s">
        <v>41</v>
      </c>
    </row>
    <row r="45" spans="1:2" x14ac:dyDescent="0.75">
      <c r="A45" s="6" t="s">
        <v>6</v>
      </c>
      <c r="B45" s="13">
        <f>'Win the Trial Tree'!$B$14</f>
        <v>87.2</v>
      </c>
    </row>
    <row r="46" spans="1:2" x14ac:dyDescent="0.75">
      <c r="A46" s="6" t="s">
        <v>3</v>
      </c>
      <c r="B46" s="16">
        <v>0.6</v>
      </c>
    </row>
    <row r="47" spans="1:2" x14ac:dyDescent="0.75">
      <c r="A47" s="1" t="s">
        <v>45</v>
      </c>
    </row>
    <row r="48" spans="1:2" x14ac:dyDescent="0.75">
      <c r="A48" s="6" t="s">
        <v>6</v>
      </c>
      <c r="B48" s="17">
        <v>27</v>
      </c>
    </row>
    <row r="49" spans="1:2" x14ac:dyDescent="0.75">
      <c r="A49" s="6" t="s">
        <v>3</v>
      </c>
      <c r="B49" s="16">
        <v>0.8</v>
      </c>
    </row>
    <row r="50" spans="1:2" x14ac:dyDescent="0.75">
      <c r="A50" s="1" t="s">
        <v>46</v>
      </c>
    </row>
    <row r="51" spans="1:2" x14ac:dyDescent="0.75">
      <c r="A51" s="6" t="s">
        <v>6</v>
      </c>
      <c r="B51" s="17">
        <v>18</v>
      </c>
    </row>
    <row r="52" spans="1:2" x14ac:dyDescent="0.75">
      <c r="A52" s="6" t="s">
        <v>3</v>
      </c>
      <c r="B52" s="16">
        <v>0.2</v>
      </c>
    </row>
    <row r="53" spans="1:2" x14ac:dyDescent="0.75">
      <c r="A53" s="1" t="s">
        <v>38</v>
      </c>
    </row>
    <row r="54" spans="1:2" x14ac:dyDescent="0.75">
      <c r="A54" t="s">
        <v>35</v>
      </c>
      <c r="B54" s="17">
        <v>90</v>
      </c>
    </row>
    <row r="55" spans="1:2" x14ac:dyDescent="0.75">
      <c r="A55" t="s">
        <v>3</v>
      </c>
      <c r="B55" s="16">
        <v>0.3</v>
      </c>
    </row>
    <row r="56" spans="1:2" x14ac:dyDescent="0.75">
      <c r="A56" s="1" t="s">
        <v>39</v>
      </c>
    </row>
    <row r="57" spans="1:2" x14ac:dyDescent="0.75">
      <c r="A57" t="s">
        <v>35</v>
      </c>
      <c r="B57" s="17">
        <v>50</v>
      </c>
    </row>
    <row r="58" spans="1:2" x14ac:dyDescent="0.75">
      <c r="A58" t="s">
        <v>3</v>
      </c>
      <c r="B58" s="16">
        <v>0.7</v>
      </c>
    </row>
    <row r="59" spans="1:2" x14ac:dyDescent="0.75">
      <c r="A59" s="1" t="s">
        <v>51</v>
      </c>
    </row>
    <row r="60" spans="1:2" x14ac:dyDescent="0.75">
      <c r="A60" s="1" t="s">
        <v>48</v>
      </c>
    </row>
    <row r="61" spans="1:2" x14ac:dyDescent="0.75">
      <c r="A61" t="s">
        <v>2</v>
      </c>
      <c r="B61" s="17">
        <v>-10</v>
      </c>
    </row>
    <row r="62" spans="1:2" x14ac:dyDescent="0.75">
      <c r="A62" s="6" t="s">
        <v>3</v>
      </c>
      <c r="B62" s="16">
        <v>0.3</v>
      </c>
    </row>
    <row r="63" spans="1:2" x14ac:dyDescent="0.75">
      <c r="A63" s="1" t="s">
        <v>49</v>
      </c>
    </row>
    <row r="64" spans="1:2" x14ac:dyDescent="0.75">
      <c r="A64" t="s">
        <v>2</v>
      </c>
      <c r="B64" s="17">
        <v>-20</v>
      </c>
    </row>
    <row r="65" spans="1:26" x14ac:dyDescent="0.75">
      <c r="A65" s="6" t="s">
        <v>3</v>
      </c>
      <c r="B65" s="16">
        <v>0.4</v>
      </c>
    </row>
    <row r="66" spans="1:26" x14ac:dyDescent="0.75">
      <c r="A66" s="1" t="s">
        <v>50</v>
      </c>
    </row>
    <row r="67" spans="1:26" x14ac:dyDescent="0.75">
      <c r="A67" t="s">
        <v>2</v>
      </c>
      <c r="B67" s="17">
        <v>-30</v>
      </c>
    </row>
    <row r="68" spans="1:26" x14ac:dyDescent="0.75">
      <c r="A68" s="6" t="s">
        <v>3</v>
      </c>
      <c r="B68" s="16">
        <v>0.3</v>
      </c>
    </row>
    <row r="69" spans="1:26" x14ac:dyDescent="0.75">
      <c r="A69" s="1" t="s">
        <v>9</v>
      </c>
      <c r="B69" s="14">
        <v>4.5</v>
      </c>
    </row>
    <row r="70" spans="1:26" x14ac:dyDescent="0.75">
      <c r="A70" s="1" t="s">
        <v>52</v>
      </c>
      <c r="B70" s="24">
        <f>$G$14-$B$69</f>
        <v>1.3777099999999933</v>
      </c>
    </row>
    <row r="72" spans="1:26" x14ac:dyDescent="0.75">
      <c r="A72" t="s">
        <v>53</v>
      </c>
    </row>
    <row r="73" spans="1:26" x14ac:dyDescent="0.75">
      <c r="A73" s="6" t="s">
        <v>58</v>
      </c>
    </row>
    <row r="74" spans="1:26" x14ac:dyDescent="0.75">
      <c r="A74" t="s">
        <v>54</v>
      </c>
      <c r="B74" t="s">
        <v>55</v>
      </c>
    </row>
    <row r="75" spans="1:26" x14ac:dyDescent="0.75">
      <c r="A75" s="30">
        <f>$K$10</f>
        <v>5.8777099999999933</v>
      </c>
      <c r="B75">
        <v>0.55000000000000004</v>
      </c>
      <c r="C75" s="8">
        <v>0.54500000000000004</v>
      </c>
      <c r="D75">
        <v>0.54</v>
      </c>
      <c r="E75">
        <v>0.53500000000000003</v>
      </c>
      <c r="F75">
        <v>0.53</v>
      </c>
      <c r="G75">
        <v>0.52500000000000002</v>
      </c>
      <c r="H75">
        <v>0.52</v>
      </c>
      <c r="I75">
        <v>0.51500000000000001</v>
      </c>
      <c r="J75">
        <v>0.51</v>
      </c>
      <c r="K75">
        <v>0.505</v>
      </c>
      <c r="L75">
        <v>0.5</v>
      </c>
      <c r="O75" s="65" t="s">
        <v>136</v>
      </c>
      <c r="P75" t="s">
        <v>82</v>
      </c>
      <c r="Q75" s="8" t="s">
        <v>83</v>
      </c>
    </row>
    <row r="76" spans="1:26" x14ac:dyDescent="0.75">
      <c r="A76">
        <v>0.45</v>
      </c>
      <c r="B76" s="27">
        <f t="dataTable" ref="B76:L86" dt2D="1" dtr="1" r1="N3" r2="N11" ca="1"/>
        <v>6.6306799999999981</v>
      </c>
      <c r="C76" s="28" t="e">
        <v>#N/A</v>
      </c>
      <c r="D76" s="28" t="e">
        <v>#N/A</v>
      </c>
      <c r="E76" s="28" t="e">
        <v>#N/A</v>
      </c>
      <c r="F76" s="28" t="e">
        <v>#N/A</v>
      </c>
      <c r="G76" s="28" t="e">
        <v>#N/A</v>
      </c>
      <c r="H76" s="28" t="e">
        <v>#N/A</v>
      </c>
      <c r="I76" s="28" t="e">
        <v>#N/A</v>
      </c>
      <c r="J76" s="28" t="e">
        <v>#N/A</v>
      </c>
      <c r="K76" s="28" t="e">
        <v>#N/A</v>
      </c>
      <c r="L76" s="28" t="e">
        <v>#N/A</v>
      </c>
      <c r="O76" s="26">
        <v>0.55000000000000004</v>
      </c>
      <c r="P76" s="27">
        <v>6.6306799999999981</v>
      </c>
      <c r="Q76" s="28">
        <v>4.5</v>
      </c>
      <c r="R76" s="28"/>
      <c r="S76" s="28"/>
      <c r="T76" s="28"/>
      <c r="U76" s="28"/>
      <c r="V76" s="28"/>
      <c r="W76" s="28"/>
      <c r="X76" s="28"/>
      <c r="Y76" s="28"/>
      <c r="Z76" s="28"/>
    </row>
    <row r="77" spans="1:26" x14ac:dyDescent="0.75">
      <c r="A77">
        <v>0.45500000000000002</v>
      </c>
      <c r="B77" s="28" t="e">
        <v>#N/A</v>
      </c>
      <c r="C77" s="27">
        <v>6.3294919999999983</v>
      </c>
      <c r="D77" s="28" t="e">
        <v>#N/A</v>
      </c>
      <c r="E77" s="28" t="e">
        <v>#N/A</v>
      </c>
      <c r="F77" s="28" t="e">
        <v>#N/A</v>
      </c>
      <c r="G77" s="28" t="e">
        <v>#N/A</v>
      </c>
      <c r="H77" s="28" t="e">
        <v>#N/A</v>
      </c>
      <c r="I77" s="28" t="e">
        <v>#N/A</v>
      </c>
      <c r="J77" s="28" t="e">
        <v>#N/A</v>
      </c>
      <c r="K77" s="28" t="e">
        <v>#N/A</v>
      </c>
      <c r="L77" s="28" t="e">
        <v>#N/A</v>
      </c>
      <c r="O77">
        <v>0.54500000000000004</v>
      </c>
      <c r="P77" s="27">
        <v>6.3294919999999983</v>
      </c>
      <c r="Q77" s="28">
        <v>4.5</v>
      </c>
      <c r="R77" s="28"/>
      <c r="S77" s="28"/>
      <c r="T77" s="28"/>
      <c r="U77" s="28"/>
      <c r="V77" s="28"/>
      <c r="W77" s="28"/>
      <c r="X77" s="28"/>
      <c r="Y77" s="28"/>
      <c r="Z77" s="28"/>
    </row>
    <row r="78" spans="1:26" x14ac:dyDescent="0.75">
      <c r="A78">
        <v>0.46</v>
      </c>
      <c r="B78" s="28" t="e">
        <v>#N/A</v>
      </c>
      <c r="C78" s="28" t="e">
        <v>#N/A</v>
      </c>
      <c r="D78" s="27">
        <v>6.028303999999995</v>
      </c>
      <c r="E78" s="28" t="e">
        <v>#N/A</v>
      </c>
      <c r="F78" s="28" t="e">
        <v>#N/A</v>
      </c>
      <c r="G78" s="28" t="e">
        <v>#N/A</v>
      </c>
      <c r="H78" s="28" t="e">
        <v>#N/A</v>
      </c>
      <c r="I78" s="28" t="e">
        <v>#N/A</v>
      </c>
      <c r="J78" s="28" t="e">
        <v>#N/A</v>
      </c>
      <c r="K78" s="28" t="e">
        <v>#N/A</v>
      </c>
      <c r="L78" s="28" t="e">
        <v>#N/A</v>
      </c>
      <c r="O78">
        <v>0.54</v>
      </c>
      <c r="P78" s="27">
        <v>6.028303999999995</v>
      </c>
      <c r="Q78" s="28">
        <v>4.5</v>
      </c>
      <c r="S78" s="28"/>
      <c r="T78" s="28"/>
      <c r="U78" s="28"/>
      <c r="V78" s="28"/>
      <c r="W78" s="28"/>
      <c r="X78" s="28"/>
      <c r="Y78" s="28"/>
      <c r="Z78" s="28"/>
    </row>
    <row r="79" spans="1:26" x14ac:dyDescent="0.75">
      <c r="A79">
        <v>0.46500000000000002</v>
      </c>
      <c r="B79" s="28" t="e">
        <v>#N/A</v>
      </c>
      <c r="C79" s="28" t="e">
        <v>#N/A</v>
      </c>
      <c r="D79" s="28" t="e">
        <v>#N/A</v>
      </c>
      <c r="E79" s="27">
        <v>5.727115999999997</v>
      </c>
      <c r="F79" s="28" t="e">
        <v>#N/A</v>
      </c>
      <c r="G79" s="28" t="e">
        <v>#N/A</v>
      </c>
      <c r="H79" s="28" t="e">
        <v>#N/A</v>
      </c>
      <c r="I79" s="28" t="e">
        <v>#N/A</v>
      </c>
      <c r="J79" s="28" t="e">
        <v>#N/A</v>
      </c>
      <c r="K79" s="28" t="e">
        <v>#N/A</v>
      </c>
      <c r="L79" s="28" t="e">
        <v>#N/A</v>
      </c>
      <c r="O79">
        <v>0.53500000000000003</v>
      </c>
      <c r="P79" s="27">
        <v>5.727115999999997</v>
      </c>
      <c r="Q79" s="28">
        <v>4.5</v>
      </c>
      <c r="R79" s="28"/>
      <c r="T79" s="28"/>
      <c r="U79" s="28"/>
      <c r="V79" s="28"/>
      <c r="W79" s="28"/>
      <c r="X79" s="28"/>
      <c r="Y79" s="28"/>
      <c r="Z79" s="28"/>
    </row>
    <row r="80" spans="1:26" x14ac:dyDescent="0.75">
      <c r="A80">
        <v>0.47</v>
      </c>
      <c r="B80" s="28" t="e">
        <v>#N/A</v>
      </c>
      <c r="C80" s="28" t="e">
        <v>#N/A</v>
      </c>
      <c r="D80" s="28" t="e">
        <v>#N/A</v>
      </c>
      <c r="E80" s="28" t="e">
        <v>#N/A</v>
      </c>
      <c r="F80" s="27">
        <v>5.4259279999999972</v>
      </c>
      <c r="G80" s="28" t="e">
        <v>#N/A</v>
      </c>
      <c r="H80" s="28" t="e">
        <v>#N/A</v>
      </c>
      <c r="I80" s="28" t="e">
        <v>#N/A</v>
      </c>
      <c r="J80" s="28" t="e">
        <v>#N/A</v>
      </c>
      <c r="K80" s="28" t="e">
        <v>#N/A</v>
      </c>
      <c r="L80" s="28" t="e">
        <v>#N/A</v>
      </c>
      <c r="O80">
        <v>0.53</v>
      </c>
      <c r="P80" s="27">
        <v>5.4259279999999972</v>
      </c>
      <c r="Q80" s="28">
        <v>4.5</v>
      </c>
      <c r="R80" s="28"/>
      <c r="S80" s="28"/>
      <c r="U80" s="28"/>
      <c r="V80" s="28"/>
      <c r="W80" s="28"/>
      <c r="X80" s="28"/>
      <c r="Y80" s="28"/>
      <c r="Z80" s="28"/>
    </row>
    <row r="81" spans="1:33" x14ac:dyDescent="0.75">
      <c r="A81">
        <v>0.47499999999999998</v>
      </c>
      <c r="B81" s="28" t="e">
        <v>#N/A</v>
      </c>
      <c r="C81" s="28" t="e">
        <v>#N/A</v>
      </c>
      <c r="D81" s="28" t="e">
        <v>#N/A</v>
      </c>
      <c r="E81" s="28" t="e">
        <v>#N/A</v>
      </c>
      <c r="F81" s="28" t="e">
        <v>#N/A</v>
      </c>
      <c r="G81" s="27">
        <v>5.1247399999999992</v>
      </c>
      <c r="H81" s="28" t="e">
        <v>#N/A</v>
      </c>
      <c r="I81" s="28" t="e">
        <v>#N/A</v>
      </c>
      <c r="J81" s="28" t="e">
        <v>#N/A</v>
      </c>
      <c r="K81" s="28" t="e">
        <v>#N/A</v>
      </c>
      <c r="L81" s="28" t="e">
        <v>#N/A</v>
      </c>
      <c r="O81">
        <v>0.52500000000000002</v>
      </c>
      <c r="P81" s="27">
        <v>5.1247399999999992</v>
      </c>
      <c r="Q81" s="28">
        <v>4.5</v>
      </c>
      <c r="R81" s="28"/>
      <c r="S81" s="28"/>
      <c r="T81" s="28"/>
      <c r="V81" s="28"/>
      <c r="W81" s="28"/>
      <c r="X81" s="28"/>
      <c r="Y81" s="28"/>
      <c r="Z81" s="28"/>
    </row>
    <row r="82" spans="1:33" x14ac:dyDescent="0.75">
      <c r="A82">
        <v>0.48</v>
      </c>
      <c r="B82" s="28" t="e">
        <v>#N/A</v>
      </c>
      <c r="C82" s="28" t="e">
        <v>#N/A</v>
      </c>
      <c r="D82" s="28" t="e">
        <v>#N/A</v>
      </c>
      <c r="E82" s="28" t="e">
        <v>#N/A</v>
      </c>
      <c r="F82" s="28" t="e">
        <v>#N/A</v>
      </c>
      <c r="G82" s="28" t="e">
        <v>#N/A</v>
      </c>
      <c r="H82" s="27">
        <v>4.8235519999999994</v>
      </c>
      <c r="I82" s="28" t="e">
        <v>#N/A</v>
      </c>
      <c r="J82" s="28" t="e">
        <v>#N/A</v>
      </c>
      <c r="K82" s="28" t="e">
        <v>#N/A</v>
      </c>
      <c r="L82" s="28" t="e">
        <v>#N/A</v>
      </c>
      <c r="O82">
        <v>0.52</v>
      </c>
      <c r="P82" s="27">
        <v>4.8235519999999994</v>
      </c>
      <c r="Q82" s="28">
        <v>4.5</v>
      </c>
      <c r="R82" s="28"/>
      <c r="S82" s="28"/>
      <c r="T82" s="28"/>
      <c r="U82" s="28"/>
      <c r="W82" s="28"/>
      <c r="X82" s="28"/>
      <c r="Y82" s="28"/>
      <c r="Z82" s="28"/>
    </row>
    <row r="83" spans="1:33" x14ac:dyDescent="0.75">
      <c r="A83">
        <v>0.48499999999999999</v>
      </c>
      <c r="B83" s="28" t="e">
        <v>#N/A</v>
      </c>
      <c r="C83" s="28" t="e">
        <v>#N/A</v>
      </c>
      <c r="D83" s="28" t="e">
        <v>#N/A</v>
      </c>
      <c r="E83" s="28" t="e">
        <v>#N/A</v>
      </c>
      <c r="F83" s="28" t="e">
        <v>#N/A</v>
      </c>
      <c r="G83" s="28" t="e">
        <v>#N/A</v>
      </c>
      <c r="H83" s="28" t="e">
        <v>#N/A</v>
      </c>
      <c r="I83" s="27">
        <v>4.5223639999999996</v>
      </c>
      <c r="J83" s="28" t="e">
        <v>#N/A</v>
      </c>
      <c r="K83" s="28" t="e">
        <v>#N/A</v>
      </c>
      <c r="L83" s="28" t="e">
        <v>#N/A</v>
      </c>
      <c r="O83">
        <v>0.51500000000000001</v>
      </c>
      <c r="P83" s="27">
        <v>4.5223639999999996</v>
      </c>
      <c r="Q83" s="28">
        <v>4.5</v>
      </c>
      <c r="R83" s="28"/>
      <c r="S83" s="28"/>
      <c r="T83" s="28"/>
      <c r="U83" s="28"/>
      <c r="V83" s="28"/>
      <c r="X83" s="28"/>
      <c r="Y83" s="28"/>
      <c r="Z83" s="28"/>
    </row>
    <row r="84" spans="1:33" x14ac:dyDescent="0.75">
      <c r="A84">
        <v>0.49</v>
      </c>
      <c r="B84" s="28" t="e">
        <v>#N/A</v>
      </c>
      <c r="C84" s="28" t="e">
        <v>#N/A</v>
      </c>
      <c r="D84" s="28" t="e">
        <v>#N/A</v>
      </c>
      <c r="E84" s="28" t="e">
        <v>#N/A</v>
      </c>
      <c r="F84" s="28" t="e">
        <v>#N/A</v>
      </c>
      <c r="G84" s="28" t="e">
        <v>#N/A</v>
      </c>
      <c r="H84" s="28" t="e">
        <v>#N/A</v>
      </c>
      <c r="I84" s="28" t="e">
        <v>#N/A</v>
      </c>
      <c r="J84" s="27">
        <v>4.2211759999999963</v>
      </c>
      <c r="K84" s="28" t="e">
        <v>#N/A</v>
      </c>
      <c r="L84" s="28" t="e">
        <v>#N/A</v>
      </c>
      <c r="O84">
        <v>0.51</v>
      </c>
      <c r="P84" s="27">
        <v>4.2211759999999963</v>
      </c>
      <c r="Q84" s="28">
        <v>4.5</v>
      </c>
      <c r="R84" s="28"/>
      <c r="S84" s="28"/>
      <c r="T84" s="28"/>
      <c r="U84" s="28"/>
      <c r="V84" s="28"/>
      <c r="W84" s="28"/>
      <c r="Y84" s="28"/>
      <c r="Z84" s="28"/>
    </row>
    <row r="85" spans="1:33" x14ac:dyDescent="0.75">
      <c r="A85">
        <v>0.495</v>
      </c>
      <c r="B85" s="28" t="e">
        <v>#N/A</v>
      </c>
      <c r="C85" s="28" t="e">
        <v>#N/A</v>
      </c>
      <c r="D85" s="28" t="e">
        <v>#N/A</v>
      </c>
      <c r="E85" s="28" t="e">
        <v>#N/A</v>
      </c>
      <c r="F85" s="28" t="e">
        <v>#N/A</v>
      </c>
      <c r="G85" s="28" t="e">
        <v>#N/A</v>
      </c>
      <c r="H85" s="28" t="e">
        <v>#N/A</v>
      </c>
      <c r="I85" s="28" t="e">
        <v>#N/A</v>
      </c>
      <c r="J85" s="28" t="e">
        <v>#N/A</v>
      </c>
      <c r="K85" s="27">
        <v>3.9199879999999965</v>
      </c>
      <c r="L85" s="28" t="e">
        <v>#N/A</v>
      </c>
      <c r="O85">
        <v>0.505</v>
      </c>
      <c r="P85" s="27">
        <v>3.9199879999999965</v>
      </c>
      <c r="Q85" s="28">
        <v>4.5</v>
      </c>
      <c r="R85" s="28"/>
      <c r="S85" s="28"/>
      <c r="T85" s="28"/>
      <c r="U85" s="28"/>
      <c r="V85" s="28"/>
      <c r="W85" s="28"/>
      <c r="X85" s="28"/>
      <c r="Z85" s="28"/>
    </row>
    <row r="86" spans="1:33" x14ac:dyDescent="0.75">
      <c r="A86">
        <v>0.5</v>
      </c>
      <c r="B86" s="28" t="e">
        <v>#N/A</v>
      </c>
      <c r="C86" s="28" t="e">
        <v>#N/A</v>
      </c>
      <c r="D86" s="28" t="e">
        <v>#N/A</v>
      </c>
      <c r="E86" s="28" t="e">
        <v>#N/A</v>
      </c>
      <c r="F86" s="28" t="e">
        <v>#N/A</v>
      </c>
      <c r="G86" s="28" t="e">
        <v>#N/A</v>
      </c>
      <c r="H86" s="28" t="e">
        <v>#N/A</v>
      </c>
      <c r="I86" s="28" t="e">
        <v>#N/A</v>
      </c>
      <c r="J86" s="28" t="e">
        <v>#N/A</v>
      </c>
      <c r="K86" s="28" t="e">
        <v>#N/A</v>
      </c>
      <c r="L86" s="27">
        <v>3.6187999999999967</v>
      </c>
      <c r="O86">
        <v>0.5</v>
      </c>
      <c r="P86" s="27">
        <v>3.6187999999999967</v>
      </c>
      <c r="Q86" s="28">
        <v>4.5</v>
      </c>
      <c r="R86" s="28"/>
      <c r="S86" s="28"/>
      <c r="T86" s="28"/>
      <c r="U86" s="28"/>
      <c r="V86" s="28"/>
      <c r="W86" s="28"/>
      <c r="X86" s="28"/>
      <c r="Y86" s="28"/>
    </row>
    <row r="87" spans="1:33" x14ac:dyDescent="0.75">
      <c r="M87" s="29"/>
      <c r="N87" s="29"/>
      <c r="O87" s="29"/>
      <c r="P87" s="29"/>
      <c r="Q87" s="29"/>
      <c r="R87" s="29"/>
      <c r="S87" s="29"/>
      <c r="T87" s="29"/>
      <c r="U87" s="28"/>
      <c r="V87" s="29"/>
    </row>
    <row r="88" spans="1:33" x14ac:dyDescent="0.75">
      <c r="M88" s="29"/>
      <c r="N88" s="29"/>
      <c r="O88" s="29"/>
      <c r="P88" s="29"/>
      <c r="Q88" s="29"/>
      <c r="R88" s="29"/>
      <c r="S88" s="29"/>
      <c r="T88" s="29"/>
      <c r="U88" s="29"/>
      <c r="V88" s="29"/>
      <c r="AF88" s="66"/>
      <c r="AG88" s="66"/>
    </row>
    <row r="89" spans="1:33" x14ac:dyDescent="0.75">
      <c r="M89" s="29"/>
      <c r="N89" s="29"/>
      <c r="O89" s="29"/>
      <c r="P89" s="29"/>
      <c r="Q89" s="29"/>
      <c r="R89" s="29"/>
      <c r="S89" s="29"/>
      <c r="T89" s="29"/>
      <c r="U89" s="29"/>
      <c r="V89" s="29"/>
    </row>
    <row r="90" spans="1:33" x14ac:dyDescent="0.75">
      <c r="A90" t="s">
        <v>56</v>
      </c>
      <c r="M90" s="29"/>
      <c r="N90" s="29"/>
      <c r="O90" s="29"/>
      <c r="P90" s="29"/>
      <c r="Q90" s="29"/>
      <c r="R90" s="29"/>
      <c r="S90" s="29"/>
      <c r="T90" s="29"/>
      <c r="U90" s="29"/>
      <c r="V90" s="29"/>
    </row>
    <row r="91" spans="1:33" x14ac:dyDescent="0.75">
      <c r="A91" s="6" t="s">
        <v>57</v>
      </c>
      <c r="M91" s="29"/>
      <c r="N91" s="29"/>
      <c r="O91" s="29"/>
      <c r="P91" s="29"/>
      <c r="Q91" s="29"/>
      <c r="R91" s="29"/>
      <c r="S91" s="29"/>
      <c r="T91" s="29"/>
      <c r="U91" s="29"/>
      <c r="V91" s="29"/>
    </row>
    <row r="92" spans="1:33" x14ac:dyDescent="0.75">
      <c r="A92" t="s">
        <v>59</v>
      </c>
      <c r="B92" t="s">
        <v>60</v>
      </c>
      <c r="M92" s="29"/>
      <c r="N92" s="29"/>
      <c r="O92" s="29"/>
      <c r="P92" s="29"/>
      <c r="Q92" s="29"/>
      <c r="R92" s="29"/>
      <c r="S92" s="29"/>
      <c r="T92" s="29"/>
      <c r="U92" s="29"/>
      <c r="V92" s="29"/>
    </row>
    <row r="93" spans="1:33" x14ac:dyDescent="0.75">
      <c r="A93" s="22">
        <f>$K$10</f>
        <v>5.8777099999999933</v>
      </c>
      <c r="B93">
        <v>0.47499999999999998</v>
      </c>
      <c r="C93" s="8">
        <v>0.47599999999999998</v>
      </c>
      <c r="D93">
        <v>0.47699999999999998</v>
      </c>
      <c r="E93">
        <v>0.47799999999999998</v>
      </c>
      <c r="F93">
        <v>0.47899999999999998</v>
      </c>
      <c r="G93">
        <v>0.48</v>
      </c>
      <c r="H93">
        <v>0.48099999999999998</v>
      </c>
      <c r="I93">
        <v>0.48199999999999998</v>
      </c>
      <c r="J93">
        <v>0.48299999999999998</v>
      </c>
      <c r="K93">
        <v>0.48399999999999999</v>
      </c>
      <c r="L93">
        <v>0.48499999999999999</v>
      </c>
      <c r="M93" s="29"/>
      <c r="N93" s="29"/>
      <c r="O93" s="29" t="s">
        <v>137</v>
      </c>
      <c r="P93" s="29" t="s">
        <v>82</v>
      </c>
      <c r="Q93" s="29" t="s">
        <v>83</v>
      </c>
      <c r="R93" s="29"/>
      <c r="S93" s="29"/>
      <c r="T93" s="29"/>
      <c r="U93" s="29"/>
      <c r="V93" s="29"/>
    </row>
    <row r="94" spans="1:33" x14ac:dyDescent="0.75">
      <c r="A94">
        <v>0.52500000000000002</v>
      </c>
      <c r="B94" s="25">
        <f t="dataTable" ref="B94:L104" dt2D="1" dtr="1" r1="R1" r2="R6"/>
        <v>4.3374499999999969</v>
      </c>
      <c r="C94" s="26" t="e">
        <v>#N/A</v>
      </c>
      <c r="D94" s="26" t="e">
        <v>#N/A</v>
      </c>
      <c r="E94" s="26" t="e">
        <v>#N/A</v>
      </c>
      <c r="F94" s="26" t="e">
        <v>#N/A</v>
      </c>
      <c r="G94" s="26" t="e">
        <v>#N/A</v>
      </c>
      <c r="H94" s="26" t="e">
        <v>#N/A</v>
      </c>
      <c r="I94" s="26" t="e">
        <v>#N/A</v>
      </c>
      <c r="J94" s="26" t="e">
        <v>#N/A</v>
      </c>
      <c r="K94" s="26" t="e">
        <v>#N/A</v>
      </c>
      <c r="L94" s="26" t="e">
        <v>#N/A</v>
      </c>
      <c r="M94" s="29"/>
      <c r="N94" s="29"/>
      <c r="O94" s="29">
        <v>0.47499999999999998</v>
      </c>
      <c r="P94" s="29">
        <v>4.34</v>
      </c>
      <c r="Q94" s="29">
        <v>4.5</v>
      </c>
      <c r="R94" s="29"/>
      <c r="S94" s="29"/>
      <c r="T94" s="29"/>
      <c r="U94" s="29"/>
      <c r="V94" s="29"/>
    </row>
    <row r="95" spans="1:33" x14ac:dyDescent="0.75">
      <c r="A95">
        <v>0.52400000000000002</v>
      </c>
      <c r="B95" s="26" t="e">
        <v>#N/A</v>
      </c>
      <c r="C95" s="25">
        <v>4.3887919999999987</v>
      </c>
      <c r="D95" s="26" t="e">
        <v>#N/A</v>
      </c>
      <c r="E95" s="26" t="e">
        <v>#N/A</v>
      </c>
      <c r="F95" s="26" t="e">
        <v>#N/A</v>
      </c>
      <c r="G95" s="26" t="e">
        <v>#N/A</v>
      </c>
      <c r="H95" s="26" t="e">
        <v>#N/A</v>
      </c>
      <c r="I95" s="26" t="e">
        <v>#N/A</v>
      </c>
      <c r="J95" s="26" t="e">
        <v>#N/A</v>
      </c>
      <c r="K95" s="26" t="e">
        <v>#N/A</v>
      </c>
      <c r="L95" s="26" t="e">
        <v>#N/A</v>
      </c>
      <c r="M95" s="29"/>
      <c r="N95" s="29"/>
      <c r="O95" s="29">
        <v>0.47599999999999998</v>
      </c>
      <c r="P95" s="29">
        <v>4.3899999999999997</v>
      </c>
      <c r="Q95" s="29">
        <v>4.5</v>
      </c>
      <c r="R95" s="29"/>
      <c r="S95" s="29"/>
      <c r="T95" s="29"/>
      <c r="U95" s="29"/>
      <c r="V95" s="29"/>
    </row>
    <row r="96" spans="1:33" x14ac:dyDescent="0.75">
      <c r="A96">
        <v>0.52300000000000002</v>
      </c>
      <c r="B96" s="26" t="e">
        <v>#N/A</v>
      </c>
      <c r="C96" s="26" t="e">
        <v>#N/A</v>
      </c>
      <c r="D96" s="25">
        <v>4.4401339999999934</v>
      </c>
      <c r="E96" s="26" t="e">
        <v>#N/A</v>
      </c>
      <c r="F96" s="26" t="e">
        <v>#N/A</v>
      </c>
      <c r="G96" s="26" t="e">
        <v>#N/A</v>
      </c>
      <c r="H96" s="26" t="e">
        <v>#N/A</v>
      </c>
      <c r="I96" s="26" t="e">
        <v>#N/A</v>
      </c>
      <c r="J96" s="26" t="e">
        <v>#N/A</v>
      </c>
      <c r="K96" s="26" t="e">
        <v>#N/A</v>
      </c>
      <c r="L96" s="26" t="e">
        <v>#N/A</v>
      </c>
      <c r="M96" s="29"/>
      <c r="N96" s="29"/>
      <c r="O96" s="29">
        <v>0.47699999999999998</v>
      </c>
      <c r="P96" s="29">
        <v>4.4400000000000004</v>
      </c>
      <c r="Q96" s="29">
        <v>4.5</v>
      </c>
      <c r="R96" s="29"/>
      <c r="S96" s="29"/>
      <c r="T96" s="29"/>
      <c r="U96" s="29"/>
      <c r="V96" s="29"/>
    </row>
    <row r="97" spans="1:34" x14ac:dyDescent="0.75">
      <c r="A97">
        <v>0.52200000000000002</v>
      </c>
      <c r="B97" s="26" t="e">
        <v>#N/A</v>
      </c>
      <c r="C97" s="26" t="e">
        <v>#N/A</v>
      </c>
      <c r="D97" s="26" t="e">
        <v>#N/A</v>
      </c>
      <c r="E97" s="25">
        <v>4.4914759999999951</v>
      </c>
      <c r="F97" s="26" t="e">
        <v>#N/A</v>
      </c>
      <c r="G97" s="26" t="e">
        <v>#N/A</v>
      </c>
      <c r="H97" s="26" t="e">
        <v>#N/A</v>
      </c>
      <c r="I97" s="26" t="e">
        <v>#N/A</v>
      </c>
      <c r="J97" s="26" t="e">
        <v>#N/A</v>
      </c>
      <c r="K97" s="26" t="e">
        <v>#N/A</v>
      </c>
      <c r="L97" s="26" t="e">
        <v>#N/A</v>
      </c>
      <c r="O97" s="29">
        <v>0.47799999999999998</v>
      </c>
      <c r="P97" s="29">
        <v>4.49</v>
      </c>
      <c r="Q97" s="29">
        <v>4.5</v>
      </c>
    </row>
    <row r="98" spans="1:34" x14ac:dyDescent="0.75">
      <c r="A98">
        <v>0.52100000000000002</v>
      </c>
      <c r="B98" s="26" t="e">
        <v>#N/A</v>
      </c>
      <c r="C98" s="26" t="e">
        <v>#N/A</v>
      </c>
      <c r="D98" s="26" t="e">
        <v>#N/A</v>
      </c>
      <c r="E98" s="26" t="e">
        <v>#N/A</v>
      </c>
      <c r="F98" s="25">
        <v>4.5428179999999969</v>
      </c>
      <c r="G98" s="26" t="e">
        <v>#N/A</v>
      </c>
      <c r="H98" s="26" t="e">
        <v>#N/A</v>
      </c>
      <c r="I98" s="26" t="e">
        <v>#N/A</v>
      </c>
      <c r="J98" s="26" t="e">
        <v>#N/A</v>
      </c>
      <c r="K98" s="26" t="e">
        <v>#N/A</v>
      </c>
      <c r="L98" s="26" t="e">
        <v>#N/A</v>
      </c>
      <c r="O98" s="29">
        <v>0.47899999999999998</v>
      </c>
      <c r="P98" s="29">
        <v>4.54</v>
      </c>
      <c r="Q98" s="29">
        <v>4.5</v>
      </c>
    </row>
    <row r="99" spans="1:34" x14ac:dyDescent="0.75">
      <c r="A99">
        <v>0.52</v>
      </c>
      <c r="B99" s="26" t="e">
        <v>#N/A</v>
      </c>
      <c r="C99" s="26" t="e">
        <v>#N/A</v>
      </c>
      <c r="D99" s="26" t="e">
        <v>#N/A</v>
      </c>
      <c r="E99" s="26" t="e">
        <v>#N/A</v>
      </c>
      <c r="F99" s="26" t="e">
        <v>#N/A</v>
      </c>
      <c r="G99" s="25">
        <v>4.5941599999999951</v>
      </c>
      <c r="H99" s="26" t="e">
        <v>#N/A</v>
      </c>
      <c r="I99" s="26" t="e">
        <v>#N/A</v>
      </c>
      <c r="J99" s="26" t="e">
        <v>#N/A</v>
      </c>
      <c r="K99" s="26" t="e">
        <v>#N/A</v>
      </c>
      <c r="L99" s="26" t="e">
        <v>#N/A</v>
      </c>
      <c r="O99" s="29">
        <v>0.48</v>
      </c>
      <c r="P99" s="29">
        <v>4.59</v>
      </c>
      <c r="Q99" s="29">
        <v>4.5</v>
      </c>
    </row>
    <row r="100" spans="1:34" x14ac:dyDescent="0.75">
      <c r="A100">
        <v>0.51900000000000002</v>
      </c>
      <c r="B100" s="26" t="e">
        <v>#N/A</v>
      </c>
      <c r="C100" s="26" t="e">
        <v>#N/A</v>
      </c>
      <c r="D100" s="26" t="e">
        <v>#N/A</v>
      </c>
      <c r="E100" s="26" t="e">
        <v>#N/A</v>
      </c>
      <c r="F100" s="26" t="e">
        <v>#N/A</v>
      </c>
      <c r="G100" s="26" t="e">
        <v>#N/A</v>
      </c>
      <c r="H100" s="25">
        <v>4.6455019999999969</v>
      </c>
      <c r="I100" s="26" t="e">
        <v>#N/A</v>
      </c>
      <c r="J100" s="26" t="e">
        <v>#N/A</v>
      </c>
      <c r="K100" s="26" t="e">
        <v>#N/A</v>
      </c>
      <c r="L100" s="26" t="e">
        <v>#N/A</v>
      </c>
      <c r="O100" s="29">
        <v>0.48099999999999998</v>
      </c>
      <c r="P100" s="29">
        <v>4.6500000000000004</v>
      </c>
      <c r="Q100" s="29">
        <v>4.5</v>
      </c>
    </row>
    <row r="101" spans="1:34" x14ac:dyDescent="0.75">
      <c r="A101">
        <v>0.51800000000000002</v>
      </c>
      <c r="B101" s="26" t="e">
        <v>#N/A</v>
      </c>
      <c r="C101" s="26" t="e">
        <v>#N/A</v>
      </c>
      <c r="D101" s="26" t="e">
        <v>#N/A</v>
      </c>
      <c r="E101" s="26" t="e">
        <v>#N/A</v>
      </c>
      <c r="F101" s="26" t="e">
        <v>#N/A</v>
      </c>
      <c r="G101" s="26" t="e">
        <v>#N/A</v>
      </c>
      <c r="H101" s="26" t="e">
        <v>#N/A</v>
      </c>
      <c r="I101" s="25">
        <v>4.6968439999999987</v>
      </c>
      <c r="J101" s="26" t="e">
        <v>#N/A</v>
      </c>
      <c r="K101" s="26" t="e">
        <v>#N/A</v>
      </c>
      <c r="L101" s="26" t="e">
        <v>#N/A</v>
      </c>
      <c r="O101" s="29">
        <v>0.48199999999999998</v>
      </c>
      <c r="P101" s="29">
        <v>4.7</v>
      </c>
      <c r="Q101" s="29">
        <v>4.5</v>
      </c>
    </row>
    <row r="102" spans="1:34" x14ac:dyDescent="0.75">
      <c r="A102">
        <v>0.51700000000000002</v>
      </c>
      <c r="B102" s="26" t="e">
        <v>#N/A</v>
      </c>
      <c r="C102" s="26" t="e">
        <v>#N/A</v>
      </c>
      <c r="D102" s="26" t="e">
        <v>#N/A</v>
      </c>
      <c r="E102" s="26" t="e">
        <v>#N/A</v>
      </c>
      <c r="F102" s="26" t="e">
        <v>#N/A</v>
      </c>
      <c r="G102" s="26" t="e">
        <v>#N/A</v>
      </c>
      <c r="H102" s="26" t="e">
        <v>#N/A</v>
      </c>
      <c r="I102" s="26" t="e">
        <v>#N/A</v>
      </c>
      <c r="J102" s="25">
        <v>4.7481859999999934</v>
      </c>
      <c r="K102" s="26" t="e">
        <v>#N/A</v>
      </c>
      <c r="L102" s="26" t="e">
        <v>#N/A</v>
      </c>
      <c r="O102" s="29">
        <v>0.48299999999999998</v>
      </c>
      <c r="P102" s="29">
        <v>4.75</v>
      </c>
      <c r="Q102" s="29">
        <v>4.5</v>
      </c>
    </row>
    <row r="103" spans="1:34" x14ac:dyDescent="0.75">
      <c r="A103">
        <v>0.51600000000000001</v>
      </c>
      <c r="B103" s="26" t="e">
        <v>#N/A</v>
      </c>
      <c r="C103" s="26" t="e">
        <v>#N/A</v>
      </c>
      <c r="D103" s="26" t="e">
        <v>#N/A</v>
      </c>
      <c r="E103" s="26" t="e">
        <v>#N/A</v>
      </c>
      <c r="F103" s="26" t="e">
        <v>#N/A</v>
      </c>
      <c r="G103" s="26" t="e">
        <v>#N/A</v>
      </c>
      <c r="H103" s="26" t="e">
        <v>#N/A</v>
      </c>
      <c r="I103" s="26" t="e">
        <v>#N/A</v>
      </c>
      <c r="J103" s="26" t="e">
        <v>#N/A</v>
      </c>
      <c r="K103" s="25">
        <v>4.7995279999999951</v>
      </c>
      <c r="L103" s="26" t="e">
        <v>#N/A</v>
      </c>
      <c r="O103" s="29">
        <v>0.48399999999999999</v>
      </c>
      <c r="P103" s="29">
        <v>4.8</v>
      </c>
      <c r="Q103" s="29">
        <v>4.5</v>
      </c>
    </row>
    <row r="104" spans="1:34" x14ac:dyDescent="0.75">
      <c r="A104">
        <v>0.51500000000000001</v>
      </c>
      <c r="B104" s="26" t="e">
        <v>#N/A</v>
      </c>
      <c r="C104" s="26" t="e">
        <v>#N/A</v>
      </c>
      <c r="D104" s="26" t="e">
        <v>#N/A</v>
      </c>
      <c r="E104" s="26" t="e">
        <v>#N/A</v>
      </c>
      <c r="F104" s="26" t="e">
        <v>#N/A</v>
      </c>
      <c r="G104" s="26" t="e">
        <v>#N/A</v>
      </c>
      <c r="H104" s="26" t="e">
        <v>#N/A</v>
      </c>
      <c r="I104" s="26" t="e">
        <v>#N/A</v>
      </c>
      <c r="J104" s="26" t="e">
        <v>#N/A</v>
      </c>
      <c r="K104" s="26" t="e">
        <v>#N/A</v>
      </c>
      <c r="L104" s="25">
        <v>4.8508699999999969</v>
      </c>
      <c r="O104" s="29">
        <v>0.48499999999999999</v>
      </c>
      <c r="P104" s="29">
        <v>4.8499999999999996</v>
      </c>
      <c r="Q104" s="29">
        <v>4.5</v>
      </c>
    </row>
    <row r="107" spans="1:34" x14ac:dyDescent="0.75">
      <c r="AH107" s="52"/>
    </row>
    <row r="108" spans="1:34" x14ac:dyDescent="0.75">
      <c r="A108" t="s">
        <v>64</v>
      </c>
    </row>
    <row r="109" spans="1:34" x14ac:dyDescent="0.75">
      <c r="A109" s="32">
        <v>82.4</v>
      </c>
    </row>
    <row r="1000" spans="190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90:204" x14ac:dyDescent="0.75"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26</v>
      </c>
      <c r="GN1001" s="2">
        <v>2</v>
      </c>
      <c r="GO1001" s="2">
        <v>1</v>
      </c>
      <c r="GP1001" s="2">
        <v>2</v>
      </c>
      <c r="GQ1001" s="2">
        <v>0</v>
      </c>
      <c r="GR1001" s="2">
        <v>0</v>
      </c>
      <c r="GS1001" s="2">
        <v>0</v>
      </c>
      <c r="GT1001" s="3">
        <v>12</v>
      </c>
      <c r="GU1001" s="3">
        <v>1</v>
      </c>
      <c r="GV1001" s="3" t="b">
        <v>1</v>
      </c>
    </row>
    <row r="1002" spans="190:204" x14ac:dyDescent="0.75">
      <c r="GH1002" s="2">
        <v>1</v>
      </c>
      <c r="GK1002">
        <v>0</v>
      </c>
      <c r="GL1002" s="2">
        <v>0</v>
      </c>
      <c r="GM1002" s="2" t="s">
        <v>30</v>
      </c>
      <c r="GN1002" s="2">
        <v>2</v>
      </c>
      <c r="GO1002" s="2">
        <v>3</v>
      </c>
      <c r="GP1002" s="2">
        <v>4</v>
      </c>
      <c r="GQ1002" s="2">
        <v>0</v>
      </c>
      <c r="GR1002" s="2">
        <v>0</v>
      </c>
      <c r="GS1002" s="2">
        <v>0</v>
      </c>
      <c r="GT1002" s="3">
        <v>8</v>
      </c>
      <c r="GU1002" s="3">
        <v>5</v>
      </c>
      <c r="GV1002" s="3" t="b">
        <v>1</v>
      </c>
    </row>
    <row r="1003" spans="190:204" x14ac:dyDescent="0.75">
      <c r="GH1003" s="2">
        <v>2</v>
      </c>
      <c r="GK1003">
        <v>0</v>
      </c>
      <c r="GL1003" s="2">
        <v>0</v>
      </c>
      <c r="GM1003" s="2" t="s">
        <v>27</v>
      </c>
      <c r="GN1003" s="2">
        <v>0</v>
      </c>
      <c r="GO1003" s="2">
        <v>0</v>
      </c>
      <c r="GP1003" s="2">
        <v>0</v>
      </c>
      <c r="GQ1003" s="2">
        <v>0</v>
      </c>
      <c r="GR1003" s="2">
        <v>0</v>
      </c>
      <c r="GS1003" s="2">
        <v>0</v>
      </c>
      <c r="GT1003" s="3">
        <v>17</v>
      </c>
      <c r="GU1003" s="3">
        <v>5</v>
      </c>
      <c r="GV1003" s="3" t="b">
        <v>1</v>
      </c>
    </row>
    <row r="1004" spans="190:204" x14ac:dyDescent="0.75">
      <c r="GH1004">
        <v>3</v>
      </c>
      <c r="GL1004">
        <v>1</v>
      </c>
      <c r="GM1004" t="s">
        <v>30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4</v>
      </c>
      <c r="GU1004">
        <v>9</v>
      </c>
      <c r="GV1004" t="b">
        <v>1</v>
      </c>
    </row>
    <row r="1005" spans="190:204" x14ac:dyDescent="0.75">
      <c r="GH1005">
        <v>4</v>
      </c>
      <c r="GL1005">
        <v>1</v>
      </c>
      <c r="GM1005" t="s">
        <v>27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12</v>
      </c>
      <c r="GU1005">
        <v>9</v>
      </c>
      <c r="GV1005" t="b">
        <v>1</v>
      </c>
    </row>
    <row r="1006" spans="190:204" x14ac:dyDescent="0.75">
      <c r="GH1006">
        <v>5</v>
      </c>
      <c r="GL1006">
        <v>3</v>
      </c>
      <c r="GM1006" t="s">
        <v>27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2</v>
      </c>
      <c r="GU1006">
        <v>13</v>
      </c>
      <c r="GV1006" t="b">
        <v>1</v>
      </c>
    </row>
    <row r="1007" spans="190:204" x14ac:dyDescent="0.75">
      <c r="GH1007">
        <v>6</v>
      </c>
      <c r="GL1007">
        <v>3</v>
      </c>
      <c r="GM1007" t="s">
        <v>27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7</v>
      </c>
      <c r="GU1007">
        <v>13</v>
      </c>
      <c r="GV1007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7238-B27A-472A-AE74-99059710A035}">
  <dimension ref="A1:GV1018"/>
  <sheetViews>
    <sheetView zoomScale="71" zoomScaleNormal="100" workbookViewId="0">
      <selection activeCell="S70" sqref="S70"/>
    </sheetView>
  </sheetViews>
  <sheetFormatPr defaultRowHeight="14.75" x14ac:dyDescent="0.75"/>
  <cols>
    <col min="1" max="1" width="24.6796875" bestFit="1" customWidth="1"/>
    <col min="2" max="2" width="9.76953125" bestFit="1" customWidth="1"/>
    <col min="7" max="7" width="5.6796875" bestFit="1" customWidth="1"/>
    <col min="8" max="8" width="4.6796875" bestFit="1" customWidth="1"/>
    <col min="11" max="11" width="5.6796875" bestFit="1" customWidth="1"/>
    <col min="12" max="12" width="4.86328125" bestFit="1" customWidth="1"/>
    <col min="15" max="15" width="2.26953125" customWidth="1"/>
    <col min="16" max="16" width="3.6796875" customWidth="1"/>
    <col min="19" max="19" width="9.76953125" bestFit="1" customWidth="1"/>
  </cols>
  <sheetData>
    <row r="1" spans="1:20" x14ac:dyDescent="0.75">
      <c r="A1" s="1" t="s">
        <v>37</v>
      </c>
      <c r="F1" s="1" t="s">
        <v>28</v>
      </c>
      <c r="Q1" s="4">
        <f>$B$24</f>
        <v>0.3</v>
      </c>
      <c r="T1" s="5" t="s">
        <v>29</v>
      </c>
    </row>
    <row r="2" spans="1:20" x14ac:dyDescent="0.75">
      <c r="A2" t="s">
        <v>6</v>
      </c>
      <c r="B2">
        <f>$J$16</f>
        <v>87.999999999999986</v>
      </c>
      <c r="Q2" t="s">
        <v>38</v>
      </c>
    </row>
    <row r="3" spans="1:20" x14ac:dyDescent="0.75">
      <c r="A3" t="s">
        <v>3</v>
      </c>
      <c r="B3">
        <f>'Main Tree'!$B$34</f>
        <v>0.4</v>
      </c>
      <c r="M3" s="4">
        <f>$B$6</f>
        <v>0.1</v>
      </c>
      <c r="T3" s="7">
        <f>SUM(I16,M6,Q4)</f>
        <v>140</v>
      </c>
    </row>
    <row r="4" spans="1:20" x14ac:dyDescent="0.75">
      <c r="A4" s="1" t="s">
        <v>42</v>
      </c>
      <c r="M4" t="s">
        <v>42</v>
      </c>
      <c r="Q4" s="9">
        <f>$B$23</f>
        <v>90</v>
      </c>
      <c r="R4" s="7">
        <f>T3</f>
        <v>140</v>
      </c>
    </row>
    <row r="5" spans="1:20" x14ac:dyDescent="0.75">
      <c r="A5" s="6" t="s">
        <v>6</v>
      </c>
      <c r="B5" s="7">
        <f>'Main Tree'!$B$36</f>
        <v>50</v>
      </c>
    </row>
    <row r="6" spans="1:20" x14ac:dyDescent="0.75">
      <c r="A6" s="6" t="s">
        <v>3</v>
      </c>
      <c r="B6" s="8">
        <f>'Main Tree'!$B$37</f>
        <v>0.1</v>
      </c>
      <c r="M6" s="9">
        <f>$B$5</f>
        <v>50</v>
      </c>
      <c r="N6" s="19">
        <f>IF(ABS(1-(Q1+Q6))&lt;=0.00001,Q1*R4+Q6*R9,NA())</f>
        <v>112</v>
      </c>
      <c r="Q6" s="4">
        <f>+$B$27</f>
        <v>0.7</v>
      </c>
    </row>
    <row r="7" spans="1:20" x14ac:dyDescent="0.75">
      <c r="A7" s="1" t="s">
        <v>43</v>
      </c>
      <c r="B7" s="7"/>
      <c r="Q7" t="s">
        <v>39</v>
      </c>
    </row>
    <row r="8" spans="1:20" x14ac:dyDescent="0.75">
      <c r="A8" s="6" t="s">
        <v>6</v>
      </c>
      <c r="B8" s="7">
        <f>'Main Tree'!$B$39</f>
        <v>30</v>
      </c>
      <c r="T8" s="7">
        <f>SUM(I16,M6,Q9)</f>
        <v>100</v>
      </c>
    </row>
    <row r="9" spans="1:20" x14ac:dyDescent="0.75">
      <c r="A9" s="6" t="s">
        <v>3</v>
      </c>
      <c r="B9" s="8">
        <f>'Main Tree'!$B$40</f>
        <v>0.6</v>
      </c>
      <c r="Q9" s="9">
        <f>$B$26</f>
        <v>50</v>
      </c>
      <c r="R9" s="7">
        <f>T8</f>
        <v>100</v>
      </c>
    </row>
    <row r="10" spans="1:20" x14ac:dyDescent="0.75">
      <c r="A10" s="1" t="s">
        <v>44</v>
      </c>
      <c r="B10" s="7"/>
    </row>
    <row r="11" spans="1:20" x14ac:dyDescent="0.75">
      <c r="A11" s="6" t="s">
        <v>6</v>
      </c>
      <c r="B11" s="7">
        <f>'Main Tree'!$B$42</f>
        <v>10</v>
      </c>
      <c r="Q11" s="4">
        <f>$B$24</f>
        <v>0.3</v>
      </c>
    </row>
    <row r="12" spans="1:20" x14ac:dyDescent="0.75">
      <c r="A12" s="6" t="s">
        <v>3</v>
      </c>
      <c r="B12" s="8">
        <f>'Main Tree'!$B$43</f>
        <v>0.3</v>
      </c>
      <c r="Q12" t="s">
        <v>38</v>
      </c>
    </row>
    <row r="13" spans="1:20" x14ac:dyDescent="0.75">
      <c r="A13" s="1" t="s">
        <v>41</v>
      </c>
      <c r="B13" s="7"/>
      <c r="I13" s="4">
        <f>$B$3</f>
        <v>0.4</v>
      </c>
      <c r="M13" s="4">
        <f>$B$9</f>
        <v>0.6</v>
      </c>
      <c r="T13" s="7">
        <f>SUM(I16,M16,Q14)</f>
        <v>120</v>
      </c>
    </row>
    <row r="14" spans="1:20" x14ac:dyDescent="0.75">
      <c r="A14" s="6" t="s">
        <v>6</v>
      </c>
      <c r="B14">
        <f>$J$41</f>
        <v>87.2</v>
      </c>
      <c r="I14" t="s">
        <v>37</v>
      </c>
      <c r="M14" t="s">
        <v>43</v>
      </c>
      <c r="Q14" s="9">
        <f>$B$23</f>
        <v>90</v>
      </c>
      <c r="R14" s="7">
        <f>T13</f>
        <v>120</v>
      </c>
    </row>
    <row r="15" spans="1:20" x14ac:dyDescent="0.75">
      <c r="A15" s="6" t="s">
        <v>3</v>
      </c>
      <c r="B15">
        <f>'Main Tree'!$B$46</f>
        <v>0.6</v>
      </c>
    </row>
    <row r="16" spans="1:20" x14ac:dyDescent="0.75">
      <c r="A16" s="1" t="s">
        <v>45</v>
      </c>
      <c r="B16" s="7"/>
      <c r="I16" s="4">
        <v>0</v>
      </c>
      <c r="J16" s="19">
        <f>IF(ABS(1-(M3+M13+M23))&lt;=0.00001,M3*N6+M13*N16+M23*N26,NA())</f>
        <v>87.999999999999986</v>
      </c>
      <c r="M16" s="9">
        <f>$B$8</f>
        <v>30</v>
      </c>
      <c r="N16" s="19">
        <f>IF(ABS(1-(Q11+Q16))&lt;=0.00001,Q11*R14+Q16*R19,NA())</f>
        <v>92</v>
      </c>
      <c r="Q16" s="4">
        <f>+$B$27</f>
        <v>0.7</v>
      </c>
    </row>
    <row r="17" spans="1:20" x14ac:dyDescent="0.75">
      <c r="A17" s="6" t="s">
        <v>6</v>
      </c>
      <c r="B17" s="7">
        <f>'Main Tree'!$B$48</f>
        <v>27</v>
      </c>
      <c r="Q17" t="s">
        <v>39</v>
      </c>
    </row>
    <row r="18" spans="1:20" x14ac:dyDescent="0.75">
      <c r="A18" s="6" t="s">
        <v>3</v>
      </c>
      <c r="B18" s="8">
        <f>'Main Tree'!$B$49</f>
        <v>0.8</v>
      </c>
      <c r="T18" s="7">
        <f>SUM(I16,M16,Q19)</f>
        <v>80</v>
      </c>
    </row>
    <row r="19" spans="1:20" x14ac:dyDescent="0.75">
      <c r="A19" s="1" t="s">
        <v>46</v>
      </c>
      <c r="B19" s="7"/>
      <c r="Q19" s="9">
        <f>$B$26</f>
        <v>50</v>
      </c>
      <c r="R19" s="7">
        <f>T18</f>
        <v>80</v>
      </c>
    </row>
    <row r="20" spans="1:20" x14ac:dyDescent="0.75">
      <c r="A20" s="6" t="s">
        <v>6</v>
      </c>
      <c r="B20" s="7">
        <f>'Main Tree'!$B$51</f>
        <v>18</v>
      </c>
    </row>
    <row r="21" spans="1:20" x14ac:dyDescent="0.75">
      <c r="A21" s="6" t="s">
        <v>3</v>
      </c>
      <c r="B21" s="8">
        <f>'Main Tree'!$B$52</f>
        <v>0.2</v>
      </c>
      <c r="Q21" s="4">
        <f>$B$24</f>
        <v>0.3</v>
      </c>
    </row>
    <row r="22" spans="1:20" x14ac:dyDescent="0.75">
      <c r="A22" s="1" t="s">
        <v>38</v>
      </c>
      <c r="B22" s="7"/>
      <c r="Q22" t="s">
        <v>38</v>
      </c>
    </row>
    <row r="23" spans="1:20" x14ac:dyDescent="0.75">
      <c r="A23" t="s">
        <v>35</v>
      </c>
      <c r="B23" s="7">
        <f>'Main Tree'!$B$54</f>
        <v>90</v>
      </c>
      <c r="M23" s="4">
        <f>$B$12</f>
        <v>0.3</v>
      </c>
      <c r="T23" s="7">
        <f>SUM(I16,M26,Q24)</f>
        <v>100</v>
      </c>
    </row>
    <row r="24" spans="1:20" x14ac:dyDescent="0.75">
      <c r="A24" t="s">
        <v>3</v>
      </c>
      <c r="B24" s="8">
        <f>'Main Tree'!$B$55</f>
        <v>0.3</v>
      </c>
      <c r="M24" t="s">
        <v>44</v>
      </c>
      <c r="Q24" s="9">
        <f>$B$23</f>
        <v>90</v>
      </c>
      <c r="R24" s="7">
        <f>T23</f>
        <v>100</v>
      </c>
    </row>
    <row r="25" spans="1:20" x14ac:dyDescent="0.75">
      <c r="A25" s="1" t="s">
        <v>39</v>
      </c>
      <c r="B25" s="7"/>
    </row>
    <row r="26" spans="1:20" x14ac:dyDescent="0.75">
      <c r="A26" t="s">
        <v>35</v>
      </c>
      <c r="B26" s="7">
        <f>'Main Tree'!$B$57</f>
        <v>50</v>
      </c>
      <c r="M26" s="9">
        <f>$B$11</f>
        <v>10</v>
      </c>
      <c r="N26" s="19">
        <f>IF(ABS(1-(Q21+Q26))&lt;=0.00001,Q21*R24+Q26*R29,NA())</f>
        <v>72</v>
      </c>
      <c r="Q26" s="4">
        <f>+$B$27</f>
        <v>0.7</v>
      </c>
    </row>
    <row r="27" spans="1:20" x14ac:dyDescent="0.75">
      <c r="A27" t="s">
        <v>3</v>
      </c>
      <c r="B27" s="8">
        <f>'Main Tree'!$B$58</f>
        <v>0.7</v>
      </c>
      <c r="Q27" t="s">
        <v>39</v>
      </c>
    </row>
    <row r="28" spans="1:20" x14ac:dyDescent="0.75">
      <c r="F28" s="18">
        <f>IF(ABS(1-(I13+I38))&lt;=0.00001,I13*J16+I38*J41,NA())</f>
        <v>87.52</v>
      </c>
      <c r="T28" s="7">
        <f>SUM(I16,M26,Q29)</f>
        <v>60</v>
      </c>
    </row>
    <row r="29" spans="1:20" x14ac:dyDescent="0.75">
      <c r="Q29" s="9">
        <f>$B$26</f>
        <v>50</v>
      </c>
      <c r="R29" s="7">
        <f>T28</f>
        <v>60</v>
      </c>
    </row>
    <row r="31" spans="1:20" x14ac:dyDescent="0.75">
      <c r="Q31" s="4">
        <f>$B$24</f>
        <v>0.3</v>
      </c>
    </row>
    <row r="32" spans="1:20" x14ac:dyDescent="0.75">
      <c r="Q32" t="s">
        <v>38</v>
      </c>
    </row>
    <row r="33" spans="9:20" x14ac:dyDescent="0.75">
      <c r="M33" s="4">
        <f>$B$18</f>
        <v>0.8</v>
      </c>
      <c r="T33" s="7">
        <f>SUM(I41,M36,Q34)</f>
        <v>117</v>
      </c>
    </row>
    <row r="34" spans="9:20" x14ac:dyDescent="0.75">
      <c r="M34" t="s">
        <v>45</v>
      </c>
      <c r="Q34" s="9">
        <f>$B$23</f>
        <v>90</v>
      </c>
      <c r="R34" s="7">
        <f>T33</f>
        <v>117</v>
      </c>
    </row>
    <row r="36" spans="9:20" x14ac:dyDescent="0.75">
      <c r="M36" s="9">
        <f>$B$17</f>
        <v>27</v>
      </c>
      <c r="N36" s="19">
        <f>IF(ABS(1-(Q31+Q36))&lt;=0.00001,Q31*R34+Q36*R39,NA())</f>
        <v>89</v>
      </c>
      <c r="Q36" s="4">
        <f>+$B$27</f>
        <v>0.7</v>
      </c>
    </row>
    <row r="37" spans="9:20" x14ac:dyDescent="0.75">
      <c r="Q37" t="s">
        <v>39</v>
      </c>
    </row>
    <row r="38" spans="9:20" x14ac:dyDescent="0.75">
      <c r="I38" s="4">
        <f>$B$15</f>
        <v>0.6</v>
      </c>
      <c r="T38" s="7">
        <f>SUM(I41,M36,Q39)</f>
        <v>77</v>
      </c>
    </row>
    <row r="39" spans="9:20" x14ac:dyDescent="0.75">
      <c r="I39" t="s">
        <v>40</v>
      </c>
      <c r="Q39" s="9">
        <f>$B$26</f>
        <v>50</v>
      </c>
      <c r="R39" s="7">
        <f>T38</f>
        <v>77</v>
      </c>
    </row>
    <row r="41" spans="9:20" x14ac:dyDescent="0.75">
      <c r="I41" s="4">
        <v>0</v>
      </c>
      <c r="J41" s="18">
        <f>IF(ABS(1-(M33+M43))&lt;=0.00001,M33*N36+M43*N46,NA())</f>
        <v>87.2</v>
      </c>
      <c r="Q41" s="4">
        <f>$B$24</f>
        <v>0.3</v>
      </c>
    </row>
    <row r="42" spans="9:20" x14ac:dyDescent="0.75">
      <c r="Q42" t="s">
        <v>38</v>
      </c>
    </row>
    <row r="43" spans="9:20" x14ac:dyDescent="0.75">
      <c r="M43" s="10">
        <f>$B$21</f>
        <v>0.2</v>
      </c>
      <c r="T43" s="7">
        <f>SUM(I41,M46,Q44)</f>
        <v>108</v>
      </c>
    </row>
    <row r="44" spans="9:20" x14ac:dyDescent="0.75">
      <c r="M44" t="s">
        <v>46</v>
      </c>
      <c r="Q44" s="9">
        <f>$B$23</f>
        <v>90</v>
      </c>
      <c r="R44" s="7">
        <f>T43</f>
        <v>108</v>
      </c>
    </row>
    <row r="46" spans="9:20" x14ac:dyDescent="0.75">
      <c r="M46" s="9">
        <f>$B$20</f>
        <v>18</v>
      </c>
      <c r="N46" s="19">
        <f>IF(ABS(1-(Q41+Q46))&lt;=0.00001,Q41*R44+Q46*R49,NA())</f>
        <v>80</v>
      </c>
      <c r="Q46" s="4">
        <f>+$B$27</f>
        <v>0.7</v>
      </c>
    </row>
    <row r="47" spans="9:20" x14ac:dyDescent="0.75">
      <c r="Q47" t="s">
        <v>39</v>
      </c>
    </row>
    <row r="48" spans="9:20" x14ac:dyDescent="0.75">
      <c r="T48" s="7">
        <f>SUM(I41,M46,Q49)</f>
        <v>68</v>
      </c>
    </row>
    <row r="49" spans="1:19" x14ac:dyDescent="0.75">
      <c r="Q49" s="9">
        <f>$B$26</f>
        <v>50</v>
      </c>
      <c r="R49" s="7">
        <f>T48</f>
        <v>68</v>
      </c>
    </row>
    <row r="54" spans="1:19" x14ac:dyDescent="0.75">
      <c r="A54" s="6" t="s">
        <v>61</v>
      </c>
    </row>
    <row r="55" spans="1:19" x14ac:dyDescent="0.75">
      <c r="A55" t="s">
        <v>63</v>
      </c>
      <c r="B55" t="s">
        <v>62</v>
      </c>
    </row>
    <row r="56" spans="1:19" x14ac:dyDescent="0.75">
      <c r="A56" s="30">
        <f>$F$28</f>
        <v>87.52</v>
      </c>
      <c r="B56">
        <v>0</v>
      </c>
      <c r="C56" s="8">
        <v>0.1</v>
      </c>
      <c r="D56">
        <v>0.2</v>
      </c>
      <c r="E56">
        <v>0.3</v>
      </c>
      <c r="F56">
        <v>0.4</v>
      </c>
      <c r="G56">
        <v>0.5</v>
      </c>
      <c r="H56">
        <v>0.6</v>
      </c>
      <c r="I56">
        <v>0.7</v>
      </c>
      <c r="J56">
        <v>0.8</v>
      </c>
      <c r="K56">
        <v>0.9</v>
      </c>
      <c r="L56">
        <v>1</v>
      </c>
      <c r="Q56" t="s">
        <v>138</v>
      </c>
      <c r="R56" t="s">
        <v>82</v>
      </c>
      <c r="S56" t="s">
        <v>83</v>
      </c>
    </row>
    <row r="57" spans="1:19" x14ac:dyDescent="0.75">
      <c r="A57">
        <v>1</v>
      </c>
      <c r="B57" s="27">
        <f t="dataTable" ref="B57:L67" dt2D="1" dtr="1" r1="I13" r2="I38"/>
        <v>87.2</v>
      </c>
      <c r="C57" s="28" t="e">
        <v>#N/A</v>
      </c>
      <c r="D57" s="28" t="e">
        <v>#N/A</v>
      </c>
      <c r="E57" s="28" t="e">
        <v>#N/A</v>
      </c>
      <c r="F57" s="28" t="e">
        <v>#N/A</v>
      </c>
      <c r="G57" s="28" t="e">
        <v>#N/A</v>
      </c>
      <c r="H57" s="28" t="e">
        <v>#N/A</v>
      </c>
      <c r="I57" s="28" t="e">
        <v>#N/A</v>
      </c>
      <c r="J57" s="28" t="e">
        <v>#N/A</v>
      </c>
      <c r="K57" s="28" t="e">
        <v>#N/A</v>
      </c>
      <c r="L57" s="28" t="e">
        <v>#N/A</v>
      </c>
      <c r="Q57">
        <v>1</v>
      </c>
      <c r="R57" s="28">
        <f>B57</f>
        <v>87.2</v>
      </c>
      <c r="S57" s="31">
        <v>82.4</v>
      </c>
    </row>
    <row r="58" spans="1:19" x14ac:dyDescent="0.75">
      <c r="A58">
        <v>0.9</v>
      </c>
      <c r="B58" s="28" t="e">
        <v>#N/A</v>
      </c>
      <c r="C58" s="27">
        <v>87.28</v>
      </c>
      <c r="D58" s="28" t="e">
        <v>#N/A</v>
      </c>
      <c r="E58" s="28" t="e">
        <v>#N/A</v>
      </c>
      <c r="F58" s="28" t="e">
        <v>#N/A</v>
      </c>
      <c r="G58" s="28" t="e">
        <v>#N/A</v>
      </c>
      <c r="H58" s="28" t="e">
        <v>#N/A</v>
      </c>
      <c r="I58" s="28" t="e">
        <v>#N/A</v>
      </c>
      <c r="J58" s="28" t="e">
        <v>#N/A</v>
      </c>
      <c r="K58" s="28" t="e">
        <v>#N/A</v>
      </c>
      <c r="L58" s="28" t="e">
        <v>#N/A</v>
      </c>
      <c r="Q58">
        <v>0.9</v>
      </c>
      <c r="R58" s="28">
        <f>C58</f>
        <v>87.28</v>
      </c>
      <c r="S58" s="31">
        <v>82.4</v>
      </c>
    </row>
    <row r="59" spans="1:19" x14ac:dyDescent="0.75">
      <c r="A59">
        <v>0.8</v>
      </c>
      <c r="B59" s="28" t="e">
        <v>#N/A</v>
      </c>
      <c r="C59" s="28" t="e">
        <v>#N/A</v>
      </c>
      <c r="D59" s="27">
        <v>87.36</v>
      </c>
      <c r="E59" s="28" t="e">
        <v>#N/A</v>
      </c>
      <c r="F59" s="28" t="e">
        <v>#N/A</v>
      </c>
      <c r="G59" s="28" t="e">
        <v>#N/A</v>
      </c>
      <c r="H59" s="28" t="e">
        <v>#N/A</v>
      </c>
      <c r="I59" s="28" t="e">
        <v>#N/A</v>
      </c>
      <c r="J59" s="28" t="e">
        <v>#N/A</v>
      </c>
      <c r="K59" s="28" t="e">
        <v>#N/A</v>
      </c>
      <c r="L59" s="28" t="e">
        <v>#N/A</v>
      </c>
      <c r="Q59">
        <v>0.8</v>
      </c>
      <c r="R59" s="28">
        <f>D59</f>
        <v>87.36</v>
      </c>
      <c r="S59" s="31">
        <v>82.4</v>
      </c>
    </row>
    <row r="60" spans="1:19" x14ac:dyDescent="0.75">
      <c r="A60">
        <v>0.7</v>
      </c>
      <c r="B60" s="28" t="e">
        <v>#N/A</v>
      </c>
      <c r="C60" s="28" t="e">
        <v>#N/A</v>
      </c>
      <c r="D60" s="28" t="e">
        <v>#N/A</v>
      </c>
      <c r="E60" s="27">
        <v>87.44</v>
      </c>
      <c r="F60" s="28" t="e">
        <v>#N/A</v>
      </c>
      <c r="G60" s="28" t="e">
        <v>#N/A</v>
      </c>
      <c r="H60" s="28" t="e">
        <v>#N/A</v>
      </c>
      <c r="I60" s="28" t="e">
        <v>#N/A</v>
      </c>
      <c r="J60" s="28" t="e">
        <v>#N/A</v>
      </c>
      <c r="K60" s="28" t="e">
        <v>#N/A</v>
      </c>
      <c r="L60" s="28" t="e">
        <v>#N/A</v>
      </c>
      <c r="Q60">
        <v>0.7</v>
      </c>
      <c r="R60" s="28">
        <f>E60</f>
        <v>87.44</v>
      </c>
      <c r="S60" s="31">
        <v>82.4</v>
      </c>
    </row>
    <row r="61" spans="1:19" x14ac:dyDescent="0.75">
      <c r="A61">
        <v>0.6</v>
      </c>
      <c r="B61" s="28" t="e">
        <v>#N/A</v>
      </c>
      <c r="C61" s="28" t="e">
        <v>#N/A</v>
      </c>
      <c r="D61" s="28" t="e">
        <v>#N/A</v>
      </c>
      <c r="E61" s="28" t="e">
        <v>#N/A</v>
      </c>
      <c r="F61" s="27">
        <v>87.52</v>
      </c>
      <c r="G61" s="28" t="e">
        <v>#N/A</v>
      </c>
      <c r="H61" s="28" t="e">
        <v>#N/A</v>
      </c>
      <c r="I61" s="28" t="e">
        <v>#N/A</v>
      </c>
      <c r="J61" s="28" t="e">
        <v>#N/A</v>
      </c>
      <c r="K61" s="28" t="e">
        <v>#N/A</v>
      </c>
      <c r="L61" s="28" t="e">
        <v>#N/A</v>
      </c>
      <c r="Q61">
        <v>0.6</v>
      </c>
      <c r="R61" s="28">
        <f>F61</f>
        <v>87.52</v>
      </c>
      <c r="S61" s="31">
        <v>82.4</v>
      </c>
    </row>
    <row r="62" spans="1:19" x14ac:dyDescent="0.75">
      <c r="A62">
        <v>0.5</v>
      </c>
      <c r="B62" s="28" t="e">
        <v>#N/A</v>
      </c>
      <c r="C62" s="28" t="e">
        <v>#N/A</v>
      </c>
      <c r="D62" s="28" t="e">
        <v>#N/A</v>
      </c>
      <c r="E62" s="28" t="e">
        <v>#N/A</v>
      </c>
      <c r="F62" s="28" t="e">
        <v>#N/A</v>
      </c>
      <c r="G62" s="27">
        <v>87.6</v>
      </c>
      <c r="H62" s="28" t="e">
        <v>#N/A</v>
      </c>
      <c r="I62" s="28" t="e">
        <v>#N/A</v>
      </c>
      <c r="J62" s="28" t="e">
        <v>#N/A</v>
      </c>
      <c r="K62" s="28" t="e">
        <v>#N/A</v>
      </c>
      <c r="L62" s="28" t="e">
        <v>#N/A</v>
      </c>
      <c r="Q62">
        <v>0.5</v>
      </c>
      <c r="R62" s="28">
        <f>G62</f>
        <v>87.6</v>
      </c>
      <c r="S62" s="31">
        <v>82.4</v>
      </c>
    </row>
    <row r="63" spans="1:19" x14ac:dyDescent="0.75">
      <c r="A63">
        <v>0.4</v>
      </c>
      <c r="B63" s="28" t="e">
        <v>#N/A</v>
      </c>
      <c r="C63" s="28" t="e">
        <v>#N/A</v>
      </c>
      <c r="D63" s="28" t="e">
        <v>#N/A</v>
      </c>
      <c r="E63" s="28" t="e">
        <v>#N/A</v>
      </c>
      <c r="F63" s="28" t="e">
        <v>#N/A</v>
      </c>
      <c r="G63" s="28" t="e">
        <v>#N/A</v>
      </c>
      <c r="H63" s="27">
        <v>87.679999999999993</v>
      </c>
      <c r="I63" s="28" t="e">
        <v>#N/A</v>
      </c>
      <c r="J63" s="28" t="e">
        <v>#N/A</v>
      </c>
      <c r="K63" s="28" t="e">
        <v>#N/A</v>
      </c>
      <c r="L63" s="28" t="e">
        <v>#N/A</v>
      </c>
      <c r="Q63">
        <v>0.4</v>
      </c>
      <c r="R63" s="28">
        <f>H63</f>
        <v>87.679999999999993</v>
      </c>
      <c r="S63" s="31">
        <v>82.4</v>
      </c>
    </row>
    <row r="64" spans="1:19" x14ac:dyDescent="0.75">
      <c r="A64">
        <v>0.3</v>
      </c>
      <c r="B64" s="28" t="e">
        <v>#N/A</v>
      </c>
      <c r="C64" s="28" t="e">
        <v>#N/A</v>
      </c>
      <c r="D64" s="28" t="e">
        <v>#N/A</v>
      </c>
      <c r="E64" s="28" t="e">
        <v>#N/A</v>
      </c>
      <c r="F64" s="28" t="e">
        <v>#N/A</v>
      </c>
      <c r="G64" s="28" t="e">
        <v>#N/A</v>
      </c>
      <c r="H64" s="28" t="e">
        <v>#N/A</v>
      </c>
      <c r="I64" s="27">
        <v>87.759999999999991</v>
      </c>
      <c r="J64" s="28" t="e">
        <v>#N/A</v>
      </c>
      <c r="K64" s="28" t="e">
        <v>#N/A</v>
      </c>
      <c r="L64" s="28" t="e">
        <v>#N/A</v>
      </c>
      <c r="Q64">
        <v>0.3</v>
      </c>
      <c r="R64" s="28">
        <f>I64</f>
        <v>87.759999999999991</v>
      </c>
      <c r="S64" s="31">
        <v>82.4</v>
      </c>
    </row>
    <row r="65" spans="1:19" x14ac:dyDescent="0.75">
      <c r="A65">
        <v>0.2</v>
      </c>
      <c r="B65" s="28" t="e">
        <v>#N/A</v>
      </c>
      <c r="C65" s="28" t="e">
        <v>#N/A</v>
      </c>
      <c r="D65" s="28" t="e">
        <v>#N/A</v>
      </c>
      <c r="E65" s="28" t="e">
        <v>#N/A</v>
      </c>
      <c r="F65" s="28" t="e">
        <v>#N/A</v>
      </c>
      <c r="G65" s="28" t="e">
        <v>#N/A</v>
      </c>
      <c r="H65" s="28" t="e">
        <v>#N/A</v>
      </c>
      <c r="I65" s="28" t="e">
        <v>#N/A</v>
      </c>
      <c r="J65" s="27">
        <v>87.839999999999989</v>
      </c>
      <c r="K65" s="28" t="e">
        <v>#N/A</v>
      </c>
      <c r="L65" s="28" t="e">
        <v>#N/A</v>
      </c>
      <c r="Q65">
        <v>0.2</v>
      </c>
      <c r="R65" s="28">
        <f>J65</f>
        <v>87.839999999999989</v>
      </c>
      <c r="S65" s="31">
        <v>82.4</v>
      </c>
    </row>
    <row r="66" spans="1:19" x14ac:dyDescent="0.75">
      <c r="A66">
        <v>0.1</v>
      </c>
      <c r="B66" s="28" t="e">
        <v>#N/A</v>
      </c>
      <c r="C66" s="28" t="e">
        <v>#N/A</v>
      </c>
      <c r="D66" s="28" t="e">
        <v>#N/A</v>
      </c>
      <c r="E66" s="28" t="e">
        <v>#N/A</v>
      </c>
      <c r="F66" s="28" t="e">
        <v>#N/A</v>
      </c>
      <c r="G66" s="28" t="e">
        <v>#N/A</v>
      </c>
      <c r="H66" s="28" t="e">
        <v>#N/A</v>
      </c>
      <c r="I66" s="28" t="e">
        <v>#N/A</v>
      </c>
      <c r="J66" s="28" t="e">
        <v>#N/A</v>
      </c>
      <c r="K66" s="27">
        <v>87.919999999999987</v>
      </c>
      <c r="L66" s="28" t="e">
        <v>#N/A</v>
      </c>
      <c r="Q66">
        <v>0.1</v>
      </c>
      <c r="R66" s="28">
        <f>K66</f>
        <v>87.919999999999987</v>
      </c>
      <c r="S66" s="31">
        <v>82.4</v>
      </c>
    </row>
    <row r="67" spans="1:19" x14ac:dyDescent="0.75">
      <c r="A67">
        <v>0</v>
      </c>
      <c r="B67" s="28" t="e">
        <v>#N/A</v>
      </c>
      <c r="C67" s="28" t="e">
        <v>#N/A</v>
      </c>
      <c r="D67" s="28" t="e">
        <v>#N/A</v>
      </c>
      <c r="E67" s="28" t="e">
        <v>#N/A</v>
      </c>
      <c r="F67" s="28" t="e">
        <v>#N/A</v>
      </c>
      <c r="G67" s="28" t="e">
        <v>#N/A</v>
      </c>
      <c r="H67" s="28" t="e">
        <v>#N/A</v>
      </c>
      <c r="I67" s="28" t="e">
        <v>#N/A</v>
      </c>
      <c r="J67" s="28" t="e">
        <v>#N/A</v>
      </c>
      <c r="K67" s="28" t="e">
        <v>#N/A</v>
      </c>
      <c r="L67" s="27">
        <v>87.999999999999986</v>
      </c>
      <c r="Q67">
        <v>0</v>
      </c>
      <c r="R67" s="28">
        <f>L67</f>
        <v>87.999999999999986</v>
      </c>
      <c r="S67" s="31">
        <v>82.4</v>
      </c>
    </row>
    <row r="1000" spans="189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89:204" x14ac:dyDescent="0.75">
      <c r="GG1001">
        <v>0</v>
      </c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30</v>
      </c>
      <c r="GN1001" s="2">
        <v>2</v>
      </c>
      <c r="GO1001" s="2">
        <v>1</v>
      </c>
      <c r="GP1001" s="2">
        <v>2</v>
      </c>
      <c r="GQ1001" s="2">
        <v>0</v>
      </c>
      <c r="GR1001" s="2">
        <v>0</v>
      </c>
      <c r="GS1001" s="2">
        <v>0</v>
      </c>
      <c r="GT1001" s="3">
        <v>26</v>
      </c>
      <c r="GU1001" s="3">
        <v>1</v>
      </c>
      <c r="GV1001" s="3" t="b">
        <v>1</v>
      </c>
    </row>
    <row r="1002" spans="189:204" x14ac:dyDescent="0.75">
      <c r="GG1002">
        <v>0</v>
      </c>
      <c r="GH1002" s="2">
        <v>1</v>
      </c>
      <c r="GL1002" s="2">
        <v>0</v>
      </c>
      <c r="GM1002" s="2" t="s">
        <v>30</v>
      </c>
      <c r="GN1002" s="2">
        <v>3</v>
      </c>
      <c r="GO1002" s="2">
        <v>3</v>
      </c>
      <c r="GP1002" s="2">
        <v>4</v>
      </c>
      <c r="GQ1002" s="2">
        <v>5</v>
      </c>
      <c r="GR1002" s="2">
        <v>0</v>
      </c>
      <c r="GS1002" s="2">
        <v>0</v>
      </c>
      <c r="GT1002" s="3">
        <v>14</v>
      </c>
      <c r="GU1002" s="3">
        <v>5</v>
      </c>
      <c r="GV1002" s="3" t="b">
        <v>1</v>
      </c>
    </row>
    <row r="1003" spans="189:204" x14ac:dyDescent="0.75">
      <c r="GG1003">
        <v>0</v>
      </c>
      <c r="GH1003" s="2">
        <v>2</v>
      </c>
      <c r="GL1003" s="2">
        <v>0</v>
      </c>
      <c r="GM1003" s="2" t="s">
        <v>30</v>
      </c>
      <c r="GN1003" s="2">
        <v>2</v>
      </c>
      <c r="GO1003" s="2">
        <v>6</v>
      </c>
      <c r="GP1003" s="2">
        <v>7</v>
      </c>
      <c r="GQ1003" s="2">
        <v>0</v>
      </c>
      <c r="GR1003" s="2">
        <v>0</v>
      </c>
      <c r="GS1003" s="2">
        <v>0</v>
      </c>
      <c r="GT1003" s="3">
        <v>39</v>
      </c>
      <c r="GU1003" s="3">
        <v>5</v>
      </c>
      <c r="GV1003" s="3" t="b">
        <v>1</v>
      </c>
    </row>
    <row r="1004" spans="189:204" x14ac:dyDescent="0.75">
      <c r="GG1004">
        <v>7</v>
      </c>
      <c r="GH1004">
        <v>3</v>
      </c>
      <c r="GL1004">
        <v>1</v>
      </c>
      <c r="GM1004" t="s">
        <v>30</v>
      </c>
      <c r="GN1004">
        <v>2</v>
      </c>
      <c r="GO1004">
        <v>8</v>
      </c>
      <c r="GP1004">
        <v>9</v>
      </c>
      <c r="GQ1004">
        <v>0</v>
      </c>
      <c r="GR1004">
        <v>0</v>
      </c>
      <c r="GS1004">
        <v>0</v>
      </c>
      <c r="GT1004">
        <v>4</v>
      </c>
      <c r="GU1004">
        <v>9</v>
      </c>
      <c r="GV1004" t="b">
        <v>1</v>
      </c>
    </row>
    <row r="1005" spans="189:204" x14ac:dyDescent="0.75">
      <c r="GG1005">
        <v>0</v>
      </c>
      <c r="GH1005">
        <v>4</v>
      </c>
      <c r="GL1005">
        <v>1</v>
      </c>
      <c r="GM1005" t="s">
        <v>30</v>
      </c>
      <c r="GN1005">
        <v>2</v>
      </c>
      <c r="GO1005">
        <v>10</v>
      </c>
      <c r="GP1005">
        <v>11</v>
      </c>
      <c r="GQ1005">
        <v>0</v>
      </c>
      <c r="GR1005">
        <v>0</v>
      </c>
      <c r="GS1005">
        <v>0</v>
      </c>
      <c r="GT1005">
        <v>14</v>
      </c>
      <c r="GU1005">
        <v>9</v>
      </c>
      <c r="GV1005" t="b">
        <v>1</v>
      </c>
    </row>
    <row r="1006" spans="189:204" x14ac:dyDescent="0.75">
      <c r="GG1006">
        <v>0</v>
      </c>
      <c r="GH1006">
        <v>5</v>
      </c>
      <c r="GL1006">
        <v>1</v>
      </c>
      <c r="GM1006" t="s">
        <v>30</v>
      </c>
      <c r="GN1006">
        <v>2</v>
      </c>
      <c r="GO1006">
        <v>12</v>
      </c>
      <c r="GP1006">
        <v>13</v>
      </c>
      <c r="GQ1006">
        <v>0</v>
      </c>
      <c r="GR1006">
        <v>0</v>
      </c>
      <c r="GS1006">
        <v>0</v>
      </c>
      <c r="GT1006">
        <v>24</v>
      </c>
      <c r="GU1006">
        <v>9</v>
      </c>
      <c r="GV1006" t="b">
        <v>1</v>
      </c>
    </row>
    <row r="1007" spans="189:204" x14ac:dyDescent="0.75">
      <c r="GG1007">
        <v>0</v>
      </c>
      <c r="GH1007">
        <v>6</v>
      </c>
      <c r="GL1007">
        <v>2</v>
      </c>
      <c r="GM1007" t="s">
        <v>30</v>
      </c>
      <c r="GN1007">
        <v>2</v>
      </c>
      <c r="GO1007">
        <v>14</v>
      </c>
      <c r="GP1007">
        <v>15</v>
      </c>
      <c r="GQ1007">
        <v>0</v>
      </c>
      <c r="GR1007">
        <v>0</v>
      </c>
      <c r="GS1007">
        <v>0</v>
      </c>
      <c r="GT1007">
        <v>34</v>
      </c>
      <c r="GU1007">
        <v>9</v>
      </c>
      <c r="GV1007" t="b">
        <v>1</v>
      </c>
    </row>
    <row r="1008" spans="189:204" x14ac:dyDescent="0.75">
      <c r="GG1008">
        <v>0</v>
      </c>
      <c r="GH1008">
        <v>7</v>
      </c>
      <c r="GL1008">
        <v>2</v>
      </c>
      <c r="GM1008" t="s">
        <v>30</v>
      </c>
      <c r="GN1008">
        <v>2</v>
      </c>
      <c r="GO1008">
        <v>16</v>
      </c>
      <c r="GP1008">
        <v>17</v>
      </c>
      <c r="GQ1008">
        <v>0</v>
      </c>
      <c r="GR1008">
        <v>0</v>
      </c>
      <c r="GS1008">
        <v>0</v>
      </c>
      <c r="GT1008">
        <v>44</v>
      </c>
      <c r="GU1008">
        <v>9</v>
      </c>
      <c r="GV1008" t="b">
        <v>1</v>
      </c>
    </row>
    <row r="1009" spans="189:204" x14ac:dyDescent="0.75">
      <c r="GG1009">
        <v>16</v>
      </c>
      <c r="GH1009">
        <v>8</v>
      </c>
      <c r="GL1009">
        <v>3</v>
      </c>
      <c r="GM1009" t="s">
        <v>27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</v>
      </c>
      <c r="GU1009">
        <v>13</v>
      </c>
      <c r="GV1009" t="b">
        <v>1</v>
      </c>
    </row>
    <row r="1010" spans="189:204" x14ac:dyDescent="0.75">
      <c r="GG1010">
        <v>17</v>
      </c>
      <c r="GH1010">
        <v>9</v>
      </c>
      <c r="GL1010">
        <v>3</v>
      </c>
      <c r="GM1010" t="s">
        <v>27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7</v>
      </c>
      <c r="GU1010">
        <v>13</v>
      </c>
      <c r="GV1010" t="b">
        <v>1</v>
      </c>
    </row>
    <row r="1011" spans="189:204" x14ac:dyDescent="0.75">
      <c r="GG1011">
        <v>0</v>
      </c>
      <c r="GH1011">
        <v>10</v>
      </c>
      <c r="GL1011">
        <v>4</v>
      </c>
      <c r="GM1011" t="s">
        <v>27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12</v>
      </c>
      <c r="GU1011">
        <v>13</v>
      </c>
      <c r="GV1011" t="b">
        <v>1</v>
      </c>
    </row>
    <row r="1012" spans="189:204" x14ac:dyDescent="0.75">
      <c r="GG1012">
        <v>0</v>
      </c>
      <c r="GH1012">
        <v>11</v>
      </c>
      <c r="GL1012">
        <v>4</v>
      </c>
      <c r="GM1012" t="s">
        <v>27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17</v>
      </c>
      <c r="GU1012">
        <v>13</v>
      </c>
      <c r="GV1012" t="b">
        <v>1</v>
      </c>
    </row>
    <row r="1013" spans="189:204" x14ac:dyDescent="0.75">
      <c r="GG1013">
        <v>0</v>
      </c>
      <c r="GH1013">
        <v>12</v>
      </c>
      <c r="GL1013">
        <v>5</v>
      </c>
      <c r="GM1013" t="s">
        <v>27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22</v>
      </c>
      <c r="GU1013">
        <v>13</v>
      </c>
      <c r="GV1013" t="b">
        <v>1</v>
      </c>
    </row>
    <row r="1014" spans="189:204" x14ac:dyDescent="0.75">
      <c r="GG1014">
        <v>0</v>
      </c>
      <c r="GH1014">
        <v>13</v>
      </c>
      <c r="GL1014">
        <v>5</v>
      </c>
      <c r="GM1014" t="s">
        <v>27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27</v>
      </c>
      <c r="GU1014">
        <v>13</v>
      </c>
      <c r="GV1014" t="b">
        <v>1</v>
      </c>
    </row>
    <row r="1015" spans="189:204" x14ac:dyDescent="0.75">
      <c r="GG1015">
        <v>0</v>
      </c>
      <c r="GH1015">
        <v>14</v>
      </c>
      <c r="GL1015">
        <v>6</v>
      </c>
      <c r="GM1015" t="s">
        <v>27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32</v>
      </c>
      <c r="GU1015">
        <v>13</v>
      </c>
      <c r="GV1015" t="b">
        <v>1</v>
      </c>
    </row>
    <row r="1016" spans="189:204" x14ac:dyDescent="0.75">
      <c r="GG1016">
        <v>0</v>
      </c>
      <c r="GH1016">
        <v>15</v>
      </c>
      <c r="GL1016">
        <v>6</v>
      </c>
      <c r="GM1016" t="s">
        <v>27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37</v>
      </c>
      <c r="GU1016">
        <v>13</v>
      </c>
      <c r="GV1016" t="b">
        <v>1</v>
      </c>
    </row>
    <row r="1017" spans="189:204" x14ac:dyDescent="0.75">
      <c r="GH1017">
        <v>16</v>
      </c>
      <c r="GL1017">
        <v>7</v>
      </c>
      <c r="GM1017" t="s">
        <v>27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42</v>
      </c>
      <c r="GU1017">
        <v>13</v>
      </c>
      <c r="GV1017" t="b">
        <v>1</v>
      </c>
    </row>
    <row r="1018" spans="189:204" x14ac:dyDescent="0.75">
      <c r="GH1018">
        <v>17</v>
      </c>
      <c r="GL1018">
        <v>7</v>
      </c>
      <c r="GM1018" t="s">
        <v>27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47</v>
      </c>
      <c r="GU1018">
        <v>13</v>
      </c>
      <c r="GV1018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BF5D-B2BA-4171-AE32-5A6C90257F6D}">
  <dimension ref="A1:GV1011"/>
  <sheetViews>
    <sheetView zoomScale="65" zoomScaleNormal="100" workbookViewId="0">
      <selection activeCell="E5" sqref="E5"/>
    </sheetView>
  </sheetViews>
  <sheetFormatPr defaultColWidth="8.81640625" defaultRowHeight="14.75" x14ac:dyDescent="0.75"/>
  <cols>
    <col min="1" max="1" width="24.6796875" bestFit="1" customWidth="1"/>
    <col min="2" max="2" width="9.81640625" bestFit="1" customWidth="1"/>
    <col min="8" max="8" width="2.31640625" customWidth="1"/>
    <col min="9" max="9" width="3.81640625" customWidth="1"/>
    <col min="12" max="12" width="2.31640625" customWidth="1"/>
    <col min="13" max="13" width="3.81640625" customWidth="1"/>
    <col min="16" max="16" width="2.31640625" customWidth="1"/>
    <col min="17" max="17" width="3.81640625" customWidth="1"/>
    <col min="20" max="20" width="2.31640625" customWidth="1"/>
    <col min="21" max="21" width="3.81640625" customWidth="1"/>
    <col min="24" max="24" width="2.31640625" customWidth="1"/>
  </cols>
  <sheetData>
    <row r="1" spans="1:25" x14ac:dyDescent="0.75">
      <c r="A1" s="1" t="s">
        <v>0</v>
      </c>
      <c r="G1" s="1" t="s">
        <v>28</v>
      </c>
      <c r="V1" s="4">
        <f>$B$10</f>
        <v>0.505</v>
      </c>
      <c r="Y1" s="5" t="s">
        <v>29</v>
      </c>
    </row>
    <row r="2" spans="1:25" x14ac:dyDescent="0.75">
      <c r="A2" t="s">
        <v>8</v>
      </c>
      <c r="B2" s="14">
        <v>-6.5</v>
      </c>
      <c r="V2" t="s">
        <v>31</v>
      </c>
    </row>
    <row r="3" spans="1:25" x14ac:dyDescent="0.75">
      <c r="A3" s="1" t="s">
        <v>1</v>
      </c>
      <c r="C3" s="23" t="s">
        <v>68</v>
      </c>
      <c r="D3" s="23"/>
      <c r="E3" s="23"/>
      <c r="F3" s="23"/>
      <c r="G3" s="23"/>
      <c r="H3" s="23"/>
      <c r="R3" s="4">
        <f>1</f>
        <v>1</v>
      </c>
      <c r="Y3" s="31">
        <f>SUM(J10,N6,R6,V4)</f>
        <v>81.02</v>
      </c>
    </row>
    <row r="4" spans="1:25" x14ac:dyDescent="0.75">
      <c r="A4" t="s">
        <v>2</v>
      </c>
      <c r="B4" s="33">
        <f>'Lose the Trial Tree'!$F$9</f>
        <v>-20</v>
      </c>
      <c r="N4" t="s">
        <v>0</v>
      </c>
      <c r="R4" t="s">
        <v>4</v>
      </c>
      <c r="V4" s="4">
        <f>$B$9</f>
        <v>87.52</v>
      </c>
      <c r="W4" s="31">
        <f>Y3</f>
        <v>81.02</v>
      </c>
    </row>
    <row r="5" spans="1:25" x14ac:dyDescent="0.75">
      <c r="A5" t="s">
        <v>3</v>
      </c>
      <c r="B5" s="16">
        <v>0.46250000000000002</v>
      </c>
      <c r="D5" t="s">
        <v>67</v>
      </c>
      <c r="E5">
        <f>$G$15-'Main Tree'!$G$15</f>
        <v>14.337500000000002</v>
      </c>
    </row>
    <row r="6" spans="1:25" x14ac:dyDescent="0.75">
      <c r="A6" s="1" t="s">
        <v>4</v>
      </c>
      <c r="N6" s="11">
        <f>$B$2</f>
        <v>-6.5</v>
      </c>
      <c r="O6">
        <f>IF(ABS(1-(R3))&lt;=0.00001,R3*S6,NA())</f>
        <v>33.737599999999993</v>
      </c>
      <c r="R6" s="4">
        <v>0</v>
      </c>
      <c r="S6">
        <f>IF(ABS(1-(V1+V6))&lt;=0.00001,V1*W4+V6*W9,NA())</f>
        <v>33.737599999999993</v>
      </c>
      <c r="V6" s="4">
        <f>$B$21</f>
        <v>0.49500000000000005</v>
      </c>
    </row>
    <row r="7" spans="1:25" x14ac:dyDescent="0.75">
      <c r="A7" t="s">
        <v>3</v>
      </c>
      <c r="B7" s="16">
        <v>0.53749999999999998</v>
      </c>
      <c r="J7" s="4">
        <f>$B$7</f>
        <v>0.53749999999999998</v>
      </c>
      <c r="V7" t="s">
        <v>7</v>
      </c>
    </row>
    <row r="8" spans="1:25" x14ac:dyDescent="0.75">
      <c r="A8" s="1" t="s">
        <v>5</v>
      </c>
      <c r="J8" t="s">
        <v>66</v>
      </c>
      <c r="Y8" s="31">
        <f>SUM(J10,N6,R6,V9)</f>
        <v>-14.5</v>
      </c>
    </row>
    <row r="9" spans="1:25" x14ac:dyDescent="0.75">
      <c r="A9" t="s">
        <v>6</v>
      </c>
      <c r="B9" s="13">
        <f>'Win the Trial Tree'!$F$28</f>
        <v>87.52</v>
      </c>
      <c r="L9">
        <f>IF(K10=O6,1,IF(K10=O14,2))</f>
        <v>1</v>
      </c>
      <c r="V9" s="4">
        <f>$B$20</f>
        <v>-8</v>
      </c>
      <c r="W9" s="31">
        <f>Y8</f>
        <v>-14.5</v>
      </c>
    </row>
    <row r="10" spans="1:25" x14ac:dyDescent="0.75">
      <c r="A10" t="s">
        <v>3</v>
      </c>
      <c r="B10" s="13">
        <f>$B$12+$B$14*$B$16</f>
        <v>0.505</v>
      </c>
      <c r="J10" s="4">
        <v>0</v>
      </c>
      <c r="K10" s="31">
        <f>MAX(O6,O14)</f>
        <v>33.737599999999993</v>
      </c>
    </row>
    <row r="11" spans="1:25" x14ac:dyDescent="0.75">
      <c r="A11" s="1" t="s">
        <v>32</v>
      </c>
    </row>
    <row r="12" spans="1:25" x14ac:dyDescent="0.75">
      <c r="A12" t="s">
        <v>3</v>
      </c>
      <c r="B12" s="16">
        <v>0.1</v>
      </c>
      <c r="N12" t="s">
        <v>9</v>
      </c>
    </row>
    <row r="13" spans="1:25" x14ac:dyDescent="0.75">
      <c r="A13" s="1" t="s">
        <v>33</v>
      </c>
      <c r="Y13" s="31">
        <f>SUM(J10,N14)</f>
        <v>4.5</v>
      </c>
    </row>
    <row r="14" spans="1:25" x14ac:dyDescent="0.75">
      <c r="A14" t="s">
        <v>3</v>
      </c>
      <c r="B14" s="13">
        <f>1-$B$12</f>
        <v>0.9</v>
      </c>
      <c r="N14" s="11">
        <f>$B$69</f>
        <v>4.5</v>
      </c>
      <c r="O14" s="31">
        <f>Y13</f>
        <v>4.5</v>
      </c>
    </row>
    <row r="15" spans="1:25" x14ac:dyDescent="0.75">
      <c r="A15" s="1" t="s">
        <v>34</v>
      </c>
      <c r="G15">
        <f>IF(ABS(1-(J7+J18))&lt;=0.00001,J7*K10+J18*K21,NA())</f>
        <v>20.215209999999995</v>
      </c>
    </row>
    <row r="16" spans="1:25" x14ac:dyDescent="0.75">
      <c r="A16" t="s">
        <v>3</v>
      </c>
      <c r="B16" s="16">
        <v>0.45</v>
      </c>
      <c r="R16" s="4">
        <f>1</f>
        <v>1</v>
      </c>
    </row>
    <row r="17" spans="1:25" x14ac:dyDescent="0.75">
      <c r="A17" s="1" t="s">
        <v>36</v>
      </c>
      <c r="N17" t="s">
        <v>0</v>
      </c>
      <c r="R17" t="s">
        <v>1</v>
      </c>
    </row>
    <row r="18" spans="1:25" x14ac:dyDescent="0.75">
      <c r="A18" t="s">
        <v>3</v>
      </c>
      <c r="B18" s="13">
        <f>1-$B$16</f>
        <v>0.55000000000000004</v>
      </c>
      <c r="J18" s="4">
        <f>$B$5</f>
        <v>0.46250000000000002</v>
      </c>
      <c r="Y18" s="31">
        <f>SUM(J21,N19,R19)</f>
        <v>-26.5</v>
      </c>
    </row>
    <row r="19" spans="1:25" x14ac:dyDescent="0.75">
      <c r="A19" s="1" t="s">
        <v>7</v>
      </c>
      <c r="J19" t="s">
        <v>65</v>
      </c>
      <c r="N19" s="11">
        <f>$B$2</f>
        <v>-6.5</v>
      </c>
      <c r="O19">
        <f>IF(ABS(1-(R16))&lt;=0.00001,R16*S19,NA())</f>
        <v>-26.5</v>
      </c>
      <c r="R19" s="12">
        <f>$B$4</f>
        <v>-20</v>
      </c>
      <c r="S19" s="31">
        <f>Y18</f>
        <v>-26.5</v>
      </c>
    </row>
    <row r="20" spans="1:25" x14ac:dyDescent="0.75">
      <c r="A20" t="s">
        <v>2</v>
      </c>
      <c r="B20" s="13">
        <f>'Infringement Tree'!$N$19</f>
        <v>-8</v>
      </c>
      <c r="L20">
        <f>IF(K21=O19,1,IF(K21=O24,2))</f>
        <v>2</v>
      </c>
    </row>
    <row r="21" spans="1:25" x14ac:dyDescent="0.75">
      <c r="A21" t="s">
        <v>3</v>
      </c>
      <c r="B21" s="13">
        <f>$B$14*$B$18</f>
        <v>0.49500000000000005</v>
      </c>
      <c r="J21" s="4">
        <v>0</v>
      </c>
      <c r="K21" s="31">
        <f>MAX(O19,O24)</f>
        <v>4.5</v>
      </c>
    </row>
    <row r="22" spans="1:25" x14ac:dyDescent="0.75">
      <c r="A22" s="1" t="s">
        <v>47</v>
      </c>
      <c r="N22" t="s">
        <v>9</v>
      </c>
    </row>
    <row r="23" spans="1:25" x14ac:dyDescent="0.75">
      <c r="A23" s="1" t="s">
        <v>48</v>
      </c>
      <c r="Y23" s="31">
        <f>SUM(J21,N24)</f>
        <v>4.5</v>
      </c>
    </row>
    <row r="24" spans="1:25" x14ac:dyDescent="0.75">
      <c r="A24" t="s">
        <v>2</v>
      </c>
      <c r="B24" s="17">
        <v>-4</v>
      </c>
      <c r="N24" s="11">
        <f>$B$69</f>
        <v>4.5</v>
      </c>
      <c r="O24" s="31">
        <f>Y23</f>
        <v>4.5</v>
      </c>
    </row>
    <row r="25" spans="1:25" x14ac:dyDescent="0.75">
      <c r="A25" t="s">
        <v>3</v>
      </c>
      <c r="B25" s="16">
        <v>0.3</v>
      </c>
    </row>
    <row r="26" spans="1:25" x14ac:dyDescent="0.75">
      <c r="A26" s="1" t="s">
        <v>49</v>
      </c>
    </row>
    <row r="27" spans="1:25" x14ac:dyDescent="0.75">
      <c r="A27" t="s">
        <v>2</v>
      </c>
      <c r="B27" s="17">
        <v>-8</v>
      </c>
    </row>
    <row r="28" spans="1:25" x14ac:dyDescent="0.75">
      <c r="A28" t="s">
        <v>3</v>
      </c>
      <c r="B28" s="16">
        <v>0.4</v>
      </c>
    </row>
    <row r="29" spans="1:25" x14ac:dyDescent="0.75">
      <c r="A29" s="1" t="s">
        <v>50</v>
      </c>
    </row>
    <row r="30" spans="1:25" x14ac:dyDescent="0.75">
      <c r="A30" t="s">
        <v>2</v>
      </c>
      <c r="B30" s="17">
        <v>-12</v>
      </c>
    </row>
    <row r="31" spans="1:25" x14ac:dyDescent="0.75">
      <c r="A31" t="s">
        <v>3</v>
      </c>
      <c r="B31" s="16">
        <v>0.3</v>
      </c>
    </row>
    <row r="32" spans="1:25" x14ac:dyDescent="0.75">
      <c r="A32" s="1" t="s">
        <v>37</v>
      </c>
    </row>
    <row r="33" spans="1:2" x14ac:dyDescent="0.75">
      <c r="A33" t="s">
        <v>6</v>
      </c>
      <c r="B33" s="13">
        <f>'Win the Trial Tree'!$B$2</f>
        <v>87.999999999999986</v>
      </c>
    </row>
    <row r="34" spans="1:2" x14ac:dyDescent="0.75">
      <c r="A34" t="s">
        <v>3</v>
      </c>
      <c r="B34" s="16">
        <v>0.4</v>
      </c>
    </row>
    <row r="35" spans="1:2" x14ac:dyDescent="0.75">
      <c r="A35" s="1" t="s">
        <v>42</v>
      </c>
    </row>
    <row r="36" spans="1:2" x14ac:dyDescent="0.75">
      <c r="A36" t="s">
        <v>6</v>
      </c>
      <c r="B36" s="17">
        <v>50</v>
      </c>
    </row>
    <row r="37" spans="1:2" x14ac:dyDescent="0.75">
      <c r="A37" t="s">
        <v>3</v>
      </c>
      <c r="B37" s="16">
        <v>0.1</v>
      </c>
    </row>
    <row r="38" spans="1:2" x14ac:dyDescent="0.75">
      <c r="A38" s="1" t="s">
        <v>43</v>
      </c>
    </row>
    <row r="39" spans="1:2" x14ac:dyDescent="0.75">
      <c r="A39" t="s">
        <v>6</v>
      </c>
      <c r="B39" s="17">
        <v>30</v>
      </c>
    </row>
    <row r="40" spans="1:2" x14ac:dyDescent="0.75">
      <c r="A40" t="s">
        <v>3</v>
      </c>
      <c r="B40" s="16">
        <v>0.6</v>
      </c>
    </row>
    <row r="41" spans="1:2" x14ac:dyDescent="0.75">
      <c r="A41" s="1" t="s">
        <v>44</v>
      </c>
    </row>
    <row r="42" spans="1:2" x14ac:dyDescent="0.75">
      <c r="A42" t="s">
        <v>6</v>
      </c>
      <c r="B42" s="17">
        <v>10</v>
      </c>
    </row>
    <row r="43" spans="1:2" x14ac:dyDescent="0.75">
      <c r="A43" t="s">
        <v>3</v>
      </c>
      <c r="B43" s="16">
        <v>0.3</v>
      </c>
    </row>
    <row r="44" spans="1:2" x14ac:dyDescent="0.75">
      <c r="A44" s="1" t="s">
        <v>41</v>
      </c>
    </row>
    <row r="45" spans="1:2" x14ac:dyDescent="0.75">
      <c r="A45" t="s">
        <v>6</v>
      </c>
      <c r="B45" s="13">
        <f>'Win the Trial Tree'!$B$14</f>
        <v>87.2</v>
      </c>
    </row>
    <row r="46" spans="1:2" x14ac:dyDescent="0.75">
      <c r="A46" t="s">
        <v>3</v>
      </c>
      <c r="B46" s="16">
        <v>0.6</v>
      </c>
    </row>
    <row r="47" spans="1:2" x14ac:dyDescent="0.75">
      <c r="A47" s="1" t="s">
        <v>45</v>
      </c>
    </row>
    <row r="48" spans="1:2" x14ac:dyDescent="0.75">
      <c r="A48" t="s">
        <v>6</v>
      </c>
      <c r="B48" s="17">
        <v>27</v>
      </c>
    </row>
    <row r="49" spans="1:2" x14ac:dyDescent="0.75">
      <c r="A49" t="s">
        <v>3</v>
      </c>
      <c r="B49" s="16">
        <v>0.8</v>
      </c>
    </row>
    <row r="50" spans="1:2" x14ac:dyDescent="0.75">
      <c r="A50" s="1" t="s">
        <v>46</v>
      </c>
    </row>
    <row r="51" spans="1:2" x14ac:dyDescent="0.75">
      <c r="A51" t="s">
        <v>6</v>
      </c>
      <c r="B51" s="17">
        <v>18</v>
      </c>
    </row>
    <row r="52" spans="1:2" x14ac:dyDescent="0.75">
      <c r="A52" t="s">
        <v>3</v>
      </c>
      <c r="B52" s="16">
        <v>0.2</v>
      </c>
    </row>
    <row r="53" spans="1:2" x14ac:dyDescent="0.75">
      <c r="A53" s="1" t="s">
        <v>38</v>
      </c>
    </row>
    <row r="54" spans="1:2" x14ac:dyDescent="0.75">
      <c r="A54" t="s">
        <v>35</v>
      </c>
      <c r="B54" s="17">
        <v>90</v>
      </c>
    </row>
    <row r="55" spans="1:2" x14ac:dyDescent="0.75">
      <c r="A55" t="s">
        <v>3</v>
      </c>
      <c r="B55" s="16">
        <v>0.3</v>
      </c>
    </row>
    <row r="56" spans="1:2" x14ac:dyDescent="0.75">
      <c r="A56" s="1" t="s">
        <v>39</v>
      </c>
    </row>
    <row r="57" spans="1:2" x14ac:dyDescent="0.75">
      <c r="A57" t="s">
        <v>35</v>
      </c>
      <c r="B57" s="17">
        <v>50</v>
      </c>
    </row>
    <row r="58" spans="1:2" x14ac:dyDescent="0.75">
      <c r="A58" t="s">
        <v>3</v>
      </c>
      <c r="B58" s="16">
        <v>0.7</v>
      </c>
    </row>
    <row r="59" spans="1:2" x14ac:dyDescent="0.75">
      <c r="A59" s="1" t="s">
        <v>51</v>
      </c>
    </row>
    <row r="60" spans="1:2" x14ac:dyDescent="0.75">
      <c r="A60" s="1" t="s">
        <v>48</v>
      </c>
    </row>
    <row r="61" spans="1:2" x14ac:dyDescent="0.75">
      <c r="A61" t="s">
        <v>2</v>
      </c>
      <c r="B61" s="17">
        <v>-10</v>
      </c>
    </row>
    <row r="62" spans="1:2" x14ac:dyDescent="0.75">
      <c r="A62" t="s">
        <v>3</v>
      </c>
      <c r="B62" s="16">
        <v>0.3</v>
      </c>
    </row>
    <row r="63" spans="1:2" x14ac:dyDescent="0.75">
      <c r="A63" s="1" t="s">
        <v>49</v>
      </c>
    </row>
    <row r="64" spans="1:2" x14ac:dyDescent="0.75">
      <c r="A64" t="s">
        <v>2</v>
      </c>
      <c r="B64" s="17">
        <v>-20</v>
      </c>
    </row>
    <row r="65" spans="1:2" x14ac:dyDescent="0.75">
      <c r="A65" t="s">
        <v>3</v>
      </c>
      <c r="B65" s="16">
        <v>0.4</v>
      </c>
    </row>
    <row r="66" spans="1:2" x14ac:dyDescent="0.75">
      <c r="A66" s="1" t="s">
        <v>50</v>
      </c>
    </row>
    <row r="67" spans="1:2" x14ac:dyDescent="0.75">
      <c r="A67" t="s">
        <v>2</v>
      </c>
      <c r="B67" s="17">
        <v>-30</v>
      </c>
    </row>
    <row r="68" spans="1:2" x14ac:dyDescent="0.75">
      <c r="A68" t="s">
        <v>3</v>
      </c>
      <c r="B68" s="16">
        <v>0.3</v>
      </c>
    </row>
    <row r="69" spans="1:2" x14ac:dyDescent="0.75">
      <c r="A69" s="1" t="s">
        <v>9</v>
      </c>
      <c r="B69" s="14">
        <v>4.5</v>
      </c>
    </row>
    <row r="1000" spans="189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89:204" x14ac:dyDescent="0.75">
      <c r="GG1001">
        <v>0</v>
      </c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30</v>
      </c>
      <c r="GN1001" s="2">
        <v>2</v>
      </c>
      <c r="GO1001" s="2">
        <v>7</v>
      </c>
      <c r="GP1001" s="2">
        <v>8</v>
      </c>
      <c r="GQ1001" s="2">
        <v>0</v>
      </c>
      <c r="GR1001" s="2">
        <v>0</v>
      </c>
      <c r="GS1001" s="2">
        <v>0</v>
      </c>
      <c r="GT1001" s="3">
        <v>13</v>
      </c>
      <c r="GU1001" s="3">
        <v>1</v>
      </c>
      <c r="GV1001" s="3" t="b">
        <v>1</v>
      </c>
    </row>
    <row r="1002" spans="189:204" x14ac:dyDescent="0.75">
      <c r="GG1002">
        <v>9</v>
      </c>
      <c r="GH1002" s="2">
        <v>1</v>
      </c>
      <c r="GK1002" s="4">
        <v>0</v>
      </c>
      <c r="GL1002" s="2">
        <v>7</v>
      </c>
      <c r="GM1002" s="2" t="s">
        <v>30</v>
      </c>
      <c r="GN1002" s="2">
        <v>1</v>
      </c>
      <c r="GO1002" s="2">
        <v>3</v>
      </c>
      <c r="GP1002" s="2">
        <v>0</v>
      </c>
      <c r="GQ1002" s="2">
        <v>0</v>
      </c>
      <c r="GR1002" s="2">
        <v>0</v>
      </c>
      <c r="GS1002" s="2">
        <v>0</v>
      </c>
      <c r="GT1002" s="3">
        <v>4</v>
      </c>
      <c r="GU1002" s="3">
        <v>9</v>
      </c>
      <c r="GV1002" s="3" t="b">
        <v>1</v>
      </c>
    </row>
    <row r="1003" spans="189:204" x14ac:dyDescent="0.75">
      <c r="GG1003">
        <v>10</v>
      </c>
      <c r="GH1003" s="2">
        <v>2</v>
      </c>
      <c r="GK1003" s="4">
        <v>0</v>
      </c>
      <c r="GL1003" s="2">
        <v>7</v>
      </c>
      <c r="GM1003" s="2" t="s">
        <v>27</v>
      </c>
      <c r="GN1003" s="2">
        <v>0</v>
      </c>
      <c r="GO1003" s="2">
        <v>0</v>
      </c>
      <c r="GP1003" s="2">
        <v>0</v>
      </c>
      <c r="GQ1003" s="2">
        <v>0</v>
      </c>
      <c r="GR1003" s="2">
        <v>0</v>
      </c>
      <c r="GS1003" s="2">
        <v>0</v>
      </c>
      <c r="GT1003" s="3">
        <v>12</v>
      </c>
      <c r="GU1003" s="3">
        <v>9</v>
      </c>
      <c r="GV1003" s="3" t="b">
        <v>1</v>
      </c>
    </row>
    <row r="1004" spans="189:204" x14ac:dyDescent="0.75">
      <c r="GG1004">
        <v>11</v>
      </c>
      <c r="GH1004">
        <v>3</v>
      </c>
      <c r="GL1004">
        <v>1</v>
      </c>
      <c r="GM1004" t="s">
        <v>30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4</v>
      </c>
      <c r="GU1004">
        <v>13</v>
      </c>
      <c r="GV1004" t="b">
        <v>1</v>
      </c>
    </row>
    <row r="1005" spans="189:204" x14ac:dyDescent="0.75">
      <c r="GG1005">
        <v>12</v>
      </c>
      <c r="GH1005">
        <v>4</v>
      </c>
      <c r="GL1005">
        <v>9</v>
      </c>
      <c r="GM1005" t="s">
        <v>27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17</v>
      </c>
      <c r="GU1005">
        <v>13</v>
      </c>
      <c r="GV1005" t="b">
        <v>1</v>
      </c>
    </row>
    <row r="1006" spans="189:204" x14ac:dyDescent="0.75">
      <c r="GG1006">
        <v>13</v>
      </c>
      <c r="GH1006">
        <v>5</v>
      </c>
      <c r="GL1006">
        <v>3</v>
      </c>
      <c r="GM1006" t="s">
        <v>27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2</v>
      </c>
      <c r="GU1006">
        <v>17</v>
      </c>
      <c r="GV1006" t="b">
        <v>1</v>
      </c>
    </row>
    <row r="1007" spans="189:204" x14ac:dyDescent="0.75">
      <c r="GG1007">
        <v>14</v>
      </c>
      <c r="GH1007">
        <v>6</v>
      </c>
      <c r="GL1007">
        <v>3</v>
      </c>
      <c r="GM1007" t="s">
        <v>27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7</v>
      </c>
      <c r="GU1007">
        <v>17</v>
      </c>
      <c r="GV1007" t="b">
        <v>1</v>
      </c>
    </row>
    <row r="1008" spans="189:204" x14ac:dyDescent="0.75">
      <c r="GG1008">
        <v>8</v>
      </c>
      <c r="GH1008">
        <v>7</v>
      </c>
      <c r="GL1008">
        <v>0</v>
      </c>
      <c r="GM1008" t="s">
        <v>26</v>
      </c>
      <c r="GN1008">
        <v>2</v>
      </c>
      <c r="GO1008">
        <v>1</v>
      </c>
      <c r="GP1008">
        <v>2</v>
      </c>
      <c r="GQ1008">
        <v>0</v>
      </c>
      <c r="GR1008">
        <v>0</v>
      </c>
      <c r="GS1008">
        <v>0</v>
      </c>
      <c r="GT1008">
        <v>8</v>
      </c>
      <c r="GU1008">
        <v>5</v>
      </c>
      <c r="GV1008" t="b">
        <v>1</v>
      </c>
    </row>
    <row r="1009" spans="189:204" x14ac:dyDescent="0.75">
      <c r="GG1009">
        <v>0</v>
      </c>
      <c r="GH1009">
        <v>8</v>
      </c>
      <c r="GL1009">
        <v>0</v>
      </c>
      <c r="GM1009" t="s">
        <v>26</v>
      </c>
      <c r="GN1009">
        <v>2</v>
      </c>
      <c r="GO1009">
        <v>9</v>
      </c>
      <c r="GP1009">
        <v>10</v>
      </c>
      <c r="GQ1009">
        <v>0</v>
      </c>
      <c r="GR1009">
        <v>0</v>
      </c>
      <c r="GS1009">
        <v>0</v>
      </c>
      <c r="GT1009">
        <v>19</v>
      </c>
      <c r="GU1009">
        <v>5</v>
      </c>
      <c r="GV1009" t="b">
        <v>1</v>
      </c>
    </row>
    <row r="1010" spans="189:204" x14ac:dyDescent="0.75">
      <c r="GH1010">
        <v>9</v>
      </c>
      <c r="GK1010" s="4">
        <v>0</v>
      </c>
      <c r="GL1010">
        <v>8</v>
      </c>
      <c r="GM1010" s="2" t="s">
        <v>30</v>
      </c>
      <c r="GN1010" s="2">
        <v>1</v>
      </c>
      <c r="GO1010">
        <v>4</v>
      </c>
      <c r="GP1010">
        <v>0</v>
      </c>
      <c r="GQ1010">
        <v>0</v>
      </c>
      <c r="GR1010">
        <v>0</v>
      </c>
      <c r="GS1010">
        <v>0</v>
      </c>
      <c r="GT1010">
        <v>17</v>
      </c>
      <c r="GU1010">
        <v>9</v>
      </c>
      <c r="GV1010" t="b">
        <v>1</v>
      </c>
    </row>
    <row r="1011" spans="189:204" x14ac:dyDescent="0.75">
      <c r="GH1011">
        <v>10</v>
      </c>
      <c r="GK1011" s="4">
        <v>0</v>
      </c>
      <c r="GL1011">
        <v>8</v>
      </c>
      <c r="GM1011" s="2" t="s">
        <v>27</v>
      </c>
      <c r="GN1011" s="2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22</v>
      </c>
      <c r="GU1011">
        <v>9</v>
      </c>
      <c r="GV1011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1D22-5AE9-4AAF-BE3F-84A0A5835AA3}">
  <dimension ref="A1:GV1015"/>
  <sheetViews>
    <sheetView zoomScale="70" zoomScaleNormal="100" workbookViewId="0">
      <selection activeCell="F18" sqref="F18"/>
    </sheetView>
  </sheetViews>
  <sheetFormatPr defaultColWidth="8.81640625" defaultRowHeight="14.75" x14ac:dyDescent="0.75"/>
  <cols>
    <col min="1" max="1" width="24.6796875" bestFit="1" customWidth="1"/>
    <col min="2" max="2" width="9.81640625" bestFit="1" customWidth="1"/>
    <col min="8" max="8" width="2.31640625" customWidth="1"/>
    <col min="9" max="9" width="3.81640625" customWidth="1"/>
    <col min="12" max="12" width="2.31640625" customWidth="1"/>
    <col min="13" max="13" width="3.81640625" customWidth="1"/>
    <col min="16" max="16" width="2.31640625" customWidth="1"/>
    <col min="17" max="17" width="3.81640625" customWidth="1"/>
    <col min="20" max="20" width="2.31640625" customWidth="1"/>
    <col min="21" max="21" width="3.81640625" customWidth="1"/>
    <col min="24" max="24" width="2.31640625" customWidth="1"/>
  </cols>
  <sheetData>
    <row r="1" spans="1:25" x14ac:dyDescent="0.75">
      <c r="A1" s="1" t="s">
        <v>0</v>
      </c>
      <c r="G1" s="1" t="s">
        <v>28</v>
      </c>
      <c r="R1" s="4">
        <f>1</f>
        <v>1</v>
      </c>
      <c r="V1" s="4">
        <f>1</f>
        <v>1</v>
      </c>
      <c r="Y1" s="5" t="s">
        <v>29</v>
      </c>
    </row>
    <row r="2" spans="1:25" x14ac:dyDescent="0.75">
      <c r="A2" t="s">
        <v>8</v>
      </c>
      <c r="B2" s="14">
        <v>-6.5</v>
      </c>
      <c r="N2" t="s">
        <v>0</v>
      </c>
      <c r="R2" t="s">
        <v>4</v>
      </c>
      <c r="V2" t="s">
        <v>31</v>
      </c>
    </row>
    <row r="3" spans="1:25" x14ac:dyDescent="0.75">
      <c r="A3" s="1" t="s">
        <v>1</v>
      </c>
      <c r="C3" s="23" t="s">
        <v>81</v>
      </c>
      <c r="D3" s="23"/>
      <c r="E3" s="23"/>
      <c r="F3" s="23"/>
      <c r="G3" s="23"/>
      <c r="J3" s="4">
        <f>$B$7*$B$10</f>
        <v>0.2714375</v>
      </c>
      <c r="Y3" s="31">
        <f>SUM(J6,N4,R4,V4)</f>
        <v>81.02</v>
      </c>
    </row>
    <row r="4" spans="1:25" x14ac:dyDescent="0.75">
      <c r="A4" t="s">
        <v>2</v>
      </c>
      <c r="B4" s="33">
        <f>'Lose the Trial Tree'!$F$9</f>
        <v>-20</v>
      </c>
      <c r="C4" s="23" t="s">
        <v>80</v>
      </c>
      <c r="D4" s="23"/>
      <c r="E4" s="23"/>
      <c r="F4" s="23"/>
      <c r="G4" s="23"/>
      <c r="J4" t="s">
        <v>79</v>
      </c>
      <c r="N4" s="11">
        <f>$B$2</f>
        <v>-6.5</v>
      </c>
      <c r="O4">
        <f>IF(ABS(1-(R1))&lt;=0.00001,R1*S4,NA())</f>
        <v>81.02</v>
      </c>
      <c r="R4" s="4">
        <v>0</v>
      </c>
      <c r="S4">
        <f>IF(ABS(1-(V1))&lt;=0.00001,V1*W4,NA())</f>
        <v>81.02</v>
      </c>
      <c r="V4" s="4">
        <f>$B$9</f>
        <v>87.52</v>
      </c>
      <c r="W4" s="31">
        <f>Y3</f>
        <v>81.02</v>
      </c>
    </row>
    <row r="5" spans="1:25" x14ac:dyDescent="0.75">
      <c r="A5" t="s">
        <v>3</v>
      </c>
      <c r="B5" s="16">
        <v>0.46250000000000002</v>
      </c>
      <c r="L5">
        <f>IF(K6=O4,1,IF(K6=O9,2))</f>
        <v>1</v>
      </c>
    </row>
    <row r="6" spans="1:25" x14ac:dyDescent="0.75">
      <c r="A6" s="1" t="s">
        <v>4</v>
      </c>
      <c r="D6" t="s">
        <v>67</v>
      </c>
      <c r="E6">
        <f>$G$16-'Main Tree'!$G$15</f>
        <v>19.392687500000005</v>
      </c>
      <c r="J6" s="4">
        <v>0</v>
      </c>
      <c r="K6" s="31">
        <f>MAX(O4,O9)</f>
        <v>81.02</v>
      </c>
    </row>
    <row r="7" spans="1:25" x14ac:dyDescent="0.75">
      <c r="A7" t="s">
        <v>3</v>
      </c>
      <c r="B7" s="16">
        <v>0.53749999999999998</v>
      </c>
      <c r="N7" t="s">
        <v>9</v>
      </c>
    </row>
    <row r="8" spans="1:25" x14ac:dyDescent="0.75">
      <c r="A8" s="1" t="s">
        <v>5</v>
      </c>
      <c r="Y8" s="31">
        <f>SUM(J6,N9)</f>
        <v>4.5</v>
      </c>
    </row>
    <row r="9" spans="1:25" x14ac:dyDescent="0.75">
      <c r="A9" t="s">
        <v>6</v>
      </c>
      <c r="B9" s="13">
        <f>'Win the Trial Tree'!$F$28</f>
        <v>87.52</v>
      </c>
      <c r="N9" s="11">
        <f>$B$69</f>
        <v>4.5</v>
      </c>
      <c r="O9" s="31">
        <f>Y8</f>
        <v>4.5</v>
      </c>
    </row>
    <row r="10" spans="1:25" x14ac:dyDescent="0.75">
      <c r="A10" t="s">
        <v>3</v>
      </c>
      <c r="B10" s="13">
        <f>$B$12+$B$14*$B$16</f>
        <v>0.505</v>
      </c>
    </row>
    <row r="11" spans="1:25" x14ac:dyDescent="0.75">
      <c r="A11" s="1" t="s">
        <v>32</v>
      </c>
      <c r="R11" s="4">
        <f>1</f>
        <v>1</v>
      </c>
    </row>
    <row r="12" spans="1:25" x14ac:dyDescent="0.75">
      <c r="A12" t="s">
        <v>3</v>
      </c>
      <c r="B12" s="16">
        <v>0.1</v>
      </c>
      <c r="N12" t="s">
        <v>0</v>
      </c>
      <c r="R12" t="s">
        <v>1</v>
      </c>
    </row>
    <row r="13" spans="1:25" x14ac:dyDescent="0.75">
      <c r="A13" s="1" t="s">
        <v>33</v>
      </c>
      <c r="J13" s="4">
        <f>$B$5</f>
        <v>0.46250000000000002</v>
      </c>
      <c r="Y13" s="31">
        <f>SUM(J16,N14,R14)</f>
        <v>-26.5</v>
      </c>
    </row>
    <row r="14" spans="1:25" x14ac:dyDescent="0.75">
      <c r="A14" t="s">
        <v>3</v>
      </c>
      <c r="B14" s="13">
        <f>1-$B$12</f>
        <v>0.9</v>
      </c>
      <c r="J14" t="s">
        <v>65</v>
      </c>
      <c r="N14" s="11">
        <f>$B$2</f>
        <v>-6.5</v>
      </c>
      <c r="O14">
        <f>IF(ABS(1-(R11))&lt;=0.00001,R11*S14,NA())</f>
        <v>-26.5</v>
      </c>
      <c r="R14" s="12">
        <f>$B$4</f>
        <v>-20</v>
      </c>
      <c r="S14" s="31">
        <f>Y13</f>
        <v>-26.5</v>
      </c>
    </row>
    <row r="15" spans="1:25" x14ac:dyDescent="0.75">
      <c r="A15" s="1" t="s">
        <v>34</v>
      </c>
      <c r="L15">
        <f>IF(K16=O14,1,IF(K16=O19,2))</f>
        <v>2</v>
      </c>
    </row>
    <row r="16" spans="1:25" x14ac:dyDescent="0.75">
      <c r="A16" t="s">
        <v>3</v>
      </c>
      <c r="B16" s="16">
        <v>0.45</v>
      </c>
      <c r="G16">
        <f>IF(ABS(1-(J3+J13+J23))&lt;=0.00001,J3*K6+J13*K16+J23*K26,NA())</f>
        <v>25.270397499999998</v>
      </c>
      <c r="J16" s="4">
        <v>0</v>
      </c>
      <c r="K16">
        <f>MAX(O14,O19)</f>
        <v>4.5</v>
      </c>
    </row>
    <row r="17" spans="1:25" x14ac:dyDescent="0.75">
      <c r="A17" s="1" t="s">
        <v>36</v>
      </c>
      <c r="N17" t="s">
        <v>9</v>
      </c>
    </row>
    <row r="18" spans="1:25" x14ac:dyDescent="0.75">
      <c r="A18" t="s">
        <v>3</v>
      </c>
      <c r="B18" s="13">
        <f>1-$B$16</f>
        <v>0.55000000000000004</v>
      </c>
      <c r="Y18" s="31">
        <f>SUM(J16,N19)</f>
        <v>4.5</v>
      </c>
    </row>
    <row r="19" spans="1:25" x14ac:dyDescent="0.75">
      <c r="A19" s="1" t="s">
        <v>7</v>
      </c>
      <c r="N19" s="11">
        <f>$B$69</f>
        <v>4.5</v>
      </c>
      <c r="O19" s="31">
        <f>Y18</f>
        <v>4.5</v>
      </c>
    </row>
    <row r="20" spans="1:25" x14ac:dyDescent="0.75">
      <c r="A20" t="s">
        <v>2</v>
      </c>
      <c r="B20" s="13">
        <f>'Infringement Tree'!$N$19</f>
        <v>-8</v>
      </c>
    </row>
    <row r="21" spans="1:25" x14ac:dyDescent="0.75">
      <c r="A21" t="s">
        <v>3</v>
      </c>
      <c r="B21" s="13">
        <f>$B$14*$B$18</f>
        <v>0.49500000000000005</v>
      </c>
      <c r="R21" s="4">
        <f>1</f>
        <v>1</v>
      </c>
      <c r="V21" s="4">
        <f>1</f>
        <v>1</v>
      </c>
    </row>
    <row r="22" spans="1:25" x14ac:dyDescent="0.75">
      <c r="A22" s="1" t="s">
        <v>47</v>
      </c>
      <c r="N22" t="s">
        <v>0</v>
      </c>
      <c r="R22" t="s">
        <v>4</v>
      </c>
      <c r="V22" t="s">
        <v>7</v>
      </c>
    </row>
    <row r="23" spans="1:25" x14ac:dyDescent="0.75">
      <c r="A23" s="1" t="s">
        <v>48</v>
      </c>
      <c r="J23" s="4">
        <f>$B$7*$B$21</f>
        <v>0.26606250000000004</v>
      </c>
      <c r="Y23" s="31">
        <f>SUM(J26,N24,R24,V24)</f>
        <v>-14.5</v>
      </c>
    </row>
    <row r="24" spans="1:25" x14ac:dyDescent="0.75">
      <c r="A24" t="s">
        <v>2</v>
      </c>
      <c r="B24" s="17">
        <v>-4</v>
      </c>
      <c r="J24" t="s">
        <v>78</v>
      </c>
      <c r="N24" s="11">
        <f>$B$2</f>
        <v>-6.5</v>
      </c>
      <c r="O24">
        <f>IF(ABS(1-(R21))&lt;=0.00001,R21*S24,NA())</f>
        <v>-14.5</v>
      </c>
      <c r="R24" s="4">
        <v>0</v>
      </c>
      <c r="S24">
        <f>IF(ABS(1-(V21))&lt;=0.00001,V21*W24,NA())</f>
        <v>-14.5</v>
      </c>
      <c r="V24" s="4">
        <f>$B$20</f>
        <v>-8</v>
      </c>
      <c r="W24" s="31">
        <f>Y23</f>
        <v>-14.5</v>
      </c>
    </row>
    <row r="25" spans="1:25" x14ac:dyDescent="0.75">
      <c r="A25" t="s">
        <v>3</v>
      </c>
      <c r="B25" s="16">
        <v>0.3</v>
      </c>
      <c r="L25">
        <f>IF(K26=O24,1,IF(K26=O29,2))</f>
        <v>2</v>
      </c>
    </row>
    <row r="26" spans="1:25" x14ac:dyDescent="0.75">
      <c r="A26" s="1" t="s">
        <v>49</v>
      </c>
      <c r="J26" s="4">
        <v>0</v>
      </c>
      <c r="K26" s="31">
        <f>MAX(O24,O29)</f>
        <v>4.5</v>
      </c>
    </row>
    <row r="27" spans="1:25" x14ac:dyDescent="0.75">
      <c r="A27" t="s">
        <v>2</v>
      </c>
      <c r="B27" s="17">
        <v>-8</v>
      </c>
      <c r="N27" t="s">
        <v>9</v>
      </c>
    </row>
    <row r="28" spans="1:25" x14ac:dyDescent="0.75">
      <c r="A28" t="s">
        <v>3</v>
      </c>
      <c r="B28" s="16">
        <v>0.4</v>
      </c>
      <c r="Y28" s="31">
        <f>SUM(J26,N29)</f>
        <v>4.5</v>
      </c>
    </row>
    <row r="29" spans="1:25" x14ac:dyDescent="0.75">
      <c r="A29" s="1" t="s">
        <v>50</v>
      </c>
      <c r="N29" s="11">
        <f>$B$69</f>
        <v>4.5</v>
      </c>
      <c r="O29" s="31">
        <f>Y28</f>
        <v>4.5</v>
      </c>
    </row>
    <row r="30" spans="1:25" x14ac:dyDescent="0.75">
      <c r="A30" t="s">
        <v>2</v>
      </c>
      <c r="B30" s="17">
        <v>-12</v>
      </c>
    </row>
    <row r="31" spans="1:25" x14ac:dyDescent="0.75">
      <c r="A31" t="s">
        <v>3</v>
      </c>
      <c r="B31" s="16">
        <v>0.3</v>
      </c>
    </row>
    <row r="32" spans="1:25" x14ac:dyDescent="0.75">
      <c r="A32" s="1" t="s">
        <v>37</v>
      </c>
    </row>
    <row r="33" spans="1:2" x14ac:dyDescent="0.75">
      <c r="A33" t="s">
        <v>6</v>
      </c>
      <c r="B33" s="13">
        <f>'Win the Trial Tree'!$B$2</f>
        <v>87.999999999999986</v>
      </c>
    </row>
    <row r="34" spans="1:2" x14ac:dyDescent="0.75">
      <c r="A34" t="s">
        <v>3</v>
      </c>
      <c r="B34" s="16">
        <v>0.4</v>
      </c>
    </row>
    <row r="35" spans="1:2" x14ac:dyDescent="0.75">
      <c r="A35" s="1" t="s">
        <v>42</v>
      </c>
    </row>
    <row r="36" spans="1:2" x14ac:dyDescent="0.75">
      <c r="A36" t="s">
        <v>6</v>
      </c>
      <c r="B36" s="17">
        <v>50</v>
      </c>
    </row>
    <row r="37" spans="1:2" x14ac:dyDescent="0.75">
      <c r="A37" t="s">
        <v>3</v>
      </c>
      <c r="B37" s="16">
        <v>0.1</v>
      </c>
    </row>
    <row r="38" spans="1:2" x14ac:dyDescent="0.75">
      <c r="A38" s="1" t="s">
        <v>43</v>
      </c>
    </row>
    <row r="39" spans="1:2" x14ac:dyDescent="0.75">
      <c r="A39" t="s">
        <v>6</v>
      </c>
      <c r="B39" s="17">
        <v>30</v>
      </c>
    </row>
    <row r="40" spans="1:2" x14ac:dyDescent="0.75">
      <c r="A40" t="s">
        <v>3</v>
      </c>
      <c r="B40" s="16">
        <v>0.6</v>
      </c>
    </row>
    <row r="41" spans="1:2" x14ac:dyDescent="0.75">
      <c r="A41" s="1" t="s">
        <v>44</v>
      </c>
    </row>
    <row r="42" spans="1:2" x14ac:dyDescent="0.75">
      <c r="A42" t="s">
        <v>6</v>
      </c>
      <c r="B42" s="17">
        <v>10</v>
      </c>
    </row>
    <row r="43" spans="1:2" x14ac:dyDescent="0.75">
      <c r="A43" t="s">
        <v>3</v>
      </c>
      <c r="B43" s="16">
        <v>0.3</v>
      </c>
    </row>
    <row r="44" spans="1:2" x14ac:dyDescent="0.75">
      <c r="A44" s="1" t="s">
        <v>41</v>
      </c>
    </row>
    <row r="45" spans="1:2" x14ac:dyDescent="0.75">
      <c r="A45" t="s">
        <v>6</v>
      </c>
      <c r="B45" s="13">
        <f>'Win the Trial Tree'!$B$14</f>
        <v>87.2</v>
      </c>
    </row>
    <row r="46" spans="1:2" x14ac:dyDescent="0.75">
      <c r="A46" t="s">
        <v>3</v>
      </c>
      <c r="B46" s="16">
        <v>0.6</v>
      </c>
    </row>
    <row r="47" spans="1:2" x14ac:dyDescent="0.75">
      <c r="A47" s="1" t="s">
        <v>45</v>
      </c>
    </row>
    <row r="48" spans="1:2" x14ac:dyDescent="0.75">
      <c r="A48" t="s">
        <v>6</v>
      </c>
      <c r="B48" s="17">
        <v>27</v>
      </c>
    </row>
    <row r="49" spans="1:2" x14ac:dyDescent="0.75">
      <c r="A49" t="s">
        <v>3</v>
      </c>
      <c r="B49" s="16">
        <v>0.8</v>
      </c>
    </row>
    <row r="50" spans="1:2" x14ac:dyDescent="0.75">
      <c r="A50" s="1" t="s">
        <v>46</v>
      </c>
    </row>
    <row r="51" spans="1:2" x14ac:dyDescent="0.75">
      <c r="A51" t="s">
        <v>6</v>
      </c>
      <c r="B51" s="17">
        <v>18</v>
      </c>
    </row>
    <row r="52" spans="1:2" x14ac:dyDescent="0.75">
      <c r="A52" t="s">
        <v>3</v>
      </c>
      <c r="B52" s="16">
        <v>0.2</v>
      </c>
    </row>
    <row r="53" spans="1:2" x14ac:dyDescent="0.75">
      <c r="A53" s="1" t="s">
        <v>38</v>
      </c>
    </row>
    <row r="54" spans="1:2" x14ac:dyDescent="0.75">
      <c r="A54" t="s">
        <v>35</v>
      </c>
      <c r="B54" s="17">
        <v>90</v>
      </c>
    </row>
    <row r="55" spans="1:2" x14ac:dyDescent="0.75">
      <c r="A55" t="s">
        <v>3</v>
      </c>
      <c r="B55" s="16">
        <v>0.3</v>
      </c>
    </row>
    <row r="56" spans="1:2" x14ac:dyDescent="0.75">
      <c r="A56" s="1" t="s">
        <v>39</v>
      </c>
    </row>
    <row r="57" spans="1:2" x14ac:dyDescent="0.75">
      <c r="A57" t="s">
        <v>35</v>
      </c>
      <c r="B57" s="17">
        <v>50</v>
      </c>
    </row>
    <row r="58" spans="1:2" x14ac:dyDescent="0.75">
      <c r="A58" t="s">
        <v>3</v>
      </c>
      <c r="B58" s="16">
        <v>0.7</v>
      </c>
    </row>
    <row r="59" spans="1:2" x14ac:dyDescent="0.75">
      <c r="A59" s="1" t="s">
        <v>51</v>
      </c>
    </row>
    <row r="60" spans="1:2" x14ac:dyDescent="0.75">
      <c r="A60" s="1" t="s">
        <v>48</v>
      </c>
    </row>
    <row r="61" spans="1:2" x14ac:dyDescent="0.75">
      <c r="A61" t="s">
        <v>2</v>
      </c>
      <c r="B61" s="17">
        <v>-10</v>
      </c>
    </row>
    <row r="62" spans="1:2" x14ac:dyDescent="0.75">
      <c r="A62" t="s">
        <v>3</v>
      </c>
      <c r="B62" s="16">
        <v>0.3</v>
      </c>
    </row>
    <row r="63" spans="1:2" x14ac:dyDescent="0.75">
      <c r="A63" s="1" t="s">
        <v>49</v>
      </c>
    </row>
    <row r="64" spans="1:2" x14ac:dyDescent="0.75">
      <c r="A64" t="s">
        <v>2</v>
      </c>
      <c r="B64" s="17">
        <v>-20</v>
      </c>
    </row>
    <row r="65" spans="1:2" x14ac:dyDescent="0.75">
      <c r="A65" t="s">
        <v>3</v>
      </c>
      <c r="B65" s="16">
        <v>0.4</v>
      </c>
    </row>
    <row r="66" spans="1:2" x14ac:dyDescent="0.75">
      <c r="A66" s="1" t="s">
        <v>50</v>
      </c>
    </row>
    <row r="67" spans="1:2" x14ac:dyDescent="0.75">
      <c r="A67" t="s">
        <v>2</v>
      </c>
      <c r="B67" s="17">
        <v>-30</v>
      </c>
    </row>
    <row r="68" spans="1:2" x14ac:dyDescent="0.75">
      <c r="A68" t="s">
        <v>3</v>
      </c>
      <c r="B68" s="16">
        <v>0.3</v>
      </c>
    </row>
    <row r="69" spans="1:2" x14ac:dyDescent="0.75">
      <c r="A69" s="1" t="s">
        <v>9</v>
      </c>
      <c r="B69" s="14">
        <v>4.5</v>
      </c>
    </row>
    <row r="1000" spans="189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89:204" x14ac:dyDescent="0.75">
      <c r="GG1001">
        <v>0</v>
      </c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30</v>
      </c>
      <c r="GN1001" s="2">
        <v>3</v>
      </c>
      <c r="GO1001" s="2">
        <v>7</v>
      </c>
      <c r="GP1001" s="2">
        <v>8</v>
      </c>
      <c r="GQ1001" s="2">
        <v>6</v>
      </c>
      <c r="GR1001" s="2">
        <v>0</v>
      </c>
      <c r="GS1001" s="2">
        <v>0</v>
      </c>
      <c r="GT1001" s="3">
        <v>14</v>
      </c>
      <c r="GU1001" s="3">
        <v>1</v>
      </c>
      <c r="GV1001" s="3" t="b">
        <v>1</v>
      </c>
    </row>
    <row r="1002" spans="189:204" x14ac:dyDescent="0.75">
      <c r="GG1002">
        <v>11</v>
      </c>
      <c r="GH1002" s="2">
        <v>1</v>
      </c>
      <c r="GK1002" s="4">
        <v>0</v>
      </c>
      <c r="GL1002" s="2">
        <v>7</v>
      </c>
      <c r="GM1002" s="2" t="s">
        <v>30</v>
      </c>
      <c r="GN1002" s="2">
        <v>1</v>
      </c>
      <c r="GO1002" s="2">
        <v>3</v>
      </c>
      <c r="GP1002" s="2">
        <v>0</v>
      </c>
      <c r="GQ1002" s="2">
        <v>0</v>
      </c>
      <c r="GR1002" s="2">
        <v>0</v>
      </c>
      <c r="GS1002" s="2">
        <v>0</v>
      </c>
      <c r="GT1002" s="3">
        <v>2</v>
      </c>
      <c r="GU1002" s="3">
        <v>9</v>
      </c>
      <c r="GV1002" s="3" t="b">
        <v>1</v>
      </c>
    </row>
    <row r="1003" spans="189:204" x14ac:dyDescent="0.75">
      <c r="GG1003">
        <v>0</v>
      </c>
      <c r="GH1003" s="2">
        <v>2</v>
      </c>
      <c r="GK1003" s="4">
        <v>0</v>
      </c>
      <c r="GL1003" s="2">
        <v>7</v>
      </c>
      <c r="GM1003" s="2" t="s">
        <v>27</v>
      </c>
      <c r="GN1003" s="2">
        <v>0</v>
      </c>
      <c r="GO1003" s="2">
        <v>0</v>
      </c>
      <c r="GP1003" s="2">
        <v>0</v>
      </c>
      <c r="GQ1003" s="2">
        <v>0</v>
      </c>
      <c r="GR1003" s="2">
        <v>0</v>
      </c>
      <c r="GS1003" s="2">
        <v>0</v>
      </c>
      <c r="GT1003" s="3">
        <v>7</v>
      </c>
      <c r="GU1003" s="3">
        <v>9</v>
      </c>
      <c r="GV1003" s="3" t="b">
        <v>1</v>
      </c>
    </row>
    <row r="1004" spans="189:204" x14ac:dyDescent="0.75">
      <c r="GG1004">
        <v>13</v>
      </c>
      <c r="GH1004">
        <v>3</v>
      </c>
      <c r="GL1004">
        <v>1</v>
      </c>
      <c r="GM1004" t="s">
        <v>30</v>
      </c>
      <c r="GN1004">
        <v>1</v>
      </c>
      <c r="GO1004">
        <v>5</v>
      </c>
      <c r="GP1004">
        <v>0</v>
      </c>
      <c r="GQ1004">
        <v>0</v>
      </c>
      <c r="GR1004">
        <v>0</v>
      </c>
      <c r="GS1004">
        <v>0</v>
      </c>
      <c r="GT1004">
        <v>2</v>
      </c>
      <c r="GU1004">
        <v>13</v>
      </c>
      <c r="GV1004" t="b">
        <v>1</v>
      </c>
    </row>
    <row r="1005" spans="189:204" x14ac:dyDescent="0.75">
      <c r="GG1005">
        <v>0</v>
      </c>
      <c r="GH1005">
        <v>4</v>
      </c>
      <c r="GL1005">
        <v>9</v>
      </c>
      <c r="GM1005" t="s">
        <v>27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12</v>
      </c>
      <c r="GU1005">
        <v>13</v>
      </c>
      <c r="GV1005" t="b">
        <v>1</v>
      </c>
    </row>
    <row r="1006" spans="189:204" x14ac:dyDescent="0.75">
      <c r="GG1006">
        <v>14</v>
      </c>
      <c r="GH1006">
        <v>5</v>
      </c>
      <c r="GL1006">
        <v>3</v>
      </c>
      <c r="GM1006" t="s">
        <v>27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2</v>
      </c>
      <c r="GU1006">
        <v>17</v>
      </c>
      <c r="GV1006" t="b">
        <v>1</v>
      </c>
    </row>
    <row r="1007" spans="189:204" x14ac:dyDescent="0.75">
      <c r="GG1007">
        <v>0</v>
      </c>
      <c r="GH1007">
        <v>6</v>
      </c>
      <c r="GL1007">
        <v>0</v>
      </c>
      <c r="GM1007" t="s">
        <v>26</v>
      </c>
      <c r="GN1007">
        <v>2</v>
      </c>
      <c r="GO1007">
        <v>11</v>
      </c>
      <c r="GP1007">
        <v>12</v>
      </c>
      <c r="GQ1007">
        <v>0</v>
      </c>
      <c r="GR1007">
        <v>0</v>
      </c>
      <c r="GS1007">
        <v>0</v>
      </c>
      <c r="GT1007">
        <v>24</v>
      </c>
      <c r="GU1007">
        <v>5</v>
      </c>
      <c r="GV1007" t="b">
        <v>1</v>
      </c>
    </row>
    <row r="1008" spans="189:204" x14ac:dyDescent="0.75">
      <c r="GG1008">
        <v>0</v>
      </c>
      <c r="GH1008">
        <v>7</v>
      </c>
      <c r="GL1008">
        <v>0</v>
      </c>
      <c r="GM1008" t="s">
        <v>26</v>
      </c>
      <c r="GN1008">
        <v>2</v>
      </c>
      <c r="GO1008">
        <v>1</v>
      </c>
      <c r="GP1008">
        <v>2</v>
      </c>
      <c r="GQ1008">
        <v>0</v>
      </c>
      <c r="GR1008">
        <v>0</v>
      </c>
      <c r="GS1008">
        <v>0</v>
      </c>
      <c r="GT1008">
        <v>4</v>
      </c>
      <c r="GU1008">
        <v>5</v>
      </c>
      <c r="GV1008" t="b">
        <v>1</v>
      </c>
    </row>
    <row r="1009" spans="189:204" x14ac:dyDescent="0.75">
      <c r="GG1009">
        <v>0</v>
      </c>
      <c r="GH1009">
        <v>8</v>
      </c>
      <c r="GL1009">
        <v>0</v>
      </c>
      <c r="GM1009" t="s">
        <v>26</v>
      </c>
      <c r="GN1009">
        <v>2</v>
      </c>
      <c r="GO1009">
        <v>9</v>
      </c>
      <c r="GP1009">
        <v>10</v>
      </c>
      <c r="GQ1009">
        <v>0</v>
      </c>
      <c r="GR1009">
        <v>0</v>
      </c>
      <c r="GS1009">
        <v>0</v>
      </c>
      <c r="GT1009">
        <v>14</v>
      </c>
      <c r="GU1009">
        <v>5</v>
      </c>
      <c r="GV1009" t="b">
        <v>1</v>
      </c>
    </row>
    <row r="1010" spans="189:204" x14ac:dyDescent="0.75">
      <c r="GG1010">
        <v>0</v>
      </c>
      <c r="GH1010">
        <v>9</v>
      </c>
      <c r="GK1010" s="4">
        <v>0</v>
      </c>
      <c r="GL1010">
        <v>8</v>
      </c>
      <c r="GM1010" s="2" t="s">
        <v>30</v>
      </c>
      <c r="GN1010" s="2">
        <v>1</v>
      </c>
      <c r="GO1010">
        <v>4</v>
      </c>
      <c r="GP1010">
        <v>0</v>
      </c>
      <c r="GQ1010">
        <v>0</v>
      </c>
      <c r="GR1010">
        <v>0</v>
      </c>
      <c r="GS1010">
        <v>0</v>
      </c>
      <c r="GT1010">
        <v>12</v>
      </c>
      <c r="GU1010">
        <v>9</v>
      </c>
      <c r="GV1010" t="b">
        <v>1</v>
      </c>
    </row>
    <row r="1011" spans="189:204" x14ac:dyDescent="0.75">
      <c r="GG1011">
        <v>0</v>
      </c>
      <c r="GH1011">
        <v>10</v>
      </c>
      <c r="GK1011" s="4">
        <v>0</v>
      </c>
      <c r="GL1011">
        <v>8</v>
      </c>
      <c r="GM1011" s="2" t="s">
        <v>27</v>
      </c>
      <c r="GN1011" s="2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17</v>
      </c>
      <c r="GU1011">
        <v>9</v>
      </c>
      <c r="GV1011" t="b">
        <v>1</v>
      </c>
    </row>
    <row r="1012" spans="189:204" x14ac:dyDescent="0.75">
      <c r="GG1012">
        <v>0</v>
      </c>
      <c r="GH1012">
        <v>11</v>
      </c>
      <c r="GK1012">
        <v>0</v>
      </c>
      <c r="GL1012">
        <v>6</v>
      </c>
      <c r="GM1012" s="2" t="s">
        <v>30</v>
      </c>
      <c r="GN1012" s="2">
        <v>1</v>
      </c>
      <c r="GO1012">
        <v>13</v>
      </c>
      <c r="GP1012">
        <v>0</v>
      </c>
      <c r="GQ1012">
        <v>0</v>
      </c>
      <c r="GR1012">
        <v>0</v>
      </c>
      <c r="GS1012">
        <v>0</v>
      </c>
      <c r="GT1012">
        <v>22</v>
      </c>
      <c r="GU1012">
        <v>9</v>
      </c>
      <c r="GV1012" t="b">
        <v>1</v>
      </c>
    </row>
    <row r="1013" spans="189:204" x14ac:dyDescent="0.75">
      <c r="GG1013">
        <v>0</v>
      </c>
      <c r="GH1013">
        <v>12</v>
      </c>
      <c r="GK1013">
        <v>0</v>
      </c>
      <c r="GL1013">
        <v>6</v>
      </c>
      <c r="GM1013" t="s">
        <v>27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27</v>
      </c>
      <c r="GU1013">
        <v>9</v>
      </c>
      <c r="GV1013" t="b">
        <v>1</v>
      </c>
    </row>
    <row r="1014" spans="189:204" x14ac:dyDescent="0.75">
      <c r="GH1014">
        <v>13</v>
      </c>
      <c r="GL1014">
        <v>11</v>
      </c>
      <c r="GM1014" t="s">
        <v>30</v>
      </c>
      <c r="GN1014">
        <v>1</v>
      </c>
      <c r="GO1014">
        <v>14</v>
      </c>
      <c r="GP1014">
        <v>0</v>
      </c>
      <c r="GQ1014">
        <v>0</v>
      </c>
      <c r="GR1014">
        <v>0</v>
      </c>
      <c r="GS1014">
        <v>0</v>
      </c>
      <c r="GT1014">
        <v>22</v>
      </c>
      <c r="GU1014">
        <v>13</v>
      </c>
      <c r="GV1014" t="b">
        <v>1</v>
      </c>
    </row>
    <row r="1015" spans="189:204" x14ac:dyDescent="0.75">
      <c r="GH1015">
        <v>14</v>
      </c>
      <c r="GL1015">
        <v>13</v>
      </c>
      <c r="GM1015" t="s">
        <v>27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22</v>
      </c>
      <c r="GU1015">
        <v>17</v>
      </c>
      <c r="GV1015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DDA7-C920-4516-AC10-96A50E52B938}">
  <dimension ref="A1:GV1013"/>
  <sheetViews>
    <sheetView zoomScale="82" zoomScaleNormal="100" workbookViewId="0">
      <selection activeCell="F12" sqref="F12"/>
    </sheetView>
  </sheetViews>
  <sheetFormatPr defaultColWidth="8.81640625" defaultRowHeight="14.75" x14ac:dyDescent="0.75"/>
  <cols>
    <col min="1" max="1" width="24.6796875" bestFit="1" customWidth="1"/>
    <col min="2" max="2" width="9.81640625" bestFit="1" customWidth="1"/>
    <col min="8" max="8" width="2.31640625" customWidth="1"/>
    <col min="9" max="9" width="3.81640625" customWidth="1"/>
    <col min="12" max="12" width="2.31640625" customWidth="1"/>
    <col min="13" max="13" width="3.81640625" customWidth="1"/>
    <col min="16" max="16" width="2.31640625" customWidth="1"/>
    <col min="17" max="17" width="3.81640625" customWidth="1"/>
    <col min="20" max="20" width="2.31640625" customWidth="1"/>
    <col min="21" max="21" width="3.81640625" customWidth="1"/>
    <col min="24" max="24" width="2.31640625" customWidth="1"/>
  </cols>
  <sheetData>
    <row r="1" spans="1:25" x14ac:dyDescent="0.75">
      <c r="A1" s="1" t="s">
        <v>0</v>
      </c>
      <c r="G1" s="1" t="s">
        <v>28</v>
      </c>
      <c r="R1" s="4">
        <f>$B$7</f>
        <v>0.53749999999999998</v>
      </c>
      <c r="V1" s="4">
        <f>1</f>
        <v>1</v>
      </c>
      <c r="Y1" s="5" t="s">
        <v>29</v>
      </c>
    </row>
    <row r="2" spans="1:25" x14ac:dyDescent="0.75">
      <c r="A2" t="s">
        <v>8</v>
      </c>
      <c r="B2" s="14">
        <v>-6.5</v>
      </c>
      <c r="R2" t="s">
        <v>4</v>
      </c>
      <c r="V2" t="s">
        <v>31</v>
      </c>
    </row>
    <row r="3" spans="1:25" x14ac:dyDescent="0.75">
      <c r="A3" s="1" t="s">
        <v>1</v>
      </c>
      <c r="C3" s="23" t="s">
        <v>72</v>
      </c>
      <c r="D3" s="23"/>
      <c r="E3" s="23"/>
      <c r="F3" s="23"/>
      <c r="G3" s="23"/>
      <c r="Y3" s="31">
        <f>SUM(J10,N6,R4,V4)</f>
        <v>81.02</v>
      </c>
    </row>
    <row r="4" spans="1:25" x14ac:dyDescent="0.75">
      <c r="A4" t="s">
        <v>2</v>
      </c>
      <c r="B4" s="33">
        <f>'Lose the Trial Tree'!$F$9</f>
        <v>-20</v>
      </c>
      <c r="N4" t="s">
        <v>0</v>
      </c>
      <c r="R4" s="4">
        <v>0</v>
      </c>
      <c r="S4">
        <f>IF(ABS(1-(V1))&lt;=0.00001,V1*W4,NA())</f>
        <v>81.02</v>
      </c>
      <c r="V4" s="4">
        <f>$B$9</f>
        <v>87.52</v>
      </c>
      <c r="W4" s="31">
        <f>Y3</f>
        <v>81.02</v>
      </c>
    </row>
    <row r="5" spans="1:25" x14ac:dyDescent="0.75">
      <c r="A5" t="s">
        <v>3</v>
      </c>
      <c r="B5" s="16">
        <v>0.46250000000000002</v>
      </c>
      <c r="D5" t="s">
        <v>67</v>
      </c>
      <c r="E5">
        <f>$G$17-'Main Tree'!$G$15</f>
        <v>12.152250000000006</v>
      </c>
    </row>
    <row r="6" spans="1:25" x14ac:dyDescent="0.75">
      <c r="A6" s="1" t="s">
        <v>4</v>
      </c>
      <c r="N6" s="11">
        <f>$B$2</f>
        <v>-6.5</v>
      </c>
      <c r="O6">
        <f>IF(ABS(1-(R1+R6))&lt;=0.00001,R1*S4+R6*S9,NA())</f>
        <v>31.291999999999994</v>
      </c>
      <c r="R6" s="4">
        <f>$B$5</f>
        <v>0.46250000000000002</v>
      </c>
    </row>
    <row r="7" spans="1:25" x14ac:dyDescent="0.75">
      <c r="A7" t="s">
        <v>3</v>
      </c>
      <c r="B7" s="16">
        <v>0.53749999999999998</v>
      </c>
      <c r="J7" s="4">
        <f>$B$10</f>
        <v>0.505</v>
      </c>
      <c r="R7" t="s">
        <v>71</v>
      </c>
    </row>
    <row r="8" spans="1:25" x14ac:dyDescent="0.75">
      <c r="A8" s="1" t="s">
        <v>5</v>
      </c>
      <c r="J8" t="s">
        <v>70</v>
      </c>
      <c r="Y8" s="31">
        <f>SUM(J10,N6,R9)</f>
        <v>-26.5</v>
      </c>
    </row>
    <row r="9" spans="1:25" x14ac:dyDescent="0.75">
      <c r="A9" t="s">
        <v>6</v>
      </c>
      <c r="B9" s="13">
        <f>'Win the Trial Tree'!$F$28</f>
        <v>87.52</v>
      </c>
      <c r="L9">
        <f>IF(K10=O6,1,IF(K10=O14,2))</f>
        <v>1</v>
      </c>
      <c r="R9" s="34">
        <f>$B$4</f>
        <v>-20</v>
      </c>
      <c r="S9" s="31">
        <f>Y8</f>
        <v>-26.5</v>
      </c>
    </row>
    <row r="10" spans="1:25" x14ac:dyDescent="0.75">
      <c r="A10" t="s">
        <v>3</v>
      </c>
      <c r="B10" s="13">
        <f>$B$12+$B$14*$B$16</f>
        <v>0.505</v>
      </c>
      <c r="J10" s="4">
        <v>0</v>
      </c>
      <c r="K10" s="31">
        <f>MAX(O6,O14)</f>
        <v>31.291999999999994</v>
      </c>
    </row>
    <row r="11" spans="1:25" x14ac:dyDescent="0.75">
      <c r="A11" s="1" t="s">
        <v>32</v>
      </c>
    </row>
    <row r="12" spans="1:25" x14ac:dyDescent="0.75">
      <c r="A12" t="s">
        <v>3</v>
      </c>
      <c r="B12" s="16">
        <v>0.1</v>
      </c>
      <c r="N12" t="s">
        <v>9</v>
      </c>
    </row>
    <row r="13" spans="1:25" x14ac:dyDescent="0.75">
      <c r="A13" s="1" t="s">
        <v>33</v>
      </c>
      <c r="Y13" s="31">
        <f>SUM(J10,N14)</f>
        <v>4.5</v>
      </c>
    </row>
    <row r="14" spans="1:25" x14ac:dyDescent="0.75">
      <c r="A14" t="s">
        <v>3</v>
      </c>
      <c r="B14" s="13">
        <f>1-$B$12</f>
        <v>0.9</v>
      </c>
      <c r="N14" s="11">
        <f>$B$69</f>
        <v>4.5</v>
      </c>
      <c r="O14" s="31">
        <f>Y13</f>
        <v>4.5</v>
      </c>
    </row>
    <row r="15" spans="1:25" x14ac:dyDescent="0.75">
      <c r="A15" s="1" t="s">
        <v>34</v>
      </c>
    </row>
    <row r="16" spans="1:25" x14ac:dyDescent="0.75">
      <c r="A16" t="s">
        <v>3</v>
      </c>
      <c r="B16" s="16">
        <v>0.45</v>
      </c>
      <c r="R16" s="4">
        <f>$B$7</f>
        <v>0.53749999999999998</v>
      </c>
      <c r="V16" s="4">
        <v>1</v>
      </c>
    </row>
    <row r="17" spans="1:25" x14ac:dyDescent="0.75">
      <c r="A17" s="1" t="s">
        <v>36</v>
      </c>
      <c r="G17">
        <f>IF(ABS(1-(J7+J22))&lt;=0.00001,J7*K10+J22*K25,NA())</f>
        <v>18.029959999999999</v>
      </c>
      <c r="R17" t="s">
        <v>4</v>
      </c>
      <c r="V17" t="s">
        <v>7</v>
      </c>
    </row>
    <row r="18" spans="1:25" x14ac:dyDescent="0.75">
      <c r="A18" t="s">
        <v>3</v>
      </c>
      <c r="B18" s="13">
        <f>1-$B$16</f>
        <v>0.55000000000000004</v>
      </c>
      <c r="Y18" s="31">
        <f>SUM(J25,N21,R19,V19)</f>
        <v>-14.5</v>
      </c>
    </row>
    <row r="19" spans="1:25" x14ac:dyDescent="0.75">
      <c r="A19" s="1" t="s">
        <v>7</v>
      </c>
      <c r="N19" t="s">
        <v>0</v>
      </c>
      <c r="R19" s="12">
        <v>0</v>
      </c>
      <c r="S19">
        <f>IF(ABS(1-(V16))&lt;=0.00001,V16*W19,NA())</f>
        <v>-14.5</v>
      </c>
      <c r="V19" s="4">
        <f>$B$20</f>
        <v>-8</v>
      </c>
      <c r="W19" s="31">
        <f>Y18</f>
        <v>-14.5</v>
      </c>
    </row>
    <row r="20" spans="1:25" x14ac:dyDescent="0.75">
      <c r="A20" t="s">
        <v>2</v>
      </c>
      <c r="B20" s="13">
        <f>'Infringement Tree'!$N$19</f>
        <v>-8</v>
      </c>
    </row>
    <row r="21" spans="1:25" x14ac:dyDescent="0.75">
      <c r="A21" t="s">
        <v>3</v>
      </c>
      <c r="B21" s="13">
        <f>$B$14*$B$18</f>
        <v>0.49500000000000005</v>
      </c>
      <c r="N21" s="11">
        <f>$B$2</f>
        <v>-6.5</v>
      </c>
      <c r="O21">
        <f>IF(ABS(1-(R16+R21))&lt;=0.00001,R16*S19+R21*S24,NA())</f>
        <v>-20.05</v>
      </c>
      <c r="R21" s="4">
        <f>$B$5</f>
        <v>0.46250000000000002</v>
      </c>
    </row>
    <row r="22" spans="1:25" x14ac:dyDescent="0.75">
      <c r="A22" s="1" t="s">
        <v>47</v>
      </c>
      <c r="J22" s="4">
        <f>$B$21</f>
        <v>0.49500000000000005</v>
      </c>
      <c r="R22" t="s">
        <v>1</v>
      </c>
    </row>
    <row r="23" spans="1:25" x14ac:dyDescent="0.75">
      <c r="A23" s="1" t="s">
        <v>48</v>
      </c>
      <c r="J23" t="s">
        <v>69</v>
      </c>
      <c r="Y23" s="31">
        <f>SUM(J25,N21,R24)</f>
        <v>-26.5</v>
      </c>
    </row>
    <row r="24" spans="1:25" x14ac:dyDescent="0.75">
      <c r="A24" t="s">
        <v>2</v>
      </c>
      <c r="B24" s="17">
        <v>-4</v>
      </c>
      <c r="L24">
        <f>IF(K25=O21,1,IF(K25=O29,2))</f>
        <v>2</v>
      </c>
      <c r="R24" s="34">
        <f>$B$4</f>
        <v>-20</v>
      </c>
      <c r="S24" s="31">
        <f>Y23</f>
        <v>-26.5</v>
      </c>
    </row>
    <row r="25" spans="1:25" x14ac:dyDescent="0.75">
      <c r="A25" t="s">
        <v>3</v>
      </c>
      <c r="B25" s="16">
        <v>0.3</v>
      </c>
      <c r="J25" s="4">
        <v>0</v>
      </c>
      <c r="K25">
        <f>MAX(O21,O29)</f>
        <v>4.5</v>
      </c>
    </row>
    <row r="26" spans="1:25" x14ac:dyDescent="0.75">
      <c r="A26" s="1" t="s">
        <v>49</v>
      </c>
    </row>
    <row r="27" spans="1:25" x14ac:dyDescent="0.75">
      <c r="A27" t="s">
        <v>2</v>
      </c>
      <c r="B27" s="17">
        <v>-8</v>
      </c>
      <c r="N27" t="s">
        <v>9</v>
      </c>
    </row>
    <row r="28" spans="1:25" x14ac:dyDescent="0.75">
      <c r="A28" t="s">
        <v>3</v>
      </c>
      <c r="B28" s="16">
        <v>0.4</v>
      </c>
      <c r="Y28" s="31">
        <f>SUM(J25,N29)</f>
        <v>4.5</v>
      </c>
    </row>
    <row r="29" spans="1:25" x14ac:dyDescent="0.75">
      <c r="A29" s="1" t="s">
        <v>50</v>
      </c>
      <c r="N29" s="11">
        <f>$B$69</f>
        <v>4.5</v>
      </c>
      <c r="O29" s="31">
        <f>Y28</f>
        <v>4.5</v>
      </c>
    </row>
    <row r="30" spans="1:25" x14ac:dyDescent="0.75">
      <c r="A30" t="s">
        <v>2</v>
      </c>
      <c r="B30" s="17">
        <v>-12</v>
      </c>
    </row>
    <row r="31" spans="1:25" x14ac:dyDescent="0.75">
      <c r="A31" t="s">
        <v>3</v>
      </c>
      <c r="B31" s="16">
        <v>0.3</v>
      </c>
    </row>
    <row r="32" spans="1:25" x14ac:dyDescent="0.75">
      <c r="A32" s="1" t="s">
        <v>37</v>
      </c>
    </row>
    <row r="33" spans="1:2" x14ac:dyDescent="0.75">
      <c r="A33" t="s">
        <v>6</v>
      </c>
      <c r="B33" s="13">
        <f>'Win the Trial Tree'!$B$2</f>
        <v>87.999999999999986</v>
      </c>
    </row>
    <row r="34" spans="1:2" x14ac:dyDescent="0.75">
      <c r="A34" t="s">
        <v>3</v>
      </c>
      <c r="B34" s="16">
        <v>0.4</v>
      </c>
    </row>
    <row r="35" spans="1:2" x14ac:dyDescent="0.75">
      <c r="A35" s="1" t="s">
        <v>42</v>
      </c>
    </row>
    <row r="36" spans="1:2" x14ac:dyDescent="0.75">
      <c r="A36" t="s">
        <v>6</v>
      </c>
      <c r="B36" s="17">
        <v>50</v>
      </c>
    </row>
    <row r="37" spans="1:2" x14ac:dyDescent="0.75">
      <c r="A37" t="s">
        <v>3</v>
      </c>
      <c r="B37" s="16">
        <v>0.1</v>
      </c>
    </row>
    <row r="38" spans="1:2" x14ac:dyDescent="0.75">
      <c r="A38" s="1" t="s">
        <v>43</v>
      </c>
    </row>
    <row r="39" spans="1:2" x14ac:dyDescent="0.75">
      <c r="A39" t="s">
        <v>6</v>
      </c>
      <c r="B39" s="17">
        <v>30</v>
      </c>
    </row>
    <row r="40" spans="1:2" x14ac:dyDescent="0.75">
      <c r="A40" t="s">
        <v>3</v>
      </c>
      <c r="B40" s="16">
        <v>0.6</v>
      </c>
    </row>
    <row r="41" spans="1:2" x14ac:dyDescent="0.75">
      <c r="A41" s="1" t="s">
        <v>44</v>
      </c>
    </row>
    <row r="42" spans="1:2" x14ac:dyDescent="0.75">
      <c r="A42" t="s">
        <v>6</v>
      </c>
      <c r="B42" s="17">
        <v>10</v>
      </c>
    </row>
    <row r="43" spans="1:2" x14ac:dyDescent="0.75">
      <c r="A43" t="s">
        <v>3</v>
      </c>
      <c r="B43" s="16">
        <v>0.3</v>
      </c>
    </row>
    <row r="44" spans="1:2" x14ac:dyDescent="0.75">
      <c r="A44" s="1" t="s">
        <v>41</v>
      </c>
    </row>
    <row r="45" spans="1:2" x14ac:dyDescent="0.75">
      <c r="A45" t="s">
        <v>6</v>
      </c>
      <c r="B45" s="13">
        <f>'Win the Trial Tree'!$B$14</f>
        <v>87.2</v>
      </c>
    </row>
    <row r="46" spans="1:2" x14ac:dyDescent="0.75">
      <c r="A46" t="s">
        <v>3</v>
      </c>
      <c r="B46" s="16">
        <v>0.6</v>
      </c>
    </row>
    <row r="47" spans="1:2" x14ac:dyDescent="0.75">
      <c r="A47" s="1" t="s">
        <v>45</v>
      </c>
    </row>
    <row r="48" spans="1:2" x14ac:dyDescent="0.75">
      <c r="A48" t="s">
        <v>6</v>
      </c>
      <c r="B48" s="17">
        <v>27</v>
      </c>
    </row>
    <row r="49" spans="1:2" x14ac:dyDescent="0.75">
      <c r="A49" t="s">
        <v>3</v>
      </c>
      <c r="B49" s="16">
        <v>0.8</v>
      </c>
    </row>
    <row r="50" spans="1:2" x14ac:dyDescent="0.75">
      <c r="A50" s="1" t="s">
        <v>46</v>
      </c>
    </row>
    <row r="51" spans="1:2" x14ac:dyDescent="0.75">
      <c r="A51" t="s">
        <v>6</v>
      </c>
      <c r="B51" s="17">
        <v>18</v>
      </c>
    </row>
    <row r="52" spans="1:2" x14ac:dyDescent="0.75">
      <c r="A52" t="s">
        <v>3</v>
      </c>
      <c r="B52" s="16">
        <v>0.2</v>
      </c>
    </row>
    <row r="53" spans="1:2" x14ac:dyDescent="0.75">
      <c r="A53" s="1" t="s">
        <v>38</v>
      </c>
    </row>
    <row r="54" spans="1:2" x14ac:dyDescent="0.75">
      <c r="A54" t="s">
        <v>35</v>
      </c>
      <c r="B54" s="17">
        <v>90</v>
      </c>
    </row>
    <row r="55" spans="1:2" x14ac:dyDescent="0.75">
      <c r="A55" t="s">
        <v>3</v>
      </c>
      <c r="B55" s="16">
        <v>0.3</v>
      </c>
    </row>
    <row r="56" spans="1:2" x14ac:dyDescent="0.75">
      <c r="A56" s="1" t="s">
        <v>39</v>
      </c>
    </row>
    <row r="57" spans="1:2" x14ac:dyDescent="0.75">
      <c r="A57" t="s">
        <v>35</v>
      </c>
      <c r="B57" s="17">
        <v>50</v>
      </c>
    </row>
    <row r="58" spans="1:2" x14ac:dyDescent="0.75">
      <c r="A58" t="s">
        <v>3</v>
      </c>
      <c r="B58" s="16">
        <v>0.7</v>
      </c>
    </row>
    <row r="59" spans="1:2" x14ac:dyDescent="0.75">
      <c r="A59" s="1" t="s">
        <v>51</v>
      </c>
    </row>
    <row r="60" spans="1:2" x14ac:dyDescent="0.75">
      <c r="A60" s="1" t="s">
        <v>48</v>
      </c>
    </row>
    <row r="61" spans="1:2" x14ac:dyDescent="0.75">
      <c r="A61" t="s">
        <v>2</v>
      </c>
      <c r="B61" s="17">
        <v>-10</v>
      </c>
    </row>
    <row r="62" spans="1:2" x14ac:dyDescent="0.75">
      <c r="A62" t="s">
        <v>3</v>
      </c>
      <c r="B62" s="16">
        <v>0.3</v>
      </c>
    </row>
    <row r="63" spans="1:2" x14ac:dyDescent="0.75">
      <c r="A63" s="1" t="s">
        <v>49</v>
      </c>
    </row>
    <row r="64" spans="1:2" x14ac:dyDescent="0.75">
      <c r="A64" t="s">
        <v>2</v>
      </c>
      <c r="B64" s="17">
        <v>-20</v>
      </c>
    </row>
    <row r="65" spans="1:2" x14ac:dyDescent="0.75">
      <c r="A65" t="s">
        <v>3</v>
      </c>
      <c r="B65" s="16">
        <v>0.4</v>
      </c>
    </row>
    <row r="66" spans="1:2" x14ac:dyDescent="0.75">
      <c r="A66" s="1" t="s">
        <v>50</v>
      </c>
    </row>
    <row r="67" spans="1:2" x14ac:dyDescent="0.75">
      <c r="A67" t="s">
        <v>2</v>
      </c>
      <c r="B67" s="17">
        <v>-30</v>
      </c>
    </row>
    <row r="68" spans="1:2" x14ac:dyDescent="0.75">
      <c r="A68" t="s">
        <v>3</v>
      </c>
      <c r="B68" s="16">
        <v>0.3</v>
      </c>
    </row>
    <row r="69" spans="1:2" x14ac:dyDescent="0.75">
      <c r="A69" s="1" t="s">
        <v>9</v>
      </c>
      <c r="B69" s="14">
        <v>4.5</v>
      </c>
    </row>
    <row r="1000" spans="189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89:204" x14ac:dyDescent="0.75">
      <c r="GG1001">
        <v>0</v>
      </c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30</v>
      </c>
      <c r="GN1001" s="2">
        <v>2</v>
      </c>
      <c r="GO1001" s="2">
        <v>7</v>
      </c>
      <c r="GP1001" s="2">
        <v>8</v>
      </c>
      <c r="GQ1001" s="2">
        <v>0</v>
      </c>
      <c r="GR1001" s="2">
        <v>0</v>
      </c>
      <c r="GS1001" s="2">
        <v>0</v>
      </c>
      <c r="GT1001" s="3">
        <v>15</v>
      </c>
      <c r="GU1001" s="3">
        <v>1</v>
      </c>
      <c r="GV1001" s="3" t="b">
        <v>1</v>
      </c>
    </row>
    <row r="1002" spans="189:204" x14ac:dyDescent="0.75">
      <c r="GG1002">
        <v>9</v>
      </c>
      <c r="GH1002" s="2">
        <v>1</v>
      </c>
      <c r="GK1002" s="4">
        <v>0</v>
      </c>
      <c r="GL1002" s="2">
        <v>7</v>
      </c>
      <c r="GM1002" s="2" t="s">
        <v>30</v>
      </c>
      <c r="GN1002" s="2">
        <v>2</v>
      </c>
      <c r="GO1002" s="2">
        <v>3</v>
      </c>
      <c r="GP1002" s="2">
        <v>11</v>
      </c>
      <c r="GQ1002" s="2">
        <v>0</v>
      </c>
      <c r="GR1002" s="2">
        <v>0</v>
      </c>
      <c r="GS1002" s="2">
        <v>0</v>
      </c>
      <c r="GT1002" s="3">
        <v>4</v>
      </c>
      <c r="GU1002" s="3">
        <v>9</v>
      </c>
      <c r="GV1002" s="3" t="b">
        <v>1</v>
      </c>
    </row>
    <row r="1003" spans="189:204" x14ac:dyDescent="0.75">
      <c r="GG1003">
        <v>10</v>
      </c>
      <c r="GH1003" s="2">
        <v>2</v>
      </c>
      <c r="GK1003" s="4">
        <v>0</v>
      </c>
      <c r="GL1003" s="2">
        <v>7</v>
      </c>
      <c r="GM1003" s="2" t="s">
        <v>27</v>
      </c>
      <c r="GN1003" s="2">
        <v>0</v>
      </c>
      <c r="GO1003" s="2">
        <v>0</v>
      </c>
      <c r="GP1003" s="2">
        <v>0</v>
      </c>
      <c r="GQ1003" s="2">
        <v>0</v>
      </c>
      <c r="GR1003" s="2">
        <v>0</v>
      </c>
      <c r="GS1003" s="2">
        <v>0</v>
      </c>
      <c r="GT1003" s="3">
        <v>12</v>
      </c>
      <c r="GU1003" s="3">
        <v>9</v>
      </c>
      <c r="GV1003" s="3" t="b">
        <v>1</v>
      </c>
    </row>
    <row r="1004" spans="189:204" x14ac:dyDescent="0.75">
      <c r="GG1004">
        <v>11</v>
      </c>
      <c r="GH1004">
        <v>3</v>
      </c>
      <c r="GL1004">
        <v>1</v>
      </c>
      <c r="GM1004" t="s">
        <v>30</v>
      </c>
      <c r="GN1004">
        <v>1</v>
      </c>
      <c r="GO1004">
        <v>5</v>
      </c>
      <c r="GP1004">
        <v>0</v>
      </c>
      <c r="GQ1004">
        <v>0</v>
      </c>
      <c r="GR1004">
        <v>0</v>
      </c>
      <c r="GS1004">
        <v>0</v>
      </c>
      <c r="GT1004">
        <v>2</v>
      </c>
      <c r="GU1004">
        <v>13</v>
      </c>
      <c r="GV1004" t="b">
        <v>1</v>
      </c>
    </row>
    <row r="1005" spans="189:204" x14ac:dyDescent="0.75">
      <c r="GG1005">
        <v>12</v>
      </c>
      <c r="GH1005">
        <v>4</v>
      </c>
      <c r="GL1005">
        <v>9</v>
      </c>
      <c r="GM1005" t="s">
        <v>30</v>
      </c>
      <c r="GN1005">
        <v>1</v>
      </c>
      <c r="GO1005">
        <v>12</v>
      </c>
      <c r="GP1005">
        <v>0</v>
      </c>
      <c r="GQ1005">
        <v>0</v>
      </c>
      <c r="GR1005">
        <v>0</v>
      </c>
      <c r="GS1005">
        <v>0</v>
      </c>
      <c r="GT1005">
        <v>17</v>
      </c>
      <c r="GU1005">
        <v>13</v>
      </c>
      <c r="GV1005" t="b">
        <v>1</v>
      </c>
    </row>
    <row r="1006" spans="189:204" x14ac:dyDescent="0.75">
      <c r="GG1006">
        <v>13</v>
      </c>
      <c r="GH1006">
        <v>5</v>
      </c>
      <c r="GL1006">
        <v>3</v>
      </c>
      <c r="GM1006" t="s">
        <v>27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2</v>
      </c>
      <c r="GU1006">
        <v>17</v>
      </c>
      <c r="GV1006" t="b">
        <v>1</v>
      </c>
    </row>
    <row r="1007" spans="189:204" x14ac:dyDescent="0.75">
      <c r="GG1007">
        <v>14</v>
      </c>
      <c r="GH1007">
        <v>6</v>
      </c>
      <c r="GL1007">
        <v>9</v>
      </c>
      <c r="GM1007" t="s">
        <v>27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22</v>
      </c>
      <c r="GU1007">
        <v>13</v>
      </c>
      <c r="GV1007" t="b">
        <v>1</v>
      </c>
    </row>
    <row r="1008" spans="189:204" x14ac:dyDescent="0.75">
      <c r="GG1008">
        <v>8</v>
      </c>
      <c r="GH1008">
        <v>7</v>
      </c>
      <c r="GL1008">
        <v>0</v>
      </c>
      <c r="GM1008" t="s">
        <v>26</v>
      </c>
      <c r="GN1008">
        <v>2</v>
      </c>
      <c r="GO1008">
        <v>1</v>
      </c>
      <c r="GP1008">
        <v>2</v>
      </c>
      <c r="GQ1008">
        <v>0</v>
      </c>
      <c r="GR1008">
        <v>0</v>
      </c>
      <c r="GS1008">
        <v>0</v>
      </c>
      <c r="GT1008">
        <v>8</v>
      </c>
      <c r="GU1008">
        <v>5</v>
      </c>
      <c r="GV1008" t="b">
        <v>1</v>
      </c>
    </row>
    <row r="1009" spans="189:204" x14ac:dyDescent="0.75">
      <c r="GG1009">
        <v>0</v>
      </c>
      <c r="GH1009">
        <v>8</v>
      </c>
      <c r="GL1009">
        <v>0</v>
      </c>
      <c r="GM1009" t="s">
        <v>26</v>
      </c>
      <c r="GN1009">
        <v>2</v>
      </c>
      <c r="GO1009">
        <v>9</v>
      </c>
      <c r="GP1009">
        <v>10</v>
      </c>
      <c r="GQ1009">
        <v>0</v>
      </c>
      <c r="GR1009">
        <v>0</v>
      </c>
      <c r="GS1009">
        <v>0</v>
      </c>
      <c r="GT1009">
        <v>23</v>
      </c>
      <c r="GU1009">
        <v>5</v>
      </c>
      <c r="GV1009" t="b">
        <v>1</v>
      </c>
    </row>
    <row r="1010" spans="189:204" x14ac:dyDescent="0.75">
      <c r="GH1010">
        <v>9</v>
      </c>
      <c r="GK1010" s="4">
        <v>0</v>
      </c>
      <c r="GL1010">
        <v>8</v>
      </c>
      <c r="GM1010" s="2" t="s">
        <v>30</v>
      </c>
      <c r="GN1010" s="2">
        <v>2</v>
      </c>
      <c r="GO1010">
        <v>4</v>
      </c>
      <c r="GP1010">
        <v>6</v>
      </c>
      <c r="GQ1010">
        <v>0</v>
      </c>
      <c r="GR1010">
        <v>0</v>
      </c>
      <c r="GS1010">
        <v>0</v>
      </c>
      <c r="GT1010">
        <v>19</v>
      </c>
      <c r="GU1010">
        <v>9</v>
      </c>
      <c r="GV1010" t="b">
        <v>1</v>
      </c>
    </row>
    <row r="1011" spans="189:204" x14ac:dyDescent="0.75">
      <c r="GH1011">
        <v>10</v>
      </c>
      <c r="GK1011" s="4">
        <v>0</v>
      </c>
      <c r="GL1011">
        <v>8</v>
      </c>
      <c r="GM1011" s="2" t="s">
        <v>27</v>
      </c>
      <c r="GN1011" s="2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27</v>
      </c>
      <c r="GU1011">
        <v>9</v>
      </c>
      <c r="GV1011" t="b">
        <v>1</v>
      </c>
    </row>
    <row r="1012" spans="189:204" x14ac:dyDescent="0.75">
      <c r="GH1012">
        <v>11</v>
      </c>
      <c r="GL1012">
        <v>1</v>
      </c>
      <c r="GM1012" t="s">
        <v>27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7</v>
      </c>
      <c r="GU1012">
        <v>13</v>
      </c>
      <c r="GV1012" t="b">
        <v>1</v>
      </c>
    </row>
    <row r="1013" spans="189:204" x14ac:dyDescent="0.75">
      <c r="GH1013">
        <v>12</v>
      </c>
      <c r="GL1013">
        <v>4</v>
      </c>
      <c r="GM1013" t="s">
        <v>27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17</v>
      </c>
      <c r="GU1013">
        <v>17</v>
      </c>
      <c r="GV1013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C972-18F2-4D48-81C1-4C9FD3A2FCF2}">
  <dimension ref="A1:GV1017"/>
  <sheetViews>
    <sheetView topLeftCell="A3" zoomScale="77" zoomScaleNormal="100" workbookViewId="0">
      <selection activeCell="B1" sqref="B1:B69"/>
    </sheetView>
  </sheetViews>
  <sheetFormatPr defaultColWidth="8.81640625" defaultRowHeight="14.75" x14ac:dyDescent="0.75"/>
  <cols>
    <col min="1" max="1" width="24.6796875" bestFit="1" customWidth="1"/>
    <col min="2" max="2" width="9.81640625" bestFit="1" customWidth="1"/>
    <col min="8" max="8" width="2.31640625" customWidth="1"/>
    <col min="9" max="9" width="3.81640625" customWidth="1"/>
    <col min="12" max="12" width="2.31640625" customWidth="1"/>
    <col min="13" max="13" width="3.81640625" customWidth="1"/>
    <col min="16" max="16" width="2.31640625" customWidth="1"/>
    <col min="17" max="17" width="3.81640625" customWidth="1"/>
    <col min="20" max="20" width="2.31640625" customWidth="1"/>
    <col min="21" max="21" width="3.81640625" customWidth="1"/>
    <col min="24" max="24" width="2.31640625" customWidth="1"/>
    <col min="25" max="25" width="3.81640625" customWidth="1"/>
    <col min="28" max="28" width="2.31640625" customWidth="1"/>
  </cols>
  <sheetData>
    <row r="1" spans="1:29" x14ac:dyDescent="0.75">
      <c r="A1" s="1" t="s">
        <v>0</v>
      </c>
      <c r="G1" s="1" t="s">
        <v>28</v>
      </c>
      <c r="V1" s="4">
        <f>$B$10</f>
        <v>0.505</v>
      </c>
      <c r="Z1" s="4">
        <v>1</v>
      </c>
      <c r="AC1" s="5" t="s">
        <v>29</v>
      </c>
    </row>
    <row r="2" spans="1:29" x14ac:dyDescent="0.75">
      <c r="A2" t="s">
        <v>8</v>
      </c>
      <c r="B2" s="14">
        <v>-6.5</v>
      </c>
      <c r="V2" t="s">
        <v>31</v>
      </c>
      <c r="Z2" t="s">
        <v>73</v>
      </c>
    </row>
    <row r="3" spans="1:29" x14ac:dyDescent="0.75">
      <c r="A3" s="1" t="s">
        <v>1</v>
      </c>
      <c r="C3" s="23" t="s">
        <v>74</v>
      </c>
      <c r="D3" s="23"/>
      <c r="E3" s="23"/>
      <c r="F3" s="23"/>
      <c r="G3" s="23"/>
      <c r="H3" s="23"/>
      <c r="I3" s="23"/>
      <c r="J3" s="23"/>
      <c r="R3" s="4">
        <f>$B$7</f>
        <v>0.53749999999999998</v>
      </c>
      <c r="AC3" s="31">
        <f>SUM(J14,N10,R6,V4,Z4)</f>
        <v>81.499999999999986</v>
      </c>
    </row>
    <row r="4" spans="1:29" x14ac:dyDescent="0.75">
      <c r="A4" t="s">
        <v>2</v>
      </c>
      <c r="B4" s="33">
        <f>'Lose the Trial Tree'!$F$9</f>
        <v>-20</v>
      </c>
      <c r="R4" t="s">
        <v>4</v>
      </c>
      <c r="V4" s="4">
        <f>0</f>
        <v>0</v>
      </c>
      <c r="W4">
        <f>IF(ABS(1-(Z1))&lt;=0.00001,Z1*AA4,NA())</f>
        <v>81.499999999999986</v>
      </c>
      <c r="Z4" s="4">
        <f>'[1]Win the Trial Tree'!$J$16</f>
        <v>87.999999999999986</v>
      </c>
      <c r="AA4" s="31">
        <f>AC3</f>
        <v>81.499999999999986</v>
      </c>
    </row>
    <row r="5" spans="1:29" x14ac:dyDescent="0.75">
      <c r="A5" t="s">
        <v>3</v>
      </c>
      <c r="B5" s="16">
        <v>0.46250000000000002</v>
      </c>
      <c r="D5" t="s">
        <v>67</v>
      </c>
      <c r="E5">
        <f>$G$24-'Main Tree'!$G$15</f>
        <v>0</v>
      </c>
    </row>
    <row r="6" spans="1:29" x14ac:dyDescent="0.75">
      <c r="A6" s="1" t="s">
        <v>4</v>
      </c>
      <c r="R6" s="4">
        <v>0</v>
      </c>
      <c r="S6">
        <f>IF(ABS(1-(V1+V6))&lt;=0.00001,V1*W4+V6*W9,NA())</f>
        <v>33.97999999999999</v>
      </c>
      <c r="V6" s="4">
        <f>$B$21</f>
        <v>0.49500000000000005</v>
      </c>
    </row>
    <row r="7" spans="1:29" x14ac:dyDescent="0.75">
      <c r="A7" t="s">
        <v>3</v>
      </c>
      <c r="B7" s="16">
        <v>0.53749999999999998</v>
      </c>
      <c r="V7" t="s">
        <v>7</v>
      </c>
    </row>
    <row r="8" spans="1:29" x14ac:dyDescent="0.75">
      <c r="A8" s="1" t="s">
        <v>5</v>
      </c>
      <c r="N8" t="s">
        <v>0</v>
      </c>
      <c r="AC8" s="31">
        <f>SUM(J14,N10,R6,V9)</f>
        <v>-14.5</v>
      </c>
    </row>
    <row r="9" spans="1:29" x14ac:dyDescent="0.75">
      <c r="A9" t="s">
        <v>6</v>
      </c>
      <c r="B9" s="13">
        <f>'Win the Trial Tree'!$F$28</f>
        <v>87.52</v>
      </c>
      <c r="V9" s="4">
        <f>$B$20</f>
        <v>-8</v>
      </c>
      <c r="W9" s="31">
        <f>AC8</f>
        <v>-14.5</v>
      </c>
    </row>
    <row r="10" spans="1:29" x14ac:dyDescent="0.75">
      <c r="A10" t="s">
        <v>3</v>
      </c>
      <c r="B10" s="13">
        <f>$B$12+$B$14*$B$16</f>
        <v>0.505</v>
      </c>
      <c r="N10" s="11">
        <f>$B$2</f>
        <v>-6.5</v>
      </c>
      <c r="O10">
        <f>IF(ABS(1-(R3+R11))&lt;=0.00001,R3*S6+R11*S14,NA())</f>
        <v>6.007999999999992</v>
      </c>
    </row>
    <row r="11" spans="1:29" x14ac:dyDescent="0.75">
      <c r="A11" s="1" t="s">
        <v>32</v>
      </c>
      <c r="J11" s="4">
        <f>$B$34</f>
        <v>0.4</v>
      </c>
      <c r="R11" s="4">
        <f>$B$5</f>
        <v>0.46250000000000002</v>
      </c>
    </row>
    <row r="12" spans="1:29" x14ac:dyDescent="0.75">
      <c r="A12" t="s">
        <v>3</v>
      </c>
      <c r="B12" s="16">
        <v>0.1</v>
      </c>
      <c r="J12" t="s">
        <v>75</v>
      </c>
      <c r="R12" t="s">
        <v>71</v>
      </c>
    </row>
    <row r="13" spans="1:29" x14ac:dyDescent="0.75">
      <c r="A13" s="1" t="s">
        <v>33</v>
      </c>
      <c r="L13">
        <f>IF(K14=O10,1,IF(K14=O19,2))</f>
        <v>1</v>
      </c>
      <c r="AC13" s="31">
        <f>SUM(J14,N10,R14)</f>
        <v>-26.5</v>
      </c>
    </row>
    <row r="14" spans="1:29" x14ac:dyDescent="0.75">
      <c r="A14" t="s">
        <v>3</v>
      </c>
      <c r="B14" s="13">
        <f>1-$B$12</f>
        <v>0.9</v>
      </c>
      <c r="J14" s="4">
        <v>0</v>
      </c>
      <c r="K14" s="31">
        <f>MAX(O10,O19)</f>
        <v>6.007999999999992</v>
      </c>
      <c r="R14" s="34">
        <f>$B$4</f>
        <v>-20</v>
      </c>
      <c r="S14" s="31">
        <f>AC13</f>
        <v>-26.5</v>
      </c>
    </row>
    <row r="15" spans="1:29" x14ac:dyDescent="0.75">
      <c r="A15" s="1" t="s">
        <v>34</v>
      </c>
    </row>
    <row r="16" spans="1:29" x14ac:dyDescent="0.75">
      <c r="A16" t="s">
        <v>3</v>
      </c>
      <c r="B16" s="16">
        <v>0.45</v>
      </c>
    </row>
    <row r="17" spans="1:29" x14ac:dyDescent="0.75">
      <c r="A17" s="1" t="s">
        <v>36</v>
      </c>
      <c r="N17" t="s">
        <v>9</v>
      </c>
    </row>
    <row r="18" spans="1:29" x14ac:dyDescent="0.75">
      <c r="A18" t="s">
        <v>3</v>
      </c>
      <c r="B18" s="13">
        <f>1-$B$16</f>
        <v>0.55000000000000004</v>
      </c>
      <c r="AC18" s="31">
        <f>SUM(J14,N19)</f>
        <v>4.5</v>
      </c>
    </row>
    <row r="19" spans="1:29" x14ac:dyDescent="0.75">
      <c r="A19" s="1" t="s">
        <v>7</v>
      </c>
      <c r="N19" s="11">
        <f>$B$69</f>
        <v>4.5</v>
      </c>
      <c r="O19" s="31">
        <f>AC18</f>
        <v>4.5</v>
      </c>
    </row>
    <row r="20" spans="1:29" x14ac:dyDescent="0.75">
      <c r="A20" t="s">
        <v>2</v>
      </c>
      <c r="B20" s="13">
        <f>'Infringement Tree'!$N$19</f>
        <v>-8</v>
      </c>
    </row>
    <row r="21" spans="1:29" x14ac:dyDescent="0.75">
      <c r="A21" t="s">
        <v>3</v>
      </c>
      <c r="B21" s="13">
        <f>$B$14*$B$18</f>
        <v>0.49500000000000005</v>
      </c>
      <c r="V21" s="4">
        <f>$B$10</f>
        <v>0.505</v>
      </c>
      <c r="Z21" s="4">
        <v>1</v>
      </c>
    </row>
    <row r="22" spans="1:29" x14ac:dyDescent="0.75">
      <c r="A22" s="1" t="s">
        <v>47</v>
      </c>
      <c r="V22" t="s">
        <v>31</v>
      </c>
      <c r="Z22" t="s">
        <v>76</v>
      </c>
    </row>
    <row r="23" spans="1:29" x14ac:dyDescent="0.75">
      <c r="A23" s="1" t="s">
        <v>48</v>
      </c>
      <c r="R23" s="4">
        <f>$B$7</f>
        <v>0.53749999999999998</v>
      </c>
      <c r="AC23" s="31">
        <f>SUM(J34,N30,R26,V24,Z24)</f>
        <v>80.7</v>
      </c>
    </row>
    <row r="24" spans="1:29" x14ac:dyDescent="0.75">
      <c r="A24" t="s">
        <v>2</v>
      </c>
      <c r="B24" s="17">
        <v>-4</v>
      </c>
      <c r="G24">
        <f>IF(ABS(1-(J11+J31))&lt;=0.00001,J11*K14+J31*K34,NA())</f>
        <v>5.877709999999996</v>
      </c>
      <c r="R24" t="s">
        <v>4</v>
      </c>
      <c r="V24" s="4">
        <f>0</f>
        <v>0</v>
      </c>
      <c r="W24">
        <f>IF(ABS(1-(Z21))&lt;=0.00001,Z21*AA24,NA())</f>
        <v>80.7</v>
      </c>
      <c r="Z24" s="4">
        <f>'[1]Win the Trial Tree'!$J$41</f>
        <v>87.2</v>
      </c>
      <c r="AA24" s="31">
        <f>AC23</f>
        <v>80.7</v>
      </c>
    </row>
    <row r="25" spans="1:29" x14ac:dyDescent="0.75">
      <c r="A25" t="s">
        <v>3</v>
      </c>
      <c r="B25" s="16">
        <v>0.3</v>
      </c>
    </row>
    <row r="26" spans="1:29" x14ac:dyDescent="0.75">
      <c r="A26" s="1" t="s">
        <v>49</v>
      </c>
      <c r="R26" s="12">
        <v>0</v>
      </c>
      <c r="S26">
        <f>IF(ABS(1-(V21+V26))&lt;=0.00001,V21*W24+V26*W29,NA())</f>
        <v>33.576000000000001</v>
      </c>
      <c r="V26" s="4">
        <f>$B$21</f>
        <v>0.49500000000000005</v>
      </c>
    </row>
    <row r="27" spans="1:29" x14ac:dyDescent="0.75">
      <c r="A27" t="s">
        <v>2</v>
      </c>
      <c r="B27" s="17">
        <v>-8</v>
      </c>
      <c r="V27" t="s">
        <v>7</v>
      </c>
    </row>
    <row r="28" spans="1:29" x14ac:dyDescent="0.75">
      <c r="A28" t="s">
        <v>3</v>
      </c>
      <c r="B28" s="16">
        <v>0.4</v>
      </c>
      <c r="N28" t="s">
        <v>0</v>
      </c>
      <c r="AC28" s="31">
        <f>SUM(J34,N30,R26,V29)</f>
        <v>-14.5</v>
      </c>
    </row>
    <row r="29" spans="1:29" x14ac:dyDescent="0.75">
      <c r="A29" s="1" t="s">
        <v>50</v>
      </c>
      <c r="V29" s="4">
        <f>$B$20</f>
        <v>-8</v>
      </c>
      <c r="W29" s="31">
        <f>AC28</f>
        <v>-14.5</v>
      </c>
    </row>
    <row r="30" spans="1:29" x14ac:dyDescent="0.75">
      <c r="A30" t="s">
        <v>2</v>
      </c>
      <c r="B30" s="17">
        <v>-12</v>
      </c>
      <c r="N30" s="11">
        <f>$B$2</f>
        <v>-6.5</v>
      </c>
      <c r="O30">
        <f>IF(ABS(1-(R23+R31))&lt;=0.00001,R23*S26+R31*S34,NA())</f>
        <v>5.7908499999999989</v>
      </c>
    </row>
    <row r="31" spans="1:29" x14ac:dyDescent="0.75">
      <c r="A31" t="s">
        <v>3</v>
      </c>
      <c r="B31" s="16">
        <v>0.3</v>
      </c>
      <c r="J31" s="4">
        <f>$B$46</f>
        <v>0.6</v>
      </c>
      <c r="R31" s="4">
        <f>$B$5</f>
        <v>0.46250000000000002</v>
      </c>
    </row>
    <row r="32" spans="1:29" x14ac:dyDescent="0.75">
      <c r="A32" s="1" t="s">
        <v>37</v>
      </c>
      <c r="J32" t="s">
        <v>77</v>
      </c>
      <c r="R32" t="s">
        <v>1</v>
      </c>
    </row>
    <row r="33" spans="1:29" x14ac:dyDescent="0.75">
      <c r="A33" t="s">
        <v>6</v>
      </c>
      <c r="B33" s="13">
        <f>'Win the Trial Tree'!$B$2</f>
        <v>87.999999999999986</v>
      </c>
      <c r="L33">
        <f>IF(K34=O30,1,IF(K34=O39,2))</f>
        <v>1</v>
      </c>
      <c r="AC33" s="31">
        <f>SUM(J34,N30,R34)</f>
        <v>-26.5</v>
      </c>
    </row>
    <row r="34" spans="1:29" x14ac:dyDescent="0.75">
      <c r="A34" t="s">
        <v>3</v>
      </c>
      <c r="B34" s="16">
        <v>0.4</v>
      </c>
      <c r="J34" s="4">
        <v>0</v>
      </c>
      <c r="K34">
        <f>MAX(O30,O39)</f>
        <v>5.7908499999999989</v>
      </c>
      <c r="R34" s="34">
        <f>$B$4</f>
        <v>-20</v>
      </c>
      <c r="S34" s="31">
        <f>AC33</f>
        <v>-26.5</v>
      </c>
    </row>
    <row r="35" spans="1:29" x14ac:dyDescent="0.75">
      <c r="A35" s="1" t="s">
        <v>42</v>
      </c>
    </row>
    <row r="36" spans="1:29" x14ac:dyDescent="0.75">
      <c r="A36" t="s">
        <v>6</v>
      </c>
      <c r="B36" s="17">
        <v>50</v>
      </c>
    </row>
    <row r="37" spans="1:29" x14ac:dyDescent="0.75">
      <c r="A37" t="s">
        <v>3</v>
      </c>
      <c r="B37" s="16">
        <v>0.1</v>
      </c>
      <c r="N37" t="s">
        <v>9</v>
      </c>
    </row>
    <row r="38" spans="1:29" x14ac:dyDescent="0.75">
      <c r="A38" s="1" t="s">
        <v>43</v>
      </c>
      <c r="AC38" s="31">
        <f>SUM(J34,N39)</f>
        <v>4.5</v>
      </c>
    </row>
    <row r="39" spans="1:29" x14ac:dyDescent="0.75">
      <c r="A39" t="s">
        <v>6</v>
      </c>
      <c r="B39" s="17">
        <v>30</v>
      </c>
      <c r="N39" s="11">
        <f>$B$69</f>
        <v>4.5</v>
      </c>
      <c r="O39" s="31">
        <f>AC38</f>
        <v>4.5</v>
      </c>
    </row>
    <row r="40" spans="1:29" x14ac:dyDescent="0.75">
      <c r="A40" t="s">
        <v>3</v>
      </c>
      <c r="B40" s="16">
        <v>0.6</v>
      </c>
    </row>
    <row r="41" spans="1:29" x14ac:dyDescent="0.75">
      <c r="A41" s="1" t="s">
        <v>44</v>
      </c>
    </row>
    <row r="42" spans="1:29" x14ac:dyDescent="0.75">
      <c r="A42" t="s">
        <v>6</v>
      </c>
      <c r="B42" s="17">
        <v>10</v>
      </c>
    </row>
    <row r="43" spans="1:29" x14ac:dyDescent="0.75">
      <c r="A43" t="s">
        <v>3</v>
      </c>
      <c r="B43" s="16">
        <v>0.3</v>
      </c>
    </row>
    <row r="44" spans="1:29" x14ac:dyDescent="0.75">
      <c r="A44" s="1" t="s">
        <v>41</v>
      </c>
    </row>
    <row r="45" spans="1:29" x14ac:dyDescent="0.75">
      <c r="A45" t="s">
        <v>6</v>
      </c>
      <c r="B45" s="13">
        <f>'Win the Trial Tree'!$B$14</f>
        <v>87.2</v>
      </c>
    </row>
    <row r="46" spans="1:29" x14ac:dyDescent="0.75">
      <c r="A46" t="s">
        <v>3</v>
      </c>
      <c r="B46" s="16">
        <v>0.6</v>
      </c>
    </row>
    <row r="47" spans="1:29" x14ac:dyDescent="0.75">
      <c r="A47" s="1" t="s">
        <v>45</v>
      </c>
    </row>
    <row r="48" spans="1:29" x14ac:dyDescent="0.75">
      <c r="A48" t="s">
        <v>6</v>
      </c>
      <c r="B48" s="17">
        <v>27</v>
      </c>
    </row>
    <row r="49" spans="1:2" x14ac:dyDescent="0.75">
      <c r="A49" t="s">
        <v>3</v>
      </c>
      <c r="B49" s="16">
        <v>0.8</v>
      </c>
    </row>
    <row r="50" spans="1:2" x14ac:dyDescent="0.75">
      <c r="A50" s="1" t="s">
        <v>46</v>
      </c>
    </row>
    <row r="51" spans="1:2" x14ac:dyDescent="0.75">
      <c r="A51" t="s">
        <v>6</v>
      </c>
      <c r="B51" s="17">
        <v>18</v>
      </c>
    </row>
    <row r="52" spans="1:2" x14ac:dyDescent="0.75">
      <c r="A52" t="s">
        <v>3</v>
      </c>
      <c r="B52" s="16">
        <v>0.2</v>
      </c>
    </row>
    <row r="53" spans="1:2" x14ac:dyDescent="0.75">
      <c r="A53" s="1" t="s">
        <v>38</v>
      </c>
    </row>
    <row r="54" spans="1:2" x14ac:dyDescent="0.75">
      <c r="A54" t="s">
        <v>35</v>
      </c>
      <c r="B54" s="17">
        <v>90</v>
      </c>
    </row>
    <row r="55" spans="1:2" x14ac:dyDescent="0.75">
      <c r="A55" t="s">
        <v>3</v>
      </c>
      <c r="B55" s="16">
        <v>0.3</v>
      </c>
    </row>
    <row r="56" spans="1:2" x14ac:dyDescent="0.75">
      <c r="A56" s="1" t="s">
        <v>39</v>
      </c>
    </row>
    <row r="57" spans="1:2" x14ac:dyDescent="0.75">
      <c r="A57" t="s">
        <v>35</v>
      </c>
      <c r="B57" s="17">
        <v>50</v>
      </c>
    </row>
    <row r="58" spans="1:2" x14ac:dyDescent="0.75">
      <c r="A58" t="s">
        <v>3</v>
      </c>
      <c r="B58" s="16">
        <v>0.7</v>
      </c>
    </row>
    <row r="59" spans="1:2" x14ac:dyDescent="0.75">
      <c r="A59" s="1" t="s">
        <v>51</v>
      </c>
    </row>
    <row r="60" spans="1:2" x14ac:dyDescent="0.75">
      <c r="A60" s="1" t="s">
        <v>48</v>
      </c>
    </row>
    <row r="61" spans="1:2" x14ac:dyDescent="0.75">
      <c r="A61" t="s">
        <v>2</v>
      </c>
      <c r="B61" s="17">
        <v>-10</v>
      </c>
    </row>
    <row r="62" spans="1:2" x14ac:dyDescent="0.75">
      <c r="A62" t="s">
        <v>3</v>
      </c>
      <c r="B62" s="16">
        <v>0.3</v>
      </c>
    </row>
    <row r="63" spans="1:2" x14ac:dyDescent="0.75">
      <c r="A63" s="1" t="s">
        <v>49</v>
      </c>
    </row>
    <row r="64" spans="1:2" x14ac:dyDescent="0.75">
      <c r="A64" t="s">
        <v>2</v>
      </c>
      <c r="B64" s="17">
        <v>-20</v>
      </c>
    </row>
    <row r="65" spans="1:2" x14ac:dyDescent="0.75">
      <c r="A65" t="s">
        <v>3</v>
      </c>
      <c r="B65" s="16">
        <v>0.4</v>
      </c>
    </row>
    <row r="66" spans="1:2" x14ac:dyDescent="0.75">
      <c r="A66" s="1" t="s">
        <v>50</v>
      </c>
    </row>
    <row r="67" spans="1:2" x14ac:dyDescent="0.75">
      <c r="A67" t="s">
        <v>2</v>
      </c>
      <c r="B67" s="17">
        <v>-30</v>
      </c>
    </row>
    <row r="68" spans="1:2" x14ac:dyDescent="0.75">
      <c r="A68" t="s">
        <v>3</v>
      </c>
      <c r="B68" s="16">
        <v>0.3</v>
      </c>
    </row>
    <row r="69" spans="1:2" x14ac:dyDescent="0.75">
      <c r="A69" s="1" t="s">
        <v>9</v>
      </c>
      <c r="B69" s="14">
        <v>4.5</v>
      </c>
    </row>
    <row r="1000" spans="189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89:204" x14ac:dyDescent="0.75">
      <c r="GG1001">
        <v>0</v>
      </c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30</v>
      </c>
      <c r="GN1001" s="2">
        <v>2</v>
      </c>
      <c r="GO1001" s="2">
        <v>7</v>
      </c>
      <c r="GP1001" s="2">
        <v>8</v>
      </c>
      <c r="GQ1001" s="2">
        <v>0</v>
      </c>
      <c r="GR1001" s="2">
        <v>0</v>
      </c>
      <c r="GS1001" s="2">
        <v>0</v>
      </c>
      <c r="GT1001" s="3">
        <v>22</v>
      </c>
      <c r="GU1001" s="3">
        <v>1</v>
      </c>
      <c r="GV1001" s="3" t="b">
        <v>1</v>
      </c>
    </row>
    <row r="1002" spans="189:204" x14ac:dyDescent="0.75">
      <c r="GG1002">
        <v>9</v>
      </c>
      <c r="GH1002" s="2">
        <v>1</v>
      </c>
      <c r="GK1002" s="4">
        <v>0</v>
      </c>
      <c r="GL1002" s="2">
        <v>7</v>
      </c>
      <c r="GM1002" s="2" t="s">
        <v>30</v>
      </c>
      <c r="GN1002" s="2">
        <v>2</v>
      </c>
      <c r="GO1002" s="2">
        <v>3</v>
      </c>
      <c r="GP1002" s="2">
        <v>11</v>
      </c>
      <c r="GQ1002" s="2">
        <v>0</v>
      </c>
      <c r="GR1002" s="2">
        <v>0</v>
      </c>
      <c r="GS1002" s="2">
        <v>0</v>
      </c>
      <c r="GT1002" s="3">
        <v>8</v>
      </c>
      <c r="GU1002" s="3">
        <v>9</v>
      </c>
      <c r="GV1002" s="3" t="b">
        <v>1</v>
      </c>
    </row>
    <row r="1003" spans="189:204" x14ac:dyDescent="0.75">
      <c r="GG1003">
        <v>10</v>
      </c>
      <c r="GH1003" s="2">
        <v>2</v>
      </c>
      <c r="GK1003" s="4">
        <v>0</v>
      </c>
      <c r="GL1003" s="2">
        <v>7</v>
      </c>
      <c r="GM1003" s="2" t="s">
        <v>27</v>
      </c>
      <c r="GN1003" s="2">
        <v>0</v>
      </c>
      <c r="GO1003" s="2">
        <v>0</v>
      </c>
      <c r="GP1003" s="2">
        <v>0</v>
      </c>
      <c r="GQ1003" s="2">
        <v>0</v>
      </c>
      <c r="GR1003" s="2">
        <v>0</v>
      </c>
      <c r="GS1003" s="2">
        <v>0</v>
      </c>
      <c r="GT1003" s="3">
        <v>17</v>
      </c>
      <c r="GU1003" s="3">
        <v>9</v>
      </c>
      <c r="GV1003" s="3" t="b">
        <v>1</v>
      </c>
    </row>
    <row r="1004" spans="189:204" x14ac:dyDescent="0.75">
      <c r="GG1004">
        <v>11</v>
      </c>
      <c r="GH1004">
        <v>3</v>
      </c>
      <c r="GL1004">
        <v>1</v>
      </c>
      <c r="GM1004" t="s">
        <v>30</v>
      </c>
      <c r="GN1004">
        <v>2</v>
      </c>
      <c r="GO1004">
        <v>5</v>
      </c>
      <c r="GP1004">
        <v>13</v>
      </c>
      <c r="GQ1004">
        <v>0</v>
      </c>
      <c r="GR1004">
        <v>0</v>
      </c>
      <c r="GS1004">
        <v>0</v>
      </c>
      <c r="GT1004">
        <v>4</v>
      </c>
      <c r="GU1004">
        <v>13</v>
      </c>
      <c r="GV1004" t="b">
        <v>1</v>
      </c>
    </row>
    <row r="1005" spans="189:204" x14ac:dyDescent="0.75">
      <c r="GG1005">
        <v>12</v>
      </c>
      <c r="GH1005">
        <v>4</v>
      </c>
      <c r="GL1005">
        <v>9</v>
      </c>
      <c r="GM1005" t="s">
        <v>30</v>
      </c>
      <c r="GN1005">
        <v>2</v>
      </c>
      <c r="GO1005">
        <v>12</v>
      </c>
      <c r="GP1005">
        <v>14</v>
      </c>
      <c r="GQ1005">
        <v>0</v>
      </c>
      <c r="GR1005">
        <v>0</v>
      </c>
      <c r="GS1005">
        <v>0</v>
      </c>
      <c r="GT1005">
        <v>24</v>
      </c>
      <c r="GU1005">
        <v>13</v>
      </c>
      <c r="GV1005" t="b">
        <v>1</v>
      </c>
    </row>
    <row r="1006" spans="189:204" x14ac:dyDescent="0.75">
      <c r="GG1006">
        <v>13</v>
      </c>
      <c r="GH1006">
        <v>5</v>
      </c>
      <c r="GL1006">
        <v>3</v>
      </c>
      <c r="GM1006" t="s">
        <v>30</v>
      </c>
      <c r="GN1006">
        <v>1</v>
      </c>
      <c r="GO1006">
        <v>15</v>
      </c>
      <c r="GP1006">
        <v>0</v>
      </c>
      <c r="GQ1006">
        <v>0</v>
      </c>
      <c r="GR1006">
        <v>0</v>
      </c>
      <c r="GS1006">
        <v>0</v>
      </c>
      <c r="GT1006">
        <v>2</v>
      </c>
      <c r="GU1006">
        <v>17</v>
      </c>
      <c r="GV1006" t="b">
        <v>1</v>
      </c>
    </row>
    <row r="1007" spans="189:204" x14ac:dyDescent="0.75">
      <c r="GG1007">
        <v>14</v>
      </c>
      <c r="GH1007">
        <v>6</v>
      </c>
      <c r="GL1007">
        <v>9</v>
      </c>
      <c r="GM1007" t="s">
        <v>27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32</v>
      </c>
      <c r="GU1007">
        <v>13</v>
      </c>
      <c r="GV1007" t="b">
        <v>1</v>
      </c>
    </row>
    <row r="1008" spans="189:204" x14ac:dyDescent="0.75">
      <c r="GG1008">
        <v>8</v>
      </c>
      <c r="GH1008">
        <v>7</v>
      </c>
      <c r="GL1008">
        <v>0</v>
      </c>
      <c r="GM1008" t="s">
        <v>26</v>
      </c>
      <c r="GN1008">
        <v>2</v>
      </c>
      <c r="GO1008">
        <v>1</v>
      </c>
      <c r="GP1008">
        <v>2</v>
      </c>
      <c r="GQ1008">
        <v>0</v>
      </c>
      <c r="GR1008">
        <v>0</v>
      </c>
      <c r="GS1008">
        <v>0</v>
      </c>
      <c r="GT1008">
        <v>12</v>
      </c>
      <c r="GU1008">
        <v>5</v>
      </c>
      <c r="GV1008" t="b">
        <v>1</v>
      </c>
    </row>
    <row r="1009" spans="189:204" x14ac:dyDescent="0.75">
      <c r="GG1009">
        <v>0</v>
      </c>
      <c r="GH1009">
        <v>8</v>
      </c>
      <c r="GL1009">
        <v>0</v>
      </c>
      <c r="GM1009" t="s">
        <v>26</v>
      </c>
      <c r="GN1009">
        <v>2</v>
      </c>
      <c r="GO1009">
        <v>9</v>
      </c>
      <c r="GP1009">
        <v>10</v>
      </c>
      <c r="GQ1009">
        <v>0</v>
      </c>
      <c r="GR1009">
        <v>0</v>
      </c>
      <c r="GS1009">
        <v>0</v>
      </c>
      <c r="GT1009">
        <v>32</v>
      </c>
      <c r="GU1009">
        <v>5</v>
      </c>
      <c r="GV1009" t="b">
        <v>1</v>
      </c>
    </row>
    <row r="1010" spans="189:204" x14ac:dyDescent="0.75">
      <c r="GH1010">
        <v>9</v>
      </c>
      <c r="GK1010" s="4">
        <v>0</v>
      </c>
      <c r="GL1010">
        <v>8</v>
      </c>
      <c r="GM1010" s="2" t="s">
        <v>30</v>
      </c>
      <c r="GN1010" s="2">
        <v>2</v>
      </c>
      <c r="GO1010">
        <v>4</v>
      </c>
      <c r="GP1010">
        <v>6</v>
      </c>
      <c r="GQ1010">
        <v>0</v>
      </c>
      <c r="GR1010">
        <v>0</v>
      </c>
      <c r="GS1010">
        <v>0</v>
      </c>
      <c r="GT1010">
        <v>28</v>
      </c>
      <c r="GU1010">
        <v>9</v>
      </c>
      <c r="GV1010" t="b">
        <v>1</v>
      </c>
    </row>
    <row r="1011" spans="189:204" x14ac:dyDescent="0.75">
      <c r="GH1011">
        <v>10</v>
      </c>
      <c r="GK1011" s="4">
        <v>0</v>
      </c>
      <c r="GL1011">
        <v>8</v>
      </c>
      <c r="GM1011" s="2" t="s">
        <v>27</v>
      </c>
      <c r="GN1011" s="2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37</v>
      </c>
      <c r="GU1011">
        <v>9</v>
      </c>
      <c r="GV1011" t="b">
        <v>1</v>
      </c>
    </row>
    <row r="1012" spans="189:204" x14ac:dyDescent="0.75">
      <c r="GH1012">
        <v>11</v>
      </c>
      <c r="GL1012">
        <v>1</v>
      </c>
      <c r="GM1012" t="s">
        <v>27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12</v>
      </c>
      <c r="GU1012">
        <v>13</v>
      </c>
      <c r="GV1012" t="b">
        <v>1</v>
      </c>
    </row>
    <row r="1013" spans="189:204" x14ac:dyDescent="0.75">
      <c r="GH1013">
        <v>12</v>
      </c>
      <c r="GL1013">
        <v>4</v>
      </c>
      <c r="GM1013" t="s">
        <v>30</v>
      </c>
      <c r="GN1013">
        <v>1</v>
      </c>
      <c r="GO1013">
        <v>16</v>
      </c>
      <c r="GP1013">
        <v>0</v>
      </c>
      <c r="GQ1013">
        <v>0</v>
      </c>
      <c r="GR1013">
        <v>0</v>
      </c>
      <c r="GS1013">
        <v>0</v>
      </c>
      <c r="GT1013">
        <v>22</v>
      </c>
      <c r="GU1013">
        <v>17</v>
      </c>
      <c r="GV1013" t="b">
        <v>1</v>
      </c>
    </row>
    <row r="1014" spans="189:204" x14ac:dyDescent="0.75">
      <c r="GH1014">
        <v>13</v>
      </c>
      <c r="GL1014">
        <v>3</v>
      </c>
      <c r="GM1014" t="s">
        <v>27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7</v>
      </c>
      <c r="GU1014">
        <v>17</v>
      </c>
      <c r="GV1014" t="b">
        <v>1</v>
      </c>
    </row>
    <row r="1015" spans="189:204" x14ac:dyDescent="0.75">
      <c r="GH1015">
        <v>14</v>
      </c>
      <c r="GL1015">
        <v>4</v>
      </c>
      <c r="GM1015" t="s">
        <v>27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27</v>
      </c>
      <c r="GU1015">
        <v>17</v>
      </c>
      <c r="GV1015" t="b">
        <v>1</v>
      </c>
    </row>
    <row r="1016" spans="189:204" x14ac:dyDescent="0.75">
      <c r="GH1016">
        <v>15</v>
      </c>
      <c r="GL1016">
        <v>5</v>
      </c>
      <c r="GM1016" t="s">
        <v>27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2</v>
      </c>
      <c r="GU1016">
        <v>21</v>
      </c>
      <c r="GV1016" t="b">
        <v>1</v>
      </c>
    </row>
    <row r="1017" spans="189:204" x14ac:dyDescent="0.75">
      <c r="GH1017">
        <v>16</v>
      </c>
      <c r="GL1017">
        <v>12</v>
      </c>
      <c r="GM1017" t="s">
        <v>27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22</v>
      </c>
      <c r="GU1017">
        <v>21</v>
      </c>
      <c r="GV1017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E36E-163C-4DA8-9913-0EA6F11480C2}">
  <dimension ref="B2:GW1023"/>
  <sheetViews>
    <sheetView showGridLines="0" topLeftCell="A5" zoomScale="62" zoomScaleNormal="80" workbookViewId="0">
      <selection activeCell="R28" sqref="R28"/>
    </sheetView>
  </sheetViews>
  <sheetFormatPr defaultColWidth="11.40625" defaultRowHeight="14.75" x14ac:dyDescent="0.75"/>
  <cols>
    <col min="2" max="2" width="18.54296875" customWidth="1"/>
    <col min="8" max="8" width="2.26953125" customWidth="1"/>
    <col min="9" max="9" width="3.7265625" customWidth="1"/>
    <col min="12" max="12" width="2.26953125" customWidth="1"/>
    <col min="13" max="13" width="3.7265625" customWidth="1"/>
    <col min="16" max="16" width="2.26953125" customWidth="1"/>
    <col min="17" max="17" width="3.7265625" customWidth="1"/>
    <col min="20" max="20" width="2.26953125" customWidth="1"/>
    <col min="21" max="21" width="3.7265625" customWidth="1"/>
    <col min="24" max="24" width="2.26953125" customWidth="1"/>
    <col min="25" max="25" width="3.7265625" customWidth="1"/>
    <col min="28" max="28" width="2.26953125" customWidth="1"/>
    <col min="29" max="29" width="3.7265625" customWidth="1"/>
    <col min="32" max="32" width="2.26953125" customWidth="1"/>
    <col min="36" max="36" width="2.26953125" customWidth="1"/>
  </cols>
  <sheetData>
    <row r="2" spans="2:33" x14ac:dyDescent="0.75">
      <c r="B2" t="s">
        <v>104</v>
      </c>
    </row>
    <row r="3" spans="2:33" x14ac:dyDescent="0.75">
      <c r="B3" s="39" t="s">
        <v>124</v>
      </c>
      <c r="C3" s="39" t="s">
        <v>123</v>
      </c>
      <c r="D3" s="38"/>
      <c r="E3" s="38"/>
    </row>
    <row r="4" spans="2:33" x14ac:dyDescent="0.75">
      <c r="B4" s="38"/>
      <c r="C4" s="38"/>
      <c r="D4" s="38"/>
      <c r="E4" s="38"/>
    </row>
    <row r="7" spans="2:33" x14ac:dyDescent="0.75">
      <c r="B7" s="43"/>
      <c r="C7" s="47" t="s">
        <v>122</v>
      </c>
      <c r="D7" s="47"/>
      <c r="E7" s="43"/>
      <c r="G7" s="1" t="s">
        <v>28</v>
      </c>
      <c r="R7" s="4">
        <v>0.1</v>
      </c>
      <c r="AG7" s="5" t="s">
        <v>29</v>
      </c>
    </row>
    <row r="8" spans="2:33" x14ac:dyDescent="0.75">
      <c r="B8" s="48" t="s">
        <v>121</v>
      </c>
      <c r="C8" s="48" t="s">
        <v>120</v>
      </c>
      <c r="D8" s="49" t="s">
        <v>119</v>
      </c>
      <c r="E8" s="48"/>
      <c r="R8" t="s">
        <v>105</v>
      </c>
    </row>
    <row r="9" spans="2:33" x14ac:dyDescent="0.75">
      <c r="B9" s="48" t="s">
        <v>118</v>
      </c>
      <c r="C9" s="43">
        <v>0.5</v>
      </c>
      <c r="D9" s="43">
        <f>1-C9</f>
        <v>0.5</v>
      </c>
      <c r="E9" s="43"/>
      <c r="AG9">
        <f>SUM(J26,N17,R10)</f>
        <v>-6.5</v>
      </c>
    </row>
    <row r="10" spans="2:33" x14ac:dyDescent="0.75">
      <c r="B10" s="43"/>
      <c r="C10" s="43"/>
      <c r="D10" s="47"/>
      <c r="E10" s="47"/>
      <c r="R10" s="4">
        <v>0</v>
      </c>
      <c r="S10">
        <f>AG9</f>
        <v>-6.5</v>
      </c>
    </row>
    <row r="11" spans="2:33" x14ac:dyDescent="0.75">
      <c r="B11" s="44" t="s">
        <v>117</v>
      </c>
      <c r="C11" s="44"/>
      <c r="D11" s="43"/>
      <c r="E11" s="43"/>
    </row>
    <row r="12" spans="2:33" x14ac:dyDescent="0.75">
      <c r="B12" s="43" t="s">
        <v>116</v>
      </c>
      <c r="C12" s="43">
        <v>0.7</v>
      </c>
      <c r="D12" s="43">
        <v>0.1</v>
      </c>
      <c r="E12" s="43"/>
      <c r="AD12" s="4">
        <v>0.9</v>
      </c>
    </row>
    <row r="13" spans="2:33" x14ac:dyDescent="0.75">
      <c r="B13" s="43" t="s">
        <v>115</v>
      </c>
      <c r="C13" s="43">
        <f>1-C12</f>
        <v>0.30000000000000004</v>
      </c>
      <c r="D13" s="43">
        <f>1-D12</f>
        <v>0.9</v>
      </c>
      <c r="E13" s="43"/>
      <c r="AD13" t="s">
        <v>127</v>
      </c>
    </row>
    <row r="14" spans="2:33" x14ac:dyDescent="0.75">
      <c r="B14" s="43"/>
      <c r="C14" s="43"/>
      <c r="D14" s="43"/>
      <c r="E14" s="43"/>
      <c r="Z14" s="35">
        <f>C20</f>
        <v>0.875</v>
      </c>
      <c r="AG14">
        <f>SUM(J26,N17,R25,V21,Z17,AD15)</f>
        <v>81.02</v>
      </c>
    </row>
    <row r="15" spans="2:33" x14ac:dyDescent="0.75">
      <c r="B15" s="44" t="s">
        <v>114</v>
      </c>
      <c r="C15" s="43"/>
      <c r="D15" s="43"/>
      <c r="E15" s="44" t="s">
        <v>113</v>
      </c>
      <c r="N15" t="s">
        <v>0</v>
      </c>
      <c r="Z15" t="s">
        <v>126</v>
      </c>
      <c r="AD15" s="4">
        <f>'[2]Win the Trial Tree'!F28</f>
        <v>87.52</v>
      </c>
      <c r="AE15">
        <f>AG14</f>
        <v>81.02</v>
      </c>
    </row>
    <row r="16" spans="2:33" x14ac:dyDescent="0.75">
      <c r="B16" s="43" t="s">
        <v>112</v>
      </c>
      <c r="C16" s="43">
        <f>$C$9*C12</f>
        <v>0.35</v>
      </c>
      <c r="D16" s="43">
        <f>$D$9*D12</f>
        <v>0.05</v>
      </c>
      <c r="E16" s="46">
        <f>SUM(C16:D16)</f>
        <v>0.39999999999999997</v>
      </c>
    </row>
    <row r="17" spans="2:33" x14ac:dyDescent="0.75">
      <c r="B17" s="43" t="s">
        <v>111</v>
      </c>
      <c r="C17" s="43">
        <f>$C$9*C13</f>
        <v>0.15000000000000002</v>
      </c>
      <c r="D17" s="43">
        <f>$D$9*D13</f>
        <v>0.45</v>
      </c>
      <c r="E17" s="46">
        <f>SUM(C17:D17)</f>
        <v>0.60000000000000009</v>
      </c>
      <c r="N17" s="4">
        <f>'Main Tree'!B2</f>
        <v>-6.5</v>
      </c>
      <c r="O17">
        <f>IF(ABS(1-(R7+R22))&lt;=0.00001,R7*S10+R22*S25,NA())</f>
        <v>53.9998</v>
      </c>
      <c r="Z17" s="4">
        <v>0</v>
      </c>
      <c r="AA17">
        <f>IF(ABS(1-(AD12+AD17))&lt;=0.00001,AD12*AE15+AD17*AE20,NA())</f>
        <v>71.467999999999989</v>
      </c>
      <c r="AD17" s="4">
        <f>1-AD12</f>
        <v>9.9999999999999978E-2</v>
      </c>
    </row>
    <row r="18" spans="2:33" x14ac:dyDescent="0.75">
      <c r="B18" s="43"/>
      <c r="C18" s="43"/>
      <c r="D18" s="43"/>
      <c r="E18" s="43"/>
      <c r="V18" s="50">
        <f>1</f>
        <v>1</v>
      </c>
      <c r="AD18" t="s">
        <v>101</v>
      </c>
    </row>
    <row r="19" spans="2:33" x14ac:dyDescent="0.75">
      <c r="B19" s="44" t="s">
        <v>109</v>
      </c>
      <c r="C19" s="44"/>
      <c r="D19" s="44"/>
      <c r="E19" s="45"/>
      <c r="V19" t="s">
        <v>125</v>
      </c>
      <c r="AG19">
        <f>SUM(J26,N17,R25,V21,Z17,AD20)</f>
        <v>-14.5</v>
      </c>
    </row>
    <row r="20" spans="2:33" x14ac:dyDescent="0.75">
      <c r="B20" s="43" t="s">
        <v>107</v>
      </c>
      <c r="C20" s="42">
        <f>C16/$E16</f>
        <v>0.875</v>
      </c>
      <c r="D20" s="42">
        <f>D16/$E16</f>
        <v>0.12500000000000003</v>
      </c>
      <c r="E20" s="45"/>
      <c r="AD20" s="4">
        <f>-8</f>
        <v>-8</v>
      </c>
      <c r="AE20">
        <f>AG19</f>
        <v>-14.5</v>
      </c>
    </row>
    <row r="21" spans="2:33" x14ac:dyDescent="0.75">
      <c r="B21" s="43" t="s">
        <v>106</v>
      </c>
      <c r="C21" s="42">
        <f>C17/$E17</f>
        <v>0.25</v>
      </c>
      <c r="D21" s="42">
        <f>D17/$E17</f>
        <v>0.74999999999999989</v>
      </c>
      <c r="E21" s="45"/>
      <c r="V21" s="4">
        <v>0</v>
      </c>
      <c r="W21">
        <f>IF(ABS(1-(Z14+Z22))&lt;=0.00001,Z14*AA17+Z22*AA25,NA())</f>
        <v>60.721999999999994</v>
      </c>
    </row>
    <row r="22" spans="2:33" x14ac:dyDescent="0.75">
      <c r="R22" s="4">
        <v>0.9</v>
      </c>
      <c r="Z22" s="35">
        <f>1-Z14</f>
        <v>0.125</v>
      </c>
    </row>
    <row r="23" spans="2:33" x14ac:dyDescent="0.75">
      <c r="B23" s="38"/>
      <c r="C23" s="39"/>
      <c r="D23" s="1"/>
      <c r="E23" s="38"/>
      <c r="J23" s="36">
        <f>E16</f>
        <v>0.39999999999999997</v>
      </c>
      <c r="R23" t="s">
        <v>103</v>
      </c>
      <c r="Z23" t="s">
        <v>101</v>
      </c>
    </row>
    <row r="24" spans="2:33" x14ac:dyDescent="0.75">
      <c r="B24" s="38"/>
      <c r="C24" s="51"/>
      <c r="D24" s="40"/>
      <c r="E24" s="41"/>
      <c r="J24" t="s">
        <v>110</v>
      </c>
      <c r="AG24">
        <f>SUM(J26,N17,R25,V21,Z25)</f>
        <v>-14.5</v>
      </c>
    </row>
    <row r="25" spans="2:33" x14ac:dyDescent="0.75">
      <c r="B25" s="38"/>
      <c r="C25" s="51"/>
      <c r="D25" s="40"/>
      <c r="E25" s="38"/>
      <c r="L25">
        <f>IF(K26=O17,1,IF(K26=O35,2))</f>
        <v>1</v>
      </c>
      <c r="R25" s="4">
        <v>0</v>
      </c>
      <c r="S25">
        <f>IF(ABS(1-(V18+V27))&lt;=0.00001,V18*W21+V27*W30,NA())</f>
        <v>60.721999999999994</v>
      </c>
      <c r="Z25" s="4">
        <v>-8</v>
      </c>
      <c r="AA25">
        <f>AG24</f>
        <v>-14.5</v>
      </c>
    </row>
    <row r="26" spans="2:33" x14ac:dyDescent="0.75">
      <c r="B26" s="39"/>
      <c r="C26" s="38"/>
      <c r="D26" s="38"/>
      <c r="E26" s="38"/>
      <c r="J26" s="4">
        <v>0</v>
      </c>
      <c r="K26">
        <f>MAX(O17,O35)</f>
        <v>53.9998</v>
      </c>
    </row>
    <row r="27" spans="2:33" x14ac:dyDescent="0.75">
      <c r="B27" s="39"/>
      <c r="C27" s="38"/>
      <c r="D27" s="38"/>
      <c r="E27" s="38"/>
      <c r="V27" s="4">
        <v>0</v>
      </c>
    </row>
    <row r="28" spans="2:33" x14ac:dyDescent="0.75">
      <c r="B28" s="39"/>
      <c r="C28" s="38"/>
      <c r="D28" s="38"/>
      <c r="E28" s="38"/>
      <c r="V28" t="s">
        <v>101</v>
      </c>
    </row>
    <row r="29" spans="2:33" x14ac:dyDescent="0.75">
      <c r="B29" s="39"/>
      <c r="C29" s="38"/>
      <c r="D29" s="38"/>
      <c r="E29" s="39"/>
      <c r="AG29">
        <f>SUM(J26,N17,R25,V30)</f>
        <v>-14.5</v>
      </c>
    </row>
    <row r="30" spans="2:33" x14ac:dyDescent="0.75">
      <c r="B30" s="39"/>
      <c r="C30" s="38"/>
      <c r="D30" s="38"/>
      <c r="E30" s="38"/>
      <c r="V30" s="4">
        <v>-8</v>
      </c>
      <c r="W30">
        <f>AG29</f>
        <v>-14.5</v>
      </c>
    </row>
    <row r="31" spans="2:33" x14ac:dyDescent="0.75">
      <c r="B31" s="39"/>
      <c r="C31" s="38"/>
      <c r="D31" s="38"/>
      <c r="E31" s="38"/>
    </row>
    <row r="32" spans="2:33" x14ac:dyDescent="0.75">
      <c r="B32" s="38"/>
      <c r="C32" s="38"/>
      <c r="D32" s="38"/>
      <c r="E32" s="38"/>
    </row>
    <row r="33" spans="2:33" x14ac:dyDescent="0.75">
      <c r="B33" s="39"/>
      <c r="C33" s="39"/>
      <c r="D33" s="39"/>
      <c r="E33" s="38"/>
      <c r="N33" t="s">
        <v>9</v>
      </c>
    </row>
    <row r="34" spans="2:33" x14ac:dyDescent="0.75">
      <c r="B34" s="38"/>
      <c r="C34" s="37"/>
      <c r="D34" s="37"/>
      <c r="E34" s="37"/>
      <c r="AG34">
        <f>SUM(J26,N35)</f>
        <v>4.5</v>
      </c>
    </row>
    <row r="35" spans="2:33" x14ac:dyDescent="0.75">
      <c r="B35" s="38"/>
      <c r="C35" s="37"/>
      <c r="D35" s="37"/>
      <c r="E35" s="37"/>
      <c r="N35" s="4">
        <f>'Main Tree'!B69</f>
        <v>4.5</v>
      </c>
      <c r="O35">
        <f>AG34</f>
        <v>4.5</v>
      </c>
    </row>
    <row r="37" spans="2:33" x14ac:dyDescent="0.75">
      <c r="R37" s="4">
        <v>0.1</v>
      </c>
    </row>
    <row r="38" spans="2:33" x14ac:dyDescent="0.75">
      <c r="R38" t="s">
        <v>105</v>
      </c>
    </row>
    <row r="39" spans="2:33" x14ac:dyDescent="0.75">
      <c r="AG39">
        <f>SUM(J56,N47,R40)</f>
        <v>-6.5</v>
      </c>
    </row>
    <row r="40" spans="2:33" x14ac:dyDescent="0.75">
      <c r="R40" s="4">
        <v>0</v>
      </c>
      <c r="S40">
        <f>AG39</f>
        <v>-6.5</v>
      </c>
    </row>
    <row r="41" spans="2:33" x14ac:dyDescent="0.75">
      <c r="G41">
        <f>IF(ABS(1-(J23+J53))&lt;=0.00001,J23*K26+J53*K56,NA())</f>
        <v>24.985599999999998</v>
      </c>
    </row>
    <row r="42" spans="2:33" x14ac:dyDescent="0.75">
      <c r="AD42" s="4">
        <v>0.9</v>
      </c>
    </row>
    <row r="43" spans="2:33" x14ac:dyDescent="0.75">
      <c r="AD43" t="s">
        <v>127</v>
      </c>
    </row>
    <row r="44" spans="2:33" x14ac:dyDescent="0.75">
      <c r="Z44" s="35">
        <f>C21</f>
        <v>0.25</v>
      </c>
      <c r="AG44">
        <f>SUM(J56,N47,R55,V51,Z47,AD45)</f>
        <v>81.02</v>
      </c>
    </row>
    <row r="45" spans="2:33" x14ac:dyDescent="0.75">
      <c r="N45" t="s">
        <v>0</v>
      </c>
      <c r="Z45" t="s">
        <v>126</v>
      </c>
      <c r="AD45" s="4">
        <f>'Win the Trial Tree'!F28</f>
        <v>87.52</v>
      </c>
      <c r="AE45">
        <f>AG44</f>
        <v>81.02</v>
      </c>
    </row>
    <row r="47" spans="2:33" x14ac:dyDescent="0.75">
      <c r="N47" s="4">
        <f>'Main Tree'!B2</f>
        <v>-6.5</v>
      </c>
      <c r="O47">
        <f>IF(ABS(1-(R37+R52))&lt;=0.00001,R37*S40+R52*S55,NA())</f>
        <v>5.6427999999999976</v>
      </c>
      <c r="Z47" s="4">
        <v>0</v>
      </c>
      <c r="AA47">
        <f>IF(ABS(1-(AD42+AD47))&lt;=0.00001,AD42*AE45+AD47*AE50,NA())</f>
        <v>71.467999999999989</v>
      </c>
      <c r="AD47" s="4">
        <f>1-AD42</f>
        <v>9.9999999999999978E-2</v>
      </c>
    </row>
    <row r="48" spans="2:33" x14ac:dyDescent="0.75">
      <c r="V48" s="50">
        <f>1</f>
        <v>1</v>
      </c>
      <c r="AD48" t="s">
        <v>101</v>
      </c>
    </row>
    <row r="49" spans="10:33" x14ac:dyDescent="0.75">
      <c r="V49" t="s">
        <v>125</v>
      </c>
      <c r="AG49">
        <f>SUM(J56,N47,R55,V51,Z47,AD50)</f>
        <v>-14.5</v>
      </c>
    </row>
    <row r="50" spans="10:33" x14ac:dyDescent="0.75">
      <c r="AD50" s="4">
        <v>-8</v>
      </c>
      <c r="AE50">
        <f>AG49</f>
        <v>-14.5</v>
      </c>
    </row>
    <row r="51" spans="10:33" x14ac:dyDescent="0.75">
      <c r="V51" s="4">
        <v>0</v>
      </c>
      <c r="W51">
        <f>IF(ABS(1-(Z44+Z52))&lt;=0.00001,Z44*AA47+Z52*AA55,NA())</f>
        <v>6.9919999999999973</v>
      </c>
    </row>
    <row r="52" spans="10:33" x14ac:dyDescent="0.75">
      <c r="R52" s="4">
        <v>0.9</v>
      </c>
      <c r="Z52" s="35">
        <f>1-Z44</f>
        <v>0.75</v>
      </c>
    </row>
    <row r="53" spans="10:33" x14ac:dyDescent="0.75">
      <c r="J53" s="36">
        <f>1-J23</f>
        <v>0.60000000000000009</v>
      </c>
      <c r="R53" t="s">
        <v>103</v>
      </c>
      <c r="Z53" t="s">
        <v>101</v>
      </c>
    </row>
    <row r="54" spans="10:33" x14ac:dyDescent="0.75">
      <c r="J54" t="s">
        <v>102</v>
      </c>
      <c r="AG54">
        <f>SUM(J56,N47,R55,V51,Z55)</f>
        <v>-14.5</v>
      </c>
    </row>
    <row r="55" spans="10:33" x14ac:dyDescent="0.75">
      <c r="L55">
        <f>IF(K56=O47,1,IF(K56=O65,2))</f>
        <v>1</v>
      </c>
      <c r="R55" s="4">
        <v>0</v>
      </c>
      <c r="S55">
        <f>IF(ABS(1-(V48+V57))&lt;=0.00001,V48*W51+V57*W60,NA())</f>
        <v>6.9919999999999973</v>
      </c>
      <c r="Z55" s="4">
        <v>-8</v>
      </c>
      <c r="AA55">
        <f>AG54</f>
        <v>-14.5</v>
      </c>
    </row>
    <row r="56" spans="10:33" x14ac:dyDescent="0.75">
      <c r="J56" s="4">
        <v>0</v>
      </c>
      <c r="K56">
        <f>MAX(O47,O65)</f>
        <v>5.6427999999999976</v>
      </c>
    </row>
    <row r="57" spans="10:33" x14ac:dyDescent="0.75">
      <c r="V57" s="4">
        <v>0</v>
      </c>
    </row>
    <row r="58" spans="10:33" x14ac:dyDescent="0.75">
      <c r="V58" t="s">
        <v>101</v>
      </c>
    </row>
    <row r="59" spans="10:33" x14ac:dyDescent="0.75">
      <c r="AG59">
        <f>SUM(J56,N47,R55,V60)</f>
        <v>-14.5</v>
      </c>
    </row>
    <row r="60" spans="10:33" x14ac:dyDescent="0.75">
      <c r="V60" s="4">
        <v>-8</v>
      </c>
      <c r="W60">
        <f>AG59</f>
        <v>-14.5</v>
      </c>
    </row>
    <row r="63" spans="10:33" x14ac:dyDescent="0.75">
      <c r="N63" t="s">
        <v>9</v>
      </c>
    </row>
    <row r="64" spans="10:33" x14ac:dyDescent="0.75">
      <c r="AG64">
        <f>SUM(J56,N65)</f>
        <v>4.5</v>
      </c>
    </row>
    <row r="65" spans="14:15" x14ac:dyDescent="0.75">
      <c r="N65" s="4">
        <f>'Main Tree'!B69</f>
        <v>4.5</v>
      </c>
      <c r="O65">
        <f>AG64</f>
        <v>4.5</v>
      </c>
    </row>
    <row r="1000" spans="190:205" x14ac:dyDescent="0.75">
      <c r="GI1000" s="2" t="s">
        <v>10</v>
      </c>
      <c r="GJ1000" s="2" t="s">
        <v>11</v>
      </c>
      <c r="GK1000" s="2" t="s">
        <v>12</v>
      </c>
      <c r="GL1000" s="2" t="s">
        <v>13</v>
      </c>
      <c r="GM1000" s="2" t="s">
        <v>15</v>
      </c>
      <c r="GN1000" s="2" t="s">
        <v>16</v>
      </c>
      <c r="GO1000" s="2" t="s">
        <v>17</v>
      </c>
      <c r="GP1000" s="2" t="s">
        <v>18</v>
      </c>
      <c r="GQ1000" s="2" t="s">
        <v>19</v>
      </c>
      <c r="GR1000" s="2" t="s">
        <v>20</v>
      </c>
      <c r="GS1000" s="2" t="s">
        <v>21</v>
      </c>
      <c r="GT1000" s="2" t="s">
        <v>22</v>
      </c>
      <c r="GU1000" s="2" t="s">
        <v>23</v>
      </c>
      <c r="GV1000" s="2" t="s">
        <v>24</v>
      </c>
      <c r="GW1000" s="2" t="s">
        <v>25</v>
      </c>
    </row>
    <row r="1001" spans="190:205" x14ac:dyDescent="0.75">
      <c r="GH1001">
        <v>0</v>
      </c>
      <c r="GI1001" s="2">
        <v>0</v>
      </c>
      <c r="GJ1001" s="2" t="s">
        <v>14</v>
      </c>
      <c r="GK1001" s="2">
        <v>0</v>
      </c>
      <c r="GL1001" s="2">
        <v>0</v>
      </c>
      <c r="GM1001" s="2">
        <v>0</v>
      </c>
      <c r="GN1001" s="2" t="s">
        <v>30</v>
      </c>
      <c r="GO1001" s="2">
        <v>2</v>
      </c>
      <c r="GP1001" s="2">
        <v>1</v>
      </c>
      <c r="GQ1001" s="2">
        <v>2</v>
      </c>
      <c r="GR1001" s="2">
        <v>0</v>
      </c>
      <c r="GS1001" s="2">
        <v>0</v>
      </c>
      <c r="GT1001" s="2">
        <v>0</v>
      </c>
      <c r="GU1001" s="3">
        <v>33</v>
      </c>
      <c r="GV1001" s="3">
        <v>1</v>
      </c>
      <c r="GW1001" s="3" t="b">
        <v>1</v>
      </c>
    </row>
    <row r="1002" spans="190:205" x14ac:dyDescent="0.75">
      <c r="GH1002">
        <v>0</v>
      </c>
      <c r="GI1002" s="2">
        <v>1</v>
      </c>
      <c r="GM1002" s="2">
        <v>0</v>
      </c>
      <c r="GN1002" s="2" t="s">
        <v>26</v>
      </c>
      <c r="GO1002" s="2">
        <v>2</v>
      </c>
      <c r="GP1002" s="2">
        <v>7</v>
      </c>
      <c r="GQ1002" s="2">
        <v>8</v>
      </c>
      <c r="GR1002" s="2">
        <v>0</v>
      </c>
      <c r="GS1002" s="2">
        <v>0</v>
      </c>
      <c r="GT1002" s="2">
        <v>0</v>
      </c>
      <c r="GU1002" s="3">
        <v>18</v>
      </c>
      <c r="GV1002" s="3">
        <v>5</v>
      </c>
      <c r="GW1002" s="3" t="b">
        <v>1</v>
      </c>
    </row>
    <row r="1003" spans="190:205" x14ac:dyDescent="0.75">
      <c r="GH1003">
        <v>0</v>
      </c>
      <c r="GI1003" s="2">
        <v>2</v>
      </c>
      <c r="GM1003" s="2">
        <v>0</v>
      </c>
      <c r="GN1003" s="2" t="s">
        <v>26</v>
      </c>
      <c r="GO1003" s="2">
        <v>2</v>
      </c>
      <c r="GP1003" s="2">
        <v>3</v>
      </c>
      <c r="GQ1003" s="2">
        <v>4</v>
      </c>
      <c r="GR1003" s="2">
        <v>0</v>
      </c>
      <c r="GS1003" s="2">
        <v>0</v>
      </c>
      <c r="GT1003" s="2">
        <v>0</v>
      </c>
      <c r="GU1003" s="3">
        <v>48</v>
      </c>
      <c r="GV1003" s="3">
        <v>5</v>
      </c>
      <c r="GW1003" s="3" t="b">
        <v>1</v>
      </c>
    </row>
    <row r="1004" spans="190:205" x14ac:dyDescent="0.75">
      <c r="GH1004">
        <v>0</v>
      </c>
      <c r="GI1004">
        <v>3</v>
      </c>
      <c r="GL1004">
        <v>0</v>
      </c>
      <c r="GM1004">
        <v>2</v>
      </c>
      <c r="GN1004" t="s">
        <v>30</v>
      </c>
      <c r="GO1004">
        <v>2</v>
      </c>
      <c r="GP1004">
        <v>6</v>
      </c>
      <c r="GQ1004">
        <v>5</v>
      </c>
      <c r="GR1004">
        <v>0</v>
      </c>
      <c r="GS1004">
        <v>0</v>
      </c>
      <c r="GT1004">
        <v>0</v>
      </c>
      <c r="GU1004">
        <v>39</v>
      </c>
      <c r="GV1004">
        <v>9</v>
      </c>
      <c r="GW1004" t="b">
        <v>1</v>
      </c>
    </row>
    <row r="1005" spans="190:205" x14ac:dyDescent="0.75">
      <c r="GH1005">
        <v>0</v>
      </c>
      <c r="GI1005">
        <v>4</v>
      </c>
      <c r="GL1005">
        <v>0</v>
      </c>
      <c r="GM1005">
        <v>2</v>
      </c>
      <c r="GN1005" t="s">
        <v>27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57</v>
      </c>
      <c r="GV1005">
        <v>9</v>
      </c>
      <c r="GW1005" t="b">
        <v>1</v>
      </c>
    </row>
    <row r="1006" spans="190:205" x14ac:dyDescent="0.75">
      <c r="GH1006">
        <v>0</v>
      </c>
      <c r="GI1006">
        <v>5</v>
      </c>
      <c r="GM1006">
        <v>3</v>
      </c>
      <c r="GN1006" s="2" t="s">
        <v>30</v>
      </c>
      <c r="GO1006" s="2">
        <v>2</v>
      </c>
      <c r="GP1006">
        <v>18</v>
      </c>
      <c r="GQ1006">
        <v>20</v>
      </c>
      <c r="GR1006">
        <v>0</v>
      </c>
      <c r="GS1006">
        <v>0</v>
      </c>
      <c r="GT1006">
        <v>0</v>
      </c>
      <c r="GU1006">
        <v>47</v>
      </c>
      <c r="GV1006">
        <v>13</v>
      </c>
      <c r="GW1006" t="b">
        <v>1</v>
      </c>
    </row>
    <row r="1007" spans="190:205" x14ac:dyDescent="0.75">
      <c r="GH1007">
        <v>0</v>
      </c>
      <c r="GI1007">
        <v>6</v>
      </c>
      <c r="GM1007">
        <v>3</v>
      </c>
      <c r="GN1007" t="s">
        <v>27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32</v>
      </c>
      <c r="GV1007">
        <v>13</v>
      </c>
      <c r="GW1007" t="b">
        <v>1</v>
      </c>
    </row>
    <row r="1008" spans="190:205" x14ac:dyDescent="0.75">
      <c r="GH1008">
        <v>0</v>
      </c>
      <c r="GI1008">
        <v>7</v>
      </c>
      <c r="GL1008">
        <v>0</v>
      </c>
      <c r="GM1008">
        <v>1</v>
      </c>
      <c r="GN1008" t="s">
        <v>30</v>
      </c>
      <c r="GO1008">
        <v>2</v>
      </c>
      <c r="GP1008">
        <v>9</v>
      </c>
      <c r="GQ1008">
        <v>10</v>
      </c>
      <c r="GR1008">
        <v>0</v>
      </c>
      <c r="GS1008">
        <v>0</v>
      </c>
      <c r="GT1008">
        <v>0</v>
      </c>
      <c r="GU1008">
        <v>9</v>
      </c>
      <c r="GV1008">
        <v>9</v>
      </c>
      <c r="GW1008" t="b">
        <v>1</v>
      </c>
    </row>
    <row r="1009" spans="190:205" x14ac:dyDescent="0.75">
      <c r="GH1009">
        <v>0</v>
      </c>
      <c r="GI1009">
        <v>8</v>
      </c>
      <c r="GL1009">
        <v>0</v>
      </c>
      <c r="GM1009">
        <v>1</v>
      </c>
      <c r="GN1009" t="s">
        <v>27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27</v>
      </c>
      <c r="GV1009">
        <v>9</v>
      </c>
      <c r="GW1009" t="b">
        <v>1</v>
      </c>
    </row>
    <row r="1010" spans="190:205" x14ac:dyDescent="0.75">
      <c r="GH1010">
        <v>0</v>
      </c>
      <c r="GI1010">
        <v>9</v>
      </c>
      <c r="GM1010">
        <v>7</v>
      </c>
      <c r="GN1010" t="s">
        <v>27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2</v>
      </c>
      <c r="GV1010">
        <v>13</v>
      </c>
      <c r="GW1010" t="b">
        <v>1</v>
      </c>
    </row>
    <row r="1011" spans="190:205" x14ac:dyDescent="0.75">
      <c r="GH1011">
        <v>5</v>
      </c>
      <c r="GI1011">
        <v>10</v>
      </c>
      <c r="GM1011">
        <v>7</v>
      </c>
      <c r="GN1011" s="2" t="s">
        <v>30</v>
      </c>
      <c r="GO1011" s="2">
        <v>2</v>
      </c>
      <c r="GP1011">
        <v>12</v>
      </c>
      <c r="GQ1011">
        <v>14</v>
      </c>
      <c r="GR1011">
        <v>0</v>
      </c>
      <c r="GS1011">
        <v>0</v>
      </c>
      <c r="GT1011">
        <v>0</v>
      </c>
      <c r="GU1011">
        <v>17</v>
      </c>
      <c r="GV1011">
        <v>13</v>
      </c>
      <c r="GW1011" t="b">
        <v>1</v>
      </c>
    </row>
    <row r="1012" spans="190:205" x14ac:dyDescent="0.75">
      <c r="GH1012">
        <v>17</v>
      </c>
      <c r="GI1012">
        <v>11</v>
      </c>
      <c r="GM1012">
        <v>15</v>
      </c>
      <c r="GN1012" t="s">
        <v>27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12</v>
      </c>
      <c r="GV1012">
        <v>25</v>
      </c>
      <c r="GW1012" t="b">
        <v>1</v>
      </c>
    </row>
    <row r="1013" spans="190:205" x14ac:dyDescent="0.75">
      <c r="GH1013">
        <v>18</v>
      </c>
      <c r="GI1013">
        <v>12</v>
      </c>
      <c r="GM1013">
        <v>10</v>
      </c>
      <c r="GN1013" t="s">
        <v>30</v>
      </c>
      <c r="GO1013">
        <v>2</v>
      </c>
      <c r="GP1013">
        <v>15</v>
      </c>
      <c r="GQ1013">
        <v>16</v>
      </c>
      <c r="GR1013">
        <v>0</v>
      </c>
      <c r="GS1013">
        <v>0</v>
      </c>
      <c r="GT1013">
        <v>0</v>
      </c>
      <c r="GU1013">
        <v>13</v>
      </c>
      <c r="GV1013">
        <v>17</v>
      </c>
      <c r="GW1013" t="b">
        <v>1</v>
      </c>
    </row>
    <row r="1014" spans="190:205" x14ac:dyDescent="0.75">
      <c r="GH1014">
        <v>19</v>
      </c>
      <c r="GI1014">
        <v>13</v>
      </c>
      <c r="GM1014">
        <v>15</v>
      </c>
      <c r="GN1014" t="s">
        <v>27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7</v>
      </c>
      <c r="GV1014">
        <v>25</v>
      </c>
      <c r="GW1014" t="b">
        <v>1</v>
      </c>
    </row>
    <row r="1015" spans="190:205" x14ac:dyDescent="0.75">
      <c r="GH1015">
        <v>20</v>
      </c>
      <c r="GI1015">
        <v>14</v>
      </c>
      <c r="GM1015">
        <v>10</v>
      </c>
      <c r="GN1015" t="s">
        <v>27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22</v>
      </c>
      <c r="GV1015">
        <v>17</v>
      </c>
      <c r="GW1015" t="b">
        <v>1</v>
      </c>
    </row>
    <row r="1016" spans="190:205" x14ac:dyDescent="0.75">
      <c r="GH1016">
        <v>21</v>
      </c>
      <c r="GI1016">
        <v>15</v>
      </c>
      <c r="GM1016">
        <v>12</v>
      </c>
      <c r="GN1016" t="s">
        <v>30</v>
      </c>
      <c r="GO1016">
        <v>2</v>
      </c>
      <c r="GP1016">
        <v>13</v>
      </c>
      <c r="GQ1016">
        <v>11</v>
      </c>
      <c r="GR1016">
        <v>0</v>
      </c>
      <c r="GS1016">
        <v>0</v>
      </c>
      <c r="GT1016">
        <v>0</v>
      </c>
      <c r="GU1016">
        <v>9</v>
      </c>
      <c r="GV1016">
        <v>21</v>
      </c>
      <c r="GW1016" t="b">
        <v>1</v>
      </c>
    </row>
    <row r="1017" spans="190:205" x14ac:dyDescent="0.75">
      <c r="GH1017">
        <v>22</v>
      </c>
      <c r="GI1017">
        <v>16</v>
      </c>
      <c r="GM1017">
        <v>12</v>
      </c>
      <c r="GN1017" t="s">
        <v>27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17</v>
      </c>
      <c r="GV1017">
        <v>21</v>
      </c>
      <c r="GW1017" t="b">
        <v>1</v>
      </c>
    </row>
    <row r="1018" spans="190:205" x14ac:dyDescent="0.75">
      <c r="GI1018">
        <v>17</v>
      </c>
      <c r="GM1018">
        <v>21</v>
      </c>
      <c r="GN1018" t="s">
        <v>27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42</v>
      </c>
      <c r="GV1018">
        <v>25</v>
      </c>
      <c r="GW1018" t="b">
        <v>1</v>
      </c>
    </row>
    <row r="1019" spans="190:205" x14ac:dyDescent="0.75">
      <c r="GI1019">
        <v>18</v>
      </c>
      <c r="GM1019">
        <v>5</v>
      </c>
      <c r="GN1019" t="s">
        <v>30</v>
      </c>
      <c r="GO1019">
        <v>2</v>
      </c>
      <c r="GP1019">
        <v>21</v>
      </c>
      <c r="GQ1019">
        <v>22</v>
      </c>
      <c r="GR1019">
        <v>0</v>
      </c>
      <c r="GS1019">
        <v>0</v>
      </c>
      <c r="GT1019">
        <v>0</v>
      </c>
      <c r="GU1019">
        <v>43</v>
      </c>
      <c r="GV1019">
        <v>17</v>
      </c>
      <c r="GW1019" t="b">
        <v>1</v>
      </c>
    </row>
    <row r="1020" spans="190:205" x14ac:dyDescent="0.75">
      <c r="GI1020">
        <v>19</v>
      </c>
      <c r="GM1020">
        <v>21</v>
      </c>
      <c r="GN1020" t="s">
        <v>27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37</v>
      </c>
      <c r="GV1020">
        <v>25</v>
      </c>
      <c r="GW1020" t="b">
        <v>1</v>
      </c>
    </row>
    <row r="1021" spans="190:205" x14ac:dyDescent="0.75">
      <c r="GI1021">
        <v>20</v>
      </c>
      <c r="GM1021">
        <v>5</v>
      </c>
      <c r="GN1021" t="s">
        <v>27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52</v>
      </c>
      <c r="GV1021">
        <v>17</v>
      </c>
      <c r="GW1021" t="b">
        <v>1</v>
      </c>
    </row>
    <row r="1022" spans="190:205" x14ac:dyDescent="0.75">
      <c r="GI1022">
        <v>21</v>
      </c>
      <c r="GM1022">
        <v>18</v>
      </c>
      <c r="GN1022" t="s">
        <v>30</v>
      </c>
      <c r="GO1022">
        <v>2</v>
      </c>
      <c r="GP1022">
        <v>19</v>
      </c>
      <c r="GQ1022">
        <v>17</v>
      </c>
      <c r="GR1022">
        <v>0</v>
      </c>
      <c r="GS1022">
        <v>0</v>
      </c>
      <c r="GT1022">
        <v>0</v>
      </c>
      <c r="GU1022">
        <v>39</v>
      </c>
      <c r="GV1022">
        <v>21</v>
      </c>
      <c r="GW1022" t="b">
        <v>1</v>
      </c>
    </row>
    <row r="1023" spans="190:205" x14ac:dyDescent="0.75">
      <c r="GI1023">
        <v>22</v>
      </c>
      <c r="GM1023">
        <v>18</v>
      </c>
      <c r="GN1023" t="s">
        <v>27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47</v>
      </c>
      <c r="GV1023">
        <v>21</v>
      </c>
      <c r="GW1023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FB79-7427-443E-95C0-B8AEA72D69DC}">
  <dimension ref="B2:GW1015"/>
  <sheetViews>
    <sheetView showGridLines="0" zoomScale="72" zoomScaleNormal="80" workbookViewId="0">
      <selection activeCell="N13" sqref="N13"/>
    </sheetView>
  </sheetViews>
  <sheetFormatPr defaultColWidth="11.40625" defaultRowHeight="14.75" x14ac:dyDescent="0.75"/>
  <cols>
    <col min="2" max="2" width="18.54296875" customWidth="1"/>
    <col min="8" max="8" width="2.26953125" customWidth="1"/>
    <col min="9" max="9" width="3.7265625" customWidth="1"/>
    <col min="12" max="12" width="2.26953125" customWidth="1"/>
    <col min="13" max="13" width="3.7265625" customWidth="1"/>
    <col min="16" max="16" width="2.26953125" customWidth="1"/>
    <col min="17" max="17" width="3.7265625" customWidth="1"/>
    <col min="20" max="20" width="2.26953125" customWidth="1"/>
    <col min="21" max="21" width="3.7265625" customWidth="1"/>
    <col min="24" max="24" width="2.26953125" customWidth="1"/>
    <col min="28" max="28" width="2.26953125" customWidth="1"/>
    <col min="29" max="29" width="3.7265625" customWidth="1"/>
    <col min="32" max="32" width="2.26953125" customWidth="1"/>
    <col min="36" max="36" width="2.26953125" customWidth="1"/>
  </cols>
  <sheetData>
    <row r="2" spans="2:25" x14ac:dyDescent="0.75">
      <c r="B2" t="s">
        <v>104</v>
      </c>
    </row>
    <row r="3" spans="2:25" x14ac:dyDescent="0.75">
      <c r="B3" s="39" t="s">
        <v>124</v>
      </c>
      <c r="C3" s="39" t="s">
        <v>123</v>
      </c>
      <c r="D3" s="38"/>
      <c r="E3" s="38"/>
    </row>
    <row r="4" spans="2:25" x14ac:dyDescent="0.75">
      <c r="B4" s="38"/>
      <c r="C4" s="38"/>
      <c r="D4" s="38"/>
      <c r="E4" s="38"/>
    </row>
    <row r="7" spans="2:25" x14ac:dyDescent="0.75">
      <c r="B7" s="43"/>
      <c r="C7" s="47" t="s">
        <v>122</v>
      </c>
      <c r="D7" s="47"/>
      <c r="E7" s="43"/>
      <c r="G7" s="1" t="s">
        <v>28</v>
      </c>
      <c r="R7" s="4">
        <v>0.1</v>
      </c>
      <c r="Y7" s="5" t="s">
        <v>29</v>
      </c>
    </row>
    <row r="8" spans="2:25" x14ac:dyDescent="0.75">
      <c r="B8" s="48" t="s">
        <v>121</v>
      </c>
      <c r="C8" s="48" t="s">
        <v>120</v>
      </c>
      <c r="D8" s="49" t="s">
        <v>119</v>
      </c>
      <c r="E8" s="48"/>
      <c r="R8" t="s">
        <v>105</v>
      </c>
    </row>
    <row r="9" spans="2:25" x14ac:dyDescent="0.75">
      <c r="B9" s="48" t="s">
        <v>118</v>
      </c>
      <c r="C9" s="43">
        <v>0.5</v>
      </c>
      <c r="D9" s="43">
        <f>1-C9</f>
        <v>0.5</v>
      </c>
      <c r="E9" s="43"/>
      <c r="Y9">
        <f>SUM(J19,N13,R10)</f>
        <v>-6.5</v>
      </c>
    </row>
    <row r="10" spans="2:25" x14ac:dyDescent="0.75">
      <c r="B10" s="43"/>
      <c r="C10" s="43"/>
      <c r="D10" s="47"/>
      <c r="E10" s="47"/>
      <c r="R10" s="4">
        <v>0</v>
      </c>
      <c r="S10">
        <f>Y9</f>
        <v>-6.5</v>
      </c>
    </row>
    <row r="11" spans="2:25" x14ac:dyDescent="0.75">
      <c r="B11" s="44" t="s">
        <v>117</v>
      </c>
      <c r="C11" s="44"/>
      <c r="D11" s="43"/>
      <c r="E11" s="43"/>
      <c r="N11" t="s">
        <v>0</v>
      </c>
    </row>
    <row r="12" spans="2:25" x14ac:dyDescent="0.75">
      <c r="B12" s="43" t="s">
        <v>116</v>
      </c>
      <c r="C12" s="43">
        <v>0.7</v>
      </c>
      <c r="D12" s="43">
        <v>0.1</v>
      </c>
      <c r="E12" s="43"/>
      <c r="V12" s="35">
        <f>C23</f>
        <v>0.78749999999999998</v>
      </c>
    </row>
    <row r="13" spans="2:25" x14ac:dyDescent="0.75">
      <c r="B13" s="43" t="s">
        <v>115</v>
      </c>
      <c r="C13" s="43">
        <f>1-C12</f>
        <v>0.30000000000000004</v>
      </c>
      <c r="D13" s="43">
        <f>1-D12</f>
        <v>0.9</v>
      </c>
      <c r="E13" s="43"/>
      <c r="N13" s="4">
        <v>-6.5</v>
      </c>
      <c r="O13">
        <f>IF(ABS(1-(R7+R14))&lt;=0.00001,R7*S10+R14*S17,NA())</f>
        <v>53.9998</v>
      </c>
      <c r="V13" t="s">
        <v>104</v>
      </c>
    </row>
    <row r="14" spans="2:25" x14ac:dyDescent="0.75">
      <c r="B14" s="43"/>
      <c r="C14" s="43"/>
      <c r="D14" s="43"/>
      <c r="E14" s="43"/>
      <c r="R14" s="4">
        <v>0.9</v>
      </c>
      <c r="Y14">
        <f>SUM(J19,N13,R17,V15)</f>
        <v>81.02</v>
      </c>
    </row>
    <row r="15" spans="2:25" x14ac:dyDescent="0.75">
      <c r="B15" s="44" t="s">
        <v>114</v>
      </c>
      <c r="C15" s="43"/>
      <c r="D15" s="43"/>
      <c r="E15" s="44" t="s">
        <v>113</v>
      </c>
      <c r="R15" t="s">
        <v>103</v>
      </c>
      <c r="V15" s="4">
        <f>87.52</f>
        <v>87.52</v>
      </c>
      <c r="W15">
        <f>Y14</f>
        <v>81.02</v>
      </c>
    </row>
    <row r="16" spans="2:25" x14ac:dyDescent="0.75">
      <c r="B16" s="43" t="s">
        <v>112</v>
      </c>
      <c r="C16" s="43">
        <f>$C$9*C12</f>
        <v>0.35</v>
      </c>
      <c r="D16" s="43">
        <f>$D$9*D12</f>
        <v>0.05</v>
      </c>
      <c r="E16" s="46">
        <f>SUM(C16:D16)</f>
        <v>0.39999999999999997</v>
      </c>
      <c r="J16" s="36">
        <f>E16</f>
        <v>0.39999999999999997</v>
      </c>
    </row>
    <row r="17" spans="2:25" x14ac:dyDescent="0.75">
      <c r="B17" s="43" t="s">
        <v>111</v>
      </c>
      <c r="C17" s="43">
        <f>$C$9*C13</f>
        <v>0.15000000000000002</v>
      </c>
      <c r="D17" s="43">
        <f>$D$9*D13</f>
        <v>0.45</v>
      </c>
      <c r="E17" s="46">
        <f>SUM(C17:D17)</f>
        <v>0.60000000000000009</v>
      </c>
      <c r="J17" t="s">
        <v>110</v>
      </c>
      <c r="R17" s="4">
        <v>0</v>
      </c>
      <c r="S17">
        <f>IF(ABS(1-(V12+V17))&lt;=0.00001,V12*W15+V17*W20,NA())</f>
        <v>60.722000000000001</v>
      </c>
      <c r="V17" s="35">
        <f>1-V12</f>
        <v>0.21250000000000002</v>
      </c>
    </row>
    <row r="18" spans="2:25" x14ac:dyDescent="0.75">
      <c r="B18" s="43"/>
      <c r="C18" s="43"/>
      <c r="D18" s="43"/>
      <c r="E18" s="43"/>
      <c r="L18">
        <f>IF(K19=O13,1,IF(K19=O25,2))</f>
        <v>1</v>
      </c>
      <c r="V18" t="s">
        <v>101</v>
      </c>
    </row>
    <row r="19" spans="2:25" x14ac:dyDescent="0.75">
      <c r="B19" s="44" t="s">
        <v>109</v>
      </c>
      <c r="C19" s="44"/>
      <c r="D19" s="44"/>
      <c r="E19" s="45"/>
      <c r="J19" s="4">
        <v>0</v>
      </c>
      <c r="K19">
        <f>MAX(O13,O25)</f>
        <v>53.9998</v>
      </c>
      <c r="Y19">
        <f>SUM(J19,N13,R17,V20)</f>
        <v>-14.5</v>
      </c>
    </row>
    <row r="20" spans="2:25" x14ac:dyDescent="0.75">
      <c r="B20" s="43" t="s">
        <v>107</v>
      </c>
      <c r="C20" s="42">
        <f>C16/$E16</f>
        <v>0.875</v>
      </c>
      <c r="D20" s="42">
        <f>D16/$E16</f>
        <v>0.12500000000000003</v>
      </c>
      <c r="E20" s="45"/>
      <c r="V20" s="4">
        <v>-8</v>
      </c>
      <c r="W20">
        <f>Y19</f>
        <v>-14.5</v>
      </c>
    </row>
    <row r="21" spans="2:25" x14ac:dyDescent="0.75">
      <c r="B21" s="43" t="s">
        <v>106</v>
      </c>
      <c r="C21" s="42">
        <f>C17/$E17</f>
        <v>0.25</v>
      </c>
      <c r="D21" s="42">
        <f>D17/$E17</f>
        <v>0.74999999999999989</v>
      </c>
      <c r="E21" s="45"/>
    </row>
    <row r="22" spans="2:25" x14ac:dyDescent="0.75">
      <c r="B22" s="44" t="s">
        <v>108</v>
      </c>
    </row>
    <row r="23" spans="2:25" x14ac:dyDescent="0.75">
      <c r="B23" s="43" t="s">
        <v>107</v>
      </c>
      <c r="C23" s="42">
        <f>C20*0.9*1</f>
        <v>0.78749999999999998</v>
      </c>
      <c r="D23" s="1"/>
      <c r="E23" s="38"/>
      <c r="N23" t="s">
        <v>9</v>
      </c>
    </row>
    <row r="24" spans="2:25" x14ac:dyDescent="0.75">
      <c r="B24" s="43" t="s">
        <v>106</v>
      </c>
      <c r="C24" s="42">
        <f>C21*0.9*1</f>
        <v>0.22500000000000001</v>
      </c>
      <c r="D24" s="40"/>
      <c r="E24" s="41"/>
      <c r="Y24">
        <f>SUM(J19,N25)</f>
        <v>4.5</v>
      </c>
    </row>
    <row r="25" spans="2:25" x14ac:dyDescent="0.75">
      <c r="B25" s="38"/>
      <c r="D25" s="40"/>
      <c r="E25" s="38"/>
      <c r="N25" s="4">
        <f>4.5</f>
        <v>4.5</v>
      </c>
      <c r="O25">
        <f>Y24</f>
        <v>4.5</v>
      </c>
    </row>
    <row r="26" spans="2:25" x14ac:dyDescent="0.75">
      <c r="B26" s="39"/>
      <c r="C26" s="38"/>
      <c r="D26" s="38"/>
      <c r="E26" s="38"/>
    </row>
    <row r="27" spans="2:25" x14ac:dyDescent="0.75">
      <c r="B27" s="39"/>
      <c r="C27" s="38"/>
      <c r="D27" s="38"/>
      <c r="E27" s="38"/>
      <c r="R27" s="4">
        <v>0.1</v>
      </c>
    </row>
    <row r="28" spans="2:25" x14ac:dyDescent="0.75">
      <c r="B28" s="39"/>
      <c r="C28" s="38"/>
      <c r="D28" s="38"/>
      <c r="E28" s="38"/>
      <c r="R28" t="s">
        <v>105</v>
      </c>
    </row>
    <row r="29" spans="2:25" x14ac:dyDescent="0.75">
      <c r="B29" s="39"/>
      <c r="C29" s="38"/>
      <c r="D29" s="38"/>
      <c r="E29" s="39"/>
      <c r="G29">
        <f>IF(ABS(1-(J16+J36))&lt;=0.00001,J16*K19+J36*K39,NA())</f>
        <v>24.985599999999998</v>
      </c>
      <c r="Y29">
        <f>SUM(J39,N33,R30)</f>
        <v>-6.5</v>
      </c>
    </row>
    <row r="30" spans="2:25" x14ac:dyDescent="0.75">
      <c r="B30" s="39"/>
      <c r="C30" s="38"/>
      <c r="D30" s="38"/>
      <c r="E30" s="38"/>
      <c r="R30" s="4">
        <v>0</v>
      </c>
      <c r="S30">
        <f>Y29</f>
        <v>-6.5</v>
      </c>
    </row>
    <row r="31" spans="2:25" x14ac:dyDescent="0.75">
      <c r="B31" s="39"/>
      <c r="C31" s="38"/>
      <c r="D31" s="38"/>
      <c r="E31" s="38"/>
      <c r="N31" t="s">
        <v>0</v>
      </c>
    </row>
    <row r="32" spans="2:25" x14ac:dyDescent="0.75">
      <c r="B32" s="38"/>
      <c r="C32" s="38"/>
      <c r="D32" s="38"/>
      <c r="E32" s="38"/>
      <c r="V32" s="35">
        <f>C24</f>
        <v>0.22500000000000001</v>
      </c>
    </row>
    <row r="33" spans="2:25" x14ac:dyDescent="0.75">
      <c r="B33" s="39"/>
      <c r="C33" s="39"/>
      <c r="D33" s="39"/>
      <c r="E33" s="38"/>
      <c r="N33" s="4">
        <v>-6.5</v>
      </c>
      <c r="O33">
        <f>IF(ABS(1-(R27+R34))&lt;=0.00001,R27*S30+R34*S37,NA())</f>
        <v>5.6427999999999976</v>
      </c>
      <c r="V33" t="s">
        <v>104</v>
      </c>
    </row>
    <row r="34" spans="2:25" x14ac:dyDescent="0.75">
      <c r="B34" s="38"/>
      <c r="C34" s="37"/>
      <c r="D34" s="37"/>
      <c r="E34" s="37"/>
      <c r="R34" s="4">
        <v>0.9</v>
      </c>
      <c r="Y34">
        <f>SUM(J39,N33,R37,V35)</f>
        <v>81.02</v>
      </c>
    </row>
    <row r="35" spans="2:25" x14ac:dyDescent="0.75">
      <c r="B35" s="38"/>
      <c r="C35" s="37"/>
      <c r="D35" s="37"/>
      <c r="E35" s="37"/>
      <c r="R35" t="s">
        <v>103</v>
      </c>
      <c r="V35" s="4">
        <f>87.52</f>
        <v>87.52</v>
      </c>
      <c r="W35">
        <f>Y34</f>
        <v>81.02</v>
      </c>
    </row>
    <row r="36" spans="2:25" x14ac:dyDescent="0.75">
      <c r="J36" s="36">
        <f>1-J16</f>
        <v>0.60000000000000009</v>
      </c>
    </row>
    <row r="37" spans="2:25" x14ac:dyDescent="0.75">
      <c r="J37" t="s">
        <v>102</v>
      </c>
      <c r="R37" s="4">
        <v>0</v>
      </c>
      <c r="S37">
        <f>IF(ABS(1-(V32+V37))&lt;=0.00001,V32*W35+V37*W40,NA())</f>
        <v>6.9919999999999973</v>
      </c>
      <c r="V37" s="35">
        <f>1-V32</f>
        <v>0.77500000000000002</v>
      </c>
    </row>
    <row r="38" spans="2:25" x14ac:dyDescent="0.75">
      <c r="L38">
        <f>IF(K39=O33,1,IF(K39=O45,2))</f>
        <v>1</v>
      </c>
      <c r="V38" t="s">
        <v>101</v>
      </c>
    </row>
    <row r="39" spans="2:25" x14ac:dyDescent="0.75">
      <c r="J39" s="4">
        <v>0</v>
      </c>
      <c r="K39">
        <f>MAX(O33,O45)</f>
        <v>5.6427999999999976</v>
      </c>
      <c r="Y39">
        <f>SUM(J39,N33,R37,V40)</f>
        <v>-14.5</v>
      </c>
    </row>
    <row r="40" spans="2:25" x14ac:dyDescent="0.75">
      <c r="V40" s="4">
        <v>-8</v>
      </c>
      <c r="W40">
        <f>Y39</f>
        <v>-14.5</v>
      </c>
    </row>
    <row r="43" spans="2:25" x14ac:dyDescent="0.75">
      <c r="N43" t="s">
        <v>9</v>
      </c>
    </row>
    <row r="44" spans="2:25" x14ac:dyDescent="0.75">
      <c r="Y44">
        <f>SUM(J39,N45)</f>
        <v>4.5</v>
      </c>
    </row>
    <row r="45" spans="2:25" x14ac:dyDescent="0.75">
      <c r="N45" s="4">
        <v>4.5</v>
      </c>
      <c r="O45">
        <f>Y44</f>
        <v>4.5</v>
      </c>
    </row>
    <row r="1000" spans="190:205" x14ac:dyDescent="0.75">
      <c r="GI1000" s="2" t="s">
        <v>10</v>
      </c>
      <c r="GJ1000" s="2" t="s">
        <v>11</v>
      </c>
      <c r="GK1000" s="2" t="s">
        <v>12</v>
      </c>
      <c r="GL1000" s="2" t="s">
        <v>13</v>
      </c>
      <c r="GM1000" s="2" t="s">
        <v>15</v>
      </c>
      <c r="GN1000" s="2" t="s">
        <v>16</v>
      </c>
      <c r="GO1000" s="2" t="s">
        <v>17</v>
      </c>
      <c r="GP1000" s="2" t="s">
        <v>18</v>
      </c>
      <c r="GQ1000" s="2" t="s">
        <v>19</v>
      </c>
      <c r="GR1000" s="2" t="s">
        <v>20</v>
      </c>
      <c r="GS1000" s="2" t="s">
        <v>21</v>
      </c>
      <c r="GT1000" s="2" t="s">
        <v>22</v>
      </c>
      <c r="GU1000" s="2" t="s">
        <v>23</v>
      </c>
      <c r="GV1000" s="2" t="s">
        <v>24</v>
      </c>
      <c r="GW1000" s="2" t="s">
        <v>25</v>
      </c>
    </row>
    <row r="1001" spans="190:205" x14ac:dyDescent="0.75">
      <c r="GH1001">
        <v>0</v>
      </c>
      <c r="GI1001" s="2">
        <v>0</v>
      </c>
      <c r="GJ1001" s="2" t="s">
        <v>14</v>
      </c>
      <c r="GK1001" s="2">
        <v>0</v>
      </c>
      <c r="GL1001" s="2">
        <v>0</v>
      </c>
      <c r="GM1001" s="2">
        <v>0</v>
      </c>
      <c r="GN1001" s="2" t="s">
        <v>30</v>
      </c>
      <c r="GO1001" s="2">
        <v>2</v>
      </c>
      <c r="GP1001" s="2">
        <v>1</v>
      </c>
      <c r="GQ1001" s="2">
        <v>2</v>
      </c>
      <c r="GR1001" s="2">
        <v>0</v>
      </c>
      <c r="GS1001" s="2">
        <v>0</v>
      </c>
      <c r="GT1001" s="2">
        <v>0</v>
      </c>
      <c r="GU1001" s="3">
        <v>21</v>
      </c>
      <c r="GV1001" s="3">
        <v>1</v>
      </c>
      <c r="GW1001" s="3" t="b">
        <v>1</v>
      </c>
    </row>
    <row r="1002" spans="190:205" x14ac:dyDescent="0.75">
      <c r="GH1002">
        <v>0</v>
      </c>
      <c r="GI1002" s="2">
        <v>1</v>
      </c>
      <c r="GM1002" s="2">
        <v>0</v>
      </c>
      <c r="GN1002" s="2" t="s">
        <v>26</v>
      </c>
      <c r="GO1002" s="2">
        <v>2</v>
      </c>
      <c r="GP1002" s="2">
        <v>7</v>
      </c>
      <c r="GQ1002" s="2">
        <v>8</v>
      </c>
      <c r="GR1002" s="2">
        <v>0</v>
      </c>
      <c r="GS1002" s="2">
        <v>0</v>
      </c>
      <c r="GT1002" s="2">
        <v>0</v>
      </c>
      <c r="GU1002" s="3">
        <v>11</v>
      </c>
      <c r="GV1002" s="3">
        <v>5</v>
      </c>
      <c r="GW1002" s="3" t="b">
        <v>1</v>
      </c>
    </row>
    <row r="1003" spans="190:205" x14ac:dyDescent="0.75">
      <c r="GH1003">
        <v>0</v>
      </c>
      <c r="GI1003" s="2">
        <v>2</v>
      </c>
      <c r="GM1003" s="2">
        <v>0</v>
      </c>
      <c r="GN1003" s="2" t="s">
        <v>26</v>
      </c>
      <c r="GO1003" s="2">
        <v>2</v>
      </c>
      <c r="GP1003" s="2">
        <v>3</v>
      </c>
      <c r="GQ1003" s="2">
        <v>4</v>
      </c>
      <c r="GR1003" s="2">
        <v>0</v>
      </c>
      <c r="GS1003" s="2">
        <v>0</v>
      </c>
      <c r="GT1003" s="2">
        <v>0</v>
      </c>
      <c r="GU1003" s="3">
        <v>31</v>
      </c>
      <c r="GV1003" s="3">
        <v>5</v>
      </c>
      <c r="GW1003" s="3" t="b">
        <v>1</v>
      </c>
    </row>
    <row r="1004" spans="190:205" x14ac:dyDescent="0.75">
      <c r="GH1004">
        <v>0</v>
      </c>
      <c r="GI1004">
        <v>3</v>
      </c>
      <c r="GL1004">
        <v>0</v>
      </c>
      <c r="GM1004">
        <v>2</v>
      </c>
      <c r="GN1004" t="s">
        <v>30</v>
      </c>
      <c r="GO1004">
        <v>2</v>
      </c>
      <c r="GP1004">
        <v>6</v>
      </c>
      <c r="GQ1004">
        <v>5</v>
      </c>
      <c r="GR1004">
        <v>0</v>
      </c>
      <c r="GS1004">
        <v>0</v>
      </c>
      <c r="GT1004">
        <v>0</v>
      </c>
      <c r="GU1004">
        <v>25</v>
      </c>
      <c r="GV1004">
        <v>9</v>
      </c>
      <c r="GW1004" t="b">
        <v>1</v>
      </c>
    </row>
    <row r="1005" spans="190:205" x14ac:dyDescent="0.75">
      <c r="GH1005">
        <v>0</v>
      </c>
      <c r="GI1005">
        <v>4</v>
      </c>
      <c r="GL1005">
        <v>0</v>
      </c>
      <c r="GM1005">
        <v>2</v>
      </c>
      <c r="GN1005" t="s">
        <v>27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37</v>
      </c>
      <c r="GV1005">
        <v>9</v>
      </c>
      <c r="GW1005" t="b">
        <v>1</v>
      </c>
    </row>
    <row r="1006" spans="190:205" x14ac:dyDescent="0.75">
      <c r="GH1006">
        <v>0</v>
      </c>
      <c r="GI1006">
        <v>5</v>
      </c>
      <c r="GM1006">
        <v>3</v>
      </c>
      <c r="GN1006" s="2" t="s">
        <v>30</v>
      </c>
      <c r="GO1006" s="2">
        <v>2</v>
      </c>
      <c r="GP1006">
        <v>11</v>
      </c>
      <c r="GQ1006">
        <v>13</v>
      </c>
      <c r="GR1006">
        <v>0</v>
      </c>
      <c r="GS1006">
        <v>0</v>
      </c>
      <c r="GT1006">
        <v>0</v>
      </c>
      <c r="GU1006">
        <v>29</v>
      </c>
      <c r="GV1006">
        <v>13</v>
      </c>
      <c r="GW1006" t="b">
        <v>1</v>
      </c>
    </row>
    <row r="1007" spans="190:205" x14ac:dyDescent="0.75">
      <c r="GH1007">
        <v>0</v>
      </c>
      <c r="GI1007">
        <v>6</v>
      </c>
      <c r="GM1007">
        <v>3</v>
      </c>
      <c r="GN1007" t="s">
        <v>27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22</v>
      </c>
      <c r="GV1007">
        <v>13</v>
      </c>
      <c r="GW1007" t="b">
        <v>1</v>
      </c>
    </row>
    <row r="1008" spans="190:205" x14ac:dyDescent="0.75">
      <c r="GH1008">
        <v>0</v>
      </c>
      <c r="GI1008">
        <v>7</v>
      </c>
      <c r="GL1008">
        <v>0</v>
      </c>
      <c r="GM1008">
        <v>1</v>
      </c>
      <c r="GN1008" t="s">
        <v>30</v>
      </c>
      <c r="GO1008">
        <v>2</v>
      </c>
      <c r="GP1008">
        <v>9</v>
      </c>
      <c r="GQ1008">
        <v>10</v>
      </c>
      <c r="GR1008">
        <v>0</v>
      </c>
      <c r="GS1008">
        <v>0</v>
      </c>
      <c r="GT1008">
        <v>0</v>
      </c>
      <c r="GU1008">
        <v>5</v>
      </c>
      <c r="GV1008">
        <v>9</v>
      </c>
      <c r="GW1008" t="b">
        <v>1</v>
      </c>
    </row>
    <row r="1009" spans="190:205" x14ac:dyDescent="0.75">
      <c r="GH1009">
        <v>0</v>
      </c>
      <c r="GI1009">
        <v>8</v>
      </c>
      <c r="GL1009">
        <v>0</v>
      </c>
      <c r="GM1009">
        <v>1</v>
      </c>
      <c r="GN1009" t="s">
        <v>27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17</v>
      </c>
      <c r="GV1009">
        <v>9</v>
      </c>
      <c r="GW1009" t="b">
        <v>1</v>
      </c>
    </row>
    <row r="1010" spans="190:205" x14ac:dyDescent="0.75">
      <c r="GH1010">
        <v>0</v>
      </c>
      <c r="GI1010">
        <v>9</v>
      </c>
      <c r="GM1010">
        <v>7</v>
      </c>
      <c r="GN1010" t="s">
        <v>27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2</v>
      </c>
      <c r="GV1010">
        <v>13</v>
      </c>
      <c r="GW1010" t="b">
        <v>1</v>
      </c>
    </row>
    <row r="1011" spans="190:205" x14ac:dyDescent="0.75">
      <c r="GH1011">
        <v>5</v>
      </c>
      <c r="GI1011">
        <v>10</v>
      </c>
      <c r="GM1011">
        <v>7</v>
      </c>
      <c r="GN1011" s="2" t="s">
        <v>30</v>
      </c>
      <c r="GO1011" s="2">
        <v>2</v>
      </c>
      <c r="GP1011">
        <v>12</v>
      </c>
      <c r="GQ1011">
        <v>14</v>
      </c>
      <c r="GR1011">
        <v>0</v>
      </c>
      <c r="GS1011">
        <v>0</v>
      </c>
      <c r="GT1011">
        <v>0</v>
      </c>
      <c r="GU1011">
        <v>9</v>
      </c>
      <c r="GV1011">
        <v>13</v>
      </c>
      <c r="GW1011" t="b">
        <v>1</v>
      </c>
    </row>
    <row r="1012" spans="190:205" x14ac:dyDescent="0.75">
      <c r="GH1012">
        <v>17</v>
      </c>
      <c r="GI1012">
        <v>11</v>
      </c>
      <c r="GM1012">
        <v>5</v>
      </c>
      <c r="GN1012" t="s">
        <v>27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27</v>
      </c>
      <c r="GV1012">
        <v>17</v>
      </c>
      <c r="GW1012" t="b">
        <v>1</v>
      </c>
    </row>
    <row r="1013" spans="190:205" x14ac:dyDescent="0.75">
      <c r="GH1013">
        <v>18</v>
      </c>
      <c r="GI1013">
        <v>12</v>
      </c>
      <c r="GM1013">
        <v>10</v>
      </c>
      <c r="GN1013" t="s">
        <v>27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7</v>
      </c>
      <c r="GV1013">
        <v>17</v>
      </c>
      <c r="GW1013" t="b">
        <v>1</v>
      </c>
    </row>
    <row r="1014" spans="190:205" x14ac:dyDescent="0.75">
      <c r="GH1014">
        <v>19</v>
      </c>
      <c r="GI1014">
        <v>13</v>
      </c>
      <c r="GM1014">
        <v>5</v>
      </c>
      <c r="GN1014" t="s">
        <v>27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32</v>
      </c>
      <c r="GV1014">
        <v>17</v>
      </c>
      <c r="GW1014" t="b">
        <v>1</v>
      </c>
    </row>
    <row r="1015" spans="190:205" x14ac:dyDescent="0.75">
      <c r="GH1015">
        <v>20</v>
      </c>
      <c r="GI1015">
        <v>14</v>
      </c>
      <c r="GM1015">
        <v>10</v>
      </c>
      <c r="GN1015" t="s">
        <v>27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12</v>
      </c>
      <c r="GV1015">
        <v>17</v>
      </c>
      <c r="GW1015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A2D3-D3B4-45E7-8C29-8119D763E005}">
  <dimension ref="A1:GX1007"/>
  <sheetViews>
    <sheetView tabSelected="1" topLeftCell="A6" zoomScale="77" zoomScaleNormal="77" workbookViewId="0">
      <selection activeCell="AC27" sqref="AC27"/>
    </sheetView>
  </sheetViews>
  <sheetFormatPr defaultRowHeight="14.75" x14ac:dyDescent="0.75"/>
  <cols>
    <col min="1" max="1" width="24.6796875" bestFit="1" customWidth="1"/>
    <col min="2" max="2" width="9.76953125" bestFit="1" customWidth="1"/>
    <col min="8" max="8" width="2.1796875" customWidth="1"/>
    <col min="9" max="9" width="3.58984375" customWidth="1"/>
    <col min="12" max="12" width="2.1796875" customWidth="1"/>
    <col min="13" max="13" width="3.58984375" customWidth="1"/>
    <col min="16" max="16" width="2.1796875" customWidth="1"/>
    <col min="17" max="17" width="3.58984375" customWidth="1"/>
    <col min="20" max="20" width="2.1796875" customWidth="1"/>
    <col min="22" max="22" width="9.7265625" bestFit="1" customWidth="1"/>
    <col min="24" max="24" width="2.26953125" customWidth="1"/>
    <col min="27" max="27" width="12.76953125" bestFit="1" customWidth="1"/>
    <col min="31" max="31" width="12.76953125" bestFit="1" customWidth="1"/>
  </cols>
  <sheetData>
    <row r="1" spans="1:29" x14ac:dyDescent="0.75">
      <c r="A1" s="1" t="s">
        <v>0</v>
      </c>
      <c r="G1" s="1" t="s">
        <v>28</v>
      </c>
      <c r="R1" s="4">
        <f>$B$10</f>
        <v>0.505</v>
      </c>
      <c r="U1" s="5" t="s">
        <v>29</v>
      </c>
      <c r="W1" t="s">
        <v>134</v>
      </c>
      <c r="Y1" t="s">
        <v>128</v>
      </c>
      <c r="Z1" t="s">
        <v>133</v>
      </c>
      <c r="AA1" t="s">
        <v>132</v>
      </c>
      <c r="AB1" t="s">
        <v>131</v>
      </c>
      <c r="AC1" t="s">
        <v>130</v>
      </c>
    </row>
    <row r="2" spans="1:29" x14ac:dyDescent="0.75">
      <c r="A2" t="s">
        <v>8</v>
      </c>
      <c r="B2" s="14">
        <v>-6.5</v>
      </c>
      <c r="R2" t="s">
        <v>31</v>
      </c>
      <c r="Y2">
        <v>0.1</v>
      </c>
      <c r="Z2">
        <v>-26.422889127797035</v>
      </c>
      <c r="AA2">
        <v>5.8777099999999933</v>
      </c>
      <c r="AB2">
        <v>1</v>
      </c>
      <c r="AC2" t="s">
        <v>9</v>
      </c>
    </row>
    <row r="3" spans="1:29" x14ac:dyDescent="0.75">
      <c r="A3" s="1" t="s">
        <v>1</v>
      </c>
      <c r="N3" s="4">
        <f>$B$7</f>
        <v>0.53749999999999998</v>
      </c>
      <c r="U3" s="31">
        <f>SUM(J10,N6,R4)</f>
        <v>81.02</v>
      </c>
      <c r="Y3">
        <v>0.25</v>
      </c>
      <c r="Z3">
        <v>-26.307222819492587</v>
      </c>
      <c r="AA3">
        <v>5.8777099999999933</v>
      </c>
      <c r="AB3">
        <v>1</v>
      </c>
      <c r="AC3" t="s">
        <v>9</v>
      </c>
    </row>
    <row r="4" spans="1:29" x14ac:dyDescent="0.75">
      <c r="A4" t="s">
        <v>2</v>
      </c>
      <c r="B4" s="33">
        <f>'Lose the Trial Tree'!$F$9</f>
        <v>-20</v>
      </c>
      <c r="N4" t="s">
        <v>4</v>
      </c>
      <c r="R4" s="4">
        <f>$B$9</f>
        <v>87.52</v>
      </c>
      <c r="S4" s="31">
        <f>U3</f>
        <v>81.02</v>
      </c>
      <c r="Y4">
        <v>0.5</v>
      </c>
      <c r="Z4">
        <v>-26.114445638996031</v>
      </c>
      <c r="AA4">
        <v>5.8777099999999933</v>
      </c>
      <c r="AB4">
        <v>0.99987659019591335</v>
      </c>
      <c r="AC4" t="s">
        <v>9</v>
      </c>
    </row>
    <row r="5" spans="1:29" x14ac:dyDescent="0.75">
      <c r="A5" t="s">
        <v>3</v>
      </c>
      <c r="B5" s="16">
        <v>0.46250000000000002</v>
      </c>
      <c r="S5">
        <f>A-B*EXP(-S4/RT)</f>
        <v>0.10161640207932787</v>
      </c>
      <c r="Y5">
        <v>0.75</v>
      </c>
      <c r="Z5">
        <v>-25.921668507031363</v>
      </c>
      <c r="AA5">
        <v>5.8777099999999933</v>
      </c>
      <c r="AB5">
        <v>0.99752124782333362</v>
      </c>
      <c r="AC5" t="s">
        <v>9</v>
      </c>
    </row>
    <row r="6" spans="1:29" x14ac:dyDescent="0.75">
      <c r="A6" s="1" t="s">
        <v>4</v>
      </c>
      <c r="N6" s="4">
        <v>0</v>
      </c>
      <c r="O6">
        <f>-LN((A-O7)/B)*RT</f>
        <v>32.22966623324173</v>
      </c>
      <c r="R6" s="4">
        <f>$B$21</f>
        <v>0.49500000000000005</v>
      </c>
      <c r="Y6">
        <v>0.9</v>
      </c>
      <c r="Z6">
        <v>-25.806002988708215</v>
      </c>
      <c r="AA6">
        <v>5.8777099999999933</v>
      </c>
      <c r="AB6">
        <v>0.99326205300091452</v>
      </c>
      <c r="AC6" t="s">
        <v>9</v>
      </c>
    </row>
    <row r="7" spans="1:29" x14ac:dyDescent="0.75">
      <c r="A7" t="s">
        <v>3</v>
      </c>
      <c r="B7" s="16">
        <v>0.53749999999999998</v>
      </c>
      <c r="O7">
        <f>IF(ABS(1-(R1+R6))&lt;=0.00001,R1*S5+R6*S10,NA())</f>
        <v>4.1731612678670732E-2</v>
      </c>
      <c r="R7" t="s">
        <v>7</v>
      </c>
      <c r="Y7">
        <v>1</v>
      </c>
      <c r="Z7">
        <v>-25.728894812546798</v>
      </c>
      <c r="AA7">
        <v>5.8777099999999933</v>
      </c>
      <c r="AB7">
        <v>0.98889100346175773</v>
      </c>
      <c r="AC7" t="s">
        <v>9</v>
      </c>
    </row>
    <row r="8" spans="1:29" x14ac:dyDescent="0.75">
      <c r="A8" s="1" t="s">
        <v>5</v>
      </c>
      <c r="J8" t="s">
        <v>0</v>
      </c>
      <c r="U8" s="31">
        <f>SUM(J10,N6,R9)</f>
        <v>-14.5</v>
      </c>
      <c r="Y8">
        <v>10</v>
      </c>
      <c r="Z8">
        <v>-20.386950659829715</v>
      </c>
      <c r="AA8">
        <v>5.8777099999999933</v>
      </c>
      <c r="AB8">
        <v>0.36237184837822667</v>
      </c>
      <c r="AC8" t="s">
        <v>9</v>
      </c>
    </row>
    <row r="9" spans="1:29" x14ac:dyDescent="0.75">
      <c r="A9" t="s">
        <v>6</v>
      </c>
      <c r="B9" s="13">
        <f>'Win the Trial Tree'!$F$28</f>
        <v>87.52</v>
      </c>
      <c r="R9" s="4">
        <f>$B$20</f>
        <v>-8</v>
      </c>
      <c r="S9" s="31">
        <f>U8</f>
        <v>-14.5</v>
      </c>
      <c r="Y9">
        <v>25</v>
      </c>
      <c r="Z9">
        <v>-14.981438899481821</v>
      </c>
      <c r="AA9">
        <v>5.8777099999999933</v>
      </c>
      <c r="AB9">
        <v>0.164729788588728</v>
      </c>
      <c r="AC9" t="s">
        <v>9</v>
      </c>
    </row>
    <row r="10" spans="1:29" x14ac:dyDescent="0.75">
      <c r="A10" t="s">
        <v>3</v>
      </c>
      <c r="B10" s="13">
        <f>$B$12+$B$14*$B$16</f>
        <v>0.505</v>
      </c>
      <c r="J10" s="11">
        <f>$B$2</f>
        <v>-6.5</v>
      </c>
      <c r="K10">
        <f>-LN((A-K11)/B)*RT</f>
        <v>4.4992024316046146</v>
      </c>
      <c r="S10">
        <f>A-B*EXP(-S9/RT)</f>
        <v>-1.9362970447252215E-2</v>
      </c>
      <c r="Y10">
        <v>50</v>
      </c>
      <c r="Z10">
        <v>-8.9083584986212809</v>
      </c>
      <c r="AA10">
        <v>5.8777099999999933</v>
      </c>
      <c r="AB10">
        <v>8.6068814728771814E-2</v>
      </c>
      <c r="AC10" t="s">
        <v>9</v>
      </c>
    </row>
    <row r="11" spans="1:29" x14ac:dyDescent="0.75">
      <c r="A11" s="1" t="s">
        <v>32</v>
      </c>
      <c r="K11">
        <f>IF(ABS(1-(N3+N11))&lt;=0.00001,N3*O7+N11*O15,NA())</f>
        <v>5.9330347721336177E-3</v>
      </c>
      <c r="N11" s="4">
        <f>$B$5</f>
        <v>0.46250000000000002</v>
      </c>
      <c r="Y11">
        <v>75</v>
      </c>
      <c r="Z11">
        <v>-5.3175589642602468</v>
      </c>
      <c r="AA11">
        <v>5.8777099999999933</v>
      </c>
      <c r="AB11">
        <v>5.823546641575128E-2</v>
      </c>
      <c r="AC11" t="s">
        <v>9</v>
      </c>
    </row>
    <row r="12" spans="1:29" x14ac:dyDescent="0.75">
      <c r="A12" t="s">
        <v>3</v>
      </c>
      <c r="B12" s="16">
        <v>0.1</v>
      </c>
      <c r="N12" t="s">
        <v>1</v>
      </c>
      <c r="Y12">
        <v>100</v>
      </c>
      <c r="Z12">
        <v>-3.0667525240123572</v>
      </c>
      <c r="AA12">
        <v>5.8777099999999933</v>
      </c>
      <c r="AB12">
        <v>4.400251816690004E-2</v>
      </c>
      <c r="AC12" t="s">
        <v>9</v>
      </c>
    </row>
    <row r="13" spans="1:29" x14ac:dyDescent="0.75">
      <c r="A13" s="1" t="s">
        <v>33</v>
      </c>
      <c r="H13">
        <f>IF(G14=K10,1,IF(G14=K19,2))</f>
        <v>2</v>
      </c>
      <c r="U13" s="31">
        <f>SUM(J10,N14)</f>
        <v>-26.5</v>
      </c>
      <c r="Y13">
        <v>200</v>
      </c>
      <c r="Z13">
        <v>0.97850062732738197</v>
      </c>
      <c r="AA13">
        <v>5.8777099999999933</v>
      </c>
      <c r="AB13">
        <v>2.2248762806663658E-2</v>
      </c>
      <c r="AC13" t="s">
        <v>9</v>
      </c>
    </row>
    <row r="14" spans="1:29" x14ac:dyDescent="0.75">
      <c r="A14" t="s">
        <v>3</v>
      </c>
      <c r="B14" s="13">
        <f>1-$B$12</f>
        <v>0.9</v>
      </c>
      <c r="G14">
        <f>MAX(K10,K19)</f>
        <v>4.5</v>
      </c>
      <c r="N14" s="12">
        <f>$B$4</f>
        <v>-20</v>
      </c>
      <c r="O14" s="31">
        <f>U13</f>
        <v>-26.5</v>
      </c>
      <c r="Y14">
        <v>300</v>
      </c>
      <c r="Z14">
        <v>2.5164481525338882</v>
      </c>
      <c r="AA14">
        <v>5.8777099999999933</v>
      </c>
      <c r="AB14">
        <v>1.4888060396937353E-2</v>
      </c>
      <c r="AC14" t="s">
        <v>9</v>
      </c>
    </row>
    <row r="15" spans="1:29" x14ac:dyDescent="0.75">
      <c r="A15" s="1" t="s">
        <v>34</v>
      </c>
      <c r="G15">
        <f>A-B*EXP(-G14/RT)</f>
        <v>5.9340833875711763E-3</v>
      </c>
      <c r="O15">
        <f>A-B*EXP(-O14/RT)</f>
        <v>-3.567071793005816E-2</v>
      </c>
      <c r="Y15">
        <v>400</v>
      </c>
      <c r="Z15">
        <v>3.3214124923197739</v>
      </c>
      <c r="AA15">
        <v>5.8777099999999933</v>
      </c>
      <c r="AB15">
        <v>1.1186955388766906E-2</v>
      </c>
      <c r="AC15" t="s">
        <v>9</v>
      </c>
    </row>
    <row r="16" spans="1:29" x14ac:dyDescent="0.75">
      <c r="A16" t="s">
        <v>3</v>
      </c>
      <c r="B16" s="16">
        <v>0.45</v>
      </c>
      <c r="Y16">
        <v>500</v>
      </c>
      <c r="Z16">
        <v>3.8158270604300468</v>
      </c>
      <c r="AA16">
        <v>5.8777099999999933</v>
      </c>
      <c r="AB16">
        <v>8.9596212271163544E-3</v>
      </c>
      <c r="AC16" t="s">
        <v>9</v>
      </c>
    </row>
    <row r="17" spans="1:29" x14ac:dyDescent="0.75">
      <c r="A17" s="1" t="s">
        <v>36</v>
      </c>
      <c r="J17" t="s">
        <v>9</v>
      </c>
      <c r="Y17">
        <v>600</v>
      </c>
      <c r="Z17">
        <v>4.1501672820007762</v>
      </c>
      <c r="AA17">
        <v>5.8777099999999933</v>
      </c>
      <c r="AB17">
        <v>7.4719451808615833E-3</v>
      </c>
      <c r="AC17" t="s">
        <v>9</v>
      </c>
    </row>
    <row r="18" spans="1:29" x14ac:dyDescent="0.75">
      <c r="A18" t="s">
        <v>3</v>
      </c>
      <c r="B18" s="13">
        <f>1-$B$16</f>
        <v>0.55000000000000004</v>
      </c>
      <c r="U18" s="31">
        <f>SUM(J19)</f>
        <v>4.5</v>
      </c>
      <c r="Y18">
        <v>700</v>
      </c>
      <c r="Z18">
        <v>4.391284870507473</v>
      </c>
      <c r="AA18">
        <v>5.8777099999999933</v>
      </c>
      <c r="AB18">
        <v>6.4079523706206398E-3</v>
      </c>
      <c r="AC18" t="s">
        <v>9</v>
      </c>
    </row>
    <row r="19" spans="1:29" x14ac:dyDescent="0.75">
      <c r="A19" s="1" t="s">
        <v>7</v>
      </c>
      <c r="J19" s="11">
        <f>$B$69</f>
        <v>4.5</v>
      </c>
      <c r="K19" s="31">
        <f>U18</f>
        <v>4.5</v>
      </c>
      <c r="Y19">
        <v>756.29208342899824</v>
      </c>
      <c r="Z19">
        <v>4.4995828623620504</v>
      </c>
      <c r="AA19">
        <v>5.8777099999999933</v>
      </c>
      <c r="AB19">
        <v>5.9315636589141185E-3</v>
      </c>
      <c r="AC19" t="s">
        <v>129</v>
      </c>
    </row>
    <row r="20" spans="1:29" x14ac:dyDescent="0.75">
      <c r="A20" t="s">
        <v>2</v>
      </c>
      <c r="B20" s="13">
        <f>'Infringement Tree'!$N$19</f>
        <v>-8</v>
      </c>
      <c r="K20">
        <f>A-B*EXP(-K19/RT)</f>
        <v>5.9340833875711763E-3</v>
      </c>
      <c r="Y20">
        <v>800</v>
      </c>
      <c r="Z20">
        <v>4.5733765256826651</v>
      </c>
      <c r="AA20">
        <v>5.8777099999999933</v>
      </c>
      <c r="AB20">
        <v>5.7004113030414416E-3</v>
      </c>
      <c r="AC20" t="s">
        <v>0</v>
      </c>
    </row>
    <row r="21" spans="1:29" x14ac:dyDescent="0.75">
      <c r="A21" t="s">
        <v>3</v>
      </c>
      <c r="B21" s="13">
        <f>$B$14*$B$18</f>
        <v>0.49500000000000005</v>
      </c>
      <c r="Y21">
        <v>900</v>
      </c>
      <c r="Z21">
        <v>4.7157432537746713</v>
      </c>
      <c r="AA21">
        <v>5.8777099999999933</v>
      </c>
      <c r="AB21">
        <v>5.2260113655566709E-3</v>
      </c>
      <c r="AC21" t="s">
        <v>0</v>
      </c>
    </row>
    <row r="22" spans="1:29" x14ac:dyDescent="0.75">
      <c r="A22" s="1" t="s">
        <v>47</v>
      </c>
      <c r="Y22">
        <v>1000</v>
      </c>
      <c r="Z22">
        <v>4.8301012604630129</v>
      </c>
      <c r="AA22">
        <v>5.8777099999999933</v>
      </c>
      <c r="AB22">
        <v>4.8184550796589454E-3</v>
      </c>
      <c r="AC22" t="s">
        <v>0</v>
      </c>
    </row>
    <row r="23" spans="1:29" x14ac:dyDescent="0.75">
      <c r="A23" s="1" t="s">
        <v>48</v>
      </c>
      <c r="U23" t="s">
        <v>128</v>
      </c>
      <c r="V23">
        <v>756.07887099173831</v>
      </c>
      <c r="Y23">
        <v>1110</v>
      </c>
      <c r="Z23">
        <v>4.9239732639683016</v>
      </c>
      <c r="AA23">
        <v>5.8777099999999933</v>
      </c>
      <c r="AB23">
        <v>4.4663354564563607E-3</v>
      </c>
      <c r="AC23" t="s">
        <v>0</v>
      </c>
    </row>
    <row r="24" spans="1:29" x14ac:dyDescent="0.75">
      <c r="A24" t="s">
        <v>2</v>
      </c>
      <c r="B24" s="17">
        <v>-4</v>
      </c>
      <c r="Y24">
        <v>1200</v>
      </c>
      <c r="Z24">
        <v>5.0024100766179602</v>
      </c>
      <c r="AA24">
        <v>5.8777099999999933</v>
      </c>
      <c r="AB24">
        <v>4.1599981991514712E-3</v>
      </c>
      <c r="AC24" t="s">
        <v>0</v>
      </c>
    </row>
    <row r="25" spans="1:29" x14ac:dyDescent="0.75">
      <c r="A25" t="s">
        <v>3</v>
      </c>
      <c r="B25" s="16">
        <v>0.3</v>
      </c>
      <c r="Y25">
        <v>1300</v>
      </c>
      <c r="Z25">
        <v>5.0689286096599879</v>
      </c>
      <c r="AA25">
        <v>5.8777099999999933</v>
      </c>
      <c r="AB25">
        <v>3.891583938026022E-3</v>
      </c>
      <c r="AC25" t="s">
        <v>0</v>
      </c>
    </row>
    <row r="26" spans="1:29" x14ac:dyDescent="0.75">
      <c r="A26" s="1" t="s">
        <v>49</v>
      </c>
      <c r="Y26">
        <v>1400</v>
      </c>
      <c r="Z26">
        <v>5.1260529637884664</v>
      </c>
      <c r="AA26">
        <v>5.8777099999999933</v>
      </c>
      <c r="AB26">
        <v>3.6547714082553195E-3</v>
      </c>
      <c r="AC26" t="s">
        <v>0</v>
      </c>
    </row>
    <row r="27" spans="1:29" x14ac:dyDescent="0.75">
      <c r="A27" t="s">
        <v>2</v>
      </c>
      <c r="B27" s="17">
        <v>-8</v>
      </c>
      <c r="Y27">
        <v>9500</v>
      </c>
      <c r="Z27">
        <v>5.7658916479063667</v>
      </c>
      <c r="AA27">
        <v>5.8777099999999933</v>
      </c>
      <c r="AB27">
        <v>6.0675181456326666E-4</v>
      </c>
      <c r="AC27" t="s">
        <v>0</v>
      </c>
    </row>
    <row r="28" spans="1:29" x14ac:dyDescent="0.75">
      <c r="A28" t="s">
        <v>3</v>
      </c>
      <c r="B28" s="16">
        <v>0.4</v>
      </c>
    </row>
    <row r="29" spans="1:29" x14ac:dyDescent="0.75">
      <c r="A29" s="1" t="s">
        <v>50</v>
      </c>
    </row>
    <row r="30" spans="1:29" x14ac:dyDescent="0.75">
      <c r="A30" t="s">
        <v>2</v>
      </c>
      <c r="B30" s="17">
        <v>-12</v>
      </c>
    </row>
    <row r="31" spans="1:29" x14ac:dyDescent="0.75">
      <c r="A31" t="s">
        <v>3</v>
      </c>
      <c r="B31" s="16">
        <v>0.3</v>
      </c>
    </row>
    <row r="32" spans="1:29" x14ac:dyDescent="0.75">
      <c r="A32" s="1" t="s">
        <v>37</v>
      </c>
    </row>
    <row r="33" spans="1:2" x14ac:dyDescent="0.75">
      <c r="A33" t="s">
        <v>6</v>
      </c>
      <c r="B33" s="13">
        <f>'Win the Trial Tree'!$B$2</f>
        <v>87.999999999999986</v>
      </c>
    </row>
    <row r="34" spans="1:2" x14ac:dyDescent="0.75">
      <c r="A34" t="s">
        <v>3</v>
      </c>
      <c r="B34" s="16">
        <v>0.4</v>
      </c>
    </row>
    <row r="35" spans="1:2" x14ac:dyDescent="0.75">
      <c r="A35" s="1" t="s">
        <v>42</v>
      </c>
    </row>
    <row r="36" spans="1:2" x14ac:dyDescent="0.75">
      <c r="A36" t="s">
        <v>6</v>
      </c>
      <c r="B36" s="17">
        <v>50</v>
      </c>
    </row>
    <row r="37" spans="1:2" x14ac:dyDescent="0.75">
      <c r="A37" t="s">
        <v>3</v>
      </c>
      <c r="B37" s="16">
        <v>0.1</v>
      </c>
    </row>
    <row r="38" spans="1:2" x14ac:dyDescent="0.75">
      <c r="A38" s="1" t="s">
        <v>43</v>
      </c>
    </row>
    <row r="39" spans="1:2" x14ac:dyDescent="0.75">
      <c r="A39" t="s">
        <v>6</v>
      </c>
      <c r="B39" s="17">
        <v>30</v>
      </c>
    </row>
    <row r="40" spans="1:2" x14ac:dyDescent="0.75">
      <c r="A40" t="s">
        <v>3</v>
      </c>
      <c r="B40" s="16">
        <v>0.6</v>
      </c>
    </row>
    <row r="41" spans="1:2" x14ac:dyDescent="0.75">
      <c r="A41" s="1" t="s">
        <v>44</v>
      </c>
    </row>
    <row r="42" spans="1:2" x14ac:dyDescent="0.75">
      <c r="A42" t="s">
        <v>6</v>
      </c>
      <c r="B42" s="17">
        <v>10</v>
      </c>
    </row>
    <row r="43" spans="1:2" x14ac:dyDescent="0.75">
      <c r="A43" t="s">
        <v>3</v>
      </c>
      <c r="B43" s="16">
        <v>0.3</v>
      </c>
    </row>
    <row r="44" spans="1:2" x14ac:dyDescent="0.75">
      <c r="A44" s="1" t="s">
        <v>41</v>
      </c>
    </row>
    <row r="45" spans="1:2" x14ac:dyDescent="0.75">
      <c r="A45" t="s">
        <v>6</v>
      </c>
      <c r="B45" s="13">
        <f>'Win the Trial Tree'!$B$14</f>
        <v>87.2</v>
      </c>
    </row>
    <row r="46" spans="1:2" x14ac:dyDescent="0.75">
      <c r="A46" t="s">
        <v>3</v>
      </c>
      <c r="B46" s="16">
        <v>0.6</v>
      </c>
    </row>
    <row r="47" spans="1:2" x14ac:dyDescent="0.75">
      <c r="A47" s="1" t="s">
        <v>45</v>
      </c>
    </row>
    <row r="48" spans="1:2" x14ac:dyDescent="0.75">
      <c r="A48" t="s">
        <v>6</v>
      </c>
      <c r="B48" s="17">
        <v>27</v>
      </c>
    </row>
    <row r="49" spans="1:2" x14ac:dyDescent="0.75">
      <c r="A49" t="s">
        <v>3</v>
      </c>
      <c r="B49" s="16">
        <v>0.8</v>
      </c>
    </row>
    <row r="50" spans="1:2" x14ac:dyDescent="0.75">
      <c r="A50" s="1" t="s">
        <v>46</v>
      </c>
    </row>
    <row r="51" spans="1:2" x14ac:dyDescent="0.75">
      <c r="A51" t="s">
        <v>6</v>
      </c>
      <c r="B51" s="17">
        <v>18</v>
      </c>
    </row>
    <row r="52" spans="1:2" x14ac:dyDescent="0.75">
      <c r="A52" t="s">
        <v>3</v>
      </c>
      <c r="B52" s="16">
        <v>0.2</v>
      </c>
    </row>
    <row r="53" spans="1:2" x14ac:dyDescent="0.75">
      <c r="A53" s="1" t="s">
        <v>38</v>
      </c>
    </row>
    <row r="54" spans="1:2" x14ac:dyDescent="0.75">
      <c r="A54" t="s">
        <v>35</v>
      </c>
      <c r="B54" s="17">
        <v>90</v>
      </c>
    </row>
    <row r="55" spans="1:2" x14ac:dyDescent="0.75">
      <c r="A55" t="s">
        <v>3</v>
      </c>
      <c r="B55" s="16">
        <v>0.3</v>
      </c>
    </row>
    <row r="56" spans="1:2" x14ac:dyDescent="0.75">
      <c r="A56" s="1" t="s">
        <v>39</v>
      </c>
    </row>
    <row r="57" spans="1:2" x14ac:dyDescent="0.75">
      <c r="A57" t="s">
        <v>35</v>
      </c>
      <c r="B57" s="17">
        <v>50</v>
      </c>
    </row>
    <row r="58" spans="1:2" x14ac:dyDescent="0.75">
      <c r="A58" t="s">
        <v>3</v>
      </c>
      <c r="B58" s="16">
        <v>0.7</v>
      </c>
    </row>
    <row r="59" spans="1:2" x14ac:dyDescent="0.75">
      <c r="A59" s="1" t="s">
        <v>51</v>
      </c>
    </row>
    <row r="60" spans="1:2" x14ac:dyDescent="0.75">
      <c r="A60" s="1" t="s">
        <v>48</v>
      </c>
    </row>
    <row r="61" spans="1:2" x14ac:dyDescent="0.75">
      <c r="A61" t="s">
        <v>2</v>
      </c>
      <c r="B61" s="17">
        <v>-10</v>
      </c>
    </row>
    <row r="62" spans="1:2" x14ac:dyDescent="0.75">
      <c r="A62" t="s">
        <v>3</v>
      </c>
      <c r="B62" s="16">
        <v>0.3</v>
      </c>
    </row>
    <row r="63" spans="1:2" x14ac:dyDescent="0.75">
      <c r="A63" s="1" t="s">
        <v>49</v>
      </c>
    </row>
    <row r="64" spans="1:2" x14ac:dyDescent="0.75">
      <c r="A64" t="s">
        <v>2</v>
      </c>
      <c r="B64" s="17">
        <v>-20</v>
      </c>
    </row>
    <row r="65" spans="1:2" x14ac:dyDescent="0.75">
      <c r="A65" t="s">
        <v>3</v>
      </c>
      <c r="B65" s="16">
        <v>0.4</v>
      </c>
    </row>
    <row r="66" spans="1:2" x14ac:dyDescent="0.75">
      <c r="A66" s="1" t="s">
        <v>50</v>
      </c>
    </row>
    <row r="67" spans="1:2" x14ac:dyDescent="0.75">
      <c r="A67" t="s">
        <v>2</v>
      </c>
      <c r="B67" s="17">
        <v>-30</v>
      </c>
    </row>
    <row r="68" spans="1:2" x14ac:dyDescent="0.75">
      <c r="A68" t="s">
        <v>3</v>
      </c>
      <c r="B68" s="16">
        <v>0.3</v>
      </c>
    </row>
    <row r="69" spans="1:2" x14ac:dyDescent="0.75">
      <c r="A69" s="1" t="s">
        <v>9</v>
      </c>
      <c r="B69" s="14">
        <v>4.5</v>
      </c>
    </row>
    <row r="1000" spans="192:206" x14ac:dyDescent="0.75">
      <c r="GJ1000" s="2" t="s">
        <v>10</v>
      </c>
      <c r="GK1000" s="2" t="s">
        <v>11</v>
      </c>
      <c r="GL1000" s="2" t="s">
        <v>12</v>
      </c>
      <c r="GM1000" s="2" t="s">
        <v>13</v>
      </c>
      <c r="GN1000" s="2" t="s">
        <v>15</v>
      </c>
      <c r="GO1000" s="2" t="s">
        <v>16</v>
      </c>
      <c r="GP1000" s="2" t="s">
        <v>17</v>
      </c>
      <c r="GQ1000" s="2" t="s">
        <v>18</v>
      </c>
      <c r="GR1000" s="2" t="s">
        <v>19</v>
      </c>
      <c r="GS1000" s="2" t="s">
        <v>20</v>
      </c>
      <c r="GT1000" s="2" t="s">
        <v>21</v>
      </c>
      <c r="GU1000" s="2" t="s">
        <v>22</v>
      </c>
      <c r="GV1000" s="2" t="s">
        <v>23</v>
      </c>
      <c r="GW1000" s="2" t="s">
        <v>24</v>
      </c>
      <c r="GX1000" s="2" t="s">
        <v>25</v>
      </c>
    </row>
    <row r="1001" spans="192:206" x14ac:dyDescent="0.75">
      <c r="GJ1001" s="2">
        <v>0</v>
      </c>
      <c r="GK1001" s="2" t="s">
        <v>14</v>
      </c>
      <c r="GL1001" s="2">
        <v>0</v>
      </c>
      <c r="GM1001" s="2">
        <v>0</v>
      </c>
      <c r="GN1001" s="2">
        <v>0</v>
      </c>
      <c r="GO1001" s="2" t="s">
        <v>26</v>
      </c>
      <c r="GP1001" s="2">
        <v>2</v>
      </c>
      <c r="GQ1001" s="2">
        <v>1</v>
      </c>
      <c r="GR1001" s="2">
        <v>2</v>
      </c>
      <c r="GS1001" s="2">
        <v>0</v>
      </c>
      <c r="GT1001" s="2">
        <v>0</v>
      </c>
      <c r="GU1001" s="2">
        <v>0</v>
      </c>
      <c r="GV1001" s="3">
        <v>12</v>
      </c>
      <c r="GW1001" s="3">
        <v>1</v>
      </c>
      <c r="GX1001" s="3" t="b">
        <v>1</v>
      </c>
    </row>
    <row r="1002" spans="192:206" x14ac:dyDescent="0.75">
      <c r="GJ1002" s="2">
        <v>1</v>
      </c>
      <c r="GM1002">
        <v>0</v>
      </c>
      <c r="GN1002" s="2">
        <v>0</v>
      </c>
      <c r="GO1002" s="2" t="s">
        <v>30</v>
      </c>
      <c r="GP1002" s="2">
        <v>2</v>
      </c>
      <c r="GQ1002" s="2">
        <v>3</v>
      </c>
      <c r="GR1002" s="2">
        <v>4</v>
      </c>
      <c r="GS1002" s="2">
        <v>0</v>
      </c>
      <c r="GT1002" s="2">
        <v>0</v>
      </c>
      <c r="GU1002" s="2">
        <v>0</v>
      </c>
      <c r="GV1002" s="3">
        <v>8</v>
      </c>
      <c r="GW1002" s="3">
        <v>5</v>
      </c>
      <c r="GX1002" s="3" t="b">
        <v>1</v>
      </c>
    </row>
    <row r="1003" spans="192:206" x14ac:dyDescent="0.75">
      <c r="GJ1003" s="2">
        <v>2</v>
      </c>
      <c r="GM1003">
        <v>0</v>
      </c>
      <c r="GN1003" s="2">
        <v>0</v>
      </c>
      <c r="GO1003" s="2" t="s">
        <v>27</v>
      </c>
      <c r="GP1003" s="2">
        <v>0</v>
      </c>
      <c r="GQ1003" s="2">
        <v>0</v>
      </c>
      <c r="GR1003" s="2">
        <v>0</v>
      </c>
      <c r="GS1003" s="2">
        <v>0</v>
      </c>
      <c r="GT1003" s="2">
        <v>0</v>
      </c>
      <c r="GU1003" s="2">
        <v>0</v>
      </c>
      <c r="GV1003" s="3">
        <v>17</v>
      </c>
      <c r="GW1003" s="3">
        <v>5</v>
      </c>
      <c r="GX1003" s="3" t="b">
        <v>1</v>
      </c>
    </row>
    <row r="1004" spans="192:206" x14ac:dyDescent="0.75">
      <c r="GJ1004">
        <v>3</v>
      </c>
      <c r="GN1004">
        <v>1</v>
      </c>
      <c r="GO1004" t="s">
        <v>30</v>
      </c>
      <c r="GP1004">
        <v>2</v>
      </c>
      <c r="GQ1004">
        <v>5</v>
      </c>
      <c r="GR1004">
        <v>6</v>
      </c>
      <c r="GS1004">
        <v>0</v>
      </c>
      <c r="GT1004">
        <v>0</v>
      </c>
      <c r="GU1004">
        <v>0</v>
      </c>
      <c r="GV1004">
        <v>4</v>
      </c>
      <c r="GW1004">
        <v>9</v>
      </c>
      <c r="GX1004" t="b">
        <v>1</v>
      </c>
    </row>
    <row r="1005" spans="192:206" x14ac:dyDescent="0.75">
      <c r="GJ1005">
        <v>4</v>
      </c>
      <c r="GN1005">
        <v>1</v>
      </c>
      <c r="GO1005" t="s">
        <v>27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12</v>
      </c>
      <c r="GW1005">
        <v>9</v>
      </c>
      <c r="GX1005" t="b">
        <v>1</v>
      </c>
    </row>
    <row r="1006" spans="192:206" x14ac:dyDescent="0.75">
      <c r="GJ1006">
        <v>5</v>
      </c>
      <c r="GN1006">
        <v>3</v>
      </c>
      <c r="GO1006" t="s">
        <v>27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2</v>
      </c>
      <c r="GW1006">
        <v>13</v>
      </c>
      <c r="GX1006" t="b">
        <v>1</v>
      </c>
    </row>
    <row r="1007" spans="192:206" x14ac:dyDescent="0.75">
      <c r="GJ1007">
        <v>6</v>
      </c>
      <c r="GN1007">
        <v>3</v>
      </c>
      <c r="GO1007" t="s">
        <v>27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7</v>
      </c>
      <c r="GW1007">
        <v>13</v>
      </c>
      <c r="GX1007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30D4-536A-4E0F-B4C2-D3248C66C342}">
  <dimension ref="A1:GX1007"/>
  <sheetViews>
    <sheetView zoomScale="77" zoomScaleNormal="77" workbookViewId="0">
      <selection activeCell="F21" sqref="F21"/>
    </sheetView>
  </sheetViews>
  <sheetFormatPr defaultRowHeight="14.75" x14ac:dyDescent="0.75"/>
  <cols>
    <col min="1" max="1" width="24.6796875" bestFit="1" customWidth="1"/>
    <col min="2" max="2" width="9.76953125" bestFit="1" customWidth="1"/>
    <col min="8" max="8" width="2.1796875" customWidth="1"/>
    <col min="9" max="9" width="3.58984375" customWidth="1"/>
    <col min="12" max="12" width="2.1796875" customWidth="1"/>
    <col min="13" max="13" width="3.58984375" customWidth="1"/>
    <col min="16" max="16" width="2.1796875" customWidth="1"/>
    <col min="17" max="17" width="3.58984375" customWidth="1"/>
    <col min="20" max="20" width="2.1796875" customWidth="1"/>
    <col min="22" max="22" width="9.7265625" bestFit="1" customWidth="1"/>
    <col min="24" max="24" width="2.26953125" customWidth="1"/>
    <col min="27" max="27" width="12.76953125" bestFit="1" customWidth="1"/>
    <col min="31" max="31" width="12.76953125" bestFit="1" customWidth="1"/>
  </cols>
  <sheetData>
    <row r="1" spans="1:21" x14ac:dyDescent="0.75">
      <c r="A1" s="1" t="s">
        <v>0</v>
      </c>
      <c r="G1" s="1" t="s">
        <v>28</v>
      </c>
      <c r="R1" s="4">
        <f>$B$10</f>
        <v>0.505</v>
      </c>
      <c r="U1" s="5" t="s">
        <v>29</v>
      </c>
    </row>
    <row r="2" spans="1:21" x14ac:dyDescent="0.75">
      <c r="A2" t="s">
        <v>8</v>
      </c>
      <c r="B2" s="14">
        <v>-6.5</v>
      </c>
      <c r="R2" t="s">
        <v>31</v>
      </c>
    </row>
    <row r="3" spans="1:21" x14ac:dyDescent="0.75">
      <c r="A3" s="1" t="s">
        <v>1</v>
      </c>
      <c r="N3" s="4">
        <f>$B$7</f>
        <v>0.53749999999999998</v>
      </c>
      <c r="U3" s="31">
        <f>SUM(J10,N6,R4)</f>
        <v>81.02</v>
      </c>
    </row>
    <row r="4" spans="1:21" x14ac:dyDescent="0.75">
      <c r="A4" t="s">
        <v>2</v>
      </c>
      <c r="B4" s="33">
        <f>'Lose the Trial Tree'!$F$9</f>
        <v>-20</v>
      </c>
      <c r="N4" t="s">
        <v>4</v>
      </c>
      <c r="R4" s="4">
        <f>$B$9</f>
        <v>87.52</v>
      </c>
      <c r="S4" s="31">
        <f>U3</f>
        <v>81.02</v>
      </c>
    </row>
    <row r="5" spans="1:21" x14ac:dyDescent="0.75">
      <c r="A5" t="s">
        <v>3</v>
      </c>
      <c r="B5" s="16">
        <v>0.46250000000000002</v>
      </c>
      <c r="S5">
        <f>A-B*EXP(-S4/RT)</f>
        <v>8.4921572340692641E-3</v>
      </c>
    </row>
    <row r="6" spans="1:21" x14ac:dyDescent="0.75">
      <c r="A6" s="1" t="s">
        <v>4</v>
      </c>
      <c r="N6" s="4">
        <v>0</v>
      </c>
      <c r="O6">
        <f>-LN((A-O7)/B)*RT</f>
        <v>33.617554929723333</v>
      </c>
      <c r="R6" s="4">
        <f>$B$21</f>
        <v>0.49500000000000005</v>
      </c>
    </row>
    <row r="7" spans="1:21" x14ac:dyDescent="0.75">
      <c r="A7" t="s">
        <v>3</v>
      </c>
      <c r="B7" s="16">
        <v>0.53749999999999998</v>
      </c>
      <c r="O7">
        <f>IF(ABS(1-(R1+R6))&lt;=0.00001,R1*S5+R6*S10,NA())</f>
        <v>3.532436208080296E-3</v>
      </c>
      <c r="R7" t="s">
        <v>7</v>
      </c>
    </row>
    <row r="8" spans="1:21" x14ac:dyDescent="0.75">
      <c r="A8" s="1" t="s">
        <v>5</v>
      </c>
      <c r="J8" t="s">
        <v>0</v>
      </c>
      <c r="U8" s="31">
        <f>SUM(J10,N6,R9)</f>
        <v>-14.5</v>
      </c>
    </row>
    <row r="9" spans="1:21" x14ac:dyDescent="0.75">
      <c r="A9" t="s">
        <v>6</v>
      </c>
      <c r="B9" s="13">
        <f>'Win the Trial Tree'!$F$28</f>
        <v>87.52</v>
      </c>
      <c r="R9" s="4">
        <f>$B$20</f>
        <v>-8</v>
      </c>
      <c r="S9" s="31">
        <f>U8</f>
        <v>-14.5</v>
      </c>
    </row>
    <row r="10" spans="1:21" x14ac:dyDescent="0.75">
      <c r="A10" t="s">
        <v>3</v>
      </c>
      <c r="B10" s="13">
        <f>$B$12+$B$14*$B$16</f>
        <v>0.505</v>
      </c>
      <c r="J10" s="11">
        <f>$B$2</f>
        <v>-6.5</v>
      </c>
      <c r="K10">
        <f>-LN((A-K11)/B)*RT</f>
        <v>5.7658916479063667</v>
      </c>
      <c r="S10">
        <f>A-B*EXP(-S9/RT)</f>
        <v>-1.5274812022720852E-3</v>
      </c>
    </row>
    <row r="11" spans="1:21" x14ac:dyDescent="0.75">
      <c r="A11" s="1" t="s">
        <v>32</v>
      </c>
      <c r="K11">
        <f>IF(ABS(1-(N3+N11))&lt;=0.00001,N3*O7+N11*O15,NA())</f>
        <v>6.0675181456326145E-4</v>
      </c>
      <c r="N11" s="4">
        <f>$B$5</f>
        <v>0.46250000000000002</v>
      </c>
    </row>
    <row r="12" spans="1:21" x14ac:dyDescent="0.75">
      <c r="A12" t="s">
        <v>3</v>
      </c>
      <c r="B12" s="16">
        <v>0.1</v>
      </c>
      <c r="N12" t="s">
        <v>1</v>
      </c>
    </row>
    <row r="13" spans="1:21" x14ac:dyDescent="0.75">
      <c r="A13" s="1" t="s">
        <v>33</v>
      </c>
      <c r="H13">
        <f>IF(G14=K10,1,IF(G14=K19,2))</f>
        <v>1</v>
      </c>
      <c r="U13" s="31">
        <f>SUM(J10,N14)</f>
        <v>-26.5</v>
      </c>
    </row>
    <row r="14" spans="1:21" x14ac:dyDescent="0.75">
      <c r="A14" t="s">
        <v>3</v>
      </c>
      <c r="B14" s="13">
        <f>1-$B$12</f>
        <v>0.9</v>
      </c>
      <c r="G14">
        <f>MAX(K10,K19)</f>
        <v>5.7658916479063667</v>
      </c>
      <c r="N14" s="12">
        <f>$B$4</f>
        <v>-20</v>
      </c>
      <c r="O14" s="31">
        <f>U13</f>
        <v>-26.5</v>
      </c>
    </row>
    <row r="15" spans="1:21" x14ac:dyDescent="0.75">
      <c r="A15" s="1" t="s">
        <v>34</v>
      </c>
      <c r="G15">
        <f>A-B*EXP(-G14/RT)</f>
        <v>6.0675181456326666E-4</v>
      </c>
      <c r="O15">
        <f>A-B*EXP(-O14/RT)</f>
        <v>-2.7933678860105893E-3</v>
      </c>
    </row>
    <row r="16" spans="1:21" x14ac:dyDescent="0.75">
      <c r="A16" t="s">
        <v>3</v>
      </c>
      <c r="B16" s="16">
        <v>0.45</v>
      </c>
    </row>
    <row r="17" spans="1:22" x14ac:dyDescent="0.75">
      <c r="A17" s="1" t="s">
        <v>36</v>
      </c>
      <c r="J17" t="s">
        <v>9</v>
      </c>
    </row>
    <row r="18" spans="1:22" x14ac:dyDescent="0.75">
      <c r="A18" t="s">
        <v>3</v>
      </c>
      <c r="B18" s="13">
        <f>1-$B$16</f>
        <v>0.55000000000000004</v>
      </c>
      <c r="U18" s="31">
        <f>SUM(J19)</f>
        <v>5.7658916479063667</v>
      </c>
    </row>
    <row r="19" spans="1:22" x14ac:dyDescent="0.75">
      <c r="A19" s="1" t="s">
        <v>7</v>
      </c>
      <c r="J19" s="11">
        <f>$B$69</f>
        <v>5.7658916479063667</v>
      </c>
      <c r="K19" s="31">
        <f>U18</f>
        <v>5.7658916479063667</v>
      </c>
    </row>
    <row r="20" spans="1:22" x14ac:dyDescent="0.75">
      <c r="A20" t="s">
        <v>2</v>
      </c>
      <c r="B20" s="13">
        <f>'Infringement Tree'!$N$19</f>
        <v>-8</v>
      </c>
      <c r="K20">
        <f>A-B*EXP(-K19/RT)</f>
        <v>6.0675181456326666E-4</v>
      </c>
    </row>
    <row r="21" spans="1:22" x14ac:dyDescent="0.75">
      <c r="A21" t="s">
        <v>3</v>
      </c>
      <c r="B21" s="13">
        <f>$B$14*$B$18</f>
        <v>0.49500000000000005</v>
      </c>
    </row>
    <row r="22" spans="1:22" x14ac:dyDescent="0.75">
      <c r="A22" s="1" t="s">
        <v>47</v>
      </c>
    </row>
    <row r="23" spans="1:22" x14ac:dyDescent="0.75">
      <c r="A23" s="1" t="s">
        <v>48</v>
      </c>
      <c r="U23" t="s">
        <v>128</v>
      </c>
      <c r="V23">
        <v>9500</v>
      </c>
    </row>
    <row r="24" spans="1:22" x14ac:dyDescent="0.75">
      <c r="A24" t="s">
        <v>2</v>
      </c>
      <c r="B24" s="17">
        <v>-4</v>
      </c>
    </row>
    <row r="25" spans="1:22" x14ac:dyDescent="0.75">
      <c r="A25" t="s">
        <v>3</v>
      </c>
      <c r="B25" s="16">
        <v>0.3</v>
      </c>
    </row>
    <row r="26" spans="1:22" x14ac:dyDescent="0.75">
      <c r="A26" s="1" t="s">
        <v>49</v>
      </c>
    </row>
    <row r="27" spans="1:22" x14ac:dyDescent="0.75">
      <c r="A27" t="s">
        <v>2</v>
      </c>
      <c r="B27" s="17">
        <v>-8</v>
      </c>
    </row>
    <row r="28" spans="1:22" x14ac:dyDescent="0.75">
      <c r="A28" t="s">
        <v>3</v>
      </c>
      <c r="B28" s="16">
        <v>0.4</v>
      </c>
    </row>
    <row r="29" spans="1:22" x14ac:dyDescent="0.75">
      <c r="A29" s="1" t="s">
        <v>50</v>
      </c>
    </row>
    <row r="30" spans="1:22" x14ac:dyDescent="0.75">
      <c r="A30" t="s">
        <v>2</v>
      </c>
      <c r="B30" s="17">
        <v>-12</v>
      </c>
    </row>
    <row r="31" spans="1:22" x14ac:dyDescent="0.75">
      <c r="A31" t="s">
        <v>3</v>
      </c>
      <c r="B31" s="16">
        <v>0.3</v>
      </c>
    </row>
    <row r="32" spans="1:22" x14ac:dyDescent="0.75">
      <c r="A32" s="1" t="s">
        <v>37</v>
      </c>
    </row>
    <row r="33" spans="1:2" x14ac:dyDescent="0.75">
      <c r="A33" t="s">
        <v>6</v>
      </c>
      <c r="B33" s="13">
        <f>'Win the Trial Tree'!$B$2</f>
        <v>87.999999999999986</v>
      </c>
    </row>
    <row r="34" spans="1:2" x14ac:dyDescent="0.75">
      <c r="A34" t="s">
        <v>3</v>
      </c>
      <c r="B34" s="16">
        <v>0.4</v>
      </c>
    </row>
    <row r="35" spans="1:2" x14ac:dyDescent="0.75">
      <c r="A35" s="1" t="s">
        <v>42</v>
      </c>
    </row>
    <row r="36" spans="1:2" x14ac:dyDescent="0.75">
      <c r="A36" t="s">
        <v>6</v>
      </c>
      <c r="B36" s="17">
        <v>50</v>
      </c>
    </row>
    <row r="37" spans="1:2" x14ac:dyDescent="0.75">
      <c r="A37" t="s">
        <v>3</v>
      </c>
      <c r="B37" s="16">
        <v>0.1</v>
      </c>
    </row>
    <row r="38" spans="1:2" x14ac:dyDescent="0.75">
      <c r="A38" s="1" t="s">
        <v>43</v>
      </c>
    </row>
    <row r="39" spans="1:2" x14ac:dyDescent="0.75">
      <c r="A39" t="s">
        <v>6</v>
      </c>
      <c r="B39" s="17">
        <v>30</v>
      </c>
    </row>
    <row r="40" spans="1:2" x14ac:dyDescent="0.75">
      <c r="A40" t="s">
        <v>3</v>
      </c>
      <c r="B40" s="16">
        <v>0.6</v>
      </c>
    </row>
    <row r="41" spans="1:2" x14ac:dyDescent="0.75">
      <c r="A41" s="1" t="s">
        <v>44</v>
      </c>
    </row>
    <row r="42" spans="1:2" x14ac:dyDescent="0.75">
      <c r="A42" t="s">
        <v>6</v>
      </c>
      <c r="B42" s="17">
        <v>10</v>
      </c>
    </row>
    <row r="43" spans="1:2" x14ac:dyDescent="0.75">
      <c r="A43" t="s">
        <v>3</v>
      </c>
      <c r="B43" s="16">
        <v>0.3</v>
      </c>
    </row>
    <row r="44" spans="1:2" x14ac:dyDescent="0.75">
      <c r="A44" s="1" t="s">
        <v>41</v>
      </c>
    </row>
    <row r="45" spans="1:2" x14ac:dyDescent="0.75">
      <c r="A45" t="s">
        <v>6</v>
      </c>
      <c r="B45" s="13">
        <f>'Win the Trial Tree'!$B$14</f>
        <v>87.2</v>
      </c>
    </row>
    <row r="46" spans="1:2" x14ac:dyDescent="0.75">
      <c r="A46" t="s">
        <v>3</v>
      </c>
      <c r="B46" s="16">
        <v>0.6</v>
      </c>
    </row>
    <row r="47" spans="1:2" x14ac:dyDescent="0.75">
      <c r="A47" s="1" t="s">
        <v>45</v>
      </c>
    </row>
    <row r="48" spans="1:2" x14ac:dyDescent="0.75">
      <c r="A48" t="s">
        <v>6</v>
      </c>
      <c r="B48" s="17">
        <v>27</v>
      </c>
    </row>
    <row r="49" spans="1:2" x14ac:dyDescent="0.75">
      <c r="A49" t="s">
        <v>3</v>
      </c>
      <c r="B49" s="16">
        <v>0.8</v>
      </c>
    </row>
    <row r="50" spans="1:2" x14ac:dyDescent="0.75">
      <c r="A50" s="1" t="s">
        <v>46</v>
      </c>
    </row>
    <row r="51" spans="1:2" x14ac:dyDescent="0.75">
      <c r="A51" t="s">
        <v>6</v>
      </c>
      <c r="B51" s="17">
        <v>18</v>
      </c>
    </row>
    <row r="52" spans="1:2" x14ac:dyDescent="0.75">
      <c r="A52" t="s">
        <v>3</v>
      </c>
      <c r="B52" s="16">
        <v>0.2</v>
      </c>
    </row>
    <row r="53" spans="1:2" x14ac:dyDescent="0.75">
      <c r="A53" s="1" t="s">
        <v>38</v>
      </c>
    </row>
    <row r="54" spans="1:2" x14ac:dyDescent="0.75">
      <c r="A54" t="s">
        <v>35</v>
      </c>
      <c r="B54" s="17">
        <v>90</v>
      </c>
    </row>
    <row r="55" spans="1:2" x14ac:dyDescent="0.75">
      <c r="A55" t="s">
        <v>3</v>
      </c>
      <c r="B55" s="16">
        <v>0.3</v>
      </c>
    </row>
    <row r="56" spans="1:2" x14ac:dyDescent="0.75">
      <c r="A56" s="1" t="s">
        <v>39</v>
      </c>
    </row>
    <row r="57" spans="1:2" x14ac:dyDescent="0.75">
      <c r="A57" t="s">
        <v>35</v>
      </c>
      <c r="B57" s="17">
        <v>50</v>
      </c>
    </row>
    <row r="58" spans="1:2" x14ac:dyDescent="0.75">
      <c r="A58" t="s">
        <v>3</v>
      </c>
      <c r="B58" s="16">
        <v>0.7</v>
      </c>
    </row>
    <row r="59" spans="1:2" x14ac:dyDescent="0.75">
      <c r="A59" s="1" t="s">
        <v>51</v>
      </c>
    </row>
    <row r="60" spans="1:2" x14ac:dyDescent="0.75">
      <c r="A60" s="1" t="s">
        <v>48</v>
      </c>
    </row>
    <row r="61" spans="1:2" x14ac:dyDescent="0.75">
      <c r="A61" t="s">
        <v>2</v>
      </c>
      <c r="B61" s="17">
        <v>-10</v>
      </c>
    </row>
    <row r="62" spans="1:2" x14ac:dyDescent="0.75">
      <c r="A62" t="s">
        <v>3</v>
      </c>
      <c r="B62" s="16">
        <v>0.3</v>
      </c>
    </row>
    <row r="63" spans="1:2" x14ac:dyDescent="0.75">
      <c r="A63" s="1" t="s">
        <v>49</v>
      </c>
    </row>
    <row r="64" spans="1:2" x14ac:dyDescent="0.75">
      <c r="A64" t="s">
        <v>2</v>
      </c>
      <c r="B64" s="17">
        <v>-20</v>
      </c>
    </row>
    <row r="65" spans="1:2" x14ac:dyDescent="0.75">
      <c r="A65" t="s">
        <v>3</v>
      </c>
      <c r="B65" s="16">
        <v>0.4</v>
      </c>
    </row>
    <row r="66" spans="1:2" x14ac:dyDescent="0.75">
      <c r="A66" s="1" t="s">
        <v>50</v>
      </c>
    </row>
    <row r="67" spans="1:2" x14ac:dyDescent="0.75">
      <c r="A67" t="s">
        <v>2</v>
      </c>
      <c r="B67" s="17">
        <v>-30</v>
      </c>
    </row>
    <row r="68" spans="1:2" x14ac:dyDescent="0.75">
      <c r="A68" t="s">
        <v>3</v>
      </c>
      <c r="B68" s="16">
        <v>0.3</v>
      </c>
    </row>
    <row r="69" spans="1:2" x14ac:dyDescent="0.75">
      <c r="A69" s="1" t="s">
        <v>9</v>
      </c>
      <c r="B69" s="14">
        <v>5.7658916479063667</v>
      </c>
    </row>
    <row r="1000" spans="192:206" x14ac:dyDescent="0.75">
      <c r="GJ1000" s="2" t="s">
        <v>10</v>
      </c>
      <c r="GK1000" s="2" t="s">
        <v>11</v>
      </c>
      <c r="GL1000" s="2" t="s">
        <v>12</v>
      </c>
      <c r="GM1000" s="2" t="s">
        <v>13</v>
      </c>
      <c r="GN1000" s="2" t="s">
        <v>15</v>
      </c>
      <c r="GO1000" s="2" t="s">
        <v>16</v>
      </c>
      <c r="GP1000" s="2" t="s">
        <v>17</v>
      </c>
      <c r="GQ1000" s="2" t="s">
        <v>18</v>
      </c>
      <c r="GR1000" s="2" t="s">
        <v>19</v>
      </c>
      <c r="GS1000" s="2" t="s">
        <v>20</v>
      </c>
      <c r="GT1000" s="2" t="s">
        <v>21</v>
      </c>
      <c r="GU1000" s="2" t="s">
        <v>22</v>
      </c>
      <c r="GV1000" s="2" t="s">
        <v>23</v>
      </c>
      <c r="GW1000" s="2" t="s">
        <v>24</v>
      </c>
      <c r="GX1000" s="2" t="s">
        <v>25</v>
      </c>
    </row>
    <row r="1001" spans="192:206" x14ac:dyDescent="0.75">
      <c r="GJ1001" s="2">
        <v>0</v>
      </c>
      <c r="GK1001" s="2" t="s">
        <v>14</v>
      </c>
      <c r="GL1001" s="2">
        <v>0</v>
      </c>
      <c r="GM1001" s="2">
        <v>0</v>
      </c>
      <c r="GN1001" s="2">
        <v>0</v>
      </c>
      <c r="GO1001" s="2" t="s">
        <v>26</v>
      </c>
      <c r="GP1001" s="2">
        <v>2</v>
      </c>
      <c r="GQ1001" s="2">
        <v>1</v>
      </c>
      <c r="GR1001" s="2">
        <v>2</v>
      </c>
      <c r="GS1001" s="2">
        <v>0</v>
      </c>
      <c r="GT1001" s="2">
        <v>0</v>
      </c>
      <c r="GU1001" s="2">
        <v>0</v>
      </c>
      <c r="GV1001" s="3">
        <v>12</v>
      </c>
      <c r="GW1001" s="3">
        <v>1</v>
      </c>
      <c r="GX1001" s="3" t="b">
        <v>1</v>
      </c>
    </row>
    <row r="1002" spans="192:206" x14ac:dyDescent="0.75">
      <c r="GJ1002" s="2">
        <v>1</v>
      </c>
      <c r="GM1002">
        <v>0</v>
      </c>
      <c r="GN1002" s="2">
        <v>0</v>
      </c>
      <c r="GO1002" s="2" t="s">
        <v>30</v>
      </c>
      <c r="GP1002" s="2">
        <v>2</v>
      </c>
      <c r="GQ1002" s="2">
        <v>3</v>
      </c>
      <c r="GR1002" s="2">
        <v>4</v>
      </c>
      <c r="GS1002" s="2">
        <v>0</v>
      </c>
      <c r="GT1002" s="2">
        <v>0</v>
      </c>
      <c r="GU1002" s="2">
        <v>0</v>
      </c>
      <c r="GV1002" s="3">
        <v>8</v>
      </c>
      <c r="GW1002" s="3">
        <v>5</v>
      </c>
      <c r="GX1002" s="3" t="b">
        <v>1</v>
      </c>
    </row>
    <row r="1003" spans="192:206" x14ac:dyDescent="0.75">
      <c r="GJ1003" s="2">
        <v>2</v>
      </c>
      <c r="GM1003">
        <v>0</v>
      </c>
      <c r="GN1003" s="2">
        <v>0</v>
      </c>
      <c r="GO1003" s="2" t="s">
        <v>27</v>
      </c>
      <c r="GP1003" s="2">
        <v>0</v>
      </c>
      <c r="GQ1003" s="2">
        <v>0</v>
      </c>
      <c r="GR1003" s="2">
        <v>0</v>
      </c>
      <c r="GS1003" s="2">
        <v>0</v>
      </c>
      <c r="GT1003" s="2">
        <v>0</v>
      </c>
      <c r="GU1003" s="2">
        <v>0</v>
      </c>
      <c r="GV1003" s="3">
        <v>17</v>
      </c>
      <c r="GW1003" s="3">
        <v>5</v>
      </c>
      <c r="GX1003" s="3" t="b">
        <v>1</v>
      </c>
    </row>
    <row r="1004" spans="192:206" x14ac:dyDescent="0.75">
      <c r="GJ1004">
        <v>3</v>
      </c>
      <c r="GN1004">
        <v>1</v>
      </c>
      <c r="GO1004" t="s">
        <v>30</v>
      </c>
      <c r="GP1004">
        <v>2</v>
      </c>
      <c r="GQ1004">
        <v>5</v>
      </c>
      <c r="GR1004">
        <v>6</v>
      </c>
      <c r="GS1004">
        <v>0</v>
      </c>
      <c r="GT1004">
        <v>0</v>
      </c>
      <c r="GU1004">
        <v>0</v>
      </c>
      <c r="GV1004">
        <v>4</v>
      </c>
      <c r="GW1004">
        <v>9</v>
      </c>
      <c r="GX1004" t="b">
        <v>1</v>
      </c>
    </row>
    <row r="1005" spans="192:206" x14ac:dyDescent="0.75">
      <c r="GJ1005">
        <v>4</v>
      </c>
      <c r="GN1005">
        <v>1</v>
      </c>
      <c r="GO1005" t="s">
        <v>27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12</v>
      </c>
      <c r="GW1005">
        <v>9</v>
      </c>
      <c r="GX1005" t="b">
        <v>1</v>
      </c>
    </row>
    <row r="1006" spans="192:206" x14ac:dyDescent="0.75">
      <c r="GJ1006">
        <v>5</v>
      </c>
      <c r="GN1006">
        <v>3</v>
      </c>
      <c r="GO1006" t="s">
        <v>27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2</v>
      </c>
      <c r="GW1006">
        <v>13</v>
      </c>
      <c r="GX1006" t="b">
        <v>1</v>
      </c>
    </row>
    <row r="1007" spans="192:206" x14ac:dyDescent="0.75">
      <c r="GJ1007">
        <v>6</v>
      </c>
      <c r="GN1007">
        <v>3</v>
      </c>
      <c r="GO1007" t="s">
        <v>27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7</v>
      </c>
      <c r="GW1007">
        <v>13</v>
      </c>
      <c r="GX1007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A9E0-2496-4C44-B7C2-AEFCEB563044}">
  <dimension ref="A1:GX1007"/>
  <sheetViews>
    <sheetView zoomScale="77" zoomScaleNormal="77" workbookViewId="0">
      <selection activeCell="R9" sqref="R9"/>
    </sheetView>
  </sheetViews>
  <sheetFormatPr defaultRowHeight="14.75" x14ac:dyDescent="0.75"/>
  <cols>
    <col min="1" max="1" width="24.6796875" bestFit="1" customWidth="1"/>
    <col min="2" max="2" width="15.6796875" bestFit="1" customWidth="1"/>
    <col min="8" max="8" width="2.1796875" customWidth="1"/>
    <col min="9" max="9" width="3.58984375" customWidth="1"/>
    <col min="10" max="10" width="12.86328125" bestFit="1" customWidth="1"/>
    <col min="11" max="11" width="12.26953125" bestFit="1" customWidth="1"/>
    <col min="12" max="12" width="2.1796875" customWidth="1"/>
    <col min="13" max="13" width="3.58984375" customWidth="1"/>
    <col min="14" max="14" width="13" bestFit="1" customWidth="1"/>
    <col min="15" max="15" width="14" bestFit="1" customWidth="1"/>
    <col min="16" max="16" width="2.1796875" customWidth="1"/>
    <col min="17" max="17" width="3.58984375" customWidth="1"/>
    <col min="18" max="18" width="13.7265625" bestFit="1" customWidth="1"/>
    <col min="19" max="19" width="14" bestFit="1" customWidth="1"/>
    <col min="20" max="20" width="2.1796875" customWidth="1"/>
    <col min="21" max="21" width="16.1796875" bestFit="1" customWidth="1"/>
    <col min="22" max="22" width="11.1328125" bestFit="1" customWidth="1"/>
    <col min="24" max="24" width="2.26953125" customWidth="1"/>
    <col min="27" max="27" width="12.76953125" bestFit="1" customWidth="1"/>
    <col min="31" max="31" width="12.76953125" bestFit="1" customWidth="1"/>
  </cols>
  <sheetData>
    <row r="1" spans="1:21" x14ac:dyDescent="0.75">
      <c r="A1" s="1" t="s">
        <v>0</v>
      </c>
      <c r="G1" s="1" t="s">
        <v>28</v>
      </c>
      <c r="R1" s="4">
        <f>$B$10</f>
        <v>0.505</v>
      </c>
      <c r="U1" s="5" t="s">
        <v>29</v>
      </c>
    </row>
    <row r="2" spans="1:21" x14ac:dyDescent="0.75">
      <c r="A2" t="s">
        <v>8</v>
      </c>
      <c r="B2" s="14">
        <v>-6.5</v>
      </c>
      <c r="R2" t="s">
        <v>31</v>
      </c>
    </row>
    <row r="3" spans="1:21" x14ac:dyDescent="0.75">
      <c r="A3" s="1" t="s">
        <v>1</v>
      </c>
      <c r="N3" s="4">
        <f>$B$7</f>
        <v>0.53749999999999998</v>
      </c>
      <c r="U3" s="31">
        <f>SUM(J10,N6,R4)</f>
        <v>81.02</v>
      </c>
    </row>
    <row r="4" spans="1:21" x14ac:dyDescent="0.75">
      <c r="A4" t="s">
        <v>2</v>
      </c>
      <c r="B4" s="33">
        <f>'Lose the Trial Tree'!$F$9</f>
        <v>-20</v>
      </c>
      <c r="N4" t="s">
        <v>4</v>
      </c>
      <c r="R4" s="4">
        <f>$B$9</f>
        <v>87.52</v>
      </c>
      <c r="S4" s="31">
        <f>U3</f>
        <v>81.02</v>
      </c>
    </row>
    <row r="5" spans="1:21" x14ac:dyDescent="0.75">
      <c r="A5" t="s">
        <v>3</v>
      </c>
      <c r="B5" s="16">
        <v>0.46250000000000002</v>
      </c>
      <c r="S5">
        <f>A-B*EXP(-S4/RT)</f>
        <v>8.4921572340692641E-3</v>
      </c>
    </row>
    <row r="6" spans="1:21" x14ac:dyDescent="0.75">
      <c r="A6" s="1" t="s">
        <v>4</v>
      </c>
      <c r="N6" s="4">
        <v>0</v>
      </c>
      <c r="O6">
        <f>-LN((A-O7)/B)*RT</f>
        <v>31.25547629811566</v>
      </c>
      <c r="R6" s="4">
        <f>$B$21</f>
        <v>0.49500000000000005</v>
      </c>
    </row>
    <row r="7" spans="1:21" x14ac:dyDescent="0.75">
      <c r="A7" t="s">
        <v>3</v>
      </c>
      <c r="B7" s="16">
        <v>0.53749999999999998</v>
      </c>
      <c r="O7">
        <f>IF(ABS(1-(R1+R6))&lt;=0.00001,R1*S5+R6*S10,NA())</f>
        <v>3.2846438523003183E-3</v>
      </c>
      <c r="R7" t="s">
        <v>7</v>
      </c>
    </row>
    <row r="8" spans="1:21" x14ac:dyDescent="0.75">
      <c r="A8" s="1" t="s">
        <v>5</v>
      </c>
      <c r="J8" t="s">
        <v>0</v>
      </c>
      <c r="U8" s="31">
        <f>SUM(J10,N6,R9)</f>
        <v>-19.247171557372653</v>
      </c>
    </row>
    <row r="9" spans="1:21" x14ac:dyDescent="0.75">
      <c r="A9" t="s">
        <v>6</v>
      </c>
      <c r="B9" s="13">
        <f>'Win the Trial Tree'!$F$28</f>
        <v>87.52</v>
      </c>
      <c r="R9" s="4">
        <f>$B$20</f>
        <v>-12.747171557372655</v>
      </c>
      <c r="S9" s="31">
        <f>U8</f>
        <v>-19.247171557372653</v>
      </c>
    </row>
    <row r="10" spans="1:21" x14ac:dyDescent="0.75">
      <c r="A10" t="s">
        <v>3</v>
      </c>
      <c r="B10" s="13">
        <f>$B$12+$B$14*$B$16</f>
        <v>0.505</v>
      </c>
      <c r="J10" s="11">
        <f>$B$2</f>
        <v>-6.5</v>
      </c>
      <c r="K10">
        <f>-LN((A-K11)/B)*RT</f>
        <v>4.4999181040769614</v>
      </c>
      <c r="S10">
        <f>A-B*EXP(-S9/RT)</f>
        <v>-2.0280718200094139E-3</v>
      </c>
    </row>
    <row r="11" spans="1:21" x14ac:dyDescent="0.75">
      <c r="A11" s="1" t="s">
        <v>32</v>
      </c>
      <c r="K11">
        <f>IF(ABS(1-(N3+N11))&lt;=0.00001,N3*O7+N11*O15,NA())</f>
        <v>4.7356342333152346E-4</v>
      </c>
      <c r="N11" s="4">
        <f>$B$5</f>
        <v>0.46250000000000002</v>
      </c>
    </row>
    <row r="12" spans="1:21" x14ac:dyDescent="0.75">
      <c r="A12" t="s">
        <v>3</v>
      </c>
      <c r="B12" s="16">
        <v>0.1</v>
      </c>
      <c r="N12" t="s">
        <v>1</v>
      </c>
    </row>
    <row r="13" spans="1:21" x14ac:dyDescent="0.75">
      <c r="A13" s="1" t="s">
        <v>33</v>
      </c>
      <c r="H13">
        <f>IF(G14=K10,1,IF(G14=K19,2))</f>
        <v>2</v>
      </c>
      <c r="U13" s="31">
        <f>SUM(J10,N14)</f>
        <v>-26.5</v>
      </c>
    </row>
    <row r="14" spans="1:21" x14ac:dyDescent="0.75">
      <c r="A14" t="s">
        <v>3</v>
      </c>
      <c r="B14" s="13">
        <f>1-$B$12</f>
        <v>0.9</v>
      </c>
      <c r="G14">
        <f>MAX(K10,K19)</f>
        <v>4.5</v>
      </c>
      <c r="N14" s="12">
        <f>$B$4</f>
        <v>-20</v>
      </c>
      <c r="O14" s="31">
        <f>U13</f>
        <v>-26.5</v>
      </c>
    </row>
    <row r="15" spans="1:21" x14ac:dyDescent="0.75">
      <c r="A15" s="1" t="s">
        <v>34</v>
      </c>
      <c r="G15">
        <f>A-B*EXP(-G14/RT)</f>
        <v>4.7357203987252738E-4</v>
      </c>
      <c r="O15">
        <f>A-B*EXP(-O14/RT)</f>
        <v>-2.7933678860105893E-3</v>
      </c>
    </row>
    <row r="16" spans="1:21" x14ac:dyDescent="0.75">
      <c r="A16" t="s">
        <v>3</v>
      </c>
      <c r="B16" s="16">
        <v>0.45</v>
      </c>
    </row>
    <row r="17" spans="1:22" x14ac:dyDescent="0.75">
      <c r="A17" s="1" t="s">
        <v>36</v>
      </c>
      <c r="J17" t="s">
        <v>9</v>
      </c>
    </row>
    <row r="18" spans="1:22" x14ac:dyDescent="0.75">
      <c r="A18" t="s">
        <v>3</v>
      </c>
      <c r="B18" s="13">
        <f>1-$B$16</f>
        <v>0.55000000000000004</v>
      </c>
      <c r="U18" s="31">
        <f>SUM(J19)</f>
        <v>4.5</v>
      </c>
    </row>
    <row r="19" spans="1:22" x14ac:dyDescent="0.75">
      <c r="A19" s="1" t="s">
        <v>7</v>
      </c>
      <c r="J19" s="11">
        <f>$B$69</f>
        <v>4.5</v>
      </c>
      <c r="K19" s="31">
        <f>U18</f>
        <v>4.5</v>
      </c>
    </row>
    <row r="20" spans="1:22" x14ac:dyDescent="0.75">
      <c r="A20" t="s">
        <v>2</v>
      </c>
      <c r="B20" s="13">
        <f>'Infringement Tree - Large Loss'!$N$19</f>
        <v>-12.747171557372655</v>
      </c>
      <c r="K20">
        <f>A-B*EXP(-K19/RT)</f>
        <v>4.7357203987252738E-4</v>
      </c>
    </row>
    <row r="21" spans="1:22" x14ac:dyDescent="0.75">
      <c r="A21" t="s">
        <v>3</v>
      </c>
      <c r="B21" s="13">
        <f>$B$14*$B$18</f>
        <v>0.49500000000000005</v>
      </c>
    </row>
    <row r="22" spans="1:22" x14ac:dyDescent="0.75">
      <c r="A22" s="1" t="s">
        <v>47</v>
      </c>
    </row>
    <row r="23" spans="1:22" x14ac:dyDescent="0.75">
      <c r="A23" s="1" t="s">
        <v>48</v>
      </c>
      <c r="U23" t="s">
        <v>128</v>
      </c>
      <c r="V23">
        <v>9500</v>
      </c>
    </row>
    <row r="24" spans="1:22" x14ac:dyDescent="0.75">
      <c r="A24" t="s">
        <v>2</v>
      </c>
      <c r="B24" s="17">
        <v>-4</v>
      </c>
    </row>
    <row r="25" spans="1:22" x14ac:dyDescent="0.75">
      <c r="A25" t="s">
        <v>3</v>
      </c>
      <c r="B25" s="16">
        <v>0.3</v>
      </c>
    </row>
    <row r="26" spans="1:22" x14ac:dyDescent="0.75">
      <c r="A26" s="1" t="s">
        <v>49</v>
      </c>
    </row>
    <row r="27" spans="1:22" x14ac:dyDescent="0.75">
      <c r="A27" t="s">
        <v>2</v>
      </c>
      <c r="B27" s="17">
        <v>-8</v>
      </c>
    </row>
    <row r="28" spans="1:22" x14ac:dyDescent="0.75">
      <c r="A28" t="s">
        <v>3</v>
      </c>
      <c r="B28" s="16">
        <v>0.4</v>
      </c>
    </row>
    <row r="29" spans="1:22" x14ac:dyDescent="0.75">
      <c r="A29" s="1" t="s">
        <v>50</v>
      </c>
    </row>
    <row r="30" spans="1:22" x14ac:dyDescent="0.75">
      <c r="A30" t="s">
        <v>2</v>
      </c>
      <c r="B30" s="17">
        <v>-27.823905191242179</v>
      </c>
    </row>
    <row r="31" spans="1:22" x14ac:dyDescent="0.75">
      <c r="A31" t="s">
        <v>3</v>
      </c>
      <c r="B31" s="16">
        <v>0.3</v>
      </c>
    </row>
    <row r="32" spans="1:22" x14ac:dyDescent="0.75">
      <c r="A32" s="1" t="s">
        <v>37</v>
      </c>
    </row>
    <row r="33" spans="1:2" x14ac:dyDescent="0.75">
      <c r="A33" t="s">
        <v>6</v>
      </c>
      <c r="B33" s="13">
        <f>'Win the Trial Tree'!$B$2</f>
        <v>87.999999999999986</v>
      </c>
    </row>
    <row r="34" spans="1:2" x14ac:dyDescent="0.75">
      <c r="A34" t="s">
        <v>3</v>
      </c>
      <c r="B34" s="16">
        <v>0.4</v>
      </c>
    </row>
    <row r="35" spans="1:2" x14ac:dyDescent="0.75">
      <c r="A35" s="1" t="s">
        <v>42</v>
      </c>
    </row>
    <row r="36" spans="1:2" x14ac:dyDescent="0.75">
      <c r="A36" t="s">
        <v>6</v>
      </c>
      <c r="B36" s="17">
        <v>50</v>
      </c>
    </row>
    <row r="37" spans="1:2" x14ac:dyDescent="0.75">
      <c r="A37" t="s">
        <v>3</v>
      </c>
      <c r="B37" s="16">
        <v>0.1</v>
      </c>
    </row>
    <row r="38" spans="1:2" x14ac:dyDescent="0.75">
      <c r="A38" s="1" t="s">
        <v>43</v>
      </c>
    </row>
    <row r="39" spans="1:2" x14ac:dyDescent="0.75">
      <c r="A39" t="s">
        <v>6</v>
      </c>
      <c r="B39" s="17">
        <v>30</v>
      </c>
    </row>
    <row r="40" spans="1:2" x14ac:dyDescent="0.75">
      <c r="A40" t="s">
        <v>3</v>
      </c>
      <c r="B40" s="16">
        <v>0.6</v>
      </c>
    </row>
    <row r="41" spans="1:2" x14ac:dyDescent="0.75">
      <c r="A41" s="1" t="s">
        <v>44</v>
      </c>
    </row>
    <row r="42" spans="1:2" x14ac:dyDescent="0.75">
      <c r="A42" t="s">
        <v>6</v>
      </c>
      <c r="B42" s="17">
        <v>10</v>
      </c>
    </row>
    <row r="43" spans="1:2" x14ac:dyDescent="0.75">
      <c r="A43" t="s">
        <v>3</v>
      </c>
      <c r="B43" s="16">
        <v>0.3</v>
      </c>
    </row>
    <row r="44" spans="1:2" x14ac:dyDescent="0.75">
      <c r="A44" s="1" t="s">
        <v>41</v>
      </c>
    </row>
    <row r="45" spans="1:2" x14ac:dyDescent="0.75">
      <c r="A45" t="s">
        <v>6</v>
      </c>
      <c r="B45" s="13">
        <f>'Win the Trial Tree'!$B$14</f>
        <v>87.2</v>
      </c>
    </row>
    <row r="46" spans="1:2" x14ac:dyDescent="0.75">
      <c r="A46" t="s">
        <v>3</v>
      </c>
      <c r="B46" s="16">
        <v>0.6</v>
      </c>
    </row>
    <row r="47" spans="1:2" x14ac:dyDescent="0.75">
      <c r="A47" s="1" t="s">
        <v>45</v>
      </c>
    </row>
    <row r="48" spans="1:2" x14ac:dyDescent="0.75">
      <c r="A48" t="s">
        <v>6</v>
      </c>
      <c r="B48" s="17">
        <v>27</v>
      </c>
    </row>
    <row r="49" spans="1:2" x14ac:dyDescent="0.75">
      <c r="A49" t="s">
        <v>3</v>
      </c>
      <c r="B49" s="16">
        <v>0.8</v>
      </c>
    </row>
    <row r="50" spans="1:2" x14ac:dyDescent="0.75">
      <c r="A50" s="1" t="s">
        <v>46</v>
      </c>
    </row>
    <row r="51" spans="1:2" x14ac:dyDescent="0.75">
      <c r="A51" t="s">
        <v>6</v>
      </c>
      <c r="B51" s="17">
        <v>18</v>
      </c>
    </row>
    <row r="52" spans="1:2" x14ac:dyDescent="0.75">
      <c r="A52" t="s">
        <v>3</v>
      </c>
      <c r="B52" s="16">
        <v>0.2</v>
      </c>
    </row>
    <row r="53" spans="1:2" x14ac:dyDescent="0.75">
      <c r="A53" s="1" t="s">
        <v>38</v>
      </c>
    </row>
    <row r="54" spans="1:2" x14ac:dyDescent="0.75">
      <c r="A54" t="s">
        <v>35</v>
      </c>
      <c r="B54" s="17">
        <v>90</v>
      </c>
    </row>
    <row r="55" spans="1:2" x14ac:dyDescent="0.75">
      <c r="A55" t="s">
        <v>3</v>
      </c>
      <c r="B55" s="16">
        <v>0.3</v>
      </c>
    </row>
    <row r="56" spans="1:2" x14ac:dyDescent="0.75">
      <c r="A56" s="1" t="s">
        <v>39</v>
      </c>
    </row>
    <row r="57" spans="1:2" x14ac:dyDescent="0.75">
      <c r="A57" t="s">
        <v>35</v>
      </c>
      <c r="B57" s="17">
        <v>50</v>
      </c>
    </row>
    <row r="58" spans="1:2" x14ac:dyDescent="0.75">
      <c r="A58" t="s">
        <v>3</v>
      </c>
      <c r="B58" s="16">
        <v>0.7</v>
      </c>
    </row>
    <row r="59" spans="1:2" x14ac:dyDescent="0.75">
      <c r="A59" s="1" t="s">
        <v>51</v>
      </c>
    </row>
    <row r="60" spans="1:2" x14ac:dyDescent="0.75">
      <c r="A60" s="1" t="s">
        <v>48</v>
      </c>
    </row>
    <row r="61" spans="1:2" x14ac:dyDescent="0.75">
      <c r="A61" t="s">
        <v>2</v>
      </c>
      <c r="B61" s="17">
        <v>-10</v>
      </c>
    </row>
    <row r="62" spans="1:2" x14ac:dyDescent="0.75">
      <c r="A62" t="s">
        <v>3</v>
      </c>
      <c r="B62" s="16">
        <v>0.3</v>
      </c>
    </row>
    <row r="63" spans="1:2" x14ac:dyDescent="0.75">
      <c r="A63" s="1" t="s">
        <v>49</v>
      </c>
    </row>
    <row r="64" spans="1:2" x14ac:dyDescent="0.75">
      <c r="A64" t="s">
        <v>2</v>
      </c>
      <c r="B64" s="17">
        <v>-20</v>
      </c>
    </row>
    <row r="65" spans="1:2" x14ac:dyDescent="0.75">
      <c r="A65" t="s">
        <v>3</v>
      </c>
      <c r="B65" s="16">
        <v>0.4</v>
      </c>
    </row>
    <row r="66" spans="1:2" x14ac:dyDescent="0.75">
      <c r="A66" s="1" t="s">
        <v>50</v>
      </c>
    </row>
    <row r="67" spans="1:2" x14ac:dyDescent="0.75">
      <c r="A67" t="s">
        <v>2</v>
      </c>
      <c r="B67" s="17">
        <v>-30</v>
      </c>
    </row>
    <row r="68" spans="1:2" x14ac:dyDescent="0.75">
      <c r="A68" t="s">
        <v>3</v>
      </c>
      <c r="B68" s="16">
        <v>0.3</v>
      </c>
    </row>
    <row r="69" spans="1:2" x14ac:dyDescent="0.75">
      <c r="A69" s="1" t="s">
        <v>9</v>
      </c>
      <c r="B69" s="14">
        <v>4.5</v>
      </c>
    </row>
    <row r="1000" spans="192:206" x14ac:dyDescent="0.75">
      <c r="GJ1000" s="2" t="s">
        <v>10</v>
      </c>
      <c r="GK1000" s="2" t="s">
        <v>11</v>
      </c>
      <c r="GL1000" s="2" t="s">
        <v>12</v>
      </c>
      <c r="GM1000" s="2" t="s">
        <v>13</v>
      </c>
      <c r="GN1000" s="2" t="s">
        <v>15</v>
      </c>
      <c r="GO1000" s="2" t="s">
        <v>16</v>
      </c>
      <c r="GP1000" s="2" t="s">
        <v>17</v>
      </c>
      <c r="GQ1000" s="2" t="s">
        <v>18</v>
      </c>
      <c r="GR1000" s="2" t="s">
        <v>19</v>
      </c>
      <c r="GS1000" s="2" t="s">
        <v>20</v>
      </c>
      <c r="GT1000" s="2" t="s">
        <v>21</v>
      </c>
      <c r="GU1000" s="2" t="s">
        <v>22</v>
      </c>
      <c r="GV1000" s="2" t="s">
        <v>23</v>
      </c>
      <c r="GW1000" s="2" t="s">
        <v>24</v>
      </c>
      <c r="GX1000" s="2" t="s">
        <v>25</v>
      </c>
    </row>
    <row r="1001" spans="192:206" x14ac:dyDescent="0.75">
      <c r="GJ1001" s="2">
        <v>0</v>
      </c>
      <c r="GK1001" s="2" t="s">
        <v>14</v>
      </c>
      <c r="GL1001" s="2">
        <v>0</v>
      </c>
      <c r="GM1001" s="2">
        <v>0</v>
      </c>
      <c r="GN1001" s="2">
        <v>0</v>
      </c>
      <c r="GO1001" s="2" t="s">
        <v>26</v>
      </c>
      <c r="GP1001" s="2">
        <v>2</v>
      </c>
      <c r="GQ1001" s="2">
        <v>1</v>
      </c>
      <c r="GR1001" s="2">
        <v>2</v>
      </c>
      <c r="GS1001" s="2">
        <v>0</v>
      </c>
      <c r="GT1001" s="2">
        <v>0</v>
      </c>
      <c r="GU1001" s="2">
        <v>0</v>
      </c>
      <c r="GV1001" s="3">
        <v>12</v>
      </c>
      <c r="GW1001" s="3">
        <v>1</v>
      </c>
      <c r="GX1001" s="3" t="b">
        <v>1</v>
      </c>
    </row>
    <row r="1002" spans="192:206" x14ac:dyDescent="0.75">
      <c r="GJ1002" s="2">
        <v>1</v>
      </c>
      <c r="GM1002">
        <v>0</v>
      </c>
      <c r="GN1002" s="2">
        <v>0</v>
      </c>
      <c r="GO1002" s="2" t="s">
        <v>30</v>
      </c>
      <c r="GP1002" s="2">
        <v>2</v>
      </c>
      <c r="GQ1002" s="2">
        <v>3</v>
      </c>
      <c r="GR1002" s="2">
        <v>4</v>
      </c>
      <c r="GS1002" s="2">
        <v>0</v>
      </c>
      <c r="GT1002" s="2">
        <v>0</v>
      </c>
      <c r="GU1002" s="2">
        <v>0</v>
      </c>
      <c r="GV1002" s="3">
        <v>8</v>
      </c>
      <c r="GW1002" s="3">
        <v>5</v>
      </c>
      <c r="GX1002" s="3" t="b">
        <v>1</v>
      </c>
    </row>
    <row r="1003" spans="192:206" x14ac:dyDescent="0.75">
      <c r="GJ1003" s="2">
        <v>2</v>
      </c>
      <c r="GM1003">
        <v>0</v>
      </c>
      <c r="GN1003" s="2">
        <v>0</v>
      </c>
      <c r="GO1003" s="2" t="s">
        <v>27</v>
      </c>
      <c r="GP1003" s="2">
        <v>0</v>
      </c>
      <c r="GQ1003" s="2">
        <v>0</v>
      </c>
      <c r="GR1003" s="2">
        <v>0</v>
      </c>
      <c r="GS1003" s="2">
        <v>0</v>
      </c>
      <c r="GT1003" s="2">
        <v>0</v>
      </c>
      <c r="GU1003" s="2">
        <v>0</v>
      </c>
      <c r="GV1003" s="3">
        <v>17</v>
      </c>
      <c r="GW1003" s="3">
        <v>5</v>
      </c>
      <c r="GX1003" s="3" t="b">
        <v>1</v>
      </c>
    </row>
    <row r="1004" spans="192:206" x14ac:dyDescent="0.75">
      <c r="GJ1004">
        <v>3</v>
      </c>
      <c r="GN1004">
        <v>1</v>
      </c>
      <c r="GO1004" t="s">
        <v>30</v>
      </c>
      <c r="GP1004">
        <v>2</v>
      </c>
      <c r="GQ1004">
        <v>5</v>
      </c>
      <c r="GR1004">
        <v>6</v>
      </c>
      <c r="GS1004">
        <v>0</v>
      </c>
      <c r="GT1004">
        <v>0</v>
      </c>
      <c r="GU1004">
        <v>0</v>
      </c>
      <c r="GV1004">
        <v>4</v>
      </c>
      <c r="GW1004">
        <v>9</v>
      </c>
      <c r="GX1004" t="b">
        <v>1</v>
      </c>
    </row>
    <row r="1005" spans="192:206" x14ac:dyDescent="0.75">
      <c r="GJ1005">
        <v>4</v>
      </c>
      <c r="GN1005">
        <v>1</v>
      </c>
      <c r="GO1005" t="s">
        <v>27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12</v>
      </c>
      <c r="GW1005">
        <v>9</v>
      </c>
      <c r="GX1005" t="b">
        <v>1</v>
      </c>
    </row>
    <row r="1006" spans="192:206" x14ac:dyDescent="0.75">
      <c r="GJ1006">
        <v>5</v>
      </c>
      <c r="GN1006">
        <v>3</v>
      </c>
      <c r="GO1006" t="s">
        <v>27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2</v>
      </c>
      <c r="GW1006">
        <v>13</v>
      </c>
      <c r="GX1006" t="b">
        <v>1</v>
      </c>
    </row>
    <row r="1007" spans="192:206" x14ac:dyDescent="0.75">
      <c r="GJ1007">
        <v>6</v>
      </c>
      <c r="GN1007">
        <v>3</v>
      </c>
      <c r="GO1007" t="s">
        <v>27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7</v>
      </c>
      <c r="GW1007">
        <v>13</v>
      </c>
      <c r="GX1007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4D4-C2A9-4912-B643-6468633C30DA}">
  <dimension ref="A1:GX1007"/>
  <sheetViews>
    <sheetView zoomScale="77" zoomScaleNormal="77" workbookViewId="0">
      <selection activeCell="R9" sqref="R9"/>
    </sheetView>
  </sheetViews>
  <sheetFormatPr defaultRowHeight="14.75" x14ac:dyDescent="0.75"/>
  <cols>
    <col min="1" max="1" width="24.6796875" bestFit="1" customWidth="1"/>
    <col min="2" max="2" width="9.76953125" bestFit="1" customWidth="1"/>
    <col min="8" max="8" width="2.1796875" customWidth="1"/>
    <col min="9" max="9" width="3.58984375" customWidth="1"/>
    <col min="12" max="12" width="2.1796875" customWidth="1"/>
    <col min="13" max="13" width="3.58984375" customWidth="1"/>
    <col min="16" max="16" width="2.1796875" customWidth="1"/>
    <col min="17" max="17" width="3.58984375" customWidth="1"/>
    <col min="20" max="20" width="2.1796875" customWidth="1"/>
    <col min="22" max="22" width="9.7265625" bestFit="1" customWidth="1"/>
    <col min="24" max="24" width="2.26953125" customWidth="1"/>
    <col min="27" max="27" width="12.76953125" bestFit="1" customWidth="1"/>
    <col min="31" max="31" width="12.76953125" bestFit="1" customWidth="1"/>
  </cols>
  <sheetData>
    <row r="1" spans="1:21" x14ac:dyDescent="0.75">
      <c r="A1" s="1" t="s">
        <v>0</v>
      </c>
      <c r="G1" s="1" t="s">
        <v>28</v>
      </c>
      <c r="R1" s="4">
        <f>$B$10</f>
        <v>0.505</v>
      </c>
      <c r="U1" s="5" t="s">
        <v>29</v>
      </c>
    </row>
    <row r="2" spans="1:21" x14ac:dyDescent="0.75">
      <c r="A2" t="s">
        <v>8</v>
      </c>
      <c r="B2" s="14">
        <v>-7.765891647906904</v>
      </c>
      <c r="R2" t="s">
        <v>31</v>
      </c>
    </row>
    <row r="3" spans="1:21" x14ac:dyDescent="0.75">
      <c r="A3" s="1" t="s">
        <v>1</v>
      </c>
      <c r="N3" s="4">
        <f>$B$7</f>
        <v>0.53749999999999998</v>
      </c>
      <c r="U3" s="31">
        <f>SUM(J10,N6,R4)</f>
        <v>79.754108352093098</v>
      </c>
    </row>
    <row r="4" spans="1:21" x14ac:dyDescent="0.75">
      <c r="A4" t="s">
        <v>2</v>
      </c>
      <c r="B4" s="33">
        <f>'Lose the Trial Tree'!$F$9</f>
        <v>-20</v>
      </c>
      <c r="N4" t="s">
        <v>4</v>
      </c>
      <c r="R4" s="4">
        <f>$B$9</f>
        <v>87.52</v>
      </c>
      <c r="S4" s="31">
        <f>U3</f>
        <v>79.754108352093098</v>
      </c>
    </row>
    <row r="5" spans="1:21" x14ac:dyDescent="0.75">
      <c r="A5" t="s">
        <v>3</v>
      </c>
      <c r="B5" s="16">
        <v>0.46250000000000002</v>
      </c>
      <c r="S5">
        <f>A-B*EXP(-S4/RT)</f>
        <v>8.3600282734789255E-3</v>
      </c>
    </row>
    <row r="6" spans="1:21" x14ac:dyDescent="0.75">
      <c r="A6" s="1" t="s">
        <v>4</v>
      </c>
      <c r="N6" s="4">
        <v>0</v>
      </c>
      <c r="O6">
        <f>-LN((A-O7)/B)*RT</f>
        <v>32.351663281816258</v>
      </c>
      <c r="R6" s="4">
        <f>$B$21</f>
        <v>0.49500000000000005</v>
      </c>
    </row>
    <row r="7" spans="1:21" x14ac:dyDescent="0.75">
      <c r="A7" t="s">
        <v>3</v>
      </c>
      <c r="B7" s="16">
        <v>0.53749999999999998</v>
      </c>
      <c r="O7">
        <f>IF(ABS(1-(R1+R6))&lt;=0.00001,R1*S5+R6*S10,NA())</f>
        <v>3.3996463119373155E-3</v>
      </c>
      <c r="R7" t="s">
        <v>7</v>
      </c>
    </row>
    <row r="8" spans="1:21" x14ac:dyDescent="0.75">
      <c r="A8" s="1" t="s">
        <v>5</v>
      </c>
      <c r="J8" t="s">
        <v>0</v>
      </c>
      <c r="U8" s="31">
        <f>SUM(J10,N6,R9)</f>
        <v>-15.765891647906905</v>
      </c>
    </row>
    <row r="9" spans="1:21" x14ac:dyDescent="0.75">
      <c r="A9" t="s">
        <v>6</v>
      </c>
      <c r="B9" s="13">
        <f>'Win the Trial Tree'!$F$28</f>
        <v>87.52</v>
      </c>
      <c r="R9" s="4">
        <f>$B$20</f>
        <v>-8</v>
      </c>
      <c r="S9" s="31">
        <f>U8</f>
        <v>-15.765891647906905</v>
      </c>
    </row>
    <row r="10" spans="1:21" x14ac:dyDescent="0.75">
      <c r="A10" t="s">
        <v>3</v>
      </c>
      <c r="B10" s="13">
        <f>$B$12+$B$14*$B$16</f>
        <v>0.505</v>
      </c>
      <c r="J10" s="11">
        <f>$B$2</f>
        <v>-7.765891647906904</v>
      </c>
      <c r="K10">
        <f>-LN((A-K11)/B)*RT</f>
        <v>4.4999999999990168</v>
      </c>
      <c r="S10">
        <f>A-B*EXP(-S9/RT)</f>
        <v>-1.6609453862010959E-3</v>
      </c>
    </row>
    <row r="11" spans="1:21" x14ac:dyDescent="0.75">
      <c r="A11" s="1" t="s">
        <v>32</v>
      </c>
      <c r="K11">
        <f>IF(ABS(1-(N3+N11))&lt;=0.00001,N3*O7+N11*O15,NA())</f>
        <v>4.7357203987246103E-4</v>
      </c>
      <c r="N11" s="4">
        <f>$B$5</f>
        <v>0.46250000000000002</v>
      </c>
    </row>
    <row r="12" spans="1:21" x14ac:dyDescent="0.75">
      <c r="A12" t="s">
        <v>3</v>
      </c>
      <c r="B12" s="16">
        <v>0.1</v>
      </c>
      <c r="N12" t="s">
        <v>1</v>
      </c>
    </row>
    <row r="13" spans="1:21" x14ac:dyDescent="0.75">
      <c r="A13" s="1" t="s">
        <v>33</v>
      </c>
      <c r="H13">
        <f>IF(G14=K10,1,IF(G14=K19,2))</f>
        <v>2</v>
      </c>
      <c r="U13" s="31">
        <f>SUM(J10,N14)</f>
        <v>-27.765891647906905</v>
      </c>
    </row>
    <row r="14" spans="1:21" x14ac:dyDescent="0.75">
      <c r="A14" t="s">
        <v>3</v>
      </c>
      <c r="B14" s="13">
        <f>1-$B$12</f>
        <v>0.9</v>
      </c>
      <c r="G14">
        <f>MAX(K10,K19)</f>
        <v>4.5</v>
      </c>
      <c r="N14" s="12">
        <f>$B$4</f>
        <v>-20</v>
      </c>
      <c r="O14" s="31">
        <f>U13</f>
        <v>-27.765891647906905</v>
      </c>
    </row>
    <row r="15" spans="1:21" x14ac:dyDescent="0.75">
      <c r="A15" s="1" t="s">
        <v>34</v>
      </c>
      <c r="G15">
        <f>A-B*EXP(-G14/RT)</f>
        <v>4.7357203987252738E-4</v>
      </c>
      <c r="O15">
        <f>A-B*EXP(-O14/RT)</f>
        <v>-2.9270007627975048E-3</v>
      </c>
    </row>
    <row r="16" spans="1:21" x14ac:dyDescent="0.75">
      <c r="A16" t="s">
        <v>3</v>
      </c>
      <c r="B16" s="16">
        <v>0.45</v>
      </c>
    </row>
    <row r="17" spans="1:22" x14ac:dyDescent="0.75">
      <c r="A17" s="1" t="s">
        <v>36</v>
      </c>
      <c r="J17" t="s">
        <v>9</v>
      </c>
    </row>
    <row r="18" spans="1:22" x14ac:dyDescent="0.75">
      <c r="A18" t="s">
        <v>3</v>
      </c>
      <c r="B18" s="13">
        <f>1-$B$16</f>
        <v>0.55000000000000004</v>
      </c>
      <c r="U18" s="31">
        <f>SUM(J19)</f>
        <v>4.5</v>
      </c>
    </row>
    <row r="19" spans="1:22" x14ac:dyDescent="0.75">
      <c r="A19" s="1" t="s">
        <v>7</v>
      </c>
      <c r="J19" s="11">
        <f>$B$69</f>
        <v>4.5</v>
      </c>
      <c r="K19" s="31">
        <f>U18</f>
        <v>4.5</v>
      </c>
    </row>
    <row r="20" spans="1:22" x14ac:dyDescent="0.75">
      <c r="A20" t="s">
        <v>2</v>
      </c>
      <c r="B20" s="13">
        <f>'Infringement Tree'!$N$19</f>
        <v>-8</v>
      </c>
      <c r="K20">
        <f>A-B*EXP(-K19/RT)</f>
        <v>4.7357203987252738E-4</v>
      </c>
    </row>
    <row r="21" spans="1:22" x14ac:dyDescent="0.75">
      <c r="A21" t="s">
        <v>3</v>
      </c>
      <c r="B21" s="13">
        <f>$B$14*$B$18</f>
        <v>0.49500000000000005</v>
      </c>
    </row>
    <row r="22" spans="1:22" x14ac:dyDescent="0.75">
      <c r="A22" s="1" t="s">
        <v>47</v>
      </c>
    </row>
    <row r="23" spans="1:22" x14ac:dyDescent="0.75">
      <c r="A23" s="1" t="s">
        <v>48</v>
      </c>
      <c r="U23" t="s">
        <v>128</v>
      </c>
      <c r="V23">
        <v>9500</v>
      </c>
    </row>
    <row r="24" spans="1:22" x14ac:dyDescent="0.75">
      <c r="A24" t="s">
        <v>2</v>
      </c>
      <c r="B24" s="17">
        <v>-4</v>
      </c>
    </row>
    <row r="25" spans="1:22" x14ac:dyDescent="0.75">
      <c r="A25" t="s">
        <v>3</v>
      </c>
      <c r="B25" s="16">
        <v>0.3</v>
      </c>
    </row>
    <row r="26" spans="1:22" x14ac:dyDescent="0.75">
      <c r="A26" s="1" t="s">
        <v>49</v>
      </c>
    </row>
    <row r="27" spans="1:22" x14ac:dyDescent="0.75">
      <c r="A27" t="s">
        <v>2</v>
      </c>
      <c r="B27" s="17">
        <v>-8</v>
      </c>
    </row>
    <row r="28" spans="1:22" x14ac:dyDescent="0.75">
      <c r="A28" t="s">
        <v>3</v>
      </c>
      <c r="B28" s="16">
        <v>0.4</v>
      </c>
    </row>
    <row r="29" spans="1:22" x14ac:dyDescent="0.75">
      <c r="A29" s="1" t="s">
        <v>50</v>
      </c>
    </row>
    <row r="30" spans="1:22" x14ac:dyDescent="0.75">
      <c r="A30" t="s">
        <v>2</v>
      </c>
      <c r="B30" s="17">
        <v>-12</v>
      </c>
    </row>
    <row r="31" spans="1:22" x14ac:dyDescent="0.75">
      <c r="A31" t="s">
        <v>3</v>
      </c>
      <c r="B31" s="16">
        <v>0.3</v>
      </c>
    </row>
    <row r="32" spans="1:22" x14ac:dyDescent="0.75">
      <c r="A32" s="1" t="s">
        <v>37</v>
      </c>
    </row>
    <row r="33" spans="1:2" x14ac:dyDescent="0.75">
      <c r="A33" t="s">
        <v>6</v>
      </c>
      <c r="B33" s="13">
        <f>'Win the Trial Tree'!$B$2</f>
        <v>87.999999999999986</v>
      </c>
    </row>
    <row r="34" spans="1:2" x14ac:dyDescent="0.75">
      <c r="A34" t="s">
        <v>3</v>
      </c>
      <c r="B34" s="16">
        <v>0.4</v>
      </c>
    </row>
    <row r="35" spans="1:2" x14ac:dyDescent="0.75">
      <c r="A35" s="1" t="s">
        <v>42</v>
      </c>
    </row>
    <row r="36" spans="1:2" x14ac:dyDescent="0.75">
      <c r="A36" t="s">
        <v>6</v>
      </c>
      <c r="B36" s="17">
        <v>50</v>
      </c>
    </row>
    <row r="37" spans="1:2" x14ac:dyDescent="0.75">
      <c r="A37" t="s">
        <v>3</v>
      </c>
      <c r="B37" s="16">
        <v>0.1</v>
      </c>
    </row>
    <row r="38" spans="1:2" x14ac:dyDescent="0.75">
      <c r="A38" s="1" t="s">
        <v>43</v>
      </c>
    </row>
    <row r="39" spans="1:2" x14ac:dyDescent="0.75">
      <c r="A39" t="s">
        <v>6</v>
      </c>
      <c r="B39" s="17">
        <v>30</v>
      </c>
    </row>
    <row r="40" spans="1:2" x14ac:dyDescent="0.75">
      <c r="A40" t="s">
        <v>3</v>
      </c>
      <c r="B40" s="16">
        <v>0.6</v>
      </c>
    </row>
    <row r="41" spans="1:2" x14ac:dyDescent="0.75">
      <c r="A41" s="1" t="s">
        <v>44</v>
      </c>
    </row>
    <row r="42" spans="1:2" x14ac:dyDescent="0.75">
      <c r="A42" t="s">
        <v>6</v>
      </c>
      <c r="B42" s="17">
        <v>10</v>
      </c>
    </row>
    <row r="43" spans="1:2" x14ac:dyDescent="0.75">
      <c r="A43" t="s">
        <v>3</v>
      </c>
      <c r="B43" s="16">
        <v>0.3</v>
      </c>
    </row>
    <row r="44" spans="1:2" x14ac:dyDescent="0.75">
      <c r="A44" s="1" t="s">
        <v>41</v>
      </c>
    </row>
    <row r="45" spans="1:2" x14ac:dyDescent="0.75">
      <c r="A45" t="s">
        <v>6</v>
      </c>
      <c r="B45" s="13">
        <f>'Win the Trial Tree'!$B$14</f>
        <v>87.2</v>
      </c>
    </row>
    <row r="46" spans="1:2" x14ac:dyDescent="0.75">
      <c r="A46" t="s">
        <v>3</v>
      </c>
      <c r="B46" s="16">
        <v>0.6</v>
      </c>
    </row>
    <row r="47" spans="1:2" x14ac:dyDescent="0.75">
      <c r="A47" s="1" t="s">
        <v>45</v>
      </c>
    </row>
    <row r="48" spans="1:2" x14ac:dyDescent="0.75">
      <c r="A48" t="s">
        <v>6</v>
      </c>
      <c r="B48" s="17">
        <v>27</v>
      </c>
    </row>
    <row r="49" spans="1:2" x14ac:dyDescent="0.75">
      <c r="A49" t="s">
        <v>3</v>
      </c>
      <c r="B49" s="16">
        <v>0.8</v>
      </c>
    </row>
    <row r="50" spans="1:2" x14ac:dyDescent="0.75">
      <c r="A50" s="1" t="s">
        <v>46</v>
      </c>
    </row>
    <row r="51" spans="1:2" x14ac:dyDescent="0.75">
      <c r="A51" t="s">
        <v>6</v>
      </c>
      <c r="B51" s="17">
        <v>18</v>
      </c>
    </row>
    <row r="52" spans="1:2" x14ac:dyDescent="0.75">
      <c r="A52" t="s">
        <v>3</v>
      </c>
      <c r="B52" s="16">
        <v>0.2</v>
      </c>
    </row>
    <row r="53" spans="1:2" x14ac:dyDescent="0.75">
      <c r="A53" s="1" t="s">
        <v>38</v>
      </c>
    </row>
    <row r="54" spans="1:2" x14ac:dyDescent="0.75">
      <c r="A54" t="s">
        <v>35</v>
      </c>
      <c r="B54" s="17">
        <v>90</v>
      </c>
    </row>
    <row r="55" spans="1:2" x14ac:dyDescent="0.75">
      <c r="A55" t="s">
        <v>3</v>
      </c>
      <c r="B55" s="16">
        <v>0.3</v>
      </c>
    </row>
    <row r="56" spans="1:2" x14ac:dyDescent="0.75">
      <c r="A56" s="1" t="s">
        <v>39</v>
      </c>
    </row>
    <row r="57" spans="1:2" x14ac:dyDescent="0.75">
      <c r="A57" t="s">
        <v>35</v>
      </c>
      <c r="B57" s="17">
        <v>50</v>
      </c>
    </row>
    <row r="58" spans="1:2" x14ac:dyDescent="0.75">
      <c r="A58" t="s">
        <v>3</v>
      </c>
      <c r="B58" s="16">
        <v>0.7</v>
      </c>
    </row>
    <row r="59" spans="1:2" x14ac:dyDescent="0.75">
      <c r="A59" s="1" t="s">
        <v>51</v>
      </c>
    </row>
    <row r="60" spans="1:2" x14ac:dyDescent="0.75">
      <c r="A60" s="1" t="s">
        <v>48</v>
      </c>
    </row>
    <row r="61" spans="1:2" x14ac:dyDescent="0.75">
      <c r="A61" t="s">
        <v>2</v>
      </c>
      <c r="B61" s="17">
        <v>-10</v>
      </c>
    </row>
    <row r="62" spans="1:2" x14ac:dyDescent="0.75">
      <c r="A62" t="s">
        <v>3</v>
      </c>
      <c r="B62" s="16">
        <v>0.3</v>
      </c>
    </row>
    <row r="63" spans="1:2" x14ac:dyDescent="0.75">
      <c r="A63" s="1" t="s">
        <v>49</v>
      </c>
    </row>
    <row r="64" spans="1:2" x14ac:dyDescent="0.75">
      <c r="A64" t="s">
        <v>2</v>
      </c>
      <c r="B64" s="17">
        <v>-20</v>
      </c>
    </row>
    <row r="65" spans="1:2" x14ac:dyDescent="0.75">
      <c r="A65" t="s">
        <v>3</v>
      </c>
      <c r="B65" s="16">
        <v>0.4</v>
      </c>
    </row>
    <row r="66" spans="1:2" x14ac:dyDescent="0.75">
      <c r="A66" s="1" t="s">
        <v>50</v>
      </c>
    </row>
    <row r="67" spans="1:2" x14ac:dyDescent="0.75">
      <c r="A67" t="s">
        <v>2</v>
      </c>
      <c r="B67" s="17">
        <v>-30</v>
      </c>
    </row>
    <row r="68" spans="1:2" x14ac:dyDescent="0.75">
      <c r="A68" t="s">
        <v>3</v>
      </c>
      <c r="B68" s="16">
        <v>0.3</v>
      </c>
    </row>
    <row r="69" spans="1:2" x14ac:dyDescent="0.75">
      <c r="A69" s="1" t="s">
        <v>9</v>
      </c>
      <c r="B69" s="14">
        <v>4.5</v>
      </c>
    </row>
    <row r="1000" spans="192:206" x14ac:dyDescent="0.75">
      <c r="GJ1000" s="2" t="s">
        <v>10</v>
      </c>
      <c r="GK1000" s="2" t="s">
        <v>11</v>
      </c>
      <c r="GL1000" s="2" t="s">
        <v>12</v>
      </c>
      <c r="GM1000" s="2" t="s">
        <v>13</v>
      </c>
      <c r="GN1000" s="2" t="s">
        <v>15</v>
      </c>
      <c r="GO1000" s="2" t="s">
        <v>16</v>
      </c>
      <c r="GP1000" s="2" t="s">
        <v>17</v>
      </c>
      <c r="GQ1000" s="2" t="s">
        <v>18</v>
      </c>
      <c r="GR1000" s="2" t="s">
        <v>19</v>
      </c>
      <c r="GS1000" s="2" t="s">
        <v>20</v>
      </c>
      <c r="GT1000" s="2" t="s">
        <v>21</v>
      </c>
      <c r="GU1000" s="2" t="s">
        <v>22</v>
      </c>
      <c r="GV1000" s="2" t="s">
        <v>23</v>
      </c>
      <c r="GW1000" s="2" t="s">
        <v>24</v>
      </c>
      <c r="GX1000" s="2" t="s">
        <v>25</v>
      </c>
    </row>
    <row r="1001" spans="192:206" x14ac:dyDescent="0.75">
      <c r="GJ1001" s="2">
        <v>0</v>
      </c>
      <c r="GK1001" s="2" t="s">
        <v>14</v>
      </c>
      <c r="GL1001" s="2">
        <v>0</v>
      </c>
      <c r="GM1001" s="2">
        <v>0</v>
      </c>
      <c r="GN1001" s="2">
        <v>0</v>
      </c>
      <c r="GO1001" s="2" t="s">
        <v>26</v>
      </c>
      <c r="GP1001" s="2">
        <v>2</v>
      </c>
      <c r="GQ1001" s="2">
        <v>1</v>
      </c>
      <c r="GR1001" s="2">
        <v>2</v>
      </c>
      <c r="GS1001" s="2">
        <v>0</v>
      </c>
      <c r="GT1001" s="2">
        <v>0</v>
      </c>
      <c r="GU1001" s="2">
        <v>0</v>
      </c>
      <c r="GV1001" s="3">
        <v>12</v>
      </c>
      <c r="GW1001" s="3">
        <v>1</v>
      </c>
      <c r="GX1001" s="3" t="b">
        <v>1</v>
      </c>
    </row>
    <row r="1002" spans="192:206" x14ac:dyDescent="0.75">
      <c r="GJ1002" s="2">
        <v>1</v>
      </c>
      <c r="GM1002">
        <v>0</v>
      </c>
      <c r="GN1002" s="2">
        <v>0</v>
      </c>
      <c r="GO1002" s="2" t="s">
        <v>30</v>
      </c>
      <c r="GP1002" s="2">
        <v>2</v>
      </c>
      <c r="GQ1002" s="2">
        <v>3</v>
      </c>
      <c r="GR1002" s="2">
        <v>4</v>
      </c>
      <c r="GS1002" s="2">
        <v>0</v>
      </c>
      <c r="GT1002" s="2">
        <v>0</v>
      </c>
      <c r="GU1002" s="2">
        <v>0</v>
      </c>
      <c r="GV1002" s="3">
        <v>8</v>
      </c>
      <c r="GW1002" s="3">
        <v>5</v>
      </c>
      <c r="GX1002" s="3" t="b">
        <v>1</v>
      </c>
    </row>
    <row r="1003" spans="192:206" x14ac:dyDescent="0.75">
      <c r="GJ1003" s="2">
        <v>2</v>
      </c>
      <c r="GM1003">
        <v>0</v>
      </c>
      <c r="GN1003" s="2">
        <v>0</v>
      </c>
      <c r="GO1003" s="2" t="s">
        <v>27</v>
      </c>
      <c r="GP1003" s="2">
        <v>0</v>
      </c>
      <c r="GQ1003" s="2">
        <v>0</v>
      </c>
      <c r="GR1003" s="2">
        <v>0</v>
      </c>
      <c r="GS1003" s="2">
        <v>0</v>
      </c>
      <c r="GT1003" s="2">
        <v>0</v>
      </c>
      <c r="GU1003" s="2">
        <v>0</v>
      </c>
      <c r="GV1003" s="3">
        <v>17</v>
      </c>
      <c r="GW1003" s="3">
        <v>5</v>
      </c>
      <c r="GX1003" s="3" t="b">
        <v>1</v>
      </c>
    </row>
    <row r="1004" spans="192:206" x14ac:dyDescent="0.75">
      <c r="GJ1004">
        <v>3</v>
      </c>
      <c r="GN1004">
        <v>1</v>
      </c>
      <c r="GO1004" t="s">
        <v>30</v>
      </c>
      <c r="GP1004">
        <v>2</v>
      </c>
      <c r="GQ1004">
        <v>5</v>
      </c>
      <c r="GR1004">
        <v>6</v>
      </c>
      <c r="GS1004">
        <v>0</v>
      </c>
      <c r="GT1004">
        <v>0</v>
      </c>
      <c r="GU1004">
        <v>0</v>
      </c>
      <c r="GV1004">
        <v>4</v>
      </c>
      <c r="GW1004">
        <v>9</v>
      </c>
      <c r="GX1004" t="b">
        <v>1</v>
      </c>
    </row>
    <row r="1005" spans="192:206" x14ac:dyDescent="0.75">
      <c r="GJ1005">
        <v>4</v>
      </c>
      <c r="GN1005">
        <v>1</v>
      </c>
      <c r="GO1005" t="s">
        <v>27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12</v>
      </c>
      <c r="GW1005">
        <v>9</v>
      </c>
      <c r="GX1005" t="b">
        <v>1</v>
      </c>
    </row>
    <row r="1006" spans="192:206" x14ac:dyDescent="0.75">
      <c r="GJ1006">
        <v>5</v>
      </c>
      <c r="GN1006">
        <v>3</v>
      </c>
      <c r="GO1006" t="s">
        <v>27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2</v>
      </c>
      <c r="GW1006">
        <v>13</v>
      </c>
      <c r="GX1006" t="b">
        <v>1</v>
      </c>
    </row>
    <row r="1007" spans="192:206" x14ac:dyDescent="0.75">
      <c r="GJ1007">
        <v>6</v>
      </c>
      <c r="GN1007">
        <v>3</v>
      </c>
      <c r="GO1007" t="s">
        <v>27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7</v>
      </c>
      <c r="GW1007">
        <v>13</v>
      </c>
      <c r="GX1007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A340-ACD8-4D5C-8D0C-10D24C646C24}">
  <dimension ref="A1:GV1008"/>
  <sheetViews>
    <sheetView topLeftCell="A6" zoomScaleNormal="100" workbookViewId="0">
      <selection activeCell="B11" sqref="B11"/>
    </sheetView>
  </sheetViews>
  <sheetFormatPr defaultRowHeight="14.75" x14ac:dyDescent="0.75"/>
  <cols>
    <col min="1" max="1" width="22.76953125" bestFit="1" customWidth="1"/>
    <col min="2" max="2" width="9.76953125" bestFit="1" customWidth="1"/>
    <col min="7" max="7" width="2.26953125" customWidth="1"/>
    <col min="8" max="8" width="3.6796875" customWidth="1"/>
    <col min="11" max="11" width="2.26953125" customWidth="1"/>
    <col min="12" max="12" width="3.6796875" customWidth="1"/>
    <col min="15" max="15" width="2.26953125" customWidth="1"/>
    <col min="16" max="16" width="3.6796875" customWidth="1"/>
    <col min="19" max="19" width="2.26953125" customWidth="1"/>
  </cols>
  <sheetData>
    <row r="1" spans="1:20" x14ac:dyDescent="0.75">
      <c r="A1" s="1" t="s">
        <v>32</v>
      </c>
      <c r="F1" s="1" t="s">
        <v>28</v>
      </c>
      <c r="I1" s="4">
        <f>$B$2</f>
        <v>0.1</v>
      </c>
      <c r="T1" s="5" t="s">
        <v>29</v>
      </c>
    </row>
    <row r="2" spans="1:20" x14ac:dyDescent="0.75">
      <c r="A2" t="s">
        <v>3</v>
      </c>
      <c r="B2">
        <f>'Main Tree - Settlement'!$B$12</f>
        <v>0.1</v>
      </c>
      <c r="I2" t="s">
        <v>32</v>
      </c>
    </row>
    <row r="3" spans="1:20" x14ac:dyDescent="0.75">
      <c r="A3" s="1" t="s">
        <v>33</v>
      </c>
      <c r="T3">
        <f>SUM(I4)</f>
        <v>0</v>
      </c>
    </row>
    <row r="4" spans="1:20" x14ac:dyDescent="0.75">
      <c r="A4" t="s">
        <v>3</v>
      </c>
      <c r="B4">
        <f>'Main Tree - Settlement'!$B$14</f>
        <v>0.9</v>
      </c>
      <c r="I4" s="4">
        <v>0</v>
      </c>
      <c r="J4">
        <f>T3</f>
        <v>0</v>
      </c>
    </row>
    <row r="5" spans="1:20" x14ac:dyDescent="0.75">
      <c r="A5" s="1" t="s">
        <v>34</v>
      </c>
    </row>
    <row r="6" spans="1:20" x14ac:dyDescent="0.75">
      <c r="A6" t="s">
        <v>3</v>
      </c>
      <c r="B6">
        <f>'Main Tree - Settlement'!$B$16</f>
        <v>0.45</v>
      </c>
      <c r="M6" s="4">
        <f>$B$6</f>
        <v>0.45</v>
      </c>
    </row>
    <row r="7" spans="1:20" x14ac:dyDescent="0.75">
      <c r="A7" s="1" t="s">
        <v>36</v>
      </c>
      <c r="M7" t="s">
        <v>34</v>
      </c>
    </row>
    <row r="8" spans="1:20" x14ac:dyDescent="0.75">
      <c r="A8" t="s">
        <v>3</v>
      </c>
      <c r="B8">
        <f>'Main Tree - Settlement'!$B$18</f>
        <v>0.55000000000000004</v>
      </c>
      <c r="T8">
        <f>SUM(I14,M9)</f>
        <v>0</v>
      </c>
    </row>
    <row r="9" spans="1:20" x14ac:dyDescent="0.75">
      <c r="A9" s="1" t="s">
        <v>47</v>
      </c>
      <c r="F9">
        <f>IF(ABS(1-(I1+I11))&lt;=0.00001,I1*J4+I11*J14,NA())</f>
        <v>-6.3098499208994649</v>
      </c>
      <c r="M9" s="4">
        <v>0</v>
      </c>
      <c r="N9">
        <f>T8</f>
        <v>0</v>
      </c>
    </row>
    <row r="10" spans="1:20" x14ac:dyDescent="0.75">
      <c r="A10" s="1" t="s">
        <v>48</v>
      </c>
    </row>
    <row r="11" spans="1:20" x14ac:dyDescent="0.75">
      <c r="A11" t="s">
        <v>2</v>
      </c>
      <c r="B11" s="7">
        <f>'Main Tree - Large Loss'!$B$24</f>
        <v>-4</v>
      </c>
      <c r="I11" s="4">
        <f>$B$4</f>
        <v>0.9</v>
      </c>
      <c r="Q11" s="4">
        <f>$B$12</f>
        <v>0.3</v>
      </c>
    </row>
    <row r="12" spans="1:20" x14ac:dyDescent="0.75">
      <c r="A12" t="s">
        <v>3</v>
      </c>
      <c r="B12">
        <f>'Main Tree - Large Loss'!$B$25</f>
        <v>0.3</v>
      </c>
      <c r="I12" t="s">
        <v>33</v>
      </c>
      <c r="Q12" t="s">
        <v>48</v>
      </c>
    </row>
    <row r="13" spans="1:20" x14ac:dyDescent="0.75">
      <c r="A13" s="1" t="s">
        <v>49</v>
      </c>
      <c r="T13">
        <f>SUM(I14,M19,Q14)</f>
        <v>-4</v>
      </c>
    </row>
    <row r="14" spans="1:20" x14ac:dyDescent="0.75">
      <c r="A14" t="s">
        <v>2</v>
      </c>
      <c r="B14" s="7">
        <f>'Main Tree - Large Loss'!$B$27</f>
        <v>-8</v>
      </c>
      <c r="I14" s="4">
        <v>0</v>
      </c>
      <c r="J14">
        <f>IF(ABS(1-(M6+M16))&lt;=0.00001,M6*N9+M16*N19,NA())</f>
        <v>-7.010944356554961</v>
      </c>
      <c r="Q14" s="9">
        <f>$B$11</f>
        <v>-4</v>
      </c>
      <c r="R14">
        <f>T13</f>
        <v>-4</v>
      </c>
    </row>
    <row r="15" spans="1:20" x14ac:dyDescent="0.75">
      <c r="A15" t="s">
        <v>3</v>
      </c>
      <c r="B15">
        <f>'Main Tree - Settlement'!$B$28</f>
        <v>0.4</v>
      </c>
    </row>
    <row r="16" spans="1:20" x14ac:dyDescent="0.75">
      <c r="A16" s="1" t="s">
        <v>50</v>
      </c>
      <c r="M16" s="4">
        <f>$B$8</f>
        <v>0.55000000000000004</v>
      </c>
      <c r="Q16" s="4">
        <f>$B$15</f>
        <v>0.4</v>
      </c>
    </row>
    <row r="17" spans="1:20" x14ac:dyDescent="0.75">
      <c r="A17" t="s">
        <v>2</v>
      </c>
      <c r="B17" s="7">
        <f>'Main Tree - Large Loss'!$B$30</f>
        <v>-27.823905191242179</v>
      </c>
      <c r="M17" t="s">
        <v>36</v>
      </c>
      <c r="Q17" t="s">
        <v>49</v>
      </c>
    </row>
    <row r="18" spans="1:20" x14ac:dyDescent="0.75">
      <c r="A18" t="s">
        <v>3</v>
      </c>
      <c r="B18">
        <f>'Main Tree'!$B$31</f>
        <v>0.3</v>
      </c>
      <c r="T18">
        <f>SUM(I14,M19,Q19)</f>
        <v>-8</v>
      </c>
    </row>
    <row r="19" spans="1:20" x14ac:dyDescent="0.75">
      <c r="M19" s="4">
        <v>0</v>
      </c>
      <c r="N19">
        <f>IF(ABS(1-(Q11+Q16+Q21))&lt;=0.00001,Q11*R14+Q16*R19+Q21*R24,NA())</f>
        <v>-12.747171557372655</v>
      </c>
      <c r="Q19" s="9">
        <f>$B$14</f>
        <v>-8</v>
      </c>
      <c r="R19">
        <f>T18</f>
        <v>-8</v>
      </c>
    </row>
    <row r="21" spans="1:20" x14ac:dyDescent="0.75">
      <c r="Q21" s="4">
        <f>$B$18</f>
        <v>0.3</v>
      </c>
    </row>
    <row r="22" spans="1:20" x14ac:dyDescent="0.75">
      <c r="Q22" t="s">
        <v>50</v>
      </c>
    </row>
    <row r="23" spans="1:20" x14ac:dyDescent="0.75">
      <c r="T23">
        <f>SUM(I14,M19,Q24)</f>
        <v>-27.823905191242179</v>
      </c>
    </row>
    <row r="24" spans="1:20" x14ac:dyDescent="0.75">
      <c r="Q24" s="9">
        <f>$B$17</f>
        <v>-27.823905191242179</v>
      </c>
      <c r="R24">
        <f>T23</f>
        <v>-27.823905191242179</v>
      </c>
    </row>
    <row r="1000" spans="190:204" x14ac:dyDescent="0.75">
      <c r="GH1000" s="2" t="s">
        <v>10</v>
      </c>
      <c r="GI1000" s="2" t="s">
        <v>11</v>
      </c>
      <c r="GJ1000" s="2" t="s">
        <v>12</v>
      </c>
      <c r="GK1000" s="2" t="s">
        <v>13</v>
      </c>
      <c r="GL1000" s="2" t="s">
        <v>15</v>
      </c>
      <c r="GM1000" s="2" t="s">
        <v>16</v>
      </c>
      <c r="GN1000" s="2" t="s">
        <v>17</v>
      </c>
      <c r="GO1000" s="2" t="s">
        <v>18</v>
      </c>
      <c r="GP1000" s="2" t="s">
        <v>19</v>
      </c>
      <c r="GQ1000" s="2" t="s">
        <v>20</v>
      </c>
      <c r="GR1000" s="2" t="s">
        <v>21</v>
      </c>
      <c r="GS1000" s="2" t="s">
        <v>22</v>
      </c>
      <c r="GT1000" s="2" t="s">
        <v>23</v>
      </c>
      <c r="GU1000" s="2" t="s">
        <v>24</v>
      </c>
      <c r="GV1000" s="2" t="s">
        <v>25</v>
      </c>
    </row>
    <row r="1001" spans="190:204" x14ac:dyDescent="0.75">
      <c r="GH1001" s="2">
        <v>0</v>
      </c>
      <c r="GI1001" s="2" t="s">
        <v>14</v>
      </c>
      <c r="GJ1001" s="2">
        <v>0</v>
      </c>
      <c r="GK1001" s="2">
        <v>0</v>
      </c>
      <c r="GL1001" s="2">
        <v>0</v>
      </c>
      <c r="GM1001" s="2" t="s">
        <v>30</v>
      </c>
      <c r="GN1001" s="2">
        <v>2</v>
      </c>
      <c r="GO1001" s="2">
        <v>1</v>
      </c>
      <c r="GP1001" s="2">
        <v>2</v>
      </c>
      <c r="GQ1001" s="2">
        <v>0</v>
      </c>
      <c r="GR1001" s="2">
        <v>0</v>
      </c>
      <c r="GS1001" s="2">
        <v>0</v>
      </c>
      <c r="GT1001" s="3">
        <v>7</v>
      </c>
      <c r="GU1001" s="3">
        <v>1</v>
      </c>
      <c r="GV1001" s="3" t="b">
        <v>1</v>
      </c>
    </row>
    <row r="1002" spans="190:204" x14ac:dyDescent="0.75">
      <c r="GH1002" s="2">
        <v>1</v>
      </c>
      <c r="GL1002" s="2">
        <v>0</v>
      </c>
      <c r="GM1002" s="2" t="s">
        <v>27</v>
      </c>
      <c r="GN1002" s="2">
        <v>0</v>
      </c>
      <c r="GO1002" s="2">
        <v>0</v>
      </c>
      <c r="GP1002" s="2">
        <v>0</v>
      </c>
      <c r="GQ1002" s="2">
        <v>0</v>
      </c>
      <c r="GR1002" s="2">
        <v>0</v>
      </c>
      <c r="GS1002" s="2">
        <v>0</v>
      </c>
      <c r="GT1002" s="3">
        <v>2</v>
      </c>
      <c r="GU1002" s="3">
        <v>5</v>
      </c>
      <c r="GV1002" s="3" t="b">
        <v>1</v>
      </c>
    </row>
    <row r="1003" spans="190:204" x14ac:dyDescent="0.75">
      <c r="GH1003" s="2">
        <v>2</v>
      </c>
      <c r="GL1003" s="2">
        <v>0</v>
      </c>
      <c r="GM1003" s="2" t="s">
        <v>30</v>
      </c>
      <c r="GN1003" s="2">
        <v>2</v>
      </c>
      <c r="GO1003" s="2">
        <v>3</v>
      </c>
      <c r="GP1003" s="2">
        <v>4</v>
      </c>
      <c r="GQ1003" s="2">
        <v>0</v>
      </c>
      <c r="GR1003" s="2">
        <v>0</v>
      </c>
      <c r="GS1003" s="2">
        <v>0</v>
      </c>
      <c r="GT1003" s="3">
        <v>12</v>
      </c>
      <c r="GU1003" s="3">
        <v>5</v>
      </c>
      <c r="GV1003" s="3" t="b">
        <v>1</v>
      </c>
    </row>
    <row r="1004" spans="190:204" x14ac:dyDescent="0.75">
      <c r="GH1004">
        <v>3</v>
      </c>
      <c r="GL1004">
        <v>2</v>
      </c>
      <c r="GM1004" t="s">
        <v>27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7</v>
      </c>
      <c r="GU1004">
        <v>9</v>
      </c>
      <c r="GV1004" t="b">
        <v>1</v>
      </c>
    </row>
    <row r="1005" spans="190:204" x14ac:dyDescent="0.75">
      <c r="GH1005">
        <v>4</v>
      </c>
      <c r="GL1005">
        <v>2</v>
      </c>
      <c r="GM1005" t="s">
        <v>30</v>
      </c>
      <c r="GN1005">
        <v>3</v>
      </c>
      <c r="GO1005">
        <v>5</v>
      </c>
      <c r="GP1005">
        <v>6</v>
      </c>
      <c r="GQ1005">
        <v>7</v>
      </c>
      <c r="GR1005">
        <v>0</v>
      </c>
      <c r="GS1005">
        <v>0</v>
      </c>
      <c r="GT1005">
        <v>17</v>
      </c>
      <c r="GU1005">
        <v>9</v>
      </c>
      <c r="GV1005" t="b">
        <v>1</v>
      </c>
    </row>
    <row r="1006" spans="190:204" x14ac:dyDescent="0.75">
      <c r="GH1006">
        <v>5</v>
      </c>
      <c r="GL1006">
        <v>4</v>
      </c>
      <c r="GM1006" t="s">
        <v>27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12</v>
      </c>
      <c r="GU1006">
        <v>13</v>
      </c>
      <c r="GV1006" t="b">
        <v>1</v>
      </c>
    </row>
    <row r="1007" spans="190:204" x14ac:dyDescent="0.75">
      <c r="GH1007">
        <v>6</v>
      </c>
      <c r="GL1007">
        <v>4</v>
      </c>
      <c r="GM1007" t="s">
        <v>27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17</v>
      </c>
      <c r="GU1007">
        <v>13</v>
      </c>
      <c r="GV1007" t="b">
        <v>1</v>
      </c>
    </row>
    <row r="1008" spans="190:204" x14ac:dyDescent="0.75">
      <c r="GH1008">
        <v>7</v>
      </c>
      <c r="GL1008">
        <v>4</v>
      </c>
      <c r="GM1008" t="s">
        <v>27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22</v>
      </c>
      <c r="GU1008">
        <v>13</v>
      </c>
      <c r="GV1008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58</vt:i4>
      </vt:variant>
    </vt:vector>
  </HeadingPairs>
  <TitlesOfParts>
    <vt:vector size="76" baseType="lpstr">
      <vt:lpstr>Main Tree</vt:lpstr>
      <vt:lpstr>Infringement Tree</vt:lpstr>
      <vt:lpstr>Win the Trial Tree</vt:lpstr>
      <vt:lpstr>Lose the Trial Tree</vt:lpstr>
      <vt:lpstr>Sensitivity - EV - Hiatus</vt:lpstr>
      <vt:lpstr>Sensitivity - Prob - Main</vt:lpstr>
      <vt:lpstr>Sensitivity - Prob - Win</vt:lpstr>
      <vt:lpstr>EVPI - Valid</vt:lpstr>
      <vt:lpstr>EVPI - Valid &amp; Infringement</vt:lpstr>
      <vt:lpstr>EVPI - Infringement</vt:lpstr>
      <vt:lpstr>EVPI - Profit vs Royalties</vt:lpstr>
      <vt:lpstr>EVSI</vt:lpstr>
      <vt:lpstr>EVSI - Simplified</vt:lpstr>
      <vt:lpstr>Main Tree - Breakeven</vt:lpstr>
      <vt:lpstr>Main Tree - Settlement</vt:lpstr>
      <vt:lpstr>Main Tree - Large Loss</vt:lpstr>
      <vt:lpstr>Main Tree - Cost of Lawsuit</vt:lpstr>
      <vt:lpstr>Infringement Tree - Large Loss</vt:lpstr>
      <vt:lpstr>'Main Tree - Breakeven'!RT</vt:lpstr>
      <vt:lpstr>'Main Tree - Cost of Lawsuit'!RT</vt:lpstr>
      <vt:lpstr>'Main Tree - Large Loss'!RT</vt:lpstr>
      <vt:lpstr>'Main Tree - Settlement'!RT</vt:lpstr>
      <vt:lpstr>'EVPI - Infringement'!TreeData</vt:lpstr>
      <vt:lpstr>'EVPI - Profit vs Royalties'!TreeData</vt:lpstr>
      <vt:lpstr>'EVPI - Valid'!TreeData</vt:lpstr>
      <vt:lpstr>'EVPI - Valid &amp; Infringement'!TreeData</vt:lpstr>
      <vt:lpstr>EVSI!TreeData</vt:lpstr>
      <vt:lpstr>'EVSI - Simplified'!TreeData</vt:lpstr>
      <vt:lpstr>'Infringement Tree'!TreeData</vt:lpstr>
      <vt:lpstr>'Infringement Tree - Large Loss'!TreeData</vt:lpstr>
      <vt:lpstr>'Lose the Trial Tree'!TreeData</vt:lpstr>
      <vt:lpstr>'Main Tree'!TreeData</vt:lpstr>
      <vt:lpstr>'Main Tree - Breakeven'!TreeData</vt:lpstr>
      <vt:lpstr>'Main Tree - Cost of Lawsuit'!TreeData</vt:lpstr>
      <vt:lpstr>'Main Tree - Large Loss'!TreeData</vt:lpstr>
      <vt:lpstr>'Main Tree - Settlement'!TreeData</vt:lpstr>
      <vt:lpstr>'Sensitivity - EV - Hiatus'!TreeData</vt:lpstr>
      <vt:lpstr>'Sensitivity - Prob - Main'!TreeData</vt:lpstr>
      <vt:lpstr>'Sensitivity - Prob - Win'!TreeData</vt:lpstr>
      <vt:lpstr>'Win the Trial Tree'!TreeData</vt:lpstr>
      <vt:lpstr>'EVPI - Infringement'!TreeDiagBase</vt:lpstr>
      <vt:lpstr>'EVPI - Profit vs Royalties'!TreeDiagBase</vt:lpstr>
      <vt:lpstr>'EVPI - Valid'!TreeDiagBase</vt:lpstr>
      <vt:lpstr>'EVPI - Valid &amp; Infringement'!TreeDiagBase</vt:lpstr>
      <vt:lpstr>EVSI!TreeDiagBase</vt:lpstr>
      <vt:lpstr>'EVSI - Simplified'!TreeDiagBase</vt:lpstr>
      <vt:lpstr>'Infringement Tree'!TreeDiagBase</vt:lpstr>
      <vt:lpstr>'Infringement Tree - Large Loss'!TreeDiagBase</vt:lpstr>
      <vt:lpstr>'Lose the Trial Tree'!TreeDiagBase</vt:lpstr>
      <vt:lpstr>'Main Tree'!TreeDiagBase</vt:lpstr>
      <vt:lpstr>'Main Tree - Breakeven'!TreeDiagBase</vt:lpstr>
      <vt:lpstr>'Main Tree - Cost of Lawsuit'!TreeDiagBase</vt:lpstr>
      <vt:lpstr>'Main Tree - Large Loss'!TreeDiagBase</vt:lpstr>
      <vt:lpstr>'Main Tree - Settlement'!TreeDiagBase</vt:lpstr>
      <vt:lpstr>'Sensitivity - EV - Hiatus'!TreeDiagBase</vt:lpstr>
      <vt:lpstr>'Sensitivity - Prob - Main'!TreeDiagBase</vt:lpstr>
      <vt:lpstr>'Sensitivity - Prob - Win'!TreeDiagBase</vt:lpstr>
      <vt:lpstr>'Win the Trial Tree'!TreeDiagBase</vt:lpstr>
      <vt:lpstr>'EVPI - Infringement'!TreeDiagram</vt:lpstr>
      <vt:lpstr>'EVPI - Profit vs Royalties'!TreeDiagram</vt:lpstr>
      <vt:lpstr>'EVPI - Valid'!TreeDiagram</vt:lpstr>
      <vt:lpstr>'EVPI - Valid &amp; Infringement'!TreeDiagram</vt:lpstr>
      <vt:lpstr>EVSI!TreeDiagram</vt:lpstr>
      <vt:lpstr>'EVSI - Simplified'!TreeDiagram</vt:lpstr>
      <vt:lpstr>'Infringement Tree'!TreeDiagram</vt:lpstr>
      <vt:lpstr>'Infringement Tree - Large Loss'!TreeDiagram</vt:lpstr>
      <vt:lpstr>'Lose the Trial Tree'!TreeDiagram</vt:lpstr>
      <vt:lpstr>'Main Tree'!TreeDiagram</vt:lpstr>
      <vt:lpstr>'Main Tree - Breakeven'!TreeDiagram</vt:lpstr>
      <vt:lpstr>'Main Tree - Cost of Lawsuit'!TreeDiagram</vt:lpstr>
      <vt:lpstr>'Main Tree - Large Loss'!TreeDiagram</vt:lpstr>
      <vt:lpstr>'Main Tree - Settlement'!TreeDiagram</vt:lpstr>
      <vt:lpstr>'Sensitivity - EV - Hiatus'!TreeDiagram</vt:lpstr>
      <vt:lpstr>'Sensitivity - Prob - Main'!TreeDiagram</vt:lpstr>
      <vt:lpstr>'Sensitivity - Prob - Win'!TreeDiagram</vt:lpstr>
      <vt:lpstr>'Win the Trial Tree'!TreeDiagram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Alford</dc:creator>
  <cp:lastModifiedBy>Chelsea Alford</cp:lastModifiedBy>
  <dcterms:created xsi:type="dcterms:W3CDTF">2021-02-19T17:52:59Z</dcterms:created>
  <dcterms:modified xsi:type="dcterms:W3CDTF">2021-03-26T17:08:44Z</dcterms:modified>
</cp:coreProperties>
</file>