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/Desktop/"/>
    </mc:Choice>
  </mc:AlternateContent>
  <xr:revisionPtr revIDLastSave="0" documentId="13_ncr:1_{FFB15C58-7B78-5545-A18C-C4C72F3462B0}" xr6:coauthVersionLast="47" xr6:coauthVersionMax="47" xr10:uidLastSave="{00000000-0000-0000-0000-000000000000}"/>
  <bookViews>
    <workbookView xWindow="10160" yWindow="500" windowWidth="17960" windowHeight="16940" activeTab="4" xr2:uid="{797F7A70-2343-9A46-AA3C-B376CE62118F}"/>
  </bookViews>
  <sheets>
    <sheet name="Issue 1 " sheetId="1" r:id="rId1"/>
    <sheet name="Issue 2 " sheetId="2" r:id="rId2"/>
    <sheet name="Issue 3" sheetId="3" r:id="rId3"/>
    <sheet name="Issue 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4" l="1"/>
  <c r="I16" i="3"/>
  <c r="F10" i="4"/>
  <c r="D13" i="5"/>
  <c r="D17" i="5"/>
  <c r="I15" i="3"/>
  <c r="I14" i="3"/>
  <c r="D11" i="3"/>
  <c r="C10" i="3"/>
  <c r="E28" i="1"/>
  <c r="D10" i="5"/>
  <c r="D11" i="5" s="1"/>
  <c r="D6" i="5"/>
  <c r="H3" i="2"/>
  <c r="I4" i="2" s="1"/>
  <c r="G16" i="4"/>
  <c r="F8" i="4"/>
  <c r="D12" i="5" l="1"/>
  <c r="C11" i="2"/>
  <c r="I8" i="2"/>
  <c r="B22" i="4"/>
  <c r="G6" i="4"/>
  <c r="C6" i="4"/>
  <c r="C11" i="4" s="1"/>
  <c r="E14" i="3"/>
  <c r="C14" i="3" s="1"/>
  <c r="H11" i="3"/>
  <c r="H5" i="3"/>
  <c r="H8" i="3"/>
  <c r="C13" i="1"/>
  <c r="D15" i="5" l="1"/>
  <c r="G10" i="4"/>
  <c r="C12" i="4"/>
  <c r="C13" i="4" s="1"/>
  <c r="C25" i="1"/>
  <c r="D26" i="1" s="1"/>
  <c r="F22" i="1" s="1"/>
  <c r="G23" i="1" s="1"/>
  <c r="G11" i="4" l="1"/>
  <c r="I21" i="4"/>
  <c r="G12" i="4"/>
  <c r="C18" i="4"/>
  <c r="C7" i="1"/>
  <c r="C9" i="1" s="1"/>
  <c r="D8" i="3"/>
  <c r="D5" i="3"/>
  <c r="G13" i="4" l="1"/>
  <c r="G15" i="4" s="1"/>
  <c r="I18" i="4"/>
  <c r="B18" i="4"/>
  <c r="B25" i="4" s="1"/>
  <c r="F18" i="1"/>
  <c r="C14" i="1"/>
  <c r="C15" i="1" s="1"/>
  <c r="D15" i="3"/>
  <c r="C10" i="1" l="1"/>
  <c r="C11" i="1" s="1"/>
  <c r="C28" i="1"/>
  <c r="D29" i="1" s="1"/>
  <c r="C7" i="2"/>
  <c r="D13" i="2" s="1"/>
  <c r="C12" i="2" s="1"/>
  <c r="D8" i="2"/>
  <c r="C3" i="2"/>
  <c r="D4" i="2" s="1"/>
  <c r="F8" i="1"/>
  <c r="F17" i="1" s="1"/>
  <c r="F16" i="1"/>
  <c r="F15" i="1"/>
  <c r="F19" i="1" l="1"/>
  <c r="C22" i="1" s="1"/>
  <c r="D23" i="1" s="1"/>
  <c r="F10" i="1"/>
</calcChain>
</file>

<file path=xl/sharedStrings.xml><?xml version="1.0" encoding="utf-8"?>
<sst xmlns="http://schemas.openxmlformats.org/spreadsheetml/2006/main" count="161" uniqueCount="137">
  <si>
    <t>ISSUE 1 Pension Plan</t>
  </si>
  <si>
    <t>A.</t>
  </si>
  <si>
    <t>Pension Plan Assets</t>
  </si>
  <si>
    <t>Beginning Bal.</t>
  </si>
  <si>
    <t xml:space="preserve"> - payment to retiree</t>
  </si>
  <si>
    <t>B.</t>
  </si>
  <si>
    <t>DBO</t>
  </si>
  <si>
    <t xml:space="preserve"> + Currrent service cost </t>
  </si>
  <si>
    <t xml:space="preserve"> - Payment to retiree</t>
  </si>
  <si>
    <t xml:space="preserve"> + Past service (beginning of year)</t>
  </si>
  <si>
    <t xml:space="preserve"> + interest (7%)</t>
  </si>
  <si>
    <t xml:space="preserve"> + Expected Rreturrn (7%)</t>
  </si>
  <si>
    <t xml:space="preserve"> + Contribution ( = pension expense) - tax deductible</t>
  </si>
  <si>
    <t xml:space="preserve"> + Current service cost </t>
  </si>
  <si>
    <t xml:space="preserve"> + past service cost </t>
  </si>
  <si>
    <t xml:space="preserve"> + interest on DBO</t>
  </si>
  <si>
    <t xml:space="preserve"> - expected return</t>
  </si>
  <si>
    <t>Pension Expense (IFRS)</t>
  </si>
  <si>
    <t xml:space="preserve"> + Acturial gain</t>
  </si>
  <si>
    <t>Ending Balance</t>
  </si>
  <si>
    <t xml:space="preserve"> + experiencee gains </t>
  </si>
  <si>
    <t>Ending balance</t>
  </si>
  <si>
    <t xml:space="preserve">ISSUE 2 </t>
  </si>
  <si>
    <t xml:space="preserve">Cash </t>
  </si>
  <si>
    <t xml:space="preserve">    Common Share</t>
  </si>
  <si>
    <t xml:space="preserve">Operating Expense </t>
  </si>
  <si>
    <t xml:space="preserve">    Cash</t>
  </si>
  <si>
    <t xml:space="preserve">Treasury Stock </t>
  </si>
  <si>
    <t xml:space="preserve">Issue 3 </t>
  </si>
  <si>
    <t>Financial or operating ?</t>
  </si>
  <si>
    <t xml:space="preserve"> January 1, 2019</t>
  </si>
  <si>
    <t xml:space="preserve">   Lease liability </t>
  </si>
  <si>
    <t xml:space="preserve">Interest expense </t>
  </si>
  <si>
    <t xml:space="preserve"> December 31, 2019</t>
  </si>
  <si>
    <t xml:space="preserve">depreciaiton expense </t>
  </si>
  <si>
    <t xml:space="preserve">   Accumulated depreaciation</t>
  </si>
  <si>
    <t xml:space="preserve">lease liability </t>
  </si>
  <si>
    <t xml:space="preserve">   Cash </t>
  </si>
  <si>
    <t xml:space="preserve">JN </t>
  </si>
  <si>
    <t xml:space="preserve">Pension Expense </t>
  </si>
  <si>
    <t xml:space="preserve">    Net defined benefit liability/asset</t>
  </si>
  <si>
    <t xml:space="preserve">Net defined benefit liability/asset </t>
  </si>
  <si>
    <t xml:space="preserve">    Cash </t>
  </si>
  <si>
    <t xml:space="preserve">Actual return </t>
  </si>
  <si>
    <t xml:space="preserve">expected return </t>
  </si>
  <si>
    <t xml:space="preserve">experience gian/loss </t>
  </si>
  <si>
    <t xml:space="preserve">Net defined benefit asset/liability </t>
  </si>
  <si>
    <t xml:space="preserve">    OCI</t>
  </si>
  <si>
    <t xml:space="preserve">Pension expense </t>
  </si>
  <si>
    <t xml:space="preserve">   Cash</t>
  </si>
  <si>
    <t>at th date of incorporation</t>
  </si>
  <si>
    <t xml:space="preserve">lesee: IFRS two criteria met. -&gt; capital lease </t>
  </si>
  <si>
    <t>Lease expense</t>
  </si>
  <si>
    <t>*IFRS 16 37</t>
  </si>
  <si>
    <t xml:space="preserve">*tax provision understates </t>
  </si>
  <si>
    <t xml:space="preserve">* impariment </t>
  </si>
  <si>
    <t>Right-of-use asset is treated similar to an intangible asset</t>
  </si>
  <si>
    <t>useful life (if transfer of ownership is expected)</t>
  </si>
  <si>
    <t>model, and gains or losses recognized</t>
  </si>
  <si>
    <t xml:space="preserve">o Cost is amortized to expense over the term of the lease, or </t>
  </si>
  <si>
    <t xml:space="preserve">o Asset could be revalued in accordance with the revaluation </t>
  </si>
  <si>
    <t>o Would also be considered for impairment</t>
  </si>
  <si>
    <t>*IFRS 16 32</t>
  </si>
  <si>
    <t xml:space="preserve">tax understated </t>
  </si>
  <si>
    <t>CCA</t>
  </si>
  <si>
    <t>no jn</t>
  </si>
  <si>
    <t xml:space="preserve"> Feb 1, 2024</t>
  </si>
  <si>
    <t>* IAS 12 46</t>
  </si>
  <si>
    <t>30% applied</t>
  </si>
  <si>
    <t xml:space="preserve">Sales </t>
  </si>
  <si>
    <t xml:space="preserve">Cost of goods sold </t>
  </si>
  <si>
    <t>Gross prodit</t>
  </si>
  <si>
    <t>Expense:</t>
  </si>
  <si>
    <t xml:space="preserve">Depreciation </t>
  </si>
  <si>
    <t xml:space="preserve">Pension </t>
  </si>
  <si>
    <t xml:space="preserve">Operating </t>
  </si>
  <si>
    <t xml:space="preserve">Net pretax income </t>
  </si>
  <si>
    <t>Income tax-estimate</t>
  </si>
  <si>
    <t xml:space="preserve">net income </t>
  </si>
  <si>
    <t xml:space="preserve">earning per share </t>
  </si>
  <si>
    <t>(9800,000/2000,000)=4.9</t>
  </si>
  <si>
    <t>* 20,000 buy back</t>
  </si>
  <si>
    <t>net income after tax</t>
  </si>
  <si>
    <t xml:space="preserve">accounting income </t>
  </si>
  <si>
    <t>Tax provision</t>
  </si>
  <si>
    <t xml:space="preserve">temporary difference </t>
  </si>
  <si>
    <t xml:space="preserve"> + depreciation expense </t>
  </si>
  <si>
    <t xml:space="preserve"> - CCA </t>
  </si>
  <si>
    <t xml:space="preserve">taxable income </t>
  </si>
  <si>
    <t xml:space="preserve">book  value </t>
  </si>
  <si>
    <t>taxable value</t>
  </si>
  <si>
    <t>Depreciation expense, accounting policy</t>
  </si>
  <si>
    <t>cca</t>
  </si>
  <si>
    <t xml:space="preserve">difference </t>
  </si>
  <si>
    <t xml:space="preserve">tax </t>
  </si>
  <si>
    <t xml:space="preserve">ROU Asset </t>
  </si>
  <si>
    <t>ROU Asset</t>
  </si>
  <si>
    <t xml:space="preserve">Repurchase Shares </t>
  </si>
  <si>
    <t>Cancel shares</t>
  </si>
  <si>
    <t>( #2,000,000* $10)</t>
  </si>
  <si>
    <t>( #20,000 * $50)</t>
  </si>
  <si>
    <t xml:space="preserve">Common shares </t>
  </si>
  <si>
    <t>retained earnings</t>
  </si>
  <si>
    <t xml:space="preserve">    Treasury stock</t>
  </si>
  <si>
    <t xml:space="preserve">Call option </t>
  </si>
  <si>
    <t>no journal entry is needed  only when option vest</t>
  </si>
  <si>
    <t xml:space="preserve">Other comperhensive income </t>
  </si>
  <si>
    <r>
      <t>11655,000/</t>
    </r>
    <r>
      <rPr>
        <sz val="12"/>
        <color rgb="FFC00000"/>
        <rFont val="Calibri (Body)"/>
      </rPr>
      <t>180000</t>
    </r>
    <r>
      <rPr>
        <sz val="12"/>
        <color theme="1"/>
        <rFont val="Calibri"/>
        <family val="2"/>
        <scheme val="minor"/>
      </rPr>
      <t>0</t>
    </r>
  </si>
  <si>
    <t>Journal Entry recorded</t>
  </si>
  <si>
    <t>Conclusion:  Expense Understated  $500,000; Net defined benefit/liability Understated $1,000; OCI understated. $40,000</t>
  </si>
  <si>
    <t>Journal entry recorded</t>
  </si>
  <si>
    <t>Conclusion: Operating Expense Overstated $1,000,000; Common Shares Overstated $200,000; Retained earning Overstated $800,000</t>
  </si>
  <si>
    <t>repurchase</t>
  </si>
  <si>
    <t xml:space="preserve"> </t>
  </si>
  <si>
    <t>No journal entry recorded</t>
  </si>
  <si>
    <t>Revisal journal entry</t>
  </si>
  <si>
    <t>Revisal Journal Entry</t>
  </si>
  <si>
    <t>Conclusion: Interest expense Overstated $350,000; Lease expense Overstated $3,000,000; Lease liability Understated $2650,000</t>
  </si>
  <si>
    <t>Sales</t>
  </si>
  <si>
    <t>Deermark Ltd.</t>
  </si>
  <si>
    <t>Income statement</t>
  </si>
  <si>
    <t>For the year ended December 31, 2024 (000s)</t>
  </si>
  <si>
    <t>Cost of goods sold</t>
  </si>
  <si>
    <t>Gross Profit</t>
  </si>
  <si>
    <t xml:space="preserve">    Depreciation</t>
  </si>
  <si>
    <t xml:space="preserve">    Pension</t>
  </si>
  <si>
    <t xml:space="preserve">    Operating</t>
  </si>
  <si>
    <t>Incone tax-estimate</t>
  </si>
  <si>
    <t>Net income</t>
  </si>
  <si>
    <t>Other comprehensive incomes</t>
  </si>
  <si>
    <t>comprehensive income</t>
  </si>
  <si>
    <t>Earnings per share</t>
  </si>
  <si>
    <t xml:space="preserve">interest expense </t>
  </si>
  <si>
    <t xml:space="preserve">    Lease liability </t>
  </si>
  <si>
    <t>(11802,000/1980,000)</t>
  </si>
  <si>
    <t xml:space="preserve">permanent difference </t>
  </si>
  <si>
    <t xml:space="preserve"> - Contribution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</si>
</sst>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¥&quot;* #,##0.00_);_(&quot;¥&quot;* \(#,##0.00\);_(&quot;¥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_(* #,##0.0_);_(* \(#,##0.0\);_(* &quot;-&quot;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00000"/>
      <name val="Calibri (Body)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3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0" borderId="1" xfId="0" applyNumberFormat="1" applyFont="1" applyBorder="1"/>
    <xf numFmtId="3" fontId="6" fillId="0" borderId="0" xfId="0" applyNumberFormat="1" applyFont="1" applyBorder="1"/>
    <xf numFmtId="0" fontId="2" fillId="0" borderId="2" xfId="0" applyFont="1" applyBorder="1"/>
    <xf numFmtId="0" fontId="0" fillId="0" borderId="0" xfId="0" applyFont="1"/>
    <xf numFmtId="0" fontId="2" fillId="0" borderId="1" xfId="0" applyFont="1" applyBorder="1"/>
    <xf numFmtId="0" fontId="0" fillId="0" borderId="0" xfId="2" applyNumberFormat="1" applyFont="1"/>
    <xf numFmtId="0" fontId="7" fillId="0" borderId="0" xfId="0" applyFont="1"/>
    <xf numFmtId="0" fontId="0" fillId="2" borderId="0" xfId="0" applyFill="1"/>
    <xf numFmtId="0" fontId="8" fillId="0" borderId="0" xfId="0" applyFont="1"/>
    <xf numFmtId="0" fontId="8" fillId="0" borderId="1" xfId="0" applyFont="1" applyBorder="1"/>
    <xf numFmtId="0" fontId="0" fillId="0" borderId="0" xfId="0" applyFill="1"/>
    <xf numFmtId="0" fontId="9" fillId="0" borderId="0" xfId="0" applyFont="1"/>
    <xf numFmtId="44" fontId="0" fillId="0" borderId="0" xfId="3" applyFont="1"/>
    <xf numFmtId="166" fontId="0" fillId="0" borderId="0" xfId="3" applyNumberFormat="1" applyFont="1"/>
    <xf numFmtId="164" fontId="0" fillId="0" borderId="1" xfId="1" applyNumberFormat="1" applyFont="1" applyBorder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/>
    <xf numFmtId="15" fontId="0" fillId="0" borderId="0" xfId="0" applyNumberFormat="1"/>
    <xf numFmtId="0" fontId="7" fillId="0" borderId="0" xfId="0" applyFont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FE16-68D7-404A-AB82-849CBC966703}">
  <dimension ref="A1:H31"/>
  <sheetViews>
    <sheetView topLeftCell="A47" zoomScale="111" workbookViewId="0">
      <selection activeCell="C28" sqref="C28"/>
    </sheetView>
  </sheetViews>
  <sheetFormatPr baseColWidth="10" defaultRowHeight="16" x14ac:dyDescent="0.2"/>
  <cols>
    <col min="2" max="2" width="44.1640625" customWidth="1"/>
    <col min="4" max="4" width="10.83203125" customWidth="1"/>
    <col min="5" max="5" width="28.6640625" customWidth="1"/>
  </cols>
  <sheetData>
    <row r="1" spans="1:6" x14ac:dyDescent="0.2">
      <c r="A1" t="s">
        <v>0</v>
      </c>
    </row>
    <row r="3" spans="1:6" x14ac:dyDescent="0.2">
      <c r="A3" t="s">
        <v>1</v>
      </c>
      <c r="B3" t="s">
        <v>2</v>
      </c>
      <c r="D3" t="s">
        <v>5</v>
      </c>
      <c r="E3" t="s">
        <v>6</v>
      </c>
    </row>
    <row r="4" spans="1:6" x14ac:dyDescent="0.2">
      <c r="B4">
        <v>2024</v>
      </c>
      <c r="E4">
        <v>2024</v>
      </c>
    </row>
    <row r="5" spans="1:6" x14ac:dyDescent="0.2">
      <c r="B5" t="s">
        <v>3</v>
      </c>
      <c r="C5">
        <v>0</v>
      </c>
      <c r="E5" t="s">
        <v>3</v>
      </c>
      <c r="F5">
        <v>0</v>
      </c>
    </row>
    <row r="6" spans="1:6" x14ac:dyDescent="0.2">
      <c r="B6" t="s">
        <v>12</v>
      </c>
      <c r="C6">
        <v>2000000</v>
      </c>
      <c r="E6" t="s">
        <v>7</v>
      </c>
      <c r="F6" s="6">
        <v>500000</v>
      </c>
    </row>
    <row r="7" spans="1:6" x14ac:dyDescent="0.2">
      <c r="B7" t="s">
        <v>11</v>
      </c>
      <c r="C7" s="6">
        <f>C6*0.07</f>
        <v>140000</v>
      </c>
      <c r="E7" t="s">
        <v>9</v>
      </c>
      <c r="F7" s="6">
        <v>2000000</v>
      </c>
    </row>
    <row r="8" spans="1:6" x14ac:dyDescent="0.2">
      <c r="B8" t="s">
        <v>4</v>
      </c>
      <c r="C8" s="1">
        <v>0</v>
      </c>
      <c r="E8" t="s">
        <v>10</v>
      </c>
      <c r="F8" s="6">
        <f>0.07*F7</f>
        <v>140000</v>
      </c>
    </row>
    <row r="9" spans="1:6" x14ac:dyDescent="0.2">
      <c r="C9">
        <f>SUM(C6:C8)</f>
        <v>2140000</v>
      </c>
      <c r="E9" t="s">
        <v>8</v>
      </c>
      <c r="F9" s="1">
        <v>0</v>
      </c>
    </row>
    <row r="10" spans="1:6" x14ac:dyDescent="0.2">
      <c r="B10" t="s">
        <v>20</v>
      </c>
      <c r="C10" s="21">
        <f>C15</f>
        <v>40000</v>
      </c>
      <c r="F10">
        <f>SUM(F5:F9)</f>
        <v>2640000</v>
      </c>
    </row>
    <row r="11" spans="1:6" x14ac:dyDescent="0.2">
      <c r="B11" t="s">
        <v>21</v>
      </c>
      <c r="C11">
        <f>C9+C10</f>
        <v>2180000</v>
      </c>
      <c r="E11" t="s">
        <v>18</v>
      </c>
    </row>
    <row r="12" spans="1:6" x14ac:dyDescent="0.2">
      <c r="E12" t="s">
        <v>19</v>
      </c>
    </row>
    <row r="13" spans="1:6" x14ac:dyDescent="0.2">
      <c r="B13" t="s">
        <v>43</v>
      </c>
      <c r="C13">
        <f>0.09*C6</f>
        <v>180000</v>
      </c>
    </row>
    <row r="14" spans="1:6" x14ac:dyDescent="0.2">
      <c r="B14" t="s">
        <v>44</v>
      </c>
      <c r="C14">
        <f>C7</f>
        <v>140000</v>
      </c>
      <c r="E14" t="s">
        <v>17</v>
      </c>
    </row>
    <row r="15" spans="1:6" x14ac:dyDescent="0.2">
      <c r="B15" t="s">
        <v>45</v>
      </c>
      <c r="C15" s="20">
        <f>C13-C14</f>
        <v>40000</v>
      </c>
      <c r="E15" t="s">
        <v>13</v>
      </c>
      <c r="F15">
        <f>F6</f>
        <v>500000</v>
      </c>
    </row>
    <row r="16" spans="1:6" x14ac:dyDescent="0.2">
      <c r="E16" t="s">
        <v>14</v>
      </c>
      <c r="F16">
        <f>F7</f>
        <v>2000000</v>
      </c>
    </row>
    <row r="17" spans="1:8" x14ac:dyDescent="0.2">
      <c r="E17" t="s">
        <v>15</v>
      </c>
      <c r="F17">
        <f>F8</f>
        <v>140000</v>
      </c>
    </row>
    <row r="18" spans="1:8" x14ac:dyDescent="0.2">
      <c r="E18" t="s">
        <v>16</v>
      </c>
      <c r="F18">
        <f>-C7</f>
        <v>-140000</v>
      </c>
    </row>
    <row r="19" spans="1:8" x14ac:dyDescent="0.2">
      <c r="F19" s="19">
        <f>SUM(F15:F18)</f>
        <v>2500000</v>
      </c>
    </row>
    <row r="20" spans="1:8" x14ac:dyDescent="0.2">
      <c r="F20" s="22"/>
    </row>
    <row r="21" spans="1:8" x14ac:dyDescent="0.2">
      <c r="A21" t="s">
        <v>38</v>
      </c>
      <c r="B21" s="18" t="s">
        <v>116</v>
      </c>
      <c r="E21" s="18" t="s">
        <v>108</v>
      </c>
    </row>
    <row r="22" spans="1:8" x14ac:dyDescent="0.2">
      <c r="B22" s="15" t="s">
        <v>39</v>
      </c>
      <c r="C22" s="6">
        <f>F19</f>
        <v>2500000</v>
      </c>
      <c r="E22" s="14" t="s">
        <v>48</v>
      </c>
      <c r="F22" s="14">
        <f>D26</f>
        <v>2000000</v>
      </c>
      <c r="G22" s="14"/>
      <c r="H22" s="6"/>
    </row>
    <row r="23" spans="1:8" x14ac:dyDescent="0.2">
      <c r="B23" t="s">
        <v>40</v>
      </c>
      <c r="D23" s="6">
        <f>C22</f>
        <v>2500000</v>
      </c>
      <c r="E23" s="14" t="s">
        <v>49</v>
      </c>
      <c r="F23" s="14"/>
      <c r="G23" s="14">
        <f>F22</f>
        <v>2000000</v>
      </c>
      <c r="H23" s="6"/>
    </row>
    <row r="25" spans="1:8" x14ac:dyDescent="0.2">
      <c r="B25" t="s">
        <v>41</v>
      </c>
      <c r="C25">
        <f>C6</f>
        <v>2000000</v>
      </c>
    </row>
    <row r="26" spans="1:8" x14ac:dyDescent="0.2">
      <c r="B26" t="s">
        <v>42</v>
      </c>
      <c r="D26">
        <f>C25</f>
        <v>2000000</v>
      </c>
      <c r="E26" s="18"/>
    </row>
    <row r="28" spans="1:8" x14ac:dyDescent="0.2">
      <c r="B28" t="s">
        <v>46</v>
      </c>
      <c r="C28">
        <f>C15</f>
        <v>40000</v>
      </c>
      <c r="E28">
        <f>D23-D26-C28</f>
        <v>460000</v>
      </c>
    </row>
    <row r="29" spans="1:8" x14ac:dyDescent="0.2">
      <c r="B29" s="6" t="s">
        <v>47</v>
      </c>
      <c r="C29" s="6"/>
      <c r="D29" s="6">
        <f>C28</f>
        <v>40000</v>
      </c>
    </row>
    <row r="31" spans="1:8" x14ac:dyDescent="0.2">
      <c r="B31" s="18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26D2-2524-6948-83CD-8DC54F024E8F}">
  <dimension ref="A1:I26"/>
  <sheetViews>
    <sheetView workbookViewId="0">
      <selection activeCell="H7" sqref="H7"/>
    </sheetView>
  </sheetViews>
  <sheetFormatPr baseColWidth="10" defaultRowHeight="16" x14ac:dyDescent="0.2"/>
  <cols>
    <col min="1" max="1" width="24.33203125" customWidth="1"/>
    <col min="2" max="2" width="21.83203125" customWidth="1"/>
    <col min="3" max="3" width="16.1640625" bestFit="1" customWidth="1"/>
    <col min="4" max="4" width="12.6640625" bestFit="1" customWidth="1"/>
    <col min="5" max="6" width="11.6640625" customWidth="1"/>
    <col min="7" max="7" width="16.5" customWidth="1"/>
    <col min="8" max="9" width="12.6640625" bestFit="1" customWidth="1"/>
  </cols>
  <sheetData>
    <row r="1" spans="1:9" x14ac:dyDescent="0.2">
      <c r="A1" t="s">
        <v>22</v>
      </c>
    </row>
    <row r="2" spans="1:9" x14ac:dyDescent="0.2">
      <c r="A2" s="18" t="s">
        <v>112</v>
      </c>
      <c r="B2" s="18" t="s">
        <v>115</v>
      </c>
      <c r="G2" s="18" t="s">
        <v>110</v>
      </c>
    </row>
    <row r="3" spans="1:9" x14ac:dyDescent="0.2">
      <c r="A3" t="s">
        <v>50</v>
      </c>
      <c r="B3" t="s">
        <v>23</v>
      </c>
      <c r="C3" s="2">
        <f>2000000*10</f>
        <v>20000000</v>
      </c>
      <c r="G3" t="s">
        <v>23</v>
      </c>
      <c r="H3" s="2">
        <f>2000000*10</f>
        <v>20000000</v>
      </c>
    </row>
    <row r="4" spans="1:9" x14ac:dyDescent="0.2">
      <c r="B4" t="s">
        <v>24</v>
      </c>
      <c r="D4" s="3">
        <f>C3</f>
        <v>20000000</v>
      </c>
      <c r="E4" s="3" t="s">
        <v>99</v>
      </c>
      <c r="F4" s="3"/>
      <c r="G4" t="s">
        <v>24</v>
      </c>
      <c r="I4" s="3">
        <f>H3</f>
        <v>20000000</v>
      </c>
    </row>
    <row r="5" spans="1:9" x14ac:dyDescent="0.2">
      <c r="D5" s="3"/>
      <c r="E5" s="3"/>
      <c r="F5" s="3"/>
    </row>
    <row r="6" spans="1:9" x14ac:dyDescent="0.2">
      <c r="A6" t="s">
        <v>66</v>
      </c>
      <c r="B6" t="s">
        <v>97</v>
      </c>
    </row>
    <row r="7" spans="1:9" x14ac:dyDescent="0.2">
      <c r="B7" t="s">
        <v>27</v>
      </c>
      <c r="C7" s="8">
        <f>H7</f>
        <v>1000000</v>
      </c>
      <c r="E7" t="s">
        <v>100</v>
      </c>
      <c r="G7" s="6" t="s">
        <v>25</v>
      </c>
      <c r="H7" s="7">
        <v>1000000</v>
      </c>
      <c r="I7" s="6"/>
    </row>
    <row r="8" spans="1:9" x14ac:dyDescent="0.2">
      <c r="B8" t="s">
        <v>26</v>
      </c>
      <c r="D8" s="8">
        <f>I8</f>
        <v>1000000</v>
      </c>
      <c r="E8" s="8"/>
      <c r="F8" s="8"/>
      <c r="G8" s="6" t="s">
        <v>26</v>
      </c>
      <c r="H8" s="6"/>
      <c r="I8" s="8">
        <f>H7</f>
        <v>1000000</v>
      </c>
    </row>
    <row r="9" spans="1:9" x14ac:dyDescent="0.2">
      <c r="D9" s="8"/>
      <c r="E9" s="8"/>
      <c r="F9" s="8"/>
      <c r="G9" s="6"/>
      <c r="H9" s="6"/>
      <c r="I9" s="8"/>
    </row>
    <row r="10" spans="1:9" x14ac:dyDescent="0.2">
      <c r="B10" t="s">
        <v>98</v>
      </c>
      <c r="D10" s="8"/>
      <c r="E10" s="8"/>
      <c r="F10" s="8"/>
      <c r="G10" s="6"/>
      <c r="H10" s="6"/>
      <c r="I10" s="8"/>
    </row>
    <row r="11" spans="1:9" x14ac:dyDescent="0.2">
      <c r="B11" s="6" t="s">
        <v>101</v>
      </c>
      <c r="C11" s="7">
        <f>20000*10</f>
        <v>200000</v>
      </c>
      <c r="D11" s="8"/>
      <c r="E11" s="8"/>
      <c r="F11" s="8"/>
      <c r="G11" s="6"/>
      <c r="H11" s="6"/>
      <c r="I11" s="8"/>
    </row>
    <row r="12" spans="1:9" x14ac:dyDescent="0.2">
      <c r="A12" t="s">
        <v>113</v>
      </c>
      <c r="B12" s="6" t="s">
        <v>102</v>
      </c>
      <c r="C12" s="8">
        <f>D13-C11</f>
        <v>800000</v>
      </c>
      <c r="D12" s="8"/>
      <c r="E12" s="8"/>
      <c r="F12" s="8"/>
      <c r="G12" s="6"/>
      <c r="H12" s="6"/>
      <c r="I12" s="8"/>
    </row>
    <row r="13" spans="1:9" x14ac:dyDescent="0.2">
      <c r="B13" s="6" t="s">
        <v>103</v>
      </c>
      <c r="C13" s="6"/>
      <c r="D13" s="8">
        <f>C7</f>
        <v>1000000</v>
      </c>
      <c r="E13" s="8"/>
      <c r="F13" s="8"/>
      <c r="G13" s="6"/>
      <c r="H13" s="6"/>
      <c r="I13" s="8"/>
    </row>
    <row r="15" spans="1:9" x14ac:dyDescent="0.2">
      <c r="A15" s="18" t="s">
        <v>104</v>
      </c>
      <c r="B15" s="18" t="s">
        <v>105</v>
      </c>
      <c r="G15" s="3"/>
    </row>
    <row r="16" spans="1:9" x14ac:dyDescent="0.2">
      <c r="C16" s="2"/>
    </row>
    <row r="17" spans="2:5" x14ac:dyDescent="0.2">
      <c r="B17" s="18" t="s">
        <v>111</v>
      </c>
      <c r="D17" s="3"/>
      <c r="E17" s="3"/>
    </row>
    <row r="20" spans="2:5" x14ac:dyDescent="0.2">
      <c r="C20" s="2"/>
    </row>
    <row r="21" spans="2:5" x14ac:dyDescent="0.2">
      <c r="C21" s="3"/>
    </row>
    <row r="22" spans="2:5" x14ac:dyDescent="0.2">
      <c r="D22" s="3"/>
    </row>
    <row r="25" spans="2:5" x14ac:dyDescent="0.2">
      <c r="C25" s="3"/>
    </row>
    <row r="26" spans="2:5" x14ac:dyDescent="0.2">
      <c r="D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1B51-4FE5-B043-9FB4-2628BE2678B5}">
  <dimension ref="A1:J27"/>
  <sheetViews>
    <sheetView topLeftCell="A16" zoomScale="125" workbookViewId="0">
      <selection activeCell="I14" sqref="I14"/>
    </sheetView>
  </sheetViews>
  <sheetFormatPr baseColWidth="10" defaultRowHeight="16" x14ac:dyDescent="0.2"/>
  <cols>
    <col min="1" max="1" width="18.33203125" customWidth="1"/>
    <col min="2" max="2" width="25.6640625" customWidth="1"/>
    <col min="3" max="3" width="15.1640625" customWidth="1"/>
    <col min="6" max="6" width="23.1640625" customWidth="1"/>
    <col min="7" max="8" width="13" bestFit="1" customWidth="1"/>
  </cols>
  <sheetData>
    <row r="1" spans="1:10" x14ac:dyDescent="0.2">
      <c r="A1" t="s">
        <v>28</v>
      </c>
    </row>
    <row r="2" spans="1:10" x14ac:dyDescent="0.2">
      <c r="A2" t="s">
        <v>29</v>
      </c>
      <c r="B2" t="s">
        <v>51</v>
      </c>
    </row>
    <row r="3" spans="1:10" x14ac:dyDescent="0.2">
      <c r="B3" s="18" t="s">
        <v>115</v>
      </c>
      <c r="F3" s="18" t="s">
        <v>108</v>
      </c>
    </row>
    <row r="4" spans="1:10" x14ac:dyDescent="0.2">
      <c r="A4" t="s">
        <v>30</v>
      </c>
      <c r="B4" t="s">
        <v>95</v>
      </c>
      <c r="C4" s="5">
        <v>30000000</v>
      </c>
      <c r="D4" s="4"/>
      <c r="F4" t="s">
        <v>96</v>
      </c>
      <c r="G4" s="5">
        <v>30000000</v>
      </c>
      <c r="H4" s="4"/>
    </row>
    <row r="5" spans="1:10" x14ac:dyDescent="0.2">
      <c r="B5" t="s">
        <v>31</v>
      </c>
      <c r="D5" s="5">
        <f>C4</f>
        <v>30000000</v>
      </c>
      <c r="F5" t="s">
        <v>31</v>
      </c>
      <c r="H5" s="5">
        <f>G4</f>
        <v>30000000</v>
      </c>
    </row>
    <row r="6" spans="1:10" x14ac:dyDescent="0.2">
      <c r="F6" s="6" t="s">
        <v>53</v>
      </c>
    </row>
    <row r="7" spans="1:10" x14ac:dyDescent="0.2">
      <c r="B7" t="s">
        <v>36</v>
      </c>
      <c r="C7" s="7">
        <v>3000000</v>
      </c>
      <c r="D7" s="8"/>
      <c r="F7" s="6" t="s">
        <v>32</v>
      </c>
      <c r="G7" s="7">
        <v>2450000</v>
      </c>
      <c r="H7" s="6"/>
      <c r="J7" t="s">
        <v>63</v>
      </c>
    </row>
    <row r="8" spans="1:10" x14ac:dyDescent="0.2">
      <c r="B8" t="s">
        <v>37</v>
      </c>
      <c r="C8" s="6"/>
      <c r="D8" s="8">
        <f>C7</f>
        <v>3000000</v>
      </c>
      <c r="F8" s="6" t="s">
        <v>31</v>
      </c>
      <c r="G8" s="6"/>
      <c r="H8" s="8">
        <f>G7</f>
        <v>2450000</v>
      </c>
    </row>
    <row r="9" spans="1:10" x14ac:dyDescent="0.2">
      <c r="D9" s="3"/>
    </row>
    <row r="10" spans="1:10" x14ac:dyDescent="0.2">
      <c r="A10" s="30" t="s">
        <v>33</v>
      </c>
      <c r="B10" t="s">
        <v>132</v>
      </c>
      <c r="C10" s="8">
        <f>(C4-C7)*0.07</f>
        <v>1890000.0000000002</v>
      </c>
      <c r="D10" s="6"/>
      <c r="E10" s="6"/>
      <c r="F10" s="6" t="s">
        <v>52</v>
      </c>
      <c r="G10" s="7">
        <v>3000000</v>
      </c>
      <c r="H10" s="8"/>
      <c r="J10" t="s">
        <v>63</v>
      </c>
    </row>
    <row r="11" spans="1:10" x14ac:dyDescent="0.2">
      <c r="B11" t="s">
        <v>133</v>
      </c>
      <c r="C11" s="6"/>
      <c r="D11" s="8">
        <f>C10</f>
        <v>1890000.0000000002</v>
      </c>
      <c r="E11" s="6"/>
      <c r="F11" s="6" t="s">
        <v>37</v>
      </c>
      <c r="G11" s="6"/>
      <c r="H11" s="8">
        <f>G10</f>
        <v>3000000</v>
      </c>
    </row>
    <row r="12" spans="1:10" x14ac:dyDescent="0.2">
      <c r="C12" s="6"/>
      <c r="D12" s="8"/>
      <c r="E12" s="6"/>
      <c r="F12" s="6"/>
      <c r="G12" s="6"/>
      <c r="H12" s="8"/>
    </row>
    <row r="13" spans="1:10" x14ac:dyDescent="0.2">
      <c r="B13" s="18" t="s">
        <v>115</v>
      </c>
      <c r="F13" s="23" t="s">
        <v>114</v>
      </c>
    </row>
    <row r="14" spans="1:10" x14ac:dyDescent="0.2">
      <c r="A14" t="s">
        <v>33</v>
      </c>
      <c r="B14" t="s">
        <v>34</v>
      </c>
      <c r="C14" s="7">
        <f>E14</f>
        <v>1200000</v>
      </c>
      <c r="D14" s="6"/>
      <c r="E14">
        <f>C4/25</f>
        <v>1200000</v>
      </c>
      <c r="F14" s="9" t="s">
        <v>62</v>
      </c>
      <c r="I14" s="6">
        <f>-2450+1890-3000</f>
        <v>-3560</v>
      </c>
    </row>
    <row r="15" spans="1:10" x14ac:dyDescent="0.2">
      <c r="B15" t="s">
        <v>35</v>
      </c>
      <c r="C15" s="6"/>
      <c r="D15" s="6">
        <f>E14</f>
        <v>1200000</v>
      </c>
      <c r="I15" s="3">
        <f>H8-D11</f>
        <v>559999.99999999977</v>
      </c>
    </row>
    <row r="16" spans="1:10" x14ac:dyDescent="0.2">
      <c r="I16">
        <f>-350+3000</f>
        <v>2650</v>
      </c>
    </row>
    <row r="17" spans="2:8" x14ac:dyDescent="0.2">
      <c r="B17" s="18" t="s">
        <v>117</v>
      </c>
      <c r="G17" s="3"/>
      <c r="H17" s="3"/>
    </row>
    <row r="18" spans="2:8" x14ac:dyDescent="0.2">
      <c r="C18" s="3"/>
      <c r="F18" t="s">
        <v>65</v>
      </c>
      <c r="G18" s="2"/>
    </row>
    <row r="19" spans="2:8" x14ac:dyDescent="0.2">
      <c r="H19" s="2"/>
    </row>
    <row r="20" spans="2:8" x14ac:dyDescent="0.2">
      <c r="F20" t="s">
        <v>55</v>
      </c>
    </row>
    <row r="21" spans="2:8" x14ac:dyDescent="0.2">
      <c r="F21" s="6" t="s">
        <v>54</v>
      </c>
    </row>
    <row r="22" spans="2:8" x14ac:dyDescent="0.2">
      <c r="F22" s="10" t="s">
        <v>56</v>
      </c>
    </row>
    <row r="23" spans="2:8" x14ac:dyDescent="0.2">
      <c r="F23" s="11" t="s">
        <v>59</v>
      </c>
    </row>
    <row r="24" spans="2:8" x14ac:dyDescent="0.2">
      <c r="F24" s="11" t="s">
        <v>57</v>
      </c>
    </row>
    <row r="25" spans="2:8" x14ac:dyDescent="0.2">
      <c r="F25" s="11" t="s">
        <v>60</v>
      </c>
    </row>
    <row r="26" spans="2:8" x14ac:dyDescent="0.2">
      <c r="F26" s="11" t="s">
        <v>58</v>
      </c>
    </row>
    <row r="27" spans="2:8" x14ac:dyDescent="0.2">
      <c r="F27" s="11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0510-1134-784E-8612-861CE1E92874}">
  <dimension ref="A1:I25"/>
  <sheetViews>
    <sheetView topLeftCell="A3" zoomScale="150" workbookViewId="0">
      <selection activeCell="B25" sqref="B25"/>
    </sheetView>
  </sheetViews>
  <sheetFormatPr baseColWidth="10" defaultRowHeight="16" x14ac:dyDescent="0.2"/>
  <cols>
    <col min="1" max="1" width="20" customWidth="1"/>
    <col min="2" max="2" width="19.1640625" customWidth="1"/>
    <col min="3" max="3" width="10.83203125" customWidth="1"/>
    <col min="5" max="5" width="34.5" customWidth="1"/>
    <col min="6" max="6" width="22.5" customWidth="1"/>
  </cols>
  <sheetData>
    <row r="1" spans="1:9" x14ac:dyDescent="0.2">
      <c r="A1" t="s">
        <v>64</v>
      </c>
    </row>
    <row r="2" spans="1:9" x14ac:dyDescent="0.2">
      <c r="A2" t="s">
        <v>67</v>
      </c>
      <c r="B2" t="s">
        <v>68</v>
      </c>
    </row>
    <row r="4" spans="1:9" x14ac:dyDescent="0.2">
      <c r="A4" t="s">
        <v>69</v>
      </c>
      <c r="C4" s="5">
        <v>100000</v>
      </c>
      <c r="E4" t="s">
        <v>69</v>
      </c>
      <c r="G4" s="5">
        <v>100000</v>
      </c>
    </row>
    <row r="5" spans="1:9" x14ac:dyDescent="0.2">
      <c r="A5" t="s">
        <v>70</v>
      </c>
      <c r="C5" s="13">
        <v>50000</v>
      </c>
      <c r="E5" t="s">
        <v>70</v>
      </c>
      <c r="G5" s="13">
        <v>50000</v>
      </c>
    </row>
    <row r="6" spans="1:9" x14ac:dyDescent="0.2">
      <c r="A6" t="s">
        <v>71</v>
      </c>
      <c r="C6" s="12">
        <f>C4-C5</f>
        <v>50000</v>
      </c>
      <c r="E6" t="s">
        <v>71</v>
      </c>
      <c r="G6" s="12">
        <f>G4-G5</f>
        <v>50000</v>
      </c>
    </row>
    <row r="7" spans="1:9" x14ac:dyDescent="0.2">
      <c r="A7" t="s">
        <v>72</v>
      </c>
      <c r="E7" t="s">
        <v>72</v>
      </c>
    </row>
    <row r="8" spans="1:9" x14ac:dyDescent="0.2">
      <c r="A8" t="s">
        <v>73</v>
      </c>
      <c r="B8">
        <v>6000</v>
      </c>
      <c r="E8" t="s">
        <v>73</v>
      </c>
      <c r="F8" s="6">
        <f>6000+1200</f>
        <v>7200</v>
      </c>
    </row>
    <row r="9" spans="1:9" x14ac:dyDescent="0.2">
      <c r="A9" t="s">
        <v>74</v>
      </c>
      <c r="B9">
        <v>2000</v>
      </c>
      <c r="E9" t="s">
        <v>74</v>
      </c>
      <c r="F9" s="6">
        <v>2500</v>
      </c>
    </row>
    <row r="10" spans="1:9" x14ac:dyDescent="0.2">
      <c r="A10" t="s">
        <v>75</v>
      </c>
      <c r="B10" s="1">
        <v>28000</v>
      </c>
      <c r="C10" s="1">
        <v>36000</v>
      </c>
      <c r="E10" t="s">
        <v>75</v>
      </c>
      <c r="F10" s="16">
        <f>28000-1000-3000-560</f>
        <v>23440</v>
      </c>
      <c r="G10" s="1">
        <f>SUM(F8:F10)</f>
        <v>33140</v>
      </c>
    </row>
    <row r="11" spans="1:9" x14ac:dyDescent="0.2">
      <c r="A11" t="s">
        <v>76</v>
      </c>
      <c r="C11" s="5">
        <f>C6-C10</f>
        <v>14000</v>
      </c>
      <c r="E11" t="s">
        <v>76</v>
      </c>
      <c r="G11" s="5">
        <f>G6-G10</f>
        <v>16860</v>
      </c>
    </row>
    <row r="12" spans="1:9" x14ac:dyDescent="0.2">
      <c r="A12" t="s">
        <v>77</v>
      </c>
      <c r="C12" s="1">
        <f>C11*0.3</f>
        <v>4200</v>
      </c>
      <c r="E12" t="s">
        <v>77</v>
      </c>
      <c r="G12" s="1">
        <f>G11*0.3</f>
        <v>5058</v>
      </c>
    </row>
    <row r="13" spans="1:9" x14ac:dyDescent="0.2">
      <c r="A13" t="s">
        <v>78</v>
      </c>
      <c r="C13" s="5">
        <f>C11-C12</f>
        <v>9800</v>
      </c>
      <c r="E13" t="s">
        <v>82</v>
      </c>
      <c r="G13" s="5">
        <f>G11-G12</f>
        <v>11802</v>
      </c>
    </row>
    <row r="14" spans="1:9" x14ac:dyDescent="0.2">
      <c r="E14" s="6" t="s">
        <v>106</v>
      </c>
      <c r="G14" s="6">
        <v>4</v>
      </c>
    </row>
    <row r="15" spans="1:9" x14ac:dyDescent="0.2">
      <c r="G15" s="5">
        <f>G13+G14</f>
        <v>11806</v>
      </c>
    </row>
    <row r="16" spans="1:9" x14ac:dyDescent="0.2">
      <c r="A16" t="s">
        <v>79</v>
      </c>
      <c r="B16" t="s">
        <v>80</v>
      </c>
      <c r="E16" t="s">
        <v>79</v>
      </c>
      <c r="F16" t="s">
        <v>107</v>
      </c>
      <c r="G16">
        <f>11655000/1800000</f>
        <v>6.4749999999999996</v>
      </c>
      <c r="I16" t="s">
        <v>81</v>
      </c>
    </row>
    <row r="17" spans="1:9" x14ac:dyDescent="0.2">
      <c r="A17" t="s">
        <v>84</v>
      </c>
      <c r="F17" s="6"/>
    </row>
    <row r="18" spans="1:9" x14ac:dyDescent="0.2">
      <c r="A18" t="s">
        <v>83</v>
      </c>
      <c r="B18" s="5">
        <f>G11</f>
        <v>16860</v>
      </c>
      <c r="C18" s="5">
        <f>G11</f>
        <v>16860</v>
      </c>
      <c r="I18">
        <f>G12-C12</f>
        <v>858</v>
      </c>
    </row>
    <row r="19" spans="1:9" x14ac:dyDescent="0.2">
      <c r="A19" t="s">
        <v>135</v>
      </c>
      <c r="B19" s="5"/>
      <c r="C19" s="5"/>
    </row>
    <row r="20" spans="1:9" x14ac:dyDescent="0.2">
      <c r="A20" t="s">
        <v>136</v>
      </c>
      <c r="B20" s="5">
        <v>-2000</v>
      </c>
      <c r="C20" s="5"/>
    </row>
    <row r="21" spans="1:9" x14ac:dyDescent="0.2">
      <c r="A21" t="s">
        <v>85</v>
      </c>
      <c r="E21" t="s">
        <v>89</v>
      </c>
      <c r="F21" t="s">
        <v>90</v>
      </c>
      <c r="I21">
        <f>G10-C10</f>
        <v>-2860</v>
      </c>
    </row>
    <row r="22" spans="1:9" x14ac:dyDescent="0.2">
      <c r="A22" s="6" t="s">
        <v>86</v>
      </c>
      <c r="B22">
        <f>7200</f>
        <v>7200</v>
      </c>
      <c r="E22" t="s">
        <v>91</v>
      </c>
      <c r="F22" t="s">
        <v>92</v>
      </c>
    </row>
    <row r="23" spans="1:9" x14ac:dyDescent="0.2">
      <c r="A23" s="6" t="s">
        <v>87</v>
      </c>
      <c r="B23" s="1">
        <v>-8000</v>
      </c>
      <c r="G23" t="s">
        <v>93</v>
      </c>
    </row>
    <row r="24" spans="1:9" x14ac:dyDescent="0.2">
      <c r="A24" t="s">
        <v>88</v>
      </c>
      <c r="B24" s="5">
        <f>SUM(B18:B23)</f>
        <v>14060</v>
      </c>
    </row>
    <row r="25" spans="1:9" x14ac:dyDescent="0.2">
      <c r="A25" t="s">
        <v>94</v>
      </c>
      <c r="B25" s="17">
        <f>B24*0.3</f>
        <v>4218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8C5C-3D4E-C04B-BDDE-7457E1C47456}">
  <dimension ref="A1:D17"/>
  <sheetViews>
    <sheetView tabSelected="1" zoomScale="182" workbookViewId="0">
      <selection activeCell="D15" sqref="D15"/>
    </sheetView>
  </sheetViews>
  <sheetFormatPr baseColWidth="10" defaultRowHeight="16" x14ac:dyDescent="0.2"/>
  <cols>
    <col min="1" max="1" width="28.83203125" customWidth="1"/>
    <col min="4" max="4" width="12.5" bestFit="1" customWidth="1"/>
  </cols>
  <sheetData>
    <row r="1" spans="1:4" x14ac:dyDescent="0.2">
      <c r="A1" s="31" t="s">
        <v>119</v>
      </c>
      <c r="B1" s="31"/>
      <c r="C1" s="31"/>
      <c r="D1" s="31"/>
    </row>
    <row r="2" spans="1:4" x14ac:dyDescent="0.2">
      <c r="A2" s="31" t="s">
        <v>120</v>
      </c>
      <c r="B2" s="31"/>
      <c r="C2" s="31"/>
      <c r="D2" s="31"/>
    </row>
    <row r="3" spans="1:4" x14ac:dyDescent="0.2">
      <c r="A3" s="31" t="s">
        <v>121</v>
      </c>
      <c r="B3" s="31"/>
      <c r="C3" s="31"/>
      <c r="D3" s="31"/>
    </row>
    <row r="4" spans="1:4" x14ac:dyDescent="0.2">
      <c r="A4" t="s">
        <v>118</v>
      </c>
      <c r="D4" s="25">
        <v>100000</v>
      </c>
    </row>
    <row r="5" spans="1:4" x14ac:dyDescent="0.2">
      <c r="A5" t="s">
        <v>122</v>
      </c>
      <c r="D5" s="26">
        <v>50000</v>
      </c>
    </row>
    <row r="6" spans="1:4" x14ac:dyDescent="0.2">
      <c r="A6" s="18" t="s">
        <v>123</v>
      </c>
      <c r="D6" s="2">
        <f>D4-D5</f>
        <v>50000</v>
      </c>
    </row>
    <row r="7" spans="1:4" x14ac:dyDescent="0.2">
      <c r="A7" t="s">
        <v>72</v>
      </c>
    </row>
    <row r="8" spans="1:4" x14ac:dyDescent="0.2">
      <c r="A8" t="s">
        <v>124</v>
      </c>
      <c r="C8">
        <v>7200</v>
      </c>
    </row>
    <row r="9" spans="1:4" x14ac:dyDescent="0.2">
      <c r="A9" t="s">
        <v>125</v>
      </c>
      <c r="C9">
        <v>2500</v>
      </c>
    </row>
    <row r="10" spans="1:4" x14ac:dyDescent="0.2">
      <c r="A10" t="s">
        <v>126</v>
      </c>
      <c r="C10">
        <v>23440</v>
      </c>
      <c r="D10" s="1">
        <f>SUM(C8:C10)</f>
        <v>33140</v>
      </c>
    </row>
    <row r="11" spans="1:4" x14ac:dyDescent="0.2">
      <c r="A11" s="18" t="s">
        <v>76</v>
      </c>
      <c r="D11" s="3">
        <f>D6-D10</f>
        <v>16860</v>
      </c>
    </row>
    <row r="12" spans="1:4" x14ac:dyDescent="0.2">
      <c r="A12" t="s">
        <v>127</v>
      </c>
      <c r="D12" s="28">
        <f>D11*0.3</f>
        <v>5058</v>
      </c>
    </row>
    <row r="13" spans="1:4" x14ac:dyDescent="0.2">
      <c r="A13" s="18" t="s">
        <v>128</v>
      </c>
      <c r="D13" s="27">
        <f>D11-D12</f>
        <v>11802</v>
      </c>
    </row>
    <row r="14" spans="1:4" x14ac:dyDescent="0.2">
      <c r="A14" t="s">
        <v>129</v>
      </c>
      <c r="C14" s="24"/>
      <c r="D14" s="1">
        <v>40</v>
      </c>
    </row>
    <row r="15" spans="1:4" x14ac:dyDescent="0.2">
      <c r="A15" s="18" t="s">
        <v>130</v>
      </c>
      <c r="D15" s="27">
        <f>D13+D14</f>
        <v>11842</v>
      </c>
    </row>
    <row r="17" spans="1:4" x14ac:dyDescent="0.2">
      <c r="A17" s="18" t="s">
        <v>131</v>
      </c>
      <c r="B17" t="s">
        <v>134</v>
      </c>
      <c r="D17" s="29">
        <f>D13/1980</f>
        <v>5.9606060606060609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Issue 1 </vt:lpstr>
      <vt:lpstr>Issue 2 </vt:lpstr>
      <vt:lpstr>Issue 3</vt:lpstr>
      <vt:lpstr>Issue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Chen</dc:creator>
  <cp:lastModifiedBy>Qian Chen</cp:lastModifiedBy>
  <dcterms:created xsi:type="dcterms:W3CDTF">2022-07-21T12:26:26Z</dcterms:created>
  <dcterms:modified xsi:type="dcterms:W3CDTF">2022-07-25T23:07:49Z</dcterms:modified>
</cp:coreProperties>
</file>