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ls\OneDrive\Documents\Climate\Community-Solar-Repo\"/>
    </mc:Choice>
  </mc:AlternateContent>
  <xr:revisionPtr revIDLastSave="0" documentId="13_ncr:1_{D6778749-2F11-4C18-99C4-FD430D6763C5}" xr6:coauthVersionLast="47" xr6:coauthVersionMax="47" xr10:uidLastSave="{00000000-0000-0000-0000-000000000000}"/>
  <bookViews>
    <workbookView xWindow="-108" yWindow="-108" windowWidth="23256" windowHeight="12720" xr2:uid="{E3AAAE2C-EE30-4987-B745-1AE709F25640}"/>
  </bookViews>
  <sheets>
    <sheet name="Savings estimate" sheetId="2" r:id="rId1"/>
    <sheet name="Optimization" sheetId="1" r:id="rId2"/>
  </sheets>
  <definedNames>
    <definedName name="solver_adj" localSheetId="1" hidden="1">Optimization!$H$3:$H$9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Optimization!$H$7</definedName>
    <definedName name="solver_lhs10" localSheetId="1" hidden="1">Optimization!$H$9</definedName>
    <definedName name="solver_lhs2" localSheetId="1" hidden="1">Optimization!$H$7</definedName>
    <definedName name="solver_lhs3" localSheetId="1" hidden="1">Optimization!$H$7</definedName>
    <definedName name="solver_lhs4" localSheetId="1" hidden="1">Optimization!$H$7</definedName>
    <definedName name="solver_lhs5" localSheetId="1" hidden="1">Optimization!$H$7</definedName>
    <definedName name="solver_lhs6" localSheetId="1" hidden="1">Optimization!$H$7</definedName>
    <definedName name="solver_lhs7" localSheetId="1" hidden="1">Optimization!$H$9</definedName>
    <definedName name="solver_lhs8" localSheetId="1" hidden="1">Optimization!$H$9</definedName>
    <definedName name="solver_lhs9" localSheetId="1" hidden="1">Optimization!$H$9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Optimization!$J$15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10" localSheetId="1" hidden="1">3</definedName>
    <definedName name="solver_rel2" localSheetId="1" hidden="1">3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el6" localSheetId="1" hidden="1">3</definedName>
    <definedName name="solver_rel7" localSheetId="1" hidden="1">3</definedName>
    <definedName name="solver_rel8" localSheetId="1" hidden="1">3</definedName>
    <definedName name="solver_rel9" localSheetId="1" hidden="1">3</definedName>
    <definedName name="solver_rhs1" localSheetId="1" hidden="1">Optimization!#REF!</definedName>
    <definedName name="solver_rhs10" localSheetId="1" hidden="1">Optimization!#REF!</definedName>
    <definedName name="solver_rhs2" localSheetId="1" hidden="1">Optimization!#REF!</definedName>
    <definedName name="solver_rhs3" localSheetId="1" hidden="1">Optimization!#REF!</definedName>
    <definedName name="solver_rhs4" localSheetId="1" hidden="1">Optimization!#REF!</definedName>
    <definedName name="solver_rhs5" localSheetId="1" hidden="1">Optimization!#REF!</definedName>
    <definedName name="solver_rhs6" localSheetId="1" hidden="1">Optimization!#REF!</definedName>
    <definedName name="solver_rhs7" localSheetId="1" hidden="1">Optimization!#REF!</definedName>
    <definedName name="solver_rhs8" localSheetId="1" hidden="1">Optimization!#REF!</definedName>
    <definedName name="solver_rhs9" localSheetId="1" hidden="1">Optimization!#REF!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I14" i="1"/>
  <c r="J14" i="1" s="1"/>
  <c r="I3" i="1"/>
  <c r="J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F16" i="1" l="1"/>
  <c r="J16" i="1"/>
  <c r="F15" i="1"/>
  <c r="J13" i="1"/>
  <c r="J15" i="1" s="1"/>
</calcChain>
</file>

<file path=xl/sharedStrings.xml><?xml version="1.0" encoding="utf-8"?>
<sst xmlns="http://schemas.openxmlformats.org/spreadsheetml/2006/main" count="73" uniqueCount="63">
  <si>
    <t>a</t>
  </si>
  <si>
    <t>b</t>
  </si>
  <si>
    <t>c</t>
  </si>
  <si>
    <t>Ave. Sum of Squares</t>
  </si>
  <si>
    <t>Month</t>
  </si>
  <si>
    <t>a1</t>
  </si>
  <si>
    <t>b1</t>
  </si>
  <si>
    <t>c1</t>
  </si>
  <si>
    <t>a2</t>
  </si>
  <si>
    <t>b2</t>
  </si>
  <si>
    <t>c2</t>
  </si>
  <si>
    <t>Energy from community solar (kWh)</t>
  </si>
  <si>
    <t>R^2</t>
  </si>
  <si>
    <t>a*sin(b*(x-c)) + d</t>
  </si>
  <si>
    <t>d</t>
  </si>
  <si>
    <t>Model 1</t>
  </si>
  <si>
    <t>Model 2</t>
  </si>
  <si>
    <t>Coefficients</t>
  </si>
  <si>
    <t>Values</t>
  </si>
  <si>
    <t>Square Difference</t>
  </si>
  <si>
    <t>Year</t>
  </si>
  <si>
    <t>Average temperature (F)</t>
  </si>
  <si>
    <t>Average daily utility energy use (kWh)</t>
  </si>
  <si>
    <t>Total energy use (kWh)</t>
  </si>
  <si>
    <t>Community solar generation (kWh)</t>
  </si>
  <si>
    <t>Energy from utility (kWh)</t>
  </si>
  <si>
    <t>Community solar (%)</t>
  </si>
  <si>
    <t>Uility (%)</t>
  </si>
  <si>
    <t>Utility electricity cost ($/kWh)</t>
  </si>
  <si>
    <t>Utility solar credit ($)</t>
  </si>
  <si>
    <t>Solar bill ($)</t>
  </si>
  <si>
    <t>Solar energy usage (kWh) [Nexamp]</t>
  </si>
  <si>
    <t>Energy cost at standard rate ($)</t>
  </si>
  <si>
    <t>20% savings ($)</t>
  </si>
  <si>
    <t>Solar electricity cost ($/kWh)</t>
  </si>
  <si>
    <t>Monthly Savings ($)</t>
  </si>
  <si>
    <t>Cumulative Savings ($)</t>
  </si>
  <si>
    <t>Cumulative CO2 emissions avoided (lb)</t>
  </si>
  <si>
    <t>Tree equivalents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</si>
  <si>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</si>
  <si>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</si>
  <si>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</si>
  <si>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</si>
  <si>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</si>
  <si>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</si>
  <si>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</si>
  <si>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</si>
  <si>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</si>
  <si>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</si>
  <si>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</si>
  <si>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</si>
  <si>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lb CO2/kWh</t>
  </si>
  <si>
    <t>lb CO2/tree</t>
  </si>
  <si>
    <t>lb CO2/gallon gas</t>
  </si>
  <si>
    <t>lb CO2/LED bulb</t>
  </si>
  <si>
    <t>lb CO2/oil barrel</t>
  </si>
  <si>
    <t>a1*sin(b1*(x-c1)) + a2*sin(b2*(x-c2)) + d</t>
  </si>
  <si>
    <t>Ameren data</t>
  </si>
  <si>
    <t>Nexamp data</t>
  </si>
  <si>
    <t>Ameren bill ($)</t>
  </si>
  <si>
    <t>June</t>
  </si>
  <si>
    <t>July</t>
  </si>
  <si>
    <t>https://www.bostonsolar.us/solar-blog-resource-center/blog/how-much-co2-do-solar-panels-save/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</si>
</sst>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E6913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horizontal="right" wrapText="1"/>
    </xf>
    <xf numFmtId="0" fontId="1" fillId="0" borderId="0" xfId="0" applyFont="1"/>
    <xf numFmtId="164" fontId="0" fillId="0" borderId="0" xfId="0" applyNumberFormat="1"/>
    <xf numFmtId="2" fontId="3" fillId="0" borderId="0" xfId="0" applyNumberFormat="1" applyFont="1" applyAlignment="1">
      <alignment horizontal="right" wrapText="1"/>
    </xf>
    <xf numFmtId="0" fontId="3" fillId="0" borderId="0" xfId="0" applyFont="1" applyBorder="1" applyAlignment="1">
      <alignment wrapText="1"/>
    </xf>
    <xf numFmtId="0" fontId="5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4" fillId="0" borderId="0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</a:t>
            </a:r>
            <a:r>
              <a:rPr lang="en-US" baseline="0"/>
              <a:t> from community solar over time with model fits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Optimization!$B$2</c:f>
              <c:strCache>
                <c:ptCount val="1"/>
                <c:pt idx="0">
                  <c:v>Energy from community solar (kWh)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Optimization!$B$3:$B$14</c:f>
              <c:numCache>
                <c:formatCode>General</c:formatCode>
                <c:ptCount val="12"/>
                <c:pt idx="0">
                  <c:v>180</c:v>
                </c:pt>
                <c:pt idx="1">
                  <c:v>303</c:v>
                </c:pt>
                <c:pt idx="2">
                  <c:v>427</c:v>
                </c:pt>
                <c:pt idx="3">
                  <c:v>399</c:v>
                </c:pt>
                <c:pt idx="4">
                  <c:v>502</c:v>
                </c:pt>
                <c:pt idx="5">
                  <c:v>646</c:v>
                </c:pt>
                <c:pt idx="6">
                  <c:v>596</c:v>
                </c:pt>
                <c:pt idx="7">
                  <c:v>555</c:v>
                </c:pt>
                <c:pt idx="8">
                  <c:v>587</c:v>
                </c:pt>
                <c:pt idx="9">
                  <c:v>437</c:v>
                </c:pt>
                <c:pt idx="10">
                  <c:v>302</c:v>
                </c:pt>
                <c:pt idx="11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9A-4951-8B27-B6683A062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4349535"/>
        <c:axId val="1104353375"/>
      </c:barChart>
      <c:lineChart>
        <c:grouping val="standard"/>
        <c:varyColors val="0"/>
        <c:ser>
          <c:idx val="1"/>
          <c:order val="1"/>
          <c:tx>
            <c:strRef>
              <c:f>Optimization!$E$2</c:f>
              <c:strCache>
                <c:ptCount val="1"/>
                <c:pt idx="0">
                  <c:v>a*sin(b*(x-c)) + 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Optimization!$E$3:$E$14</c:f>
              <c:numCache>
                <c:formatCode>0.0</c:formatCode>
                <c:ptCount val="12"/>
                <c:pt idx="0">
                  <c:v>162.50698498150348</c:v>
                </c:pt>
                <c:pt idx="1">
                  <c:v>279.10232992766203</c:v>
                </c:pt>
                <c:pt idx="2">
                  <c:v>389.7238233435217</c:v>
                </c:pt>
                <c:pt idx="3">
                  <c:v>484.55430076245511</c:v>
                </c:pt>
                <c:pt idx="4">
                  <c:v>555.17798000214566</c:v>
                </c:pt>
                <c:pt idx="5">
                  <c:v>595.32732432153728</c:v>
                </c:pt>
                <c:pt idx="6">
                  <c:v>601.43925837026416</c:v>
                </c:pt>
                <c:pt idx="7">
                  <c:v>572.97137524427217</c:v>
                </c:pt>
                <c:pt idx="8">
                  <c:v>512.45007268087966</c:v>
                </c:pt>
                <c:pt idx="9">
                  <c:v>425.24634652052202</c:v>
                </c:pt>
                <c:pt idx="10">
                  <c:v>319.09913876609392</c:v>
                </c:pt>
                <c:pt idx="11">
                  <c:v>203.42854097503877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9A-4951-8B27-B6683A0622F3}"/>
            </c:ext>
          </c:extLst>
        </c:ser>
        <c:ser>
          <c:idx val="2"/>
          <c:order val="2"/>
          <c:tx>
            <c:strRef>
              <c:f>Optimization!$I$2</c:f>
              <c:strCache>
                <c:ptCount val="1"/>
                <c:pt idx="0">
                  <c:v>a1*sin(b1*(x-c1)) + a2*sin(b2*(x-c2)) + 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Optimization!$I$3:$I$14</c:f>
              <c:numCache>
                <c:formatCode>0.0</c:formatCode>
                <c:ptCount val="12"/>
                <c:pt idx="0">
                  <c:v>176.28834612728477</c:v>
                </c:pt>
                <c:pt idx="1">
                  <c:v>296.95054418332165</c:v>
                </c:pt>
                <c:pt idx="2">
                  <c:v>385.12795008525995</c:v>
                </c:pt>
                <c:pt idx="3">
                  <c:v>454.19037855105194</c:v>
                </c:pt>
                <c:pt idx="4">
                  <c:v>517.30602121754282</c:v>
                </c:pt>
                <c:pt idx="5">
                  <c:v>575.14206027770138</c:v>
                </c:pt>
                <c:pt idx="6">
                  <c:v>613.02383768285358</c:v>
                </c:pt>
                <c:pt idx="7">
                  <c:v>609.62692995841792</c:v>
                </c:pt>
                <c:pt idx="8">
                  <c:v>551.32519493581231</c:v>
                </c:pt>
                <c:pt idx="9">
                  <c:v>442.38586640315089</c:v>
                </c:pt>
                <c:pt idx="10">
                  <c:v>303.98513641382226</c:v>
                </c:pt>
                <c:pt idx="11">
                  <c:v>162.61290239257218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9A-4951-8B27-B6683A062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821359"/>
        <c:axId val="1167822799"/>
      </c:lineChart>
      <c:catAx>
        <c:axId val="1167821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822799"/>
        <c:crosses val="autoZero"/>
        <c:auto val="1"/>
        <c:lblAlgn val="ctr"/>
        <c:lblOffset val="100"/>
        <c:noMultiLvlLbl val="0"/>
      </c:catAx>
      <c:valAx>
        <c:axId val="116782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821359"/>
        <c:crosses val="autoZero"/>
        <c:crossBetween val="between"/>
      </c:valAx>
      <c:valAx>
        <c:axId val="11043533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349535"/>
        <c:crosses val="max"/>
        <c:crossBetween val="between"/>
      </c:valAx>
      <c:catAx>
        <c:axId val="1104349535"/>
        <c:scaling>
          <c:orientation val="minMax"/>
        </c:scaling>
        <c:delete val="1"/>
        <c:axPos val="b"/>
        <c:majorTickMark val="out"/>
        <c:minorTickMark val="none"/>
        <c:tickLblPos val="nextTo"/>
        <c:crossAx val="11043533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1127760</xdr:colOff>
      <xdr:row>18</xdr:row>
      <xdr:rowOff>106680</xdr:rowOff>
    </xdr:from>
    <xdr:to>
      <xdr:col>10</xdr:col>
      <xdr:colOff>922020</xdr:colOff>
      <xdr:row>39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586523-B973-0383-6943-4B02AE3EF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682C-1B74-47DE-BB55-BB91D1497FB3}">
  <dimension ref="A1:V27"/>
  <sheetViews>
    <sheetView tabSelected="1" workbookViewId="0">
      <selection activeCell="F9" sqref="F9"/>
    </sheetView>
  </sheetViews>
  <sheetFormatPr defaultRowHeight="14.4" x14ac:dyDescent="0.3"/>
  <cols>
    <col min="1" max="1" width="5" bestFit="1" customWidth="1"/>
    <col min="2" max="2" width="6.44140625" bestFit="1" customWidth="1"/>
    <col min="3" max="3" width="11.6640625" customWidth="1"/>
    <col min="4" max="4" width="7.6640625" bestFit="1" customWidth="1"/>
    <col min="5" max="5" width="12.6640625" bestFit="1" customWidth="1"/>
    <col min="6" max="6" width="12.109375" customWidth="1"/>
    <col min="7" max="7" width="16" customWidth="1"/>
    <col min="8" max="8" width="12.88671875" customWidth="1"/>
    <col min="9" max="9" width="11" customWidth="1"/>
    <col min="10" max="10" width="9.44140625" customWidth="1"/>
    <col min="11" max="11" width="12.21875" customWidth="1"/>
    <col min="13" max="13" width="10.77734375" customWidth="1"/>
    <col min="14" max="14" width="12.44140625" customWidth="1"/>
    <col min="15" max="15" width="16.6640625" customWidth="1"/>
    <col min="16" max="16" width="11.44140625" customWidth="1"/>
    <col min="17" max="17" width="14.88671875" customWidth="1"/>
    <col min="18" max="19" width="10.77734375" bestFit="1" customWidth="1"/>
    <col min="20" max="20" width="20.77734375" customWidth="1"/>
    <col min="21" max="21" width="11.88671875" customWidth="1"/>
  </cols>
  <sheetData>
    <row r="1" spans="1:22" ht="28.2" x14ac:dyDescent="0.3">
      <c r="A1" s="8"/>
      <c r="B1" s="8"/>
      <c r="C1" s="9" t="s">
        <v>57</v>
      </c>
      <c r="D1" s="10"/>
      <c r="E1" s="10"/>
      <c r="F1" s="10"/>
      <c r="G1" s="10"/>
      <c r="H1" s="10"/>
      <c r="I1" s="10"/>
      <c r="J1" s="10"/>
      <c r="K1" s="10"/>
      <c r="L1" s="10"/>
      <c r="M1" s="11" t="s">
        <v>58</v>
      </c>
      <c r="N1" s="12"/>
      <c r="O1" s="12"/>
      <c r="P1" s="12"/>
      <c r="Q1" s="12"/>
      <c r="R1" s="12"/>
      <c r="S1" s="12"/>
      <c r="T1" s="12"/>
      <c r="U1" s="12"/>
      <c r="V1" s="8"/>
    </row>
    <row r="2" spans="1:22" ht="40.200000000000003" x14ac:dyDescent="0.3">
      <c r="A2" s="13" t="s">
        <v>20</v>
      </c>
      <c r="B2" s="13" t="s">
        <v>4</v>
      </c>
      <c r="C2" s="13" t="s">
        <v>21</v>
      </c>
      <c r="D2" s="13" t="s">
        <v>59</v>
      </c>
      <c r="E2" s="13" t="s">
        <v>22</v>
      </c>
      <c r="F2" s="13" t="s">
        <v>23</v>
      </c>
      <c r="G2" s="13" t="s">
        <v>24</v>
      </c>
      <c r="H2" s="13" t="s">
        <v>25</v>
      </c>
      <c r="I2" s="13" t="s">
        <v>26</v>
      </c>
      <c r="J2" s="13" t="s">
        <v>27</v>
      </c>
      <c r="K2" s="13" t="s">
        <v>28</v>
      </c>
      <c r="L2" s="13" t="s">
        <v>29</v>
      </c>
      <c r="M2" s="13" t="s">
        <v>30</v>
      </c>
      <c r="N2" s="13" t="s">
        <v>31</v>
      </c>
      <c r="O2" s="13" t="s">
        <v>32</v>
      </c>
      <c r="P2" s="13" t="s">
        <v>33</v>
      </c>
      <c r="Q2" s="13" t="s">
        <v>34</v>
      </c>
      <c r="R2" s="13" t="s">
        <v>35</v>
      </c>
      <c r="S2" s="13" t="s">
        <v>36</v>
      </c>
      <c r="T2" s="13" t="s">
        <v>37</v>
      </c>
      <c r="U2" s="13" t="s">
        <v>38</v>
      </c>
      <c r="V2" s="8"/>
    </row>
    <row r="3" spans="1:22" x14ac:dyDescent="0.3">
      <c r="A3" s="14">
        <v>2024</v>
      </c>
      <c r="B3" s="8" t="s">
        <v>39</v>
      </c>
      <c r="C3" s="14">
        <v>30</v>
      </c>
      <c r="D3" s="14">
        <v>175.77</v>
      </c>
      <c r="E3" s="14">
        <v>40.56</v>
      </c>
      <c r="F3" s="14">
        <v>1298</v>
      </c>
      <c r="G3" s="14">
        <v>180</v>
      </c>
      <c r="H3" s="14">
        <v>1118</v>
      </c>
      <c r="I3" s="14">
        <v>0.14000000000000001</v>
      </c>
      <c r="J3" s="14">
        <v>0.86</v>
      </c>
      <c r="K3" s="14">
        <v>0.08</v>
      </c>
      <c r="L3" s="14">
        <v>14.4</v>
      </c>
      <c r="M3" s="14">
        <v>4.8600000000000003</v>
      </c>
      <c r="N3" s="14">
        <v>79.88</v>
      </c>
      <c r="O3" s="14">
        <v>6.08</v>
      </c>
      <c r="P3" s="14">
        <v>1.22</v>
      </c>
      <c r="Q3" s="14">
        <v>6.0841262E-2</v>
      </c>
      <c r="R3" s="14">
        <v>9.5399999999999991</v>
      </c>
      <c r="S3" s="14">
        <v>9.5399999999999991</v>
      </c>
      <c r="T3" s="14">
        <v>68</v>
      </c>
      <c r="U3" s="14">
        <v>1</v>
      </c>
      <c r="V3" s="8"/>
    </row>
    <row r="4" spans="1:22" x14ac:dyDescent="0.3">
      <c r="A4" s="14">
        <v>2024</v>
      </c>
      <c r="B4" s="8" t="s">
        <v>40</v>
      </c>
      <c r="C4" s="14">
        <v>36</v>
      </c>
      <c r="D4" s="14">
        <v>121.41</v>
      </c>
      <c r="E4" s="14">
        <v>38.65</v>
      </c>
      <c r="F4" s="14">
        <v>1198</v>
      </c>
      <c r="G4" s="14">
        <v>303</v>
      </c>
      <c r="H4" s="14">
        <v>895</v>
      </c>
      <c r="I4" s="14">
        <v>0.25</v>
      </c>
      <c r="J4" s="14">
        <v>0.75</v>
      </c>
      <c r="K4" s="14">
        <v>8.1959580000000004E-2</v>
      </c>
      <c r="L4" s="14">
        <v>24.83</v>
      </c>
      <c r="M4" s="14">
        <v>18.78</v>
      </c>
      <c r="N4" s="14">
        <v>307.33</v>
      </c>
      <c r="O4" s="14">
        <v>23.47</v>
      </c>
      <c r="P4" s="14">
        <v>4.6900000000000004</v>
      </c>
      <c r="Q4" s="14">
        <v>6.1106952999999999E-2</v>
      </c>
      <c r="R4" s="14">
        <v>6.05</v>
      </c>
      <c r="S4" s="14">
        <v>15.59</v>
      </c>
      <c r="T4" s="14">
        <v>328</v>
      </c>
      <c r="U4" s="14">
        <v>2</v>
      </c>
      <c r="V4" s="8"/>
    </row>
    <row r="5" spans="1:22" x14ac:dyDescent="0.3">
      <c r="A5" s="14">
        <v>2024</v>
      </c>
      <c r="B5" s="8" t="s">
        <v>41</v>
      </c>
      <c r="C5" s="14">
        <v>47</v>
      </c>
      <c r="D5" s="14">
        <v>50.88</v>
      </c>
      <c r="E5" s="14">
        <v>21.69</v>
      </c>
      <c r="F5" s="14">
        <v>629</v>
      </c>
      <c r="G5" s="14">
        <v>427</v>
      </c>
      <c r="H5" s="14">
        <v>202</v>
      </c>
      <c r="I5" s="14">
        <v>0.68</v>
      </c>
      <c r="J5" s="14">
        <v>0.32</v>
      </c>
      <c r="K5" s="14">
        <v>8.3406800000000003E-2</v>
      </c>
      <c r="L5" s="14">
        <v>35.61</v>
      </c>
      <c r="M5" s="14">
        <v>13.38</v>
      </c>
      <c r="N5" s="14">
        <v>219.34</v>
      </c>
      <c r="O5" s="14">
        <v>16.72</v>
      </c>
      <c r="P5" s="14">
        <v>3.34</v>
      </c>
      <c r="Q5" s="14">
        <v>6.1001184999999999E-2</v>
      </c>
      <c r="R5" s="14">
        <v>22.23</v>
      </c>
      <c r="S5" s="14">
        <v>37.83</v>
      </c>
      <c r="T5" s="14">
        <v>513</v>
      </c>
      <c r="U5" s="14">
        <v>4</v>
      </c>
      <c r="V5" s="8"/>
    </row>
    <row r="6" spans="1:22" x14ac:dyDescent="0.3">
      <c r="A6" s="14">
        <v>2024</v>
      </c>
      <c r="B6" s="8" t="s">
        <v>42</v>
      </c>
      <c r="C6" s="14">
        <v>52</v>
      </c>
      <c r="D6" s="14">
        <v>29.68</v>
      </c>
      <c r="E6" s="14">
        <v>17.53</v>
      </c>
      <c r="F6" s="14">
        <v>526</v>
      </c>
      <c r="G6" s="14">
        <v>399</v>
      </c>
      <c r="H6" s="14">
        <v>127</v>
      </c>
      <c r="I6" s="14">
        <v>0.76</v>
      </c>
      <c r="J6" s="14">
        <v>0.24</v>
      </c>
      <c r="K6" s="14">
        <v>8.4231239999999999E-2</v>
      </c>
      <c r="L6" s="14">
        <v>33.61</v>
      </c>
      <c r="M6" s="14">
        <v>11.52</v>
      </c>
      <c r="N6" s="14">
        <v>179.75</v>
      </c>
      <c r="O6" s="14">
        <v>14.4</v>
      </c>
      <c r="P6" s="14">
        <v>2.88</v>
      </c>
      <c r="Q6" s="14">
        <v>6.4089013E-2</v>
      </c>
      <c r="R6" s="14">
        <v>22.09</v>
      </c>
      <c r="S6" s="14">
        <v>59.92</v>
      </c>
      <c r="T6" s="14">
        <v>665</v>
      </c>
      <c r="U6" s="14">
        <v>5</v>
      </c>
      <c r="V6" s="8"/>
    </row>
    <row r="7" spans="1:22" x14ac:dyDescent="0.3">
      <c r="A7" s="14">
        <v>2024</v>
      </c>
      <c r="B7" s="8" t="s">
        <v>43</v>
      </c>
      <c r="C7" s="14">
        <v>62</v>
      </c>
      <c r="D7" s="14">
        <v>13.21</v>
      </c>
      <c r="E7" s="14">
        <v>9.69</v>
      </c>
      <c r="F7" s="14">
        <v>281</v>
      </c>
      <c r="G7" s="14">
        <v>502</v>
      </c>
      <c r="H7" s="14">
        <v>0</v>
      </c>
      <c r="I7" s="14">
        <v>1.79</v>
      </c>
      <c r="J7" s="14">
        <v>0</v>
      </c>
      <c r="K7" s="14">
        <v>8.4308519999999998E-2</v>
      </c>
      <c r="L7" s="14">
        <v>42.32</v>
      </c>
      <c r="M7" s="14">
        <v>19.86</v>
      </c>
      <c r="N7" s="14">
        <v>302.91000000000003</v>
      </c>
      <c r="O7" s="14">
        <v>24.83</v>
      </c>
      <c r="P7" s="14">
        <v>4.97</v>
      </c>
      <c r="Q7" s="14">
        <v>6.5564028999999996E-2</v>
      </c>
      <c r="R7" s="14">
        <v>22.46</v>
      </c>
      <c r="S7" s="14">
        <v>82.38</v>
      </c>
      <c r="T7" s="14">
        <v>921</v>
      </c>
      <c r="U7" s="14">
        <v>7</v>
      </c>
      <c r="V7" s="8"/>
    </row>
    <row r="8" spans="1:22" x14ac:dyDescent="0.3">
      <c r="A8" s="14">
        <v>2024</v>
      </c>
      <c r="B8" s="8" t="s">
        <v>44</v>
      </c>
      <c r="C8" s="14">
        <v>72</v>
      </c>
      <c r="D8" s="14">
        <v>54.46</v>
      </c>
      <c r="E8" s="14">
        <v>20.190000000000001</v>
      </c>
      <c r="F8" s="14">
        <v>646</v>
      </c>
      <c r="G8" s="14">
        <v>646</v>
      </c>
      <c r="H8" s="14">
        <v>0</v>
      </c>
      <c r="I8" s="14">
        <v>1</v>
      </c>
      <c r="J8" s="14">
        <v>0</v>
      </c>
      <c r="K8" s="14">
        <v>8.1547850000000005E-2</v>
      </c>
      <c r="L8" s="14">
        <v>52.68</v>
      </c>
      <c r="M8" s="14">
        <v>28.49</v>
      </c>
      <c r="N8" s="14">
        <v>427.47</v>
      </c>
      <c r="O8" s="14">
        <v>35.61</v>
      </c>
      <c r="P8" s="14">
        <v>7.12</v>
      </c>
      <c r="Q8" s="14">
        <v>6.6647951999999996E-2</v>
      </c>
      <c r="R8" s="14">
        <v>24.19</v>
      </c>
      <c r="S8" s="14">
        <v>106.57</v>
      </c>
      <c r="T8" s="14">
        <v>1283</v>
      </c>
      <c r="U8" s="14">
        <v>10</v>
      </c>
      <c r="V8" s="8"/>
    </row>
    <row r="9" spans="1:22" x14ac:dyDescent="0.3">
      <c r="A9" s="14">
        <v>2024</v>
      </c>
      <c r="B9" s="8" t="s">
        <v>45</v>
      </c>
      <c r="C9" s="14">
        <v>76</v>
      </c>
      <c r="D9" s="14">
        <v>106.41</v>
      </c>
      <c r="E9" s="14">
        <v>25.58</v>
      </c>
      <c r="F9" s="14">
        <v>793</v>
      </c>
      <c r="G9" s="14">
        <v>596</v>
      </c>
      <c r="H9" s="14">
        <v>197</v>
      </c>
      <c r="I9" s="14">
        <v>0.75</v>
      </c>
      <c r="J9" s="14">
        <v>0.25</v>
      </c>
      <c r="K9" s="14">
        <v>8.0069260000000003E-2</v>
      </c>
      <c r="L9" s="14">
        <v>47.72</v>
      </c>
      <c r="M9" s="14">
        <v>26.89</v>
      </c>
      <c r="N9" s="14">
        <v>399.33</v>
      </c>
      <c r="O9" s="14">
        <v>33.61</v>
      </c>
      <c r="P9" s="14">
        <v>6.72</v>
      </c>
      <c r="Q9" s="14">
        <v>6.7337790999999994E-2</v>
      </c>
      <c r="R9" s="14">
        <v>20.83</v>
      </c>
      <c r="S9" s="14">
        <v>127.4</v>
      </c>
      <c r="T9" s="14">
        <v>1621</v>
      </c>
      <c r="U9" s="14">
        <v>12</v>
      </c>
      <c r="V9" s="8"/>
    </row>
    <row r="10" spans="1:22" x14ac:dyDescent="0.3">
      <c r="A10" s="14">
        <v>2024</v>
      </c>
      <c r="B10" s="8" t="s">
        <v>46</v>
      </c>
      <c r="C10" s="14">
        <v>74</v>
      </c>
      <c r="D10" s="14">
        <v>113</v>
      </c>
      <c r="E10" s="14">
        <v>27.48</v>
      </c>
      <c r="F10" s="14">
        <v>852</v>
      </c>
      <c r="G10" s="14">
        <v>555</v>
      </c>
      <c r="H10" s="14">
        <v>297</v>
      </c>
      <c r="I10" s="14">
        <v>0.65</v>
      </c>
      <c r="J10" s="14">
        <v>0.35</v>
      </c>
      <c r="K10" s="14">
        <v>8.0054749999999994E-2</v>
      </c>
      <c r="L10" s="14">
        <v>44.43</v>
      </c>
      <c r="M10" s="14">
        <v>33.86</v>
      </c>
      <c r="N10" s="14">
        <v>501.84</v>
      </c>
      <c r="O10" s="14">
        <v>42.32</v>
      </c>
      <c r="P10" s="14">
        <v>8.4600000000000009</v>
      </c>
      <c r="Q10" s="14">
        <v>6.7471703999999993E-2</v>
      </c>
      <c r="R10" s="14">
        <v>10.57</v>
      </c>
      <c r="S10" s="14">
        <v>137.97</v>
      </c>
      <c r="T10" s="14">
        <v>2046</v>
      </c>
      <c r="U10" s="14">
        <v>15</v>
      </c>
      <c r="V10" s="8"/>
    </row>
    <row r="11" spans="1:22" x14ac:dyDescent="0.3">
      <c r="A11" s="14">
        <v>2024</v>
      </c>
      <c r="B11" s="8" t="s">
        <v>47</v>
      </c>
      <c r="C11" s="14">
        <v>71</v>
      </c>
      <c r="D11" s="14">
        <v>86.83</v>
      </c>
      <c r="E11" s="14">
        <v>25.27</v>
      </c>
      <c r="F11" s="14">
        <v>758</v>
      </c>
      <c r="G11" s="14">
        <v>587</v>
      </c>
      <c r="H11" s="14">
        <v>171</v>
      </c>
      <c r="I11" s="14">
        <v>0.77</v>
      </c>
      <c r="J11" s="14">
        <v>0.23</v>
      </c>
      <c r="K11" s="14">
        <v>8.0280909999999997E-2</v>
      </c>
      <c r="L11" s="14">
        <v>47.12</v>
      </c>
      <c r="M11" s="14">
        <v>42.86</v>
      </c>
      <c r="N11" s="14">
        <v>656.71</v>
      </c>
      <c r="O11" s="14">
        <v>53.57</v>
      </c>
      <c r="P11" s="14">
        <v>10.71</v>
      </c>
      <c r="Q11" s="14">
        <v>6.5264728999999994E-2</v>
      </c>
      <c r="R11" s="14">
        <v>4.26</v>
      </c>
      <c r="S11" s="14">
        <v>142.24</v>
      </c>
      <c r="T11" s="14">
        <v>2601</v>
      </c>
      <c r="U11" s="14">
        <v>20</v>
      </c>
      <c r="V11" s="8"/>
    </row>
    <row r="12" spans="1:22" x14ac:dyDescent="0.3">
      <c r="A12" s="14">
        <v>2024</v>
      </c>
      <c r="B12" s="8" t="s">
        <v>48</v>
      </c>
      <c r="C12" s="14">
        <v>63</v>
      </c>
      <c r="D12" s="14">
        <v>52.22</v>
      </c>
      <c r="E12" s="14">
        <v>15.97</v>
      </c>
      <c r="F12" s="14">
        <v>463</v>
      </c>
      <c r="G12" s="14">
        <v>437</v>
      </c>
      <c r="H12" s="14">
        <v>26</v>
      </c>
      <c r="I12" s="14">
        <v>0.94</v>
      </c>
      <c r="J12" s="14">
        <v>0.06</v>
      </c>
      <c r="K12" s="14">
        <v>7.9938079999999995E-2</v>
      </c>
      <c r="L12" s="14">
        <v>34.93</v>
      </c>
      <c r="M12" s="14">
        <v>38.18</v>
      </c>
      <c r="N12" s="14">
        <v>596.25</v>
      </c>
      <c r="O12" s="14">
        <v>47.72</v>
      </c>
      <c r="P12" s="14">
        <v>9.5399999999999991</v>
      </c>
      <c r="Q12" s="14">
        <v>6.4033542999999998E-2</v>
      </c>
      <c r="R12" s="14">
        <v>-3.25</v>
      </c>
      <c r="S12" s="14">
        <v>138.99</v>
      </c>
      <c r="T12" s="14">
        <v>3106</v>
      </c>
      <c r="U12" s="14">
        <v>23</v>
      </c>
      <c r="V12" s="8"/>
    </row>
    <row r="13" spans="1:22" x14ac:dyDescent="0.3">
      <c r="A13" s="14">
        <v>2024</v>
      </c>
      <c r="B13" s="8" t="s">
        <v>49</v>
      </c>
      <c r="C13" s="14">
        <v>54</v>
      </c>
      <c r="D13" s="14">
        <v>45.83</v>
      </c>
      <c r="E13" s="14">
        <v>12.47</v>
      </c>
      <c r="F13" s="14">
        <v>399</v>
      </c>
      <c r="G13" s="14">
        <v>302</v>
      </c>
      <c r="H13" s="14">
        <v>97</v>
      </c>
      <c r="I13" s="14">
        <v>0.76</v>
      </c>
      <c r="J13" s="14">
        <v>0.24</v>
      </c>
      <c r="K13" s="14">
        <v>7.9552499999999998E-2</v>
      </c>
      <c r="L13" s="14">
        <v>24.02</v>
      </c>
      <c r="M13" s="14">
        <v>35.54</v>
      </c>
      <c r="N13" s="14">
        <v>554.85</v>
      </c>
      <c r="O13" s="14">
        <v>44.43</v>
      </c>
      <c r="P13" s="14">
        <v>8.89</v>
      </c>
      <c r="Q13" s="14">
        <v>6.4053347999999996E-2</v>
      </c>
      <c r="R13" s="14">
        <v>-11.52</v>
      </c>
      <c r="S13" s="14">
        <v>127.47</v>
      </c>
      <c r="T13" s="14">
        <v>3575</v>
      </c>
      <c r="U13" s="14">
        <v>27</v>
      </c>
      <c r="V13" s="8"/>
    </row>
    <row r="14" spans="1:22" x14ac:dyDescent="0.3">
      <c r="A14" s="14">
        <v>2024</v>
      </c>
      <c r="B14" s="8" t="s">
        <v>50</v>
      </c>
      <c r="C14" s="14">
        <v>34</v>
      </c>
      <c r="D14" s="14">
        <v>123.07</v>
      </c>
      <c r="E14" s="14">
        <v>31.87</v>
      </c>
      <c r="F14" s="14">
        <v>956</v>
      </c>
      <c r="G14" s="14">
        <v>167</v>
      </c>
      <c r="H14" s="14">
        <v>789</v>
      </c>
      <c r="I14" s="14">
        <v>0.17</v>
      </c>
      <c r="J14" s="14">
        <v>0.83</v>
      </c>
      <c r="K14" s="14">
        <v>8.0552250000000006E-2</v>
      </c>
      <c r="L14" s="14">
        <v>13.45</v>
      </c>
      <c r="M14" s="14">
        <v>37.700000000000003</v>
      </c>
      <c r="N14" s="14">
        <v>586.73</v>
      </c>
      <c r="O14" s="14">
        <v>47.12</v>
      </c>
      <c r="P14" s="14">
        <v>9.42</v>
      </c>
      <c r="Q14" s="14">
        <v>6.4254427000000003E-2</v>
      </c>
      <c r="R14" s="14">
        <v>-24.25</v>
      </c>
      <c r="S14" s="14">
        <v>103.23</v>
      </c>
      <c r="T14" s="14">
        <v>4071</v>
      </c>
      <c r="U14" s="14">
        <v>31</v>
      </c>
      <c r="V14" s="8"/>
    </row>
    <row r="15" spans="1:22" x14ac:dyDescent="0.3">
      <c r="A15" s="14">
        <v>2025</v>
      </c>
      <c r="B15" s="8" t="s">
        <v>39</v>
      </c>
      <c r="C15" s="14">
        <v>27</v>
      </c>
      <c r="D15" s="14">
        <v>209.62</v>
      </c>
      <c r="E15" s="14">
        <v>38.85</v>
      </c>
      <c r="F15" s="14">
        <v>1321</v>
      </c>
      <c r="G15" s="14">
        <v>242</v>
      </c>
      <c r="H15" s="14">
        <v>1079</v>
      </c>
      <c r="I15" s="14">
        <v>0.18</v>
      </c>
      <c r="J15" s="14">
        <v>0.82</v>
      </c>
      <c r="K15" s="14">
        <v>8.1725790000000006E-2</v>
      </c>
      <c r="L15" s="14">
        <v>19.78</v>
      </c>
      <c r="M15" s="14">
        <v>27.94</v>
      </c>
      <c r="N15" s="14">
        <v>436.67</v>
      </c>
      <c r="O15" s="14">
        <v>34.93</v>
      </c>
      <c r="P15" s="14">
        <v>6.99</v>
      </c>
      <c r="Q15" s="14">
        <v>6.3984243999999996E-2</v>
      </c>
      <c r="R15" s="14">
        <v>-8.16</v>
      </c>
      <c r="S15" s="14">
        <v>95.06</v>
      </c>
      <c r="T15" s="14">
        <v>4441</v>
      </c>
      <c r="U15" s="14">
        <v>33</v>
      </c>
      <c r="V15" s="8"/>
    </row>
    <row r="16" spans="1:22" x14ac:dyDescent="0.3">
      <c r="A16" s="14">
        <v>2025</v>
      </c>
      <c r="B16" s="8" t="s">
        <v>40</v>
      </c>
      <c r="C16" s="14">
        <v>28</v>
      </c>
      <c r="D16" s="14">
        <v>179.45</v>
      </c>
      <c r="E16" s="14">
        <v>44.97</v>
      </c>
      <c r="F16" s="14">
        <v>1304</v>
      </c>
      <c r="G16" s="14">
        <v>281</v>
      </c>
      <c r="H16" s="14">
        <v>1023</v>
      </c>
      <c r="I16" s="14">
        <v>0.22</v>
      </c>
      <c r="J16" s="14">
        <v>0.78</v>
      </c>
      <c r="K16" s="14">
        <v>8.0322669999999999E-2</v>
      </c>
      <c r="L16" s="14">
        <v>22.57</v>
      </c>
      <c r="M16" s="14">
        <v>19.22</v>
      </c>
      <c r="N16" s="14">
        <v>302</v>
      </c>
      <c r="O16" s="14">
        <v>24.02</v>
      </c>
      <c r="P16" s="14">
        <v>4.8</v>
      </c>
      <c r="Q16" s="14">
        <v>6.3642383999999996E-2</v>
      </c>
      <c r="R16" s="14">
        <v>3.35</v>
      </c>
      <c r="S16" s="14">
        <v>98.41</v>
      </c>
      <c r="T16" s="14">
        <v>4696</v>
      </c>
      <c r="U16" s="14">
        <v>35</v>
      </c>
      <c r="V16" s="8"/>
    </row>
    <row r="17" spans="1:22" x14ac:dyDescent="0.3">
      <c r="A17" s="14">
        <v>2025</v>
      </c>
      <c r="B17" s="8" t="s">
        <v>41</v>
      </c>
      <c r="C17" s="14">
        <v>45</v>
      </c>
      <c r="D17" s="14">
        <v>89.02</v>
      </c>
      <c r="E17" s="14">
        <v>23.34</v>
      </c>
      <c r="F17" s="14">
        <v>677</v>
      </c>
      <c r="G17" s="14">
        <v>365</v>
      </c>
      <c r="H17" s="14">
        <v>312</v>
      </c>
      <c r="I17" s="14">
        <v>0.54</v>
      </c>
      <c r="J17" s="14">
        <v>0.46</v>
      </c>
      <c r="K17" s="14">
        <v>8.0107499999999998E-2</v>
      </c>
      <c r="L17" s="14">
        <v>29.24</v>
      </c>
      <c r="M17" s="14">
        <v>10.76</v>
      </c>
      <c r="N17" s="14">
        <v>167</v>
      </c>
      <c r="O17" s="14">
        <v>13.45</v>
      </c>
      <c r="P17" s="14">
        <v>2.69</v>
      </c>
      <c r="Q17" s="14">
        <v>6.4431137999999999E-2</v>
      </c>
      <c r="R17" s="14">
        <v>18.48</v>
      </c>
      <c r="S17" s="14">
        <v>116.89</v>
      </c>
      <c r="T17" s="14">
        <v>4837</v>
      </c>
      <c r="U17" s="14">
        <v>36</v>
      </c>
      <c r="V17" s="8"/>
    </row>
    <row r="18" spans="1:22" x14ac:dyDescent="0.3">
      <c r="A18" s="14">
        <v>2025</v>
      </c>
      <c r="B18" s="8" t="s">
        <v>42</v>
      </c>
      <c r="C18" s="14">
        <v>51</v>
      </c>
      <c r="D18" s="14">
        <v>84.71</v>
      </c>
      <c r="E18" s="14">
        <v>23.17</v>
      </c>
      <c r="F18" s="14">
        <v>672</v>
      </c>
      <c r="G18" s="14">
        <v>401</v>
      </c>
      <c r="H18" s="14">
        <v>271</v>
      </c>
      <c r="I18" s="14">
        <v>0.6</v>
      </c>
      <c r="J18" s="14">
        <v>0.4</v>
      </c>
      <c r="K18" s="14">
        <v>7.961232E-2</v>
      </c>
      <c r="L18" s="14">
        <v>31.92</v>
      </c>
      <c r="M18" s="14">
        <v>15.82</v>
      </c>
      <c r="N18" s="14">
        <v>241.6</v>
      </c>
      <c r="O18" s="14">
        <v>19.78</v>
      </c>
      <c r="P18" s="14">
        <v>3.96</v>
      </c>
      <c r="Q18" s="14">
        <v>6.5480131999999996E-2</v>
      </c>
      <c r="R18" s="14">
        <v>16.100000000000001</v>
      </c>
      <c r="S18" s="14">
        <v>133</v>
      </c>
      <c r="T18" s="14">
        <v>5042</v>
      </c>
      <c r="U18" s="14">
        <v>38</v>
      </c>
      <c r="V18" s="8"/>
    </row>
    <row r="19" spans="1:22" x14ac:dyDescent="0.3">
      <c r="A19" s="14">
        <v>2025</v>
      </c>
      <c r="B19" s="8" t="s">
        <v>43</v>
      </c>
      <c r="C19" s="14">
        <v>63</v>
      </c>
      <c r="D19" s="14">
        <v>22.25</v>
      </c>
      <c r="E19" s="14">
        <v>10.81</v>
      </c>
      <c r="F19" s="14">
        <v>335</v>
      </c>
      <c r="G19" s="14">
        <v>335</v>
      </c>
      <c r="H19" s="14">
        <v>0</v>
      </c>
      <c r="I19" s="14">
        <v>1</v>
      </c>
      <c r="J19" s="14">
        <v>0</v>
      </c>
      <c r="K19" s="14">
        <v>7.9407649999999996E-2</v>
      </c>
      <c r="L19" s="14">
        <v>26.6</v>
      </c>
      <c r="M19" s="14">
        <v>18.059999999999999</v>
      </c>
      <c r="N19" s="14">
        <v>281.19</v>
      </c>
      <c r="O19" s="14">
        <v>22.57</v>
      </c>
      <c r="P19" s="14">
        <v>4.51</v>
      </c>
      <c r="Q19" s="14">
        <v>6.4227035000000002E-2</v>
      </c>
      <c r="R19" s="14">
        <v>8.5399999999999991</v>
      </c>
      <c r="S19" s="14">
        <v>141.54</v>
      </c>
      <c r="T19" s="14">
        <v>5280</v>
      </c>
      <c r="U19" s="14">
        <v>40</v>
      </c>
      <c r="V19" s="8"/>
    </row>
    <row r="20" spans="1:22" x14ac:dyDescent="0.3">
      <c r="A20" s="14">
        <v>2025</v>
      </c>
      <c r="B20" s="8" t="s">
        <v>60</v>
      </c>
      <c r="C20" s="14">
        <v>68</v>
      </c>
      <c r="D20" s="14">
        <v>46.51</v>
      </c>
      <c r="E20" s="14">
        <v>14.9</v>
      </c>
      <c r="F20" s="14">
        <v>447</v>
      </c>
      <c r="G20" s="14">
        <v>447</v>
      </c>
      <c r="H20" s="14">
        <v>0</v>
      </c>
      <c r="I20" s="14">
        <v>1</v>
      </c>
      <c r="J20" s="14">
        <v>0</v>
      </c>
      <c r="K20" s="14">
        <v>0.1057558779</v>
      </c>
      <c r="L20" s="14">
        <v>47.27</v>
      </c>
      <c r="M20" s="14">
        <v>25.54</v>
      </c>
      <c r="N20" s="14">
        <v>400.8</v>
      </c>
      <c r="O20" s="14">
        <v>31.92</v>
      </c>
      <c r="P20" s="14">
        <v>6.38</v>
      </c>
      <c r="Q20" s="14">
        <v>6.3722555E-2</v>
      </c>
      <c r="R20" s="14">
        <v>21.73</v>
      </c>
      <c r="S20" s="14">
        <v>163.27000000000001</v>
      </c>
      <c r="T20" s="14">
        <v>5619</v>
      </c>
      <c r="U20" s="14">
        <v>42</v>
      </c>
      <c r="V20" s="8"/>
    </row>
    <row r="21" spans="1:22" x14ac:dyDescent="0.3">
      <c r="A21" s="14">
        <v>2025</v>
      </c>
      <c r="B21" s="8" t="s">
        <v>61</v>
      </c>
      <c r="C21" s="14">
        <v>79</v>
      </c>
      <c r="D21" s="14">
        <v>141.91</v>
      </c>
      <c r="E21" s="14">
        <v>27.64</v>
      </c>
      <c r="F21" s="14">
        <v>912</v>
      </c>
      <c r="G21" s="14">
        <v>646</v>
      </c>
      <c r="H21" s="14">
        <v>266</v>
      </c>
      <c r="I21" s="14">
        <v>0.71</v>
      </c>
      <c r="J21" s="14">
        <v>0.28999999999999998</v>
      </c>
      <c r="K21" s="14">
        <v>0.11971321</v>
      </c>
      <c r="L21" s="14">
        <v>77.33</v>
      </c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 t="s">
        <v>51</v>
      </c>
      <c r="U23" s="14">
        <v>0.84599999999999997</v>
      </c>
      <c r="V23" s="15" t="s">
        <v>62</v>
      </c>
    </row>
    <row r="24" spans="1:2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 t="s">
        <v>52</v>
      </c>
      <c r="U24" s="14">
        <v>133.30000000000001</v>
      </c>
      <c r="V24" s="8"/>
    </row>
    <row r="25" spans="1:2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 t="s">
        <v>53</v>
      </c>
      <c r="U25" s="14">
        <v>19.600000000000001</v>
      </c>
      <c r="V25" s="8"/>
    </row>
    <row r="26" spans="1:2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 t="s">
        <v>54</v>
      </c>
      <c r="U26" s="14">
        <v>58.04</v>
      </c>
      <c r="V26" s="8"/>
    </row>
    <row r="27" spans="1:22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 t="s">
        <v>55</v>
      </c>
      <c r="U27" s="14">
        <v>952.24</v>
      </c>
      <c r="V2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4A8D-235C-486F-BC11-822EA48DB910}">
  <dimension ref="A1:O16"/>
  <sheetViews>
    <sheetView workbookViewId="0">
      <selection activeCell="G8" sqref="G8"/>
    </sheetView>
  </sheetViews>
  <sheetFormatPr defaultRowHeight="14.4" x14ac:dyDescent="0.3"/>
  <cols>
    <col min="1" max="1" width="6.44140625" bestFit="1" customWidth="1"/>
    <col min="2" max="2" width="21.33203125" customWidth="1"/>
    <col min="3" max="3" width="10.6640625" bestFit="1" customWidth="1"/>
    <col min="4" max="4" width="6.44140625" bestFit="1" customWidth="1"/>
    <col min="5" max="5" width="15.6640625" bestFit="1" customWidth="1"/>
    <col min="6" max="7" width="11" bestFit="1" customWidth="1"/>
    <col min="8" max="8" width="6.5546875" bestFit="1" customWidth="1"/>
    <col min="9" max="9" width="21.88671875" bestFit="1" customWidth="1"/>
    <col min="10" max="10" width="10.5546875" bestFit="1" customWidth="1"/>
  </cols>
  <sheetData>
    <row r="1" spans="1:15" x14ac:dyDescent="0.3">
      <c r="C1" s="5" t="s">
        <v>15</v>
      </c>
      <c r="G1" s="5" t="s">
        <v>16</v>
      </c>
    </row>
    <row r="2" spans="1:15" s="5" customFormat="1" ht="40.200000000000003" x14ac:dyDescent="0.3">
      <c r="A2" s="1" t="s">
        <v>4</v>
      </c>
      <c r="B2" s="1" t="s">
        <v>11</v>
      </c>
      <c r="C2" s="5" t="s">
        <v>17</v>
      </c>
      <c r="D2" s="5" t="s">
        <v>18</v>
      </c>
      <c r="E2" s="5" t="s">
        <v>13</v>
      </c>
      <c r="F2" s="1" t="s">
        <v>19</v>
      </c>
      <c r="G2" s="5" t="s">
        <v>17</v>
      </c>
      <c r="H2" s="5" t="s">
        <v>18</v>
      </c>
      <c r="I2" s="1" t="s">
        <v>56</v>
      </c>
      <c r="J2" s="1" t="s">
        <v>19</v>
      </c>
    </row>
    <row r="3" spans="1:15" x14ac:dyDescent="0.3">
      <c r="A3" s="2">
        <v>1</v>
      </c>
      <c r="B3" s="2">
        <v>180</v>
      </c>
      <c r="C3" t="s">
        <v>0</v>
      </c>
      <c r="D3" s="4">
        <v>391.494592901072</v>
      </c>
      <c r="E3" s="4">
        <f>$D$3*SIN($D$4*(A3-$D$5))+$D$6</f>
        <v>162.50698498150348</v>
      </c>
      <c r="F3" s="6">
        <f>(B3-E3)^2</f>
        <v>306.00557443734488</v>
      </c>
      <c r="G3" s="3" t="s">
        <v>5</v>
      </c>
      <c r="H3" s="4">
        <v>37.059220847423802</v>
      </c>
      <c r="I3" s="4">
        <f>$H$3*SIN($H$4*(A3-$H$5))+$H$6*SIN($H$7*(A3-$H$8)) + $H$9</f>
        <v>176.28834612728477</v>
      </c>
      <c r="J3" s="4">
        <f>(I3-B3)^2</f>
        <v>13.776374470841978</v>
      </c>
    </row>
    <row r="4" spans="1:15" x14ac:dyDescent="0.3">
      <c r="A4" s="2">
        <v>2</v>
      </c>
      <c r="B4" s="2">
        <v>303</v>
      </c>
      <c r="C4" t="s">
        <v>1</v>
      </c>
      <c r="D4" s="6">
        <v>0.299014607516421</v>
      </c>
      <c r="E4" s="4">
        <f>$D$3*SIN($D$4*(A4-$D$5))+$D$6</f>
        <v>279.10232992766203</v>
      </c>
      <c r="F4" s="6">
        <f>(B4-E4)^2</f>
        <v>571.098634886318</v>
      </c>
      <c r="G4" s="3" t="s">
        <v>6</v>
      </c>
      <c r="H4" s="6">
        <v>0.85302847708351603</v>
      </c>
      <c r="I4" s="4">
        <f t="shared" ref="I4:I14" si="0">$H$3*SIN($H$4*(A4-$H$5))+$H$6*SIN($H$7*(A4-$H$8)) + $H$9</f>
        <v>296.95054418332165</v>
      </c>
      <c r="J4" s="4">
        <f>(I4-B4)^2</f>
        <v>36.595915677943481</v>
      </c>
    </row>
    <row r="5" spans="1:15" x14ac:dyDescent="0.3">
      <c r="A5" s="2">
        <v>3</v>
      </c>
      <c r="B5" s="2">
        <v>427</v>
      </c>
      <c r="C5" t="s">
        <v>2</v>
      </c>
      <c r="D5" s="4">
        <v>1.4220993230277901</v>
      </c>
      <c r="E5" s="4">
        <f>$D$3*SIN($D$4*(A5-$D$5))+$D$6</f>
        <v>389.7238233435217</v>
      </c>
      <c r="F5" s="6">
        <f>(B5-E5)^2</f>
        <v>1389.5133461249777</v>
      </c>
      <c r="G5" s="3" t="s">
        <v>7</v>
      </c>
      <c r="H5" s="4">
        <v>80.249238673695203</v>
      </c>
      <c r="I5" s="4">
        <f t="shared" si="0"/>
        <v>385.12795008525995</v>
      </c>
      <c r="J5" s="4">
        <f>(I5-B5)^2</f>
        <v>1753.2685640624818</v>
      </c>
    </row>
    <row r="6" spans="1:15" x14ac:dyDescent="0.3">
      <c r="A6" s="2">
        <v>4</v>
      </c>
      <c r="B6" s="2">
        <v>399</v>
      </c>
      <c r="C6" t="s">
        <v>14</v>
      </c>
      <c r="D6" s="4">
        <v>211.78794602661301</v>
      </c>
      <c r="E6" s="4">
        <f>$D$3*SIN($D$4*(A6-$D$5))+$D$6</f>
        <v>484.55430076245511</v>
      </c>
      <c r="F6" s="6">
        <f>(B6-E6)^2</f>
        <v>7319.5383789526277</v>
      </c>
      <c r="G6" s="3" t="s">
        <v>8</v>
      </c>
      <c r="H6" s="4">
        <v>601.63371011494405</v>
      </c>
      <c r="I6" s="4">
        <f t="shared" si="0"/>
        <v>454.19037855105194</v>
      </c>
      <c r="J6" s="4">
        <f>(I6-B6)^2</f>
        <v>3045.9778846084137</v>
      </c>
    </row>
    <row r="7" spans="1:15" x14ac:dyDescent="0.3">
      <c r="A7" s="2">
        <v>5</v>
      </c>
      <c r="B7" s="2">
        <v>502</v>
      </c>
      <c r="E7" s="4">
        <f>$D$3*SIN($D$4*(A7-$D$5))+$D$6</f>
        <v>555.17798000214566</v>
      </c>
      <c r="F7" s="6">
        <f>(B7-E7)^2</f>
        <v>2827.8975571086035</v>
      </c>
      <c r="G7" s="3" t="s">
        <v>9</v>
      </c>
      <c r="H7" s="6">
        <v>0.23363494802245499</v>
      </c>
      <c r="I7" s="4">
        <f t="shared" si="0"/>
        <v>517.30602121754282</v>
      </c>
      <c r="J7" s="4">
        <f>(I7-B7)^2</f>
        <v>234.274285511871</v>
      </c>
    </row>
    <row r="8" spans="1:15" x14ac:dyDescent="0.3">
      <c r="A8" s="2">
        <v>6</v>
      </c>
      <c r="B8" s="2">
        <v>646</v>
      </c>
      <c r="E8" s="4">
        <f>$D$3*SIN($D$4*(A8-$D$5))+$D$6</f>
        <v>595.32732432153728</v>
      </c>
      <c r="F8" s="6">
        <f>(B8-E8)^2</f>
        <v>2567.7200604146678</v>
      </c>
      <c r="G8" s="3" t="s">
        <v>10</v>
      </c>
      <c r="H8" s="4">
        <v>0</v>
      </c>
      <c r="I8" s="4">
        <f t="shared" si="0"/>
        <v>575.14206027770138</v>
      </c>
      <c r="J8" s="4">
        <f>(I8-B8)^2</f>
        <v>5020.8476216889048</v>
      </c>
    </row>
    <row r="9" spans="1:15" x14ac:dyDescent="0.3">
      <c r="A9" s="2">
        <v>7</v>
      </c>
      <c r="B9" s="2">
        <v>596</v>
      </c>
      <c r="E9" s="4">
        <f>$D$3*SIN($D$4*(A9-$D$5))+$D$6</f>
        <v>601.43925837026416</v>
      </c>
      <c r="F9" s="6">
        <f>(B9-E9)^2</f>
        <v>29.58553161848868</v>
      </c>
      <c r="G9" s="3" t="s">
        <v>14</v>
      </c>
      <c r="H9" s="4">
        <v>3.2471794697231434E-3</v>
      </c>
      <c r="I9" s="4">
        <f t="shared" si="0"/>
        <v>613.02383768285358</v>
      </c>
      <c r="J9" s="4">
        <f>(I9-B9)^2</f>
        <v>289.8110494521456</v>
      </c>
    </row>
    <row r="10" spans="1:15" x14ac:dyDescent="0.3">
      <c r="A10" s="2">
        <v>8</v>
      </c>
      <c r="B10" s="2">
        <v>555</v>
      </c>
      <c r="E10" s="4">
        <f>$D$3*SIN($D$4*(A10-$D$5))+$D$6</f>
        <v>572.97137524427217</v>
      </c>
      <c r="F10" s="6">
        <f>(B10-E10)^2</f>
        <v>322.97032817043851</v>
      </c>
      <c r="I10" s="4">
        <f t="shared" si="0"/>
        <v>609.62692995841792</v>
      </c>
      <c r="J10" s="4">
        <f>(I10-B10)^2</f>
        <v>2984.1014766818971</v>
      </c>
    </row>
    <row r="11" spans="1:15" x14ac:dyDescent="0.3">
      <c r="A11" s="2">
        <v>9</v>
      </c>
      <c r="B11" s="2">
        <v>587</v>
      </c>
      <c r="E11" s="4">
        <f>$D$3*SIN($D$4*(A11-$D$5))+$D$6</f>
        <v>512.45007268087966</v>
      </c>
      <c r="F11" s="6">
        <f>(B11-E11)^2</f>
        <v>5557.6916632861257</v>
      </c>
      <c r="I11" s="4">
        <f t="shared" si="0"/>
        <v>551.32519493581231</v>
      </c>
      <c r="J11" s="4">
        <f>(I11-B11)^2</f>
        <v>1272.691716367792</v>
      </c>
      <c r="M11" s="3"/>
      <c r="N11" s="3"/>
      <c r="O11" s="3"/>
    </row>
    <row r="12" spans="1:15" x14ac:dyDescent="0.3">
      <c r="A12" s="2">
        <v>10</v>
      </c>
      <c r="B12" s="2">
        <v>437</v>
      </c>
      <c r="E12" s="4">
        <f>$D$3*SIN($D$4*(A12-$D$5))+$D$6</f>
        <v>425.24634652052202</v>
      </c>
      <c r="F12" s="6">
        <f>(B12-E12)^2</f>
        <v>138.14837011564472</v>
      </c>
      <c r="I12" s="4">
        <f t="shared" si="0"/>
        <v>442.38586640315089</v>
      </c>
      <c r="J12" s="4">
        <f>(I12-B12)^2</f>
        <v>29.007556912589454</v>
      </c>
      <c r="M12" s="3"/>
      <c r="N12" s="3"/>
      <c r="O12" s="3"/>
    </row>
    <row r="13" spans="1:15" x14ac:dyDescent="0.3">
      <c r="A13" s="2">
        <v>11</v>
      </c>
      <c r="B13" s="2">
        <v>302</v>
      </c>
      <c r="E13" s="4">
        <f>$D$3*SIN($D$4*(A13-$D$5))+$D$6</f>
        <v>319.09913876609392</v>
      </c>
      <c r="F13" s="6">
        <f>(B13-E13)^2</f>
        <v>292.38054654213573</v>
      </c>
      <c r="I13" s="4">
        <f t="shared" si="0"/>
        <v>303.98513641382226</v>
      </c>
      <c r="J13" s="4">
        <f>(I13-B13)^2</f>
        <v>3.9407665814831057</v>
      </c>
      <c r="M13" s="3"/>
      <c r="N13" s="3"/>
      <c r="O13" s="3"/>
    </row>
    <row r="14" spans="1:15" x14ac:dyDescent="0.3">
      <c r="A14" s="2">
        <v>12</v>
      </c>
      <c r="B14" s="2">
        <v>167</v>
      </c>
      <c r="E14" s="4">
        <f>$D$3*SIN($D$4*(A14-$D$5))+$D$6</f>
        <v>203.42854097503877</v>
      </c>
      <c r="F14" s="6">
        <f>(B14-E14)^2</f>
        <v>1327.0385975700788</v>
      </c>
      <c r="I14" s="4">
        <f t="shared" si="0"/>
        <v>162.61290239257218</v>
      </c>
      <c r="J14" s="4">
        <f>(I14-B14)^2</f>
        <v>19.246625417098894</v>
      </c>
      <c r="M14" s="3"/>
      <c r="N14" s="3"/>
      <c r="O14" s="3"/>
    </row>
    <row r="15" spans="1:15" ht="27" x14ac:dyDescent="0.3">
      <c r="E15" s="1" t="s">
        <v>3</v>
      </c>
      <c r="F15" s="4">
        <f>AVERAGE(F3:F14)</f>
        <v>1887.4657157689537</v>
      </c>
      <c r="J15" s="4">
        <f>AVERAGE(J3:J14)</f>
        <v>1225.2949864527889</v>
      </c>
      <c r="M15" s="3"/>
      <c r="N15" s="3"/>
      <c r="O15" s="3"/>
    </row>
    <row r="16" spans="1:15" x14ac:dyDescent="0.3">
      <c r="E16" s="5" t="s">
        <v>12</v>
      </c>
      <c r="F16" s="7">
        <f>RSQ(B3:B14,E3:E14)</f>
        <v>0.92041072649938149</v>
      </c>
      <c r="J16" s="7">
        <f>RSQ(B3:B14,I3:I14)</f>
        <v>0.94876404175323936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Savings estimate</vt:lpstr>
      <vt:lpstr>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Marie Peterson</dc:creator>
  <cp:lastModifiedBy>Chelsea</cp:lastModifiedBy>
  <dcterms:created xsi:type="dcterms:W3CDTF">2024-12-27T00:38:18Z</dcterms:created>
  <dcterms:modified xsi:type="dcterms:W3CDTF">2025-08-20T01:50:57Z</dcterms:modified>
</cp:coreProperties>
</file>